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embeddings/oleObject2.bin" ContentType="application/vnd.openxmlformats-officedocument.oleObject"/>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mc:AlternateContent xmlns:mc="http://schemas.openxmlformats.org/markup-compatibility/2006">
    <mc:Choice Requires="x15">
      <x15ac:absPath xmlns:x15ac="http://schemas.microsoft.com/office/spreadsheetml/2010/11/ac" url="/Users/startx/Downloads/"/>
    </mc:Choice>
  </mc:AlternateContent>
  <xr:revisionPtr revIDLastSave="0" documentId="13_ncr:1_{A3AB7BD4-6A3C-3C4C-AD29-3FCEE08AC386}" xr6:coauthVersionLast="47" xr6:coauthVersionMax="47" xr10:uidLastSave="{00000000-0000-0000-0000-000000000000}"/>
  <bookViews>
    <workbookView xWindow="0" yWindow="500" windowWidth="27520" windowHeight="15920" tabRatio="926" firstSheet="3" activeTab="12" xr2:uid="{00000000-000D-0000-FFFF-FFFF00000000}"/>
  </bookViews>
  <sheets>
    <sheet name="INPUT" sheetId="13" state="hidden" r:id="rId1"/>
    <sheet name="Harga Satuan" sheetId="4" r:id="rId2"/>
    <sheet name="Sheet1" sheetId="16" state="hidden" r:id="rId3"/>
    <sheet name="Sheet2" sheetId="17" state="hidden" r:id="rId4"/>
    <sheet name="Bronjong 1" sheetId="5" r:id="rId5"/>
    <sheet name="gambar" sheetId="14" state="hidden" r:id="rId6"/>
    <sheet name="GAMBAR BRONJONG" sheetId="29" r:id="rId7"/>
    <sheet name="BRONJONG 2" sheetId="30" r:id="rId8"/>
    <sheet name="GAMBAR BRONJONG (2)" sheetId="32" r:id="rId9"/>
    <sheet name="BRONJONG 3" sheetId="33" r:id="rId10"/>
    <sheet name="GAMBAR BRONJONG (3)" sheetId="35" r:id="rId11"/>
    <sheet name="BRONJONG 4" sheetId="36" r:id="rId12"/>
    <sheet name="GAMBAR BRONJONG (4)" sheetId="37" r:id="rId13"/>
    <sheet name="BRONJONG 5" sheetId="38" r:id="rId14"/>
    <sheet name="GAMBAR BRONJONG (5)" sheetId="39" r:id="rId15"/>
    <sheet name="REKAP RAB (MATERIAL dan UPAH)" sheetId="21" r:id="rId16"/>
    <sheet name="TOS PONDASI" sheetId="19" state="hidden" r:id="rId17"/>
    <sheet name="9.RAB." sheetId="6" state="hidden" r:id="rId18"/>
    <sheet name="REKAP" sheetId="15" state="hidden" r:id="rId19"/>
    <sheet name="TOS STRUKTUR" sheetId="22" state="hidden" r:id="rId20"/>
    <sheet name="TOS.DINDING" sheetId="23" state="hidden" r:id="rId21"/>
    <sheet name="TOS.LANTAI" sheetId="24" state="hidden" r:id="rId22"/>
    <sheet name="ATAP DAN PLAFOND" sheetId="25" state="hidden" r:id="rId23"/>
    <sheet name="KAYU KUSEN &amp; ENDELA" sheetId="26" state="hidden" r:id="rId24"/>
    <sheet name="KUNCI+KACA" sheetId="27" state="hidden" r:id="rId25"/>
    <sheet name="LISTRIK" sheetId="28" state="hidden" r:id="rId26"/>
    <sheet name="JADWAL PELAK" sheetId="10" state="hidden" r:id="rId27"/>
    <sheet name="GAMBAR (2)" sheetId="18" state="hidden" r:id="rId28"/>
    <sheet name="12.analisa" sheetId="7" state="hidden" r:id="rId29"/>
  </sheets>
  <externalReferences>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s>
  <definedNames>
    <definedName name="________________GOR40" localSheetId="19">#REF!</definedName>
    <definedName name="________________GOR40">#REF!</definedName>
    <definedName name="________________GOR50" localSheetId="19">#REF!</definedName>
    <definedName name="________________GOR50">#REF!</definedName>
    <definedName name="________________GOR60" localSheetId="19">#REF!</definedName>
    <definedName name="________________GOR60">#REF!</definedName>
    <definedName name="________________GOR80" localSheetId="19">#REF!</definedName>
    <definedName name="________________GOR80">#REF!</definedName>
    <definedName name="_______________GOR40" localSheetId="19">'[1]1.Entry data.'!#REF!</definedName>
    <definedName name="_______________GOR40">'[1]1.Entry data.'!#REF!</definedName>
    <definedName name="_______________GOR50" localSheetId="19">'[1]1.Entry data.'!#REF!</definedName>
    <definedName name="_______________GOR50">'[1]1.Entry data.'!#REF!</definedName>
    <definedName name="_______________GOR60" localSheetId="19">'[1]1.Entry data.'!#REF!</definedName>
    <definedName name="_______________GOR60">'[1]1.Entry data.'!#REF!</definedName>
    <definedName name="_______________GOR80" localSheetId="19">'[1]1.Entry data.'!#REF!</definedName>
    <definedName name="_______________GOR80">'[1]1.Entry data.'!#REF!</definedName>
    <definedName name="_______________kb3" localSheetId="19">#REF!</definedName>
    <definedName name="_______________kb3">#REF!</definedName>
    <definedName name="_______________kj3" localSheetId="19">#REF!</definedName>
    <definedName name="_______________kj3">#REF!</definedName>
    <definedName name="______________kb3" localSheetId="19">#REF!</definedName>
    <definedName name="______________kb3">#REF!</definedName>
    <definedName name="______________kj3" localSheetId="19">#REF!</definedName>
    <definedName name="______________kj3">#REF!</definedName>
    <definedName name="_____________GOR40" localSheetId="19">'[1]1.Entry data.'!#REF!</definedName>
    <definedName name="_____________GOR40">'[1]1.Entry data.'!#REF!</definedName>
    <definedName name="_____________GOR50" localSheetId="19">'[1]1.Entry data.'!#REF!</definedName>
    <definedName name="_____________GOR50">'[1]1.Entry data.'!#REF!</definedName>
    <definedName name="_____________GOR60" localSheetId="19">'[1]1.Entry data.'!#REF!</definedName>
    <definedName name="_____________GOR60">'[1]1.Entry data.'!#REF!</definedName>
    <definedName name="_____________GOR80" localSheetId="19">'[1]1.Entry data.'!#REF!</definedName>
    <definedName name="_____________GOR80">'[1]1.Entry data.'!#REF!</definedName>
    <definedName name="_____________kb3" localSheetId="19">#REF!</definedName>
    <definedName name="_____________kb3">#REF!</definedName>
    <definedName name="_____________kj3" localSheetId="19">#REF!</definedName>
    <definedName name="_____________kj3">#REF!</definedName>
    <definedName name="____________kb3" localSheetId="19">#REF!</definedName>
    <definedName name="____________kb3">#REF!</definedName>
    <definedName name="____________kj3" localSheetId="19">#REF!</definedName>
    <definedName name="____________kj3">#REF!</definedName>
    <definedName name="___________GOR40" localSheetId="19">#REF!</definedName>
    <definedName name="___________GOR40">#REF!</definedName>
    <definedName name="___________GOR50" localSheetId="19">#REF!</definedName>
    <definedName name="___________GOR50">#REF!</definedName>
    <definedName name="___________GOR60" localSheetId="19">#REF!</definedName>
    <definedName name="___________GOR60">#REF!</definedName>
    <definedName name="___________GOR80" localSheetId="19">#REF!</definedName>
    <definedName name="___________GOR80">#REF!</definedName>
    <definedName name="___________kb3" localSheetId="19">#REF!</definedName>
    <definedName name="___________kb3">#REF!</definedName>
    <definedName name="___________kj3" localSheetId="19">#REF!</definedName>
    <definedName name="___________kj3">#REF!</definedName>
    <definedName name="__________GOR40" localSheetId="19">#REF!</definedName>
    <definedName name="__________GOR40">#REF!</definedName>
    <definedName name="__________GOR50" localSheetId="19">#REF!</definedName>
    <definedName name="__________GOR50">#REF!</definedName>
    <definedName name="__________GOR60" localSheetId="19">#REF!</definedName>
    <definedName name="__________GOR60">#REF!</definedName>
    <definedName name="__________GOR80" localSheetId="19">#REF!</definedName>
    <definedName name="__________GOR80">#REF!</definedName>
    <definedName name="__________kb3" localSheetId="19">#REF!</definedName>
    <definedName name="__________kb3">#REF!</definedName>
    <definedName name="__________kj3" localSheetId="19">#REF!</definedName>
    <definedName name="__________kj3">#REF!</definedName>
    <definedName name="_________GOR40" localSheetId="19">#REF!</definedName>
    <definedName name="_________GOR40">#REF!</definedName>
    <definedName name="_________GOR50" localSheetId="19">#REF!</definedName>
    <definedName name="_________GOR50">#REF!</definedName>
    <definedName name="_________GOR60" localSheetId="19">#REF!</definedName>
    <definedName name="_________GOR60">#REF!</definedName>
    <definedName name="_________GOR80" localSheetId="19">#REF!</definedName>
    <definedName name="_________GOR80">#REF!</definedName>
    <definedName name="_________kb3" localSheetId="19">#REF!</definedName>
    <definedName name="_________kb3">#REF!</definedName>
    <definedName name="_________kj3" localSheetId="19">#REF!</definedName>
    <definedName name="_________kj3">#REF!</definedName>
    <definedName name="________GOR40" localSheetId="19">#REF!</definedName>
    <definedName name="________GOR40">#REF!</definedName>
    <definedName name="________GOR50" localSheetId="19">#REF!</definedName>
    <definedName name="________GOR50">#REF!</definedName>
    <definedName name="________GOR60" localSheetId="19">#REF!</definedName>
    <definedName name="________GOR60">#REF!</definedName>
    <definedName name="________GOR80" localSheetId="19">#REF!</definedName>
    <definedName name="________GOR80">#REF!</definedName>
    <definedName name="________kb3" localSheetId="19">#REF!</definedName>
    <definedName name="________kb3">#REF!</definedName>
    <definedName name="________kj3" localSheetId="19">#REF!</definedName>
    <definedName name="________kj3">#REF!</definedName>
    <definedName name="_______GOR40" localSheetId="19">#REF!</definedName>
    <definedName name="_______GOR40">#REF!</definedName>
    <definedName name="_______GOR50" localSheetId="19">#REF!</definedName>
    <definedName name="_______GOR50">#REF!</definedName>
    <definedName name="_______GOR60" localSheetId="19">#REF!</definedName>
    <definedName name="_______GOR60">#REF!</definedName>
    <definedName name="_______GOR80" localSheetId="19">#REF!</definedName>
    <definedName name="_______GOR80">#REF!</definedName>
    <definedName name="_______kb3">'[2]Satuan hrga'!$D$44</definedName>
    <definedName name="_______kj3">'[2]Satuan hrga'!$D$43</definedName>
    <definedName name="______GOR40" localSheetId="19">#REF!</definedName>
    <definedName name="______GOR40">#REF!</definedName>
    <definedName name="______GOR50" localSheetId="19">#REF!</definedName>
    <definedName name="______GOR50">#REF!</definedName>
    <definedName name="______GOR60" localSheetId="19">#REF!</definedName>
    <definedName name="______GOR60">#REF!</definedName>
    <definedName name="______GOR80" localSheetId="19">#REF!</definedName>
    <definedName name="______GOR80">#REF!</definedName>
    <definedName name="______kb3" localSheetId="19">#REF!</definedName>
    <definedName name="______kb3">#REF!</definedName>
    <definedName name="______kj3" localSheetId="19">#REF!</definedName>
    <definedName name="______kj3">#REF!</definedName>
    <definedName name="_____GOR40" localSheetId="19">#REF!</definedName>
    <definedName name="_____GOR40">#REF!</definedName>
    <definedName name="_____GOR50" localSheetId="19">#REF!</definedName>
    <definedName name="_____GOR50">#REF!</definedName>
    <definedName name="_____GOR51" localSheetId="19">'[3]1.Entry data.'!#REF!</definedName>
    <definedName name="_____GOR51">'[3]1.Entry data.'!#REF!</definedName>
    <definedName name="_____GOR60" localSheetId="19">#REF!</definedName>
    <definedName name="_____GOR60">#REF!</definedName>
    <definedName name="_____GOR80" localSheetId="19">#REF!</definedName>
    <definedName name="_____GOR80">#REF!</definedName>
    <definedName name="_____kb3">'[4]Harga Sat'!$C$39</definedName>
    <definedName name="_____kj3">'[4]Harga Sat'!$C$38</definedName>
    <definedName name="____GOR40" localSheetId="19">#REF!</definedName>
    <definedName name="____GOR40">#REF!</definedName>
    <definedName name="____GOR50" localSheetId="19">#REF!</definedName>
    <definedName name="____GOR50">#REF!</definedName>
    <definedName name="____GOR51" localSheetId="19">'[3]1.Entry data.'!#REF!</definedName>
    <definedName name="____GOR51">'[3]1.Entry data.'!#REF!</definedName>
    <definedName name="____GOR60" localSheetId="19">#REF!</definedName>
    <definedName name="____GOR60">#REF!</definedName>
    <definedName name="____GOR80" localSheetId="19">#REF!</definedName>
    <definedName name="____GOR80">#REF!</definedName>
    <definedName name="____kb3">'[4]Harga Sat'!$C$39</definedName>
    <definedName name="____kj3">'[4]Harga Sat'!$C$38</definedName>
    <definedName name="___GOR40" localSheetId="19">#REF!</definedName>
    <definedName name="___GOR40">#REF!</definedName>
    <definedName name="___GOR50" localSheetId="19">#REF!</definedName>
    <definedName name="___GOR50">#REF!</definedName>
    <definedName name="___GOR51" localSheetId="19">'[3]1.Entry data.'!#REF!</definedName>
    <definedName name="___GOR51">'[3]1.Entry data.'!#REF!</definedName>
    <definedName name="___GOR60" localSheetId="19">#REF!</definedName>
    <definedName name="___GOR60">#REF!</definedName>
    <definedName name="___GOR80" localSheetId="19">#REF!</definedName>
    <definedName name="___GOR80">#REF!</definedName>
    <definedName name="___kb3">'[5]Satuan hrga'!$D$44</definedName>
    <definedName name="___kj3">'[5]Satuan hrga'!$D$43</definedName>
    <definedName name="__123Graph_A" hidden="1">[6]A!$F$27:$AC$27</definedName>
    <definedName name="__123Graph_X" hidden="1">[6]A!$F$9:$AC$9</definedName>
    <definedName name="__GOR40" localSheetId="19">#REF!</definedName>
    <definedName name="__GOR40">#REF!</definedName>
    <definedName name="__GOR50" localSheetId="19">#REF!</definedName>
    <definedName name="__GOR50">#REF!</definedName>
    <definedName name="__GOR51" localSheetId="19">'[3]1.Entry data.'!#REF!</definedName>
    <definedName name="__GOR51">'[3]1.Entry data.'!#REF!</definedName>
    <definedName name="__GOR60" localSheetId="19">#REF!</definedName>
    <definedName name="__GOR60">#REF!</definedName>
    <definedName name="__GOR80" localSheetId="19">#REF!</definedName>
    <definedName name="__GOR80">#REF!</definedName>
    <definedName name="__kb3">'[4]Harga Sat'!$C$39</definedName>
    <definedName name="__kj3">'[4]Harga Sat'!$C$38</definedName>
    <definedName name="_21247">[7]R_Srikana!$B$83:$L$83</definedName>
    <definedName name="_2193">[7]R_Srikana!$B$103:$L$103</definedName>
    <definedName name="_GOR40" localSheetId="26">#REF!</definedName>
    <definedName name="_GOR40" localSheetId="19">#REF!</definedName>
    <definedName name="_GOR40">#REF!</definedName>
    <definedName name="_GOR50" localSheetId="26">#REF!</definedName>
    <definedName name="_GOR50" localSheetId="19">#REF!</definedName>
    <definedName name="_GOR50">#REF!</definedName>
    <definedName name="_GOR51" localSheetId="26">'[3]1.Entry data.'!#REF!</definedName>
    <definedName name="_GOR51" localSheetId="19">'[3]1.Entry data.'!#REF!</definedName>
    <definedName name="_GOR51">'[3]1.Entry data.'!#REF!</definedName>
    <definedName name="_GOR60" localSheetId="26">#REF!</definedName>
    <definedName name="_GOR60" localSheetId="19">#REF!</definedName>
    <definedName name="_GOR60">#REF!</definedName>
    <definedName name="_GOR80" localSheetId="26">#REF!</definedName>
    <definedName name="_GOR80" localSheetId="19">#REF!</definedName>
    <definedName name="_GOR80">#REF!</definedName>
    <definedName name="_kb3" localSheetId="26">#REF!</definedName>
    <definedName name="_kb3">'[4]Harga Sat'!$C$39</definedName>
    <definedName name="_Key1" hidden="1">'[7]UPAH~K'!$C$44:$C$55</definedName>
    <definedName name="_kj3" localSheetId="26">#REF!</definedName>
    <definedName name="_kj3">'[4]Harga Sat'!$C$38</definedName>
    <definedName name="_Order1" hidden="1">255</definedName>
    <definedName name="_Sort" hidden="1">'[7]UPAH~K'!$C$44:$J$55</definedName>
    <definedName name="\X" localSheetId="26">#REF!</definedName>
    <definedName name="\X" localSheetId="19">#REF!</definedName>
    <definedName name="\X">#REF!</definedName>
    <definedName name="\Z" localSheetId="27">#REF!</definedName>
    <definedName name="\Z" localSheetId="19">#REF!</definedName>
    <definedName name="\Z">#REF!</definedName>
    <definedName name="AA" localSheetId="26">#REF!</definedName>
    <definedName name="AA" localSheetId="19">#REF!</definedName>
    <definedName name="AA">#REF!</definedName>
    <definedName name="ac" localSheetId="26">#REF!</definedName>
    <definedName name="ac" localSheetId="19">#REF!</definedName>
    <definedName name="ac">#REF!</definedName>
    <definedName name="Aku" localSheetId="19">#REF!</definedName>
    <definedName name="Aku">#REF!</definedName>
    <definedName name="alat_bantu" localSheetId="26">'[8]Harga Sat'!#REF!</definedName>
    <definedName name="alat_bantu">'[4]Harga Sat'!$C$47</definedName>
    <definedName name="alat_batu" localSheetId="26">#REF!</definedName>
    <definedName name="alat_batu" localSheetId="19">#REF!</definedName>
    <definedName name="alat_batu">#REF!</definedName>
    <definedName name="alat_bt" localSheetId="26">#REF!</definedName>
    <definedName name="alat_bt" localSheetId="19">#REF!</definedName>
    <definedName name="alat_bt">#REF!</definedName>
    <definedName name="alt_bt" localSheetId="26">#REF!</definedName>
    <definedName name="alt_bt" localSheetId="19">#REF!</definedName>
    <definedName name="alt_bt">#REF!</definedName>
    <definedName name="amp_10" localSheetId="26">#REF!</definedName>
    <definedName name="amp_10" localSheetId="19">#REF!</definedName>
    <definedName name="amp_10">#REF!</definedName>
    <definedName name="amp_30" localSheetId="26">#REF!</definedName>
    <definedName name="amp_30" localSheetId="19">#REF!</definedName>
    <definedName name="amp_30">#REF!</definedName>
    <definedName name="amplas" localSheetId="26">#REF!</definedName>
    <definedName name="amplas">'[4]Harga Sat'!$C$29</definedName>
    <definedName name="ANALISA">[7]ANALIS!$A$7:$M$1510</definedName>
    <definedName name="Arris" localSheetId="19">#REF!</definedName>
    <definedName name="Arris">#REF!</definedName>
    <definedName name="as_finisher" localSheetId="26">#REF!</definedName>
    <definedName name="as_finisher" localSheetId="19">#REF!</definedName>
    <definedName name="as_finisher">#REF!</definedName>
    <definedName name="as_sprayer" localSheetId="26">#REF!</definedName>
    <definedName name="as_sprayer" localSheetId="19">#REF!</definedName>
    <definedName name="as_sprayer">#REF!</definedName>
    <definedName name="aspal_60_70" localSheetId="26">#REF!</definedName>
    <definedName name="aspal_60_70" localSheetId="19">#REF!</definedName>
    <definedName name="aspal_60_70">#REF!</definedName>
    <definedName name="aspal_cutbac" localSheetId="26">#REF!</definedName>
    <definedName name="aspal_cutbac" localSheetId="19">#REF!</definedName>
    <definedName name="aspal_cutbac">#REF!</definedName>
    <definedName name="atb" localSheetId="26">#REF!</definedName>
    <definedName name="atb" localSheetId="19">#REF!</definedName>
    <definedName name="atb">#REF!</definedName>
    <definedName name="ba_ka_15_20" localSheetId="26">#REF!</definedName>
    <definedName name="ba_ka_15_20" localSheetId="19">#REF!</definedName>
    <definedName name="ba_ka_15_20">#REF!</definedName>
    <definedName name="ba_ka_20_25" localSheetId="26">#REF!</definedName>
    <definedName name="ba_ka_20_25" localSheetId="19">#REF!</definedName>
    <definedName name="ba_ka_20_25">#REF!</definedName>
    <definedName name="ba_pe_1_2" localSheetId="26">#REF!</definedName>
    <definedName name="ba_pe_1_2" localSheetId="19">#REF!</definedName>
    <definedName name="ba_pe_1_2">#REF!</definedName>
    <definedName name="ba_pe_2_3" localSheetId="26">#REF!</definedName>
    <definedName name="ba_pe_2_3" localSheetId="19">#REF!</definedName>
    <definedName name="ba_pe_2_3">#REF!</definedName>
    <definedName name="ba_pe_3_5" localSheetId="26">#REF!</definedName>
    <definedName name="ba_pe_3_5" localSheetId="19">#REF!</definedName>
    <definedName name="ba_pe_3_5">#REF!</definedName>
    <definedName name="BAHAN">'[7]BAHAN~'!$A$1:$J$28</definedName>
    <definedName name="bat_pe_0.5_1" localSheetId="26">#REF!</definedName>
    <definedName name="bat_pe_0.5_1" localSheetId="19">#REF!</definedName>
    <definedName name="bat_pe_0.5_1">#REF!</definedName>
    <definedName name="bata" localSheetId="26">#REF!</definedName>
    <definedName name="bata">'[4]Harga Sat'!$C$20</definedName>
    <definedName name="bata_merah" localSheetId="26">#REF!</definedName>
    <definedName name="bata_merah" localSheetId="19">#REF!</definedName>
    <definedName name="bata_merah">#REF!</definedName>
    <definedName name="batu" localSheetId="26">#REF!</definedName>
    <definedName name="BATU" localSheetId="19">#REF!</definedName>
    <definedName name="BATU">#REF!</definedName>
    <definedName name="BATUPECAH" localSheetId="26">#REF!</definedName>
    <definedName name="BATUPECAH" localSheetId="19">#REF!</definedName>
    <definedName name="BATUPECAH">#REF!</definedName>
    <definedName name="bed_truk_40" localSheetId="26">#REF!</definedName>
    <definedName name="bed_truk_40" localSheetId="19">#REF!</definedName>
    <definedName name="bed_truk_40">#REF!</definedName>
    <definedName name="BENANG" localSheetId="26">#REF!</definedName>
    <definedName name="BENANG" localSheetId="19">#REF!</definedName>
    <definedName name="BENANG">#REF!</definedName>
    <definedName name="bendrat" localSheetId="26">#REF!</definedName>
    <definedName name="bendrat">'[4]Harga Sat'!$C$15</definedName>
    <definedName name="besi" localSheetId="26">#REF!</definedName>
    <definedName name="besi">'[4]Harga Sat'!$C$14</definedName>
    <definedName name="besi_begel" localSheetId="26">#REF!</definedName>
    <definedName name="besi_begel" localSheetId="19">#REF!</definedName>
    <definedName name="besi_begel">#REF!</definedName>
    <definedName name="besi_bet" localSheetId="26">#REF!</definedName>
    <definedName name="besi_bet" localSheetId="19">#REF!</definedName>
    <definedName name="besi_bet">#REF!</definedName>
    <definedName name="Bid_KegMP" localSheetId="19">#REF!</definedName>
    <definedName name="Bid_KegMP">#REF!</definedName>
    <definedName name="bikesting" localSheetId="26">#REF!</definedName>
    <definedName name="bikesting" localSheetId="19">#REF!</definedName>
    <definedName name="bikesting">#REF!</definedName>
    <definedName name="BLM_MP" localSheetId="19">#REF!</definedName>
    <definedName name="BLM_MP">#REF!</definedName>
    <definedName name="bln">[9]Sheet1!$B$2:$B$13</definedName>
    <definedName name="BODEM2KG" localSheetId="26">#REF!</definedName>
    <definedName name="BODEM2KG" localSheetId="19">#REF!</definedName>
    <definedName name="BODEM2KG">#REF!</definedName>
    <definedName name="BODEM5KG" localSheetId="26">#REF!</definedName>
    <definedName name="BODEM5KG" localSheetId="19">#REF!</definedName>
    <definedName name="BODEM5KG">#REF!</definedName>
    <definedName name="bor" localSheetId="26">'[8]Harga Sat'!#REF!</definedName>
    <definedName name="bor" localSheetId="19">'[10]Harga Sat'!#REF!</definedName>
    <definedName name="bor">'[10]Harga Sat'!#REF!</definedName>
    <definedName name="bt_pec_mesin" localSheetId="26">#REF!</definedName>
    <definedName name="bt_pec_mesin" localSheetId="19">#REF!</definedName>
    <definedName name="bt_pec_mesin">#REF!</definedName>
    <definedName name="CANGKUL" localSheetId="26">#REF!</definedName>
    <definedName name="CANGKUL" localSheetId="19">#REF!</definedName>
    <definedName name="CANGKUL">#REF!</definedName>
    <definedName name="cat_t" localSheetId="26">#REF!</definedName>
    <definedName name="cat_t">'[4]Harga Sat'!$C$33</definedName>
    <definedName name="compresor" localSheetId="26">#REF!</definedName>
    <definedName name="compresor" localSheetId="19">#REF!</definedName>
    <definedName name="compresor">#REF!</definedName>
    <definedName name="con_mix_0.5" localSheetId="26">#REF!</definedName>
    <definedName name="con_mix_0.5" localSheetId="19">#REF!</definedName>
    <definedName name="con_mix_0.5">#REF!</definedName>
    <definedName name="con_vibra" localSheetId="26">#REF!</definedName>
    <definedName name="con_vibra" localSheetId="19">#REF!</definedName>
    <definedName name="con_vibra">#REF!</definedName>
    <definedName name="curb_t_50" localSheetId="26">#REF!</definedName>
    <definedName name="curb_t_50" localSheetId="19">#REF!</definedName>
    <definedName name="curb_t_50">#REF!</definedName>
    <definedName name="curb_t_60" localSheetId="26">#REF!</definedName>
    <definedName name="curb_t_60" localSheetId="19">#REF!</definedName>
    <definedName name="curb_t_60">#REF!</definedName>
    <definedName name="DataMP" localSheetId="19">#REF!</definedName>
    <definedName name="DataMP">#REF!</definedName>
    <definedName name="Desa" localSheetId="19">#REF!</definedName>
    <definedName name="Desa">#REF!</definedName>
    <definedName name="dj" localSheetId="26">#REF!</definedName>
    <definedName name="dj" localSheetId="19">#REF!</definedName>
    <definedName name="dj">#REF!</definedName>
    <definedName name="dp" localSheetId="26">#REF!</definedName>
    <definedName name="dp" localSheetId="19">#REF!</definedName>
    <definedName name="dp">#REF!</definedName>
    <definedName name="ds">'[11]ENTRY DATA'!$B$4:$B$23</definedName>
    <definedName name="dt_3.5" localSheetId="26">#REF!</definedName>
    <definedName name="dt_3.5" localSheetId="19">#REF!</definedName>
    <definedName name="dt_3.5">#REF!</definedName>
    <definedName name="dt_5" localSheetId="26">#REF!</definedName>
    <definedName name="dt_5" localSheetId="19">#REF!</definedName>
    <definedName name="dt_5">#REF!</definedName>
    <definedName name="dt_all" hidden="1">[12]Kode!$AJ$669:$AV$6351</definedName>
    <definedName name="dt_kp">'[9]Data Keg Pendukung'!$B$9:$L$420</definedName>
    <definedName name="dt_opsplk">'[9]Data Ops Pelaku'!$B$9:$L$420</definedName>
    <definedName name="dt_pelmas">'[9]Data Pelmas'!$B$9:$L$420</definedName>
    <definedName name="dt_perenc">'[9]Data Perencanaan'!$B$9:$L$420</definedName>
    <definedName name="dtkelspppnpm" hidden="1">'[12]data kelompok'!$B$8:$L$207</definedName>
    <definedName name="dtlapspp" localSheetId="19" hidden="1">#REF!</definedName>
    <definedName name="dtlapspp" hidden="1">#REF!</definedName>
    <definedName name="DtRekening" hidden="1">[13]Data!$1:$1048576</definedName>
    <definedName name="emco" localSheetId="26">#REF!</definedName>
    <definedName name="emco">'[4]Harga Sat'!$C$35</definedName>
    <definedName name="Eternit" localSheetId="26">#REF!</definedName>
    <definedName name="Eternit">'[4]Harga Sat'!$C$27</definedName>
    <definedName name="GANCO" localSheetId="26">#REF!</definedName>
    <definedName name="GANCO" localSheetId="19">#REF!</definedName>
    <definedName name="GANCO">#REF!</definedName>
    <definedName name="gbar" localSheetId="26">#REF!</definedName>
    <definedName name="gbar" localSheetId="19">#REF!</definedName>
    <definedName name="gbar">#REF!</definedName>
    <definedName name="gbr" localSheetId="26">'[14]Harga Sat'!#REF!</definedName>
    <definedName name="gbr" localSheetId="19">'[10]Harga Sat'!#REF!</definedName>
    <definedName name="gbr">'[10]Harga Sat'!#REF!</definedName>
    <definedName name="Genteng" localSheetId="26">#REF!</definedName>
    <definedName name="Genteng">'[4]Harga Sat'!$C$25</definedName>
    <definedName name="gg_pb">'[15]Daftar Harga'!$C$8:$C$25</definedName>
    <definedName name="glass_bed" localSheetId="26">#REF!</definedName>
    <definedName name="glass_bed" localSheetId="19">#REF!</definedName>
    <definedName name="glass_bed">#REF!</definedName>
    <definedName name="Gr_Bis_100">[16]Gorong!$A$19:$G$22</definedName>
    <definedName name="Gr_Bis_40">[16]Gorong!$A$3:$G$6</definedName>
    <definedName name="Gr_Bis_50">[16]Gorong!$A$7:$G$10</definedName>
    <definedName name="Gr_Bis_60">[16]Gorong!$A$11:$G$14</definedName>
    <definedName name="Gr_Bis_80">[16]Gorong!$A$15:$G$18</definedName>
    <definedName name="Gr_Plat_100x100">[16]Gorong!$A$71:$G$76</definedName>
    <definedName name="Gr_Plat_45x45">[16]Gorong!$A$25:$G$30</definedName>
    <definedName name="Gr_Plat_60x60">[16]Gorong!$A$45:$G$50</definedName>
    <definedName name="Gr_Plat_60x75">[16]Gorong!$A$51:$G$56</definedName>
    <definedName name="Gr_Plat_75x100">[16]Gorong!$A$65:$G$70</definedName>
    <definedName name="Gr_Plat_75x75">[16]Gorong!$A$59:$G$64</definedName>
    <definedName name="GROBAK" localSheetId="26">#REF!</definedName>
    <definedName name="GROBAK" localSheetId="19">#REF!</definedName>
    <definedName name="GROBAK">#REF!</definedName>
    <definedName name="H" localSheetId="19">#REF!</definedName>
    <definedName name="H">#REF!</definedName>
    <definedName name="hrs" localSheetId="26">#REF!</definedName>
    <definedName name="hrs" localSheetId="19">#REF!</definedName>
    <definedName name="hrs">#REF!</definedName>
    <definedName name="IdBank" hidden="1">[12]ID!$M$2:$N$23</definedName>
    <definedName name="IdDaSPP" hidden="1">[12]ID!$I$3:$I$36</definedName>
    <definedName name="IDDs" hidden="1">[12]ID!$G$81:$G$280</definedName>
    <definedName name="IdKel" hidden="1">[13]Sheet1!$A$2:$A$201</definedName>
    <definedName name="IdSPPPg" hidden="1">[12]ID!$I$41:$I$278</definedName>
    <definedName name="Jen_Keg" localSheetId="19">#REF!</definedName>
    <definedName name="Jen_Keg">#REF!</definedName>
    <definedName name="joko" localSheetId="26">'[1]1.Entry data.'!#REF!</definedName>
    <definedName name="joko" localSheetId="19">'[1]1.Entry data.'!#REF!</definedName>
    <definedName name="joko">'[1]1.Entry data.'!#REF!</definedName>
    <definedName name="ka_ikat_bet" localSheetId="26">#REF!</definedName>
    <definedName name="ka_ikat_bet" localSheetId="19">#REF!</definedName>
    <definedName name="ka_ikat_bet">#REF!</definedName>
    <definedName name="Kaca" localSheetId="26">#REF!</definedName>
    <definedName name="Kaca" localSheetId="19">#REF!</definedName>
    <definedName name="Kaca">#REF!</definedName>
    <definedName name="Kamper" localSheetId="26">#REF!</definedName>
    <definedName name="Kamper">'[4]Harga Sat'!$C$23</definedName>
    <definedName name="kanik" localSheetId="26">#REF!</definedName>
    <definedName name="kanik" localSheetId="19">#REF!</definedName>
    <definedName name="kanik">#REF!</definedName>
    <definedName name="kapur" localSheetId="26">#REF!</definedName>
    <definedName name="kapur" localSheetId="19">#REF!</definedName>
    <definedName name="kapur">#REF!</definedName>
    <definedName name="kapur_gamp" localSheetId="26">#REF!</definedName>
    <definedName name="kapur_gamp" localSheetId="19">#REF!</definedName>
    <definedName name="kapur_gamp">#REF!</definedName>
    <definedName name="Ke_tu_batu" localSheetId="26">#REF!</definedName>
    <definedName name="Ke_tu_batu" localSheetId="19">#REF!</definedName>
    <definedName name="Ke_tu_batu">#REF!</definedName>
    <definedName name="ke_tu_besi" localSheetId="26">#REF!</definedName>
    <definedName name="ke_tu_besi" localSheetId="19">#REF!</definedName>
    <definedName name="ke_tu_besi">#REF!</definedName>
    <definedName name="ke_tu_cat" localSheetId="26">#REF!</definedName>
    <definedName name="ke_tu_cat" localSheetId="19">#REF!</definedName>
    <definedName name="ke_tu_cat">#REF!</definedName>
    <definedName name="Ke_Tu_Kayu" localSheetId="26">#REF!</definedName>
    <definedName name="Ke_Tu_Kayu" localSheetId="19">#REF!</definedName>
    <definedName name="Ke_Tu_Kayu">#REF!</definedName>
    <definedName name="ke_tu_lis" localSheetId="26">#REF!</definedName>
    <definedName name="ke_tu_lis" localSheetId="19">#REF!</definedName>
    <definedName name="ke_tu_lis">#REF!</definedName>
    <definedName name="kep_tuk" localSheetId="26">'[17]Daf-Har-Pening'!$H$17</definedName>
    <definedName name="kep_tuk">'[17]Daf-Har-Pening'!$H$17</definedName>
    <definedName name="Keramik" localSheetId="26">#REF!</definedName>
    <definedName name="Keramik">'[4]Harga Sat'!$C$21</definedName>
    <definedName name="kerikil" localSheetId="26">#REF!</definedName>
    <definedName name="kerikil">'[4]Harga Sat'!$C$19</definedName>
    <definedName name="kerikil_bet" localSheetId="26">#REF!</definedName>
    <definedName name="kerikil_bet" localSheetId="19">#REF!</definedName>
    <definedName name="kerikil_bet">#REF!</definedName>
    <definedName name="ketugaltan" localSheetId="26">#REF!</definedName>
    <definedName name="ketugaltan" localSheetId="19">#REF!</definedName>
    <definedName name="ketugaltan">#REF!</definedName>
    <definedName name="kode">[18]Sheet1!$A$11:$A$36</definedName>
    <definedName name="KP" localSheetId="26">#REF!</definedName>
    <definedName name="KP" localSheetId="19">#REF!</definedName>
    <definedName name="KP">#REF!</definedName>
    <definedName name="kpj" localSheetId="26">#REF!</definedName>
    <definedName name="kpj">'[4]Harga Sat'!$C$37</definedName>
    <definedName name="KRANJANG" localSheetId="26">#REF!</definedName>
    <definedName name="KRANJANG" localSheetId="19">#REF!</definedName>
    <definedName name="KRANJANG">#REF!</definedName>
    <definedName name="kuas" localSheetId="26">#REF!</definedName>
    <definedName name="kuas">'[4]Harga Sat'!$C$44</definedName>
    <definedName name="kum_dn" localSheetId="19">#REF!</definedName>
    <definedName name="kum_dn">#REF!</definedName>
    <definedName name="kumbung" localSheetId="26">#REF!</definedName>
    <definedName name="kumbung">'[4]Harga Sat'!$C$11</definedName>
    <definedName name="lat_bantu" localSheetId="26">'[17]Daf-Har-Pening'!$H$58</definedName>
    <definedName name="lat_bantu">'[17]Daf-Har-Pening'!$H$58</definedName>
    <definedName name="Level">OFFSET([15]TabelBantu!$A$2,1,2,COUNTA([15]TabelBantu!$A:$A)-2,1)</definedName>
    <definedName name="Lis" localSheetId="26">#REF!</definedName>
    <definedName name="Lis">'[4]Harga Sat'!$C$28</definedName>
    <definedName name="man" localSheetId="26">#REF!</definedName>
    <definedName name="man" localSheetId="19">#REF!</definedName>
    <definedName name="man">#REF!</definedName>
    <definedName name="mandor" localSheetId="26">'[8]Harga Sat'!#REF!</definedName>
    <definedName name="MANDOR" localSheetId="19">#REF!</definedName>
    <definedName name="MANDOR">#REF!</definedName>
    <definedName name="masinis" localSheetId="26">#REF!</definedName>
    <definedName name="masinis" localSheetId="19">#REF!</definedName>
    <definedName name="masinis">#REF!</definedName>
    <definedName name="MENGANTI" localSheetId="26">'[19]Harga Sat'!#REF!</definedName>
    <definedName name="MENGANTI" localSheetId="19">'[19]Harga Sat'!#REF!</definedName>
    <definedName name="MENGANTI">'[19]Harga Sat'!#REF!</definedName>
    <definedName name="meni" localSheetId="26">#REF!</definedName>
    <definedName name="meni">'[4]Harga Sat'!$C$30</definedName>
    <definedName name="Meranti" localSheetId="26">#REF!</definedName>
    <definedName name="Meranti">'[4]Harga Sat'!$C$22</definedName>
    <definedName name="mesin_las" localSheetId="26">#REF!</definedName>
    <definedName name="mesin_las" localSheetId="19">#REF!</definedName>
    <definedName name="mesin_las">#REF!</definedName>
    <definedName name="minyak_aspal" localSheetId="26">#REF!</definedName>
    <definedName name="minyak_aspal" localSheetId="19">#REF!</definedName>
    <definedName name="minyak_aspal">#REF!</definedName>
    <definedName name="minyak_tanah" localSheetId="26">#REF!</definedName>
    <definedName name="minyak_tanah" localSheetId="19">#REF!</definedName>
    <definedName name="minyak_tanah">#REF!</definedName>
    <definedName name="mjkp">'[20]Satuan hrga'!$D$14</definedName>
    <definedName name="mjkrpk">'[20]Satuan hrga'!$D$18</definedName>
    <definedName name="MOBILISASI" localSheetId="26">#REF!</definedName>
    <definedName name="MOBILISASI" localSheetId="19">#REF!</definedName>
    <definedName name="MOBILISASI">#REF!</definedName>
    <definedName name="Mojokrapak" localSheetId="26">#REF!</definedName>
    <definedName name="Mojokrapak" localSheetId="19">#REF!</definedName>
    <definedName name="Mojokrapak">#REF!</definedName>
    <definedName name="molen" localSheetId="26">#REF!</definedName>
    <definedName name="molen">'[4]Harga Sat'!$C$45</definedName>
    <definedName name="mot_grad" localSheetId="26">#REF!</definedName>
    <definedName name="mot_grad" localSheetId="19">#REF!</definedName>
    <definedName name="mot_grad">#REF!</definedName>
    <definedName name="mrt">'[20]Satuan hrga'!$D$21</definedName>
    <definedName name="Mur" localSheetId="26">#REF!</definedName>
    <definedName name="Mur">'[4]Harga Sat'!$C$24</definedName>
    <definedName name="no_ds">[21]dtMP!$D$2:$D$21</definedName>
    <definedName name="No_Urt">[21]dtMP!$B$2:$B$251</definedName>
    <definedName name="opt" localSheetId="26">#REF!</definedName>
    <definedName name="opt" localSheetId="19">#REF!</definedName>
    <definedName name="opt">#REF!</definedName>
    <definedName name="paku" localSheetId="26">#REF!</definedName>
    <definedName name="paku">'[4]Harga Sat'!$C$17</definedName>
    <definedName name="PAPANPRO" localSheetId="26">#REF!</definedName>
    <definedName name="PAPANPRO" localSheetId="19">#REF!</definedName>
    <definedName name="PAPANPRO">#REF!</definedName>
    <definedName name="pasir" localSheetId="26">#REF!</definedName>
    <definedName name="pasir">'[4]Harga Sat'!$C$12</definedName>
    <definedName name="pasir_bet" localSheetId="26">#REF!</definedName>
    <definedName name="pasir_bet" localSheetId="19">#REF!</definedName>
    <definedName name="pasir_bet">#REF!</definedName>
    <definedName name="pasir_pa" localSheetId="26">#REF!</definedName>
    <definedName name="pasir_pa" localSheetId="19">#REF!</definedName>
    <definedName name="pasir_pa">#REF!</definedName>
    <definedName name="pasir_urug" localSheetId="26">#REF!</definedName>
    <definedName name="pasir_urug" localSheetId="19">#REF!</definedName>
    <definedName name="pasir_urug">#REF!</definedName>
    <definedName name="pav_ston_6cm" localSheetId="26">#REF!</definedName>
    <definedName name="pav_ston_6cm" localSheetId="19">#REF!</definedName>
    <definedName name="pav_ston_6cm">#REF!</definedName>
    <definedName name="pbt_kanik" localSheetId="26">#REF!</definedName>
    <definedName name="pbt_kanik" localSheetId="19">#REF!</definedName>
    <definedName name="pbt_kanik">#REF!</definedName>
    <definedName name="pbt_opt" localSheetId="26">#REF!</definedName>
    <definedName name="pbt_opt" localSheetId="19">#REF!</definedName>
    <definedName name="pbt_opt">#REF!</definedName>
    <definedName name="pbt_pemudi" localSheetId="26">#REF!</definedName>
    <definedName name="pbt_pemudi" localSheetId="19">#REF!</definedName>
    <definedName name="pbt_pemudi">#REF!</definedName>
    <definedName name="pbt_sinis" localSheetId="26">#REF!</definedName>
    <definedName name="pbt_sinis" localSheetId="19">#REF!</definedName>
    <definedName name="pbt_sinis">#REF!</definedName>
    <definedName name="pc" localSheetId="26">#REF!</definedName>
    <definedName name="pc">'[4]Harga Sat'!$C$13</definedName>
    <definedName name="pek_tak_ter" localSheetId="26">#REF!</definedName>
    <definedName name="pek_tak_ter" localSheetId="19">#REF!</definedName>
    <definedName name="pek_tak_ter">#REF!</definedName>
    <definedName name="pek_ter" localSheetId="26">#REF!</definedName>
    <definedName name="pek_ter" localSheetId="19">#REF!</definedName>
    <definedName name="pek_ter">#REF!</definedName>
    <definedName name="Pekerja" localSheetId="26">#REF!</definedName>
    <definedName name="PEKERJA" localSheetId="19">#REF!</definedName>
    <definedName name="PEKERJA">#REF!</definedName>
    <definedName name="Pelaku_desa">'[16]Hasil MD Sosialisasi'!$B$3:$Q$22</definedName>
    <definedName name="Pemeriksaan" localSheetId="19">#REF!</definedName>
    <definedName name="Pemeriksaan">#REF!</definedName>
    <definedName name="pemudi" localSheetId="26">#REF!</definedName>
    <definedName name="pemudi" localSheetId="19">#REF!</definedName>
    <definedName name="pemudi">#REF!</definedName>
    <definedName name="penjaga" localSheetId="26">#REF!</definedName>
    <definedName name="penjaga" localSheetId="19">#REF!</definedName>
    <definedName name="penjaga">#REF!</definedName>
    <definedName name="plamir" localSheetId="26">#REF!</definedName>
    <definedName name="plamir">'[4]Harga Sat'!$C$34</definedName>
    <definedName name="plamir_t" localSheetId="26">#REF!</definedName>
    <definedName name="plamir_t">'[4]Harga Sat'!$C$32</definedName>
    <definedName name="PNPM" localSheetId="19">#REF!</definedName>
    <definedName name="PNPM">#REF!</definedName>
    <definedName name="pot" localSheetId="26">'[22]SUR-HARGA'!$X$252</definedName>
    <definedName name="pot">'[22]SUR-HARGA'!$X$252</definedName>
    <definedName name="Praise" localSheetId="19">#REF!</definedName>
    <definedName name="Praise">#REF!</definedName>
    <definedName name="PRASASTI" localSheetId="26">#REF!</definedName>
    <definedName name="PRASASTI" localSheetId="19">#REF!</definedName>
    <definedName name="PRASASTI">#REF!</definedName>
    <definedName name="_xlnm.Print_Area" localSheetId="28">'12.analisa'!$A$1:$N$83</definedName>
    <definedName name="_xlnm.Print_Area" localSheetId="17">'9.RAB.'!$A$1:$G$67</definedName>
    <definedName name="_xlnm.Print_Area" localSheetId="22">'ATAP DAN PLAFOND'!$A$1:$AF$94,'ATAP DAN PLAFOND'!$AK$26:$AQ$39,'ATAP DAN PLAFOND'!$AK$42:$AQ$53,'ATAP DAN PLAFOND'!$AK$57:$AQ$74,'ATAP DAN PLAFOND'!$AK$76:$AQ$87</definedName>
    <definedName name="_xlnm.Print_Area" localSheetId="4">'Bronjong 1'!$A$1:$AG$89,'Bronjong 1'!$AI$27:$AO$33,'Bronjong 1'!$AI$36:$AO$45,'Bronjong 1'!$AI$47:$AO$63,'Bronjong 1'!$AI$65:$AO$73</definedName>
    <definedName name="_xlnm.Print_Area" localSheetId="7">'BRONJONG 2'!$A$1:$AG$89,'BRONJONG 2'!$AI$27:$AO$33,'BRONJONG 2'!$AI$36:$AO$45,'BRONJONG 2'!$AI$47:$AO$63,'BRONJONG 2'!$AI$65:$AO$73</definedName>
    <definedName name="_xlnm.Print_Area" localSheetId="9">'BRONJONG 3'!$A$1:$AG$89,'BRONJONG 3'!$AI$27:$AO$33,'BRONJONG 3'!$AI$36:$AO$45,'BRONJONG 3'!$AI$47:$AO$63,'BRONJONG 3'!$AI$65:$AO$73</definedName>
    <definedName name="_xlnm.Print_Area" localSheetId="11">'BRONJONG 4'!$A$1:$AG$91,'BRONJONG 4'!$AI$27:$AO$34,'BRONJONG 4'!$AI$38:$AO$47,'BRONJONG 4'!$AI$49:$AO$65,'BRONJONG 4'!$AI$67:$AO$75</definedName>
    <definedName name="_xlnm.Print_Area" localSheetId="13">'BRONJONG 5'!$A$1:$AG$89,'BRONJONG 5'!$AI$27:$AO$33,'BRONJONG 5'!$AI$36:$AO$45,'BRONJONG 5'!$AI$47:$AO$63,'BRONJONG 5'!$AI$65:$AO$73</definedName>
    <definedName name="_xlnm.Print_Area" localSheetId="5">gambar!$B$2:$AQ$33,gambar!$B$35:$AQ$66,gambar!$B$68:$AQ$99,gambar!$B$101:$AQ$132,gambar!$B$135:$AQ$166,gambar!$B$168:$AQ$199,gambar!$B$301:$AQ$332,gambar!$B$201:$AQ$232,gambar!$B$334:$AQ$365,gambar!$B$367:$AQ$398,gambar!$B$234:$AQ$265,gambar!$B$267:$AQ$298,gambar!$B$400:$AQ$431,gambar!$B$433:$AQ$464</definedName>
    <definedName name="_xlnm.Print_Area" localSheetId="27">'GAMBAR (2)'!$A$1:$AV$132</definedName>
    <definedName name="_xlnm.Print_Area" localSheetId="6">'GAMBAR BRONJONG'!$B$2:$AQ$33,'GAMBAR BRONJONG'!$B$35:$AQ$66,'GAMBAR BRONJONG'!$B$68:$AQ$99,'GAMBAR BRONJONG'!$B$101:$AQ$132</definedName>
    <definedName name="_xlnm.Print_Area" localSheetId="8">'GAMBAR BRONJONG (2)'!$B$2:$AQ$33,'GAMBAR BRONJONG (2)'!$B$35:$AQ$66,'GAMBAR BRONJONG (2)'!$B$68:$AQ$99,'GAMBAR BRONJONG (2)'!$B$101:$AQ$132</definedName>
    <definedName name="_xlnm.Print_Area" localSheetId="10">'GAMBAR BRONJONG (3)'!$B$2:$AQ$33,'GAMBAR BRONJONG (3)'!$B$35:$AQ$66,'GAMBAR BRONJONG (3)'!$B$68:$AQ$99,'GAMBAR BRONJONG (3)'!$B$101:$AQ$132</definedName>
    <definedName name="_xlnm.Print_Area" localSheetId="12">'GAMBAR BRONJONG (4)'!$B$2:$AQ$33,'GAMBAR BRONJONG (4)'!$B$35:$AQ$66,'GAMBAR BRONJONG (4)'!$B$68:$AQ$99,'GAMBAR BRONJONG (4)'!$B$101:$AQ$132</definedName>
    <definedName name="_xlnm.Print_Area" localSheetId="14">'GAMBAR BRONJONG (5)'!$B$2:$AQ$33,'GAMBAR BRONJONG (5)'!$B$35:$AQ$66,'GAMBAR BRONJONG (5)'!$B$68:$AQ$99,'GAMBAR BRONJONG (5)'!$B$101:$AQ$132</definedName>
    <definedName name="_xlnm.Print_Area" localSheetId="1">'Harga Satuan'!$A$109:$J$180</definedName>
    <definedName name="_xlnm.Print_Area" localSheetId="0">INPUT!$A$1:$T$28</definedName>
    <definedName name="_xlnm.Print_Area" localSheetId="26">'JADWAL PELAK'!$A$1:$X$36</definedName>
    <definedName name="_xlnm.Print_Area" localSheetId="23">'KAYU KUSEN &amp; ENDELA'!$A$1:$AF$111,'KAYU KUSEN &amp; ENDELA'!$AK$26:$AQ$40,'KAYU KUSEN &amp; ENDELA'!$AK$42:$AQ$55,'KAYU KUSEN &amp; ENDELA'!$AK$57:$AQ$70,'KAYU KUSEN &amp; ENDELA'!$AK$76:$AQ$89</definedName>
    <definedName name="_xlnm.Print_Area" localSheetId="24">'KUNCI+KACA'!$A$1:$AF$94,'KUNCI+KACA'!$AK$26:$AQ$36,'KUNCI+KACA'!$AK$42:$AQ$52,'KUNCI+KACA'!$AK$57:$AQ$67,'KUNCI+KACA'!$AK$76:$AQ$86,'KUNCI+KACA'!$AK$89:$AQ$100</definedName>
    <definedName name="_xlnm.Print_Area" localSheetId="25">LISTRIK!$A$1:$AF$94,LISTRIK!$AK$26:$AQ$40,LISTRIK!$AK$42:$AQ$51</definedName>
    <definedName name="_xlnm.Print_Area" localSheetId="15">'REKAP RAB (MATERIAL dan UPAH)'!$A$109:$R$110,'REKAP RAB (MATERIAL dan UPAH)'!$B$112:$R$170,'REKAP RAB (MATERIAL dan UPAH)'!$B$172:$R$179</definedName>
    <definedName name="_xlnm.Print_Area" localSheetId="16">'TOS PONDASI'!$A$1:$AF$94,'TOS PONDASI'!$AK$34:$AQ$41,'TOS PONDASI'!$AK$52:$AQ$67,'TOS PONDASI'!$AK$69:$AQ$77</definedName>
    <definedName name="_xlnm.Print_Area" localSheetId="19">'TOS STRUKTUR'!$A$1:$AF$121,'TOS STRUKTUR'!$AK$39:$AQ$56,'TOS STRUKTUR'!$AK$59:$AQ$76,'TOS STRUKTUR'!$AK$78:$AQ$95,'TOS STRUKTUR'!$AK$98:$AQ$113,'TOS STRUKTUR'!$AK$116:$AQ$131,'TOS STRUKTUR'!$AK$133:$AQ$148,'TOS STRUKTUR'!$AS$39:$AY$53,'TOS STRUKTUR'!$AS$55:$AY$73,'TOS STRUKTUR'!$AS$75:$AZ$93,'TOS STRUKTUR'!$AM$24:$AM$26</definedName>
    <definedName name="_xlnm.Print_Area" localSheetId="20">TOS.DINDING!$A$1:$AF$95,TOS.DINDING!$AK$35:$AQ$49,TOS.DINDING!$AK$51:$AQ$65,TOS.DINDING!$AK$67:$AQ$80,TOS.DINDING!$AK$82:$AQ$94</definedName>
    <definedName name="_xlnm.Print_Area" localSheetId="21">TOS.LANTAI!$A$1:$AF$94,TOS.LANTAI!$AK$29:$AQ$38,TOS.LANTAI!$AK$50:$AQ$67,TOS.LANTAI!$AK$40:$AQ$48,TOS.LANTAI!$AK$69:$AQ$84</definedName>
    <definedName name="_xlnm.Print_Area">'[23]F-25.b LEMBAR CATATAN'!$A$3:$L$68</definedName>
    <definedName name="PRINT_AREA_MI" localSheetId="26">#REF!</definedName>
    <definedName name="PRINT_AREA_MI" localSheetId="19">#REF!</definedName>
    <definedName name="PRINT_AREA_MI">#REF!</definedName>
    <definedName name="_xlnm.Print_Titles" localSheetId="28">'12.analisa'!$10:$10</definedName>
    <definedName name="PSRATS" localSheetId="26">#REF!</definedName>
    <definedName name="PSRATS" localSheetId="19">#REF!</definedName>
    <definedName name="PSRATS">#REF!</definedName>
    <definedName name="PSRPSG" localSheetId="26">'[24]H Satuan'!$F$17</definedName>
    <definedName name="PSRPSG" localSheetId="19">#REF!</definedName>
    <definedName name="PSRPSG">#REF!</definedName>
    <definedName name="PSRWBH" localSheetId="26">#REF!</definedName>
    <definedName name="PSRWBH" localSheetId="19">#REF!</definedName>
    <definedName name="PSRWBH">#REF!</definedName>
    <definedName name="RAB_01" localSheetId="19">#REF!</definedName>
    <definedName name="RAB_01">#REF!</definedName>
    <definedName name="RAB_02" localSheetId="19">#REF!</definedName>
    <definedName name="RAB_02">#REF!</definedName>
    <definedName name="RAB_03" localSheetId="19">#REF!</definedName>
    <definedName name="RAB_03">#REF!</definedName>
    <definedName name="RAB_04" localSheetId="19">#REF!</definedName>
    <definedName name="RAB_04">#REF!</definedName>
    <definedName name="RAB_05" localSheetId="19">#REF!</definedName>
    <definedName name="RAB_05">#REF!</definedName>
    <definedName name="RAB_06" localSheetId="19">#REF!</definedName>
    <definedName name="RAB_06">#REF!</definedName>
    <definedName name="RAB_07" localSheetId="19">#REF!</definedName>
    <definedName name="RAB_07">#REF!</definedName>
    <definedName name="RAB_08" localSheetId="19">#REF!</definedName>
    <definedName name="RAB_08">#REF!</definedName>
    <definedName name="RAB_09" localSheetId="19">#REF!</definedName>
    <definedName name="RAB_09">#REF!</definedName>
    <definedName name="RAB_10" localSheetId="19">#REF!</definedName>
    <definedName name="RAB_10">#REF!</definedName>
    <definedName name="RAB_11" localSheetId="19">#REF!</definedName>
    <definedName name="RAB_11">#REF!</definedName>
    <definedName name="RAB_HPS" localSheetId="26">#REF!</definedName>
    <definedName name="RAB_HPS" localSheetId="19">#REF!</definedName>
    <definedName name="RAB_HPS">#REF!</definedName>
    <definedName name="randu" localSheetId="26">#REF!</definedName>
    <definedName name="randu">'[4]Harga Sat'!$C$16</definedName>
    <definedName name="rek" localSheetId="26">'[25]Harga Sat'!#REF!</definedName>
    <definedName name="rek" localSheetId="19">'[10]Harga Sat'!#REF!</definedName>
    <definedName name="rek">'[10]Harga Sat'!#REF!</definedName>
    <definedName name="REK_HSP">[7]R_Srikana!$A$2:$L$248</definedName>
    <definedName name="RINC_HPS" localSheetId="26">#REF!</definedName>
    <definedName name="RINC_HPS" localSheetId="19">#REF!</definedName>
    <definedName name="RINC_HPS">#REF!</definedName>
    <definedName name="roadmark" localSheetId="26">#REF!</definedName>
    <definedName name="roadmark" localSheetId="19">#REF!</definedName>
    <definedName name="roadmark">#REF!</definedName>
    <definedName name="Sat_Alat">[26]HarSat!$G$8:$I$29</definedName>
    <definedName name="Sat_Bahan">[26]HarSat!$B$8:$D$64</definedName>
    <definedName name="Sat_Upah">[26]HarSat!$G$37:$I$39</definedName>
    <definedName name="SEKOP" localSheetId="26">#REF!</definedName>
    <definedName name="SEKOP" localSheetId="19">#REF!</definedName>
    <definedName name="SEKOP">#REF!</definedName>
    <definedName name="semen_40" localSheetId="26">#REF!</definedName>
    <definedName name="semen_40" localSheetId="19">#REF!</definedName>
    <definedName name="semen_40">#REF!</definedName>
    <definedName name="semen_50" localSheetId="26">#REF!</definedName>
    <definedName name="semen_50" localSheetId="19">#REF!</definedName>
    <definedName name="semen_50">#REF!</definedName>
    <definedName name="SEMENGRESIK" localSheetId="26">#REF!</definedName>
    <definedName name="SEMENGRESIK" localSheetId="19">#REF!</definedName>
    <definedName name="SEMENGRESIK">#REF!</definedName>
    <definedName name="SEMENHOLCIM" localSheetId="26">'[24]H Satuan'!$F$19</definedName>
    <definedName name="SEMENHOLCIM" localSheetId="19">#REF!</definedName>
    <definedName name="SEMENHOLCIM">#REF!</definedName>
    <definedName name="set">'[27]Satuan hrga'!$D$14</definedName>
    <definedName name="split" localSheetId="26">#REF!</definedName>
    <definedName name="split" localSheetId="19">#REF!</definedName>
    <definedName name="split">#REF!</definedName>
    <definedName name="SS" localSheetId="26">#REF!</definedName>
    <definedName name="SS" localSheetId="19">#REF!</definedName>
    <definedName name="SS">#REF!</definedName>
    <definedName name="sss">'[20]Satuan hrga'!$D$40</definedName>
    <definedName name="sub_keg" localSheetId="19">#REF!</definedName>
    <definedName name="sub_keg">#REF!</definedName>
    <definedName name="TabelUser">OFFSET([15]TabelBantu!$A$2,1,0,COUNTA([15]TabelBantu!$A:$A)-2,3)</definedName>
    <definedName name="tackcoat" localSheetId="26">#REF!</definedName>
    <definedName name="tackcoat" localSheetId="19">#REF!</definedName>
    <definedName name="tackcoat">#REF!</definedName>
    <definedName name="Talud">'[28]2.Harga Sat'!$F$14</definedName>
    <definedName name="tan_roll" localSheetId="26">#REF!</definedName>
    <definedName name="tan_roll" localSheetId="19">#REF!</definedName>
    <definedName name="tan_roll">#REF!</definedName>
    <definedName name="tan_urug" localSheetId="26">#REF!</definedName>
    <definedName name="tan_urug" localSheetId="19">#REF!</definedName>
    <definedName name="tan_urug">#REF!</definedName>
    <definedName name="tanah" localSheetId="26">#REF!</definedName>
    <definedName name="tanah" localSheetId="19">#REF!</definedName>
    <definedName name="tanah">#REF!</definedName>
    <definedName name="tang_air" localSheetId="26">#REF!</definedName>
    <definedName name="tang_air" localSheetId="19">#REF!</definedName>
    <definedName name="tang_air">#REF!</definedName>
    <definedName name="tasirtu" localSheetId="26">#REF!</definedName>
    <definedName name="tasirtu" localSheetId="19">#REF!</definedName>
    <definedName name="tasirtu">#REF!</definedName>
    <definedName name="tgl">[9]Sheet1!$A$2:$A$32</definedName>
    <definedName name="thinner" localSheetId="26">#REF!</definedName>
    <definedName name="thinner" localSheetId="19">#REF!</definedName>
    <definedName name="thinner">#REF!</definedName>
    <definedName name="thn">[9]Sheet1!$C$2:$C$4</definedName>
    <definedName name="tiner" localSheetId="26">#REF!</definedName>
    <definedName name="tiner">'[4]Harga Sat'!$C$31</definedName>
    <definedName name="tire_roller" localSheetId="26">#REF!</definedName>
    <definedName name="tire_roller" localSheetId="19">#REF!</definedName>
    <definedName name="tire_roller">#REF!</definedName>
    <definedName name="TKBATU" localSheetId="26">'[24]H Satuan'!$F$27</definedName>
    <definedName name="TKBATU" localSheetId="18">'[29]2.Harga Satuan'!$F$29</definedName>
    <definedName name="TKBATU" localSheetId="19">#REF!</definedName>
    <definedName name="TKBATU">#REF!</definedName>
    <definedName name="TKKAYU" localSheetId="26">#REF!</definedName>
    <definedName name="TKKAYU" localSheetId="19">#REF!</definedName>
    <definedName name="TKKAYU">#REF!</definedName>
    <definedName name="tuk_batu" localSheetId="26">#REF!</definedName>
    <definedName name="tuk_batu" localSheetId="19">#REF!</definedName>
    <definedName name="tuk_batu">#REF!</definedName>
    <definedName name="tuk_besi" localSheetId="26">#REF!</definedName>
    <definedName name="tuk_besi" localSheetId="19">#REF!</definedName>
    <definedName name="tuk_besi">#REF!</definedName>
    <definedName name="tuk_cat" localSheetId="26">#REF!</definedName>
    <definedName name="tuk_cat" localSheetId="19">#REF!</definedName>
    <definedName name="tuk_cat">#REF!</definedName>
    <definedName name="tuk_galtan" localSheetId="26">#REF!</definedName>
    <definedName name="tuk_galtan" localSheetId="19">#REF!</definedName>
    <definedName name="tuk_galtan">#REF!</definedName>
    <definedName name="tuk_kayu" localSheetId="26">#REF!</definedName>
    <definedName name="tuk_kayu" localSheetId="19">#REF!</definedName>
    <definedName name="tuk_kayu">#REF!</definedName>
    <definedName name="tuk_lis" localSheetId="26">#REF!</definedName>
    <definedName name="tuk_lis" localSheetId="19">#REF!</definedName>
    <definedName name="tuk_lis">#REF!</definedName>
    <definedName name="tuk_lump" localSheetId="26">#REF!</definedName>
    <definedName name="tuk_lump" localSheetId="19">#REF!</definedName>
    <definedName name="tuk_lump">#REF!</definedName>
    <definedName name="tuk_ma_aspl" localSheetId="26">#REF!</definedName>
    <definedName name="tuk_ma_aspl" localSheetId="19">#REF!</definedName>
    <definedName name="tuk_ma_aspl">#REF!</definedName>
    <definedName name="tukang" localSheetId="26">'[17]Daf-Har-Pening'!$H$23</definedName>
    <definedName name="Tukang">'[4]Harga Sat'!$C$6</definedName>
    <definedName name="UPAH">'[7]UPAH~K'!$A$3:$K$58</definedName>
    <definedName name="vibro" localSheetId="26">#REF!</definedName>
    <definedName name="vibro" localSheetId="19">#REF!</definedName>
    <definedName name="vibro">#REF!</definedName>
    <definedName name="Volume">[26]Volume!$B$6:$D$63</definedName>
    <definedName name="WALES" localSheetId="26">#REF!</definedName>
    <definedName name="WALES" localSheetId="19">#REF!</definedName>
    <definedName name="WALES">#REF!</definedName>
    <definedName name="walles" localSheetId="26">#REF!</definedName>
    <definedName name="walles" localSheetId="19">#REF!</definedName>
    <definedName name="walles">#REF!</definedName>
    <definedName name="wat_pump" localSheetId="26">#REF!</definedName>
    <definedName name="wat_pump" localSheetId="19">#REF!</definedName>
    <definedName name="wat_pump">#REF!</definedName>
    <definedName name="we">'[27]Satuan hrga'!$D$9</definedName>
    <definedName name="wel_loder_1.7" localSheetId="26">#REF!</definedName>
    <definedName name="wel_loder_1.7" localSheetId="19">#REF!</definedName>
    <definedName name="wel_loder_1.7">#REF!</definedName>
    <definedName name="wuwung" localSheetId="26">#REF!</definedName>
    <definedName name="wuwung">'[4]Harga Sat'!$C$26</definedName>
    <definedName name="xxx" localSheetId="26">'[3]1.Entry data.'!#REF!</definedName>
    <definedName name="xxx" localSheetId="19">'[3]1.Entry data.'!#REF!</definedName>
    <definedName name="xxx">'[3]1.Entry data.'!#REF!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A35" i="38" l="1"/>
  <c r="AL74" i="36"/>
  <c r="AL72" i="36"/>
  <c r="AF37" i="36"/>
  <c r="AF31" i="5"/>
  <c r="AL72" i="5"/>
  <c r="AF37" i="5"/>
  <c r="AA47" i="5"/>
  <c r="AH130" i="39"/>
  <c r="AH127" i="39"/>
  <c r="AH121" i="39"/>
  <c r="AM119" i="39"/>
  <c r="AH119" i="39"/>
  <c r="AH112" i="39"/>
  <c r="AH110" i="39"/>
  <c r="AH108" i="39"/>
  <c r="AH106" i="39"/>
  <c r="AH105" i="39"/>
  <c r="AH104" i="39"/>
  <c r="AH97" i="39"/>
  <c r="AH94" i="39"/>
  <c r="AH88" i="39"/>
  <c r="AM86" i="39"/>
  <c r="AH86" i="39"/>
  <c r="AH79" i="39"/>
  <c r="AH77" i="39"/>
  <c r="AH75" i="39"/>
  <c r="AH73" i="39"/>
  <c r="AH72" i="39"/>
  <c r="AH71" i="39"/>
  <c r="AH64" i="39"/>
  <c r="AH61" i="39"/>
  <c r="AH55" i="39"/>
  <c r="AM53" i="39"/>
  <c r="AH53" i="39"/>
  <c r="AH46" i="39"/>
  <c r="AC46" i="39"/>
  <c r="G126" i="39" s="1"/>
  <c r="AC45" i="39"/>
  <c r="AH44" i="39"/>
  <c r="AC44" i="39"/>
  <c r="AC43" i="39"/>
  <c r="AH42" i="39"/>
  <c r="AC42" i="39"/>
  <c r="AH40" i="39"/>
  <c r="AH39" i="39"/>
  <c r="AH38" i="39"/>
  <c r="AH31" i="39"/>
  <c r="AH28" i="39"/>
  <c r="AH22" i="39"/>
  <c r="AM20" i="39"/>
  <c r="AH20" i="39"/>
  <c r="AH13" i="39"/>
  <c r="AH11" i="39"/>
  <c r="AH9" i="39"/>
  <c r="AH7" i="39"/>
  <c r="AH6" i="39"/>
  <c r="AH5" i="39"/>
  <c r="AO87" i="38"/>
  <c r="AN69" i="38"/>
  <c r="AJ66" i="38"/>
  <c r="AN60" i="38"/>
  <c r="AN58" i="38"/>
  <c r="AN57" i="38"/>
  <c r="AN56" i="38"/>
  <c r="AN55" i="38"/>
  <c r="AJ52" i="38"/>
  <c r="AA48" i="38"/>
  <c r="AA47" i="38"/>
  <c r="AK45" i="38"/>
  <c r="AN41" i="38"/>
  <c r="AN40" i="38"/>
  <c r="AA38" i="38"/>
  <c r="S109" i="39" s="1"/>
  <c r="AJ37" i="38"/>
  <c r="AF34" i="38"/>
  <c r="AN32" i="38"/>
  <c r="AN31" i="38"/>
  <c r="AJ28" i="38"/>
  <c r="I7" i="38"/>
  <c r="I6" i="38"/>
  <c r="I5" i="38"/>
  <c r="I4" i="38"/>
  <c r="AC14" i="37"/>
  <c r="AC11" i="37"/>
  <c r="AC47" i="37"/>
  <c r="AC44" i="37"/>
  <c r="AH130" i="37"/>
  <c r="AH127" i="37"/>
  <c r="AH121" i="37"/>
  <c r="AM119" i="37"/>
  <c r="AH119" i="37"/>
  <c r="AH112" i="37"/>
  <c r="AH110" i="37"/>
  <c r="AH108" i="37"/>
  <c r="AH106" i="37"/>
  <c r="AH105" i="37"/>
  <c r="AH104" i="37"/>
  <c r="AH97" i="37"/>
  <c r="AH94" i="37"/>
  <c r="AH88" i="37"/>
  <c r="AM86" i="37"/>
  <c r="AH86" i="37"/>
  <c r="AH79" i="37"/>
  <c r="AH77" i="37"/>
  <c r="AH75" i="37"/>
  <c r="AH73" i="37"/>
  <c r="AH72" i="37"/>
  <c r="AH71" i="37"/>
  <c r="AH64" i="37"/>
  <c r="AH61" i="37"/>
  <c r="AH55" i="37"/>
  <c r="AM53" i="37"/>
  <c r="AH53" i="37"/>
  <c r="AH46" i="37"/>
  <c r="AC48" i="37"/>
  <c r="G126" i="37" s="1"/>
  <c r="AC46" i="37"/>
  <c r="AH44" i="37"/>
  <c r="AC45" i="37"/>
  <c r="AC43" i="37"/>
  <c r="AH42" i="37"/>
  <c r="AC42" i="37"/>
  <c r="AH40" i="37"/>
  <c r="AH39" i="37"/>
  <c r="AH38" i="37"/>
  <c r="AH31" i="37"/>
  <c r="AH28" i="37"/>
  <c r="AH22" i="37"/>
  <c r="AM20" i="37"/>
  <c r="AH20" i="37"/>
  <c r="AH13" i="37"/>
  <c r="AH11" i="37"/>
  <c r="AH9" i="37"/>
  <c r="AH7" i="37"/>
  <c r="AH6" i="37"/>
  <c r="AH5" i="37"/>
  <c r="AO89" i="36"/>
  <c r="AN71" i="36"/>
  <c r="AJ68" i="36"/>
  <c r="AN62" i="36"/>
  <c r="AN60" i="36"/>
  <c r="AN59" i="36"/>
  <c r="AN58" i="36"/>
  <c r="AN57" i="36"/>
  <c r="AJ54" i="36"/>
  <c r="AA50" i="36"/>
  <c r="AA49" i="36"/>
  <c r="AK47" i="36"/>
  <c r="AN43" i="36"/>
  <c r="AN42" i="36"/>
  <c r="AA40" i="36"/>
  <c r="S109" i="37" s="1"/>
  <c r="AJ39" i="36"/>
  <c r="AA37" i="36"/>
  <c r="AF34" i="36" s="1"/>
  <c r="AN32" i="36"/>
  <c r="AN31" i="36"/>
  <c r="AJ28" i="36"/>
  <c r="I7" i="36"/>
  <c r="I6" i="36"/>
  <c r="I5" i="36"/>
  <c r="I4" i="36"/>
  <c r="AA35" i="33"/>
  <c r="AH130" i="35"/>
  <c r="AH127" i="35"/>
  <c r="AH121" i="35"/>
  <c r="AM119" i="35"/>
  <c r="AH119" i="35"/>
  <c r="AH112" i="35"/>
  <c r="AH110" i="35"/>
  <c r="S109" i="35"/>
  <c r="AH108" i="35"/>
  <c r="AH106" i="35"/>
  <c r="AH105" i="35"/>
  <c r="AH104" i="35"/>
  <c r="AH97" i="35"/>
  <c r="AH94" i="35"/>
  <c r="AH88" i="35"/>
  <c r="AM86" i="35"/>
  <c r="AH86" i="35"/>
  <c r="AH79" i="35"/>
  <c r="AH77" i="35"/>
  <c r="S76" i="35"/>
  <c r="AH75" i="35"/>
  <c r="AH73" i="35"/>
  <c r="AH72" i="35"/>
  <c r="AH71" i="35"/>
  <c r="AH64" i="35"/>
  <c r="AH61" i="35"/>
  <c r="AH55" i="35"/>
  <c r="AM53" i="35"/>
  <c r="AH53" i="35"/>
  <c r="AH46" i="35"/>
  <c r="AC46" i="35"/>
  <c r="G121" i="35" s="1"/>
  <c r="AC45" i="35"/>
  <c r="AH44" i="35"/>
  <c r="AC44" i="35"/>
  <c r="AH42" i="35"/>
  <c r="AC42" i="35"/>
  <c r="AH40" i="35"/>
  <c r="AH39" i="35"/>
  <c r="AH38" i="35"/>
  <c r="AH31" i="35"/>
  <c r="AH28" i="35"/>
  <c r="AH22" i="35"/>
  <c r="AM20" i="35"/>
  <c r="AH20" i="35"/>
  <c r="AH13" i="35"/>
  <c r="AH11" i="35"/>
  <c r="AH9" i="35"/>
  <c r="AH7" i="35"/>
  <c r="AH6" i="35"/>
  <c r="AH5" i="35"/>
  <c r="AO87" i="33"/>
  <c r="AN69" i="33"/>
  <c r="AJ66" i="33"/>
  <c r="AN60" i="33"/>
  <c r="AN58" i="33"/>
  <c r="AN57" i="33"/>
  <c r="AN56" i="33"/>
  <c r="AN55" i="33"/>
  <c r="AJ52" i="33"/>
  <c r="AA48" i="33"/>
  <c r="AA49" i="33" s="1"/>
  <c r="AF31" i="33" s="1"/>
  <c r="AA47" i="33"/>
  <c r="AK45" i="33"/>
  <c r="AN41" i="33"/>
  <c r="AN40" i="33"/>
  <c r="AA38" i="33"/>
  <c r="AJ37" i="33"/>
  <c r="AF37" i="33"/>
  <c r="AL69" i="33" s="1"/>
  <c r="AF34" i="33"/>
  <c r="AL56" i="33" s="1"/>
  <c r="AN32" i="33"/>
  <c r="AN31" i="33"/>
  <c r="AL31" i="33"/>
  <c r="AJ28" i="33"/>
  <c r="AF28" i="33"/>
  <c r="AL32" i="33" s="1"/>
  <c r="I7" i="33"/>
  <c r="I6" i="33"/>
  <c r="I5" i="33"/>
  <c r="I4" i="33"/>
  <c r="AH130" i="32"/>
  <c r="AH127" i="32"/>
  <c r="AH121" i="32"/>
  <c r="AM119" i="32"/>
  <c r="AH119" i="32"/>
  <c r="AH112" i="32"/>
  <c r="AH110" i="32"/>
  <c r="AH108" i="32"/>
  <c r="AH106" i="32"/>
  <c r="AH105" i="32"/>
  <c r="AH104" i="32"/>
  <c r="AH97" i="32"/>
  <c r="AH94" i="32"/>
  <c r="AH88" i="32"/>
  <c r="AM86" i="32"/>
  <c r="AH86" i="32"/>
  <c r="AH79" i="32"/>
  <c r="AH77" i="32"/>
  <c r="AH75" i="32"/>
  <c r="AH73" i="32"/>
  <c r="AH72" i="32"/>
  <c r="AH71" i="32"/>
  <c r="AH64" i="32"/>
  <c r="AH61" i="32"/>
  <c r="AH55" i="32"/>
  <c r="AM53" i="32"/>
  <c r="AH53" i="32"/>
  <c r="AH46" i="32"/>
  <c r="AC46" i="32"/>
  <c r="G126" i="32" s="1"/>
  <c r="AC45" i="32"/>
  <c r="AH44" i="32"/>
  <c r="AC44" i="32"/>
  <c r="AC43" i="32"/>
  <c r="AH42" i="32"/>
  <c r="AC42" i="32"/>
  <c r="AH40" i="32"/>
  <c r="AH39" i="32"/>
  <c r="AH38" i="32"/>
  <c r="AH31" i="32"/>
  <c r="AH28" i="32"/>
  <c r="AH22" i="32"/>
  <c r="AM20" i="32"/>
  <c r="AH20" i="32"/>
  <c r="AH13" i="32"/>
  <c r="AH11" i="32"/>
  <c r="AH9" i="32"/>
  <c r="AH7" i="32"/>
  <c r="AH6" i="32"/>
  <c r="AH5" i="32"/>
  <c r="AO87" i="30"/>
  <c r="AN69" i="30"/>
  <c r="AJ66" i="30"/>
  <c r="AN60" i="30"/>
  <c r="AN58" i="30"/>
  <c r="AN57" i="30"/>
  <c r="AN56" i="30"/>
  <c r="AN55" i="30"/>
  <c r="AJ52" i="30"/>
  <c r="AA48" i="30"/>
  <c r="AA49" i="30" s="1"/>
  <c r="AF31" i="30" s="1"/>
  <c r="AA47" i="30"/>
  <c r="AK45" i="30"/>
  <c r="AN41" i="30"/>
  <c r="AN40" i="30"/>
  <c r="AA38" i="30"/>
  <c r="S109" i="32" s="1"/>
  <c r="AJ37" i="30"/>
  <c r="AA35" i="30"/>
  <c r="AF34" i="30" s="1"/>
  <c r="AN32" i="30"/>
  <c r="AN31" i="30"/>
  <c r="AJ28" i="30"/>
  <c r="I7" i="30"/>
  <c r="I6" i="30"/>
  <c r="I5" i="30"/>
  <c r="I4" i="30"/>
  <c r="J172" i="21"/>
  <c r="I172" i="21"/>
  <c r="G126" i="29"/>
  <c r="AH130" i="29"/>
  <c r="AH127" i="29"/>
  <c r="AH121" i="29"/>
  <c r="AM119" i="29"/>
  <c r="AH119" i="29"/>
  <c r="AH112" i="29"/>
  <c r="AH110" i="29"/>
  <c r="AH108" i="29"/>
  <c r="AH106" i="29"/>
  <c r="AH105" i="29"/>
  <c r="AH104" i="29"/>
  <c r="AC46" i="29"/>
  <c r="AC45" i="29"/>
  <c r="AC44" i="29"/>
  <c r="AC43" i="29"/>
  <c r="AC42" i="29"/>
  <c r="AH97" i="29"/>
  <c r="AH94" i="29"/>
  <c r="AH88" i="29"/>
  <c r="AM86" i="29"/>
  <c r="AH86" i="29"/>
  <c r="AH79" i="29"/>
  <c r="AH77" i="29"/>
  <c r="AH75" i="29"/>
  <c r="AH73" i="29"/>
  <c r="AH72" i="29"/>
  <c r="AH71" i="29"/>
  <c r="AH64" i="29"/>
  <c r="AH61" i="29"/>
  <c r="AH55" i="29"/>
  <c r="AM53" i="29"/>
  <c r="AH53" i="29"/>
  <c r="AH46" i="29"/>
  <c r="AH44" i="29"/>
  <c r="AH42" i="29"/>
  <c r="AH40" i="29"/>
  <c r="AH39" i="29"/>
  <c r="AH38" i="29"/>
  <c r="AH31" i="29"/>
  <c r="AH28" i="29"/>
  <c r="AH22" i="29"/>
  <c r="AM20" i="29"/>
  <c r="AH20" i="29"/>
  <c r="AH13" i="29"/>
  <c r="AH11" i="29"/>
  <c r="AH9" i="29"/>
  <c r="AH7" i="29"/>
  <c r="AH6" i="29"/>
  <c r="AH5" i="29"/>
  <c r="AN69" i="5"/>
  <c r="AJ66" i="5"/>
  <c r="AJ52" i="5"/>
  <c r="AA35" i="5"/>
  <c r="AF34" i="5" s="1"/>
  <c r="AN60" i="5"/>
  <c r="AN58" i="5"/>
  <c r="AN57" i="5"/>
  <c r="AN56" i="5"/>
  <c r="AN55" i="5"/>
  <c r="AK45" i="5"/>
  <c r="AA48" i="5"/>
  <c r="AA49" i="5" s="1"/>
  <c r="AJ37" i="5"/>
  <c r="AJ28" i="5"/>
  <c r="AN41" i="5"/>
  <c r="AN40" i="5"/>
  <c r="AN32" i="5"/>
  <c r="AN31" i="5"/>
  <c r="AA38" i="5"/>
  <c r="AF28" i="5" s="1"/>
  <c r="AL32" i="5" s="1"/>
  <c r="K179" i="21" s="1"/>
  <c r="AL41" i="5" l="1"/>
  <c r="AO41" i="5" s="1"/>
  <c r="AL40" i="5"/>
  <c r="AO40" i="5" s="1"/>
  <c r="AL43" i="5"/>
  <c r="AM45" i="5" s="1"/>
  <c r="H116" i="21" s="1"/>
  <c r="AL58" i="30"/>
  <c r="AO58" i="30" s="1"/>
  <c r="AL56" i="30"/>
  <c r="AO56" i="30" s="1"/>
  <c r="H179" i="21"/>
  <c r="AA49" i="38"/>
  <c r="AF31" i="38" s="1"/>
  <c r="AL40" i="38" s="1"/>
  <c r="AO40" i="38" s="1"/>
  <c r="S76" i="29"/>
  <c r="AF37" i="30"/>
  <c r="AO32" i="5"/>
  <c r="S109" i="29"/>
  <c r="AF37" i="38"/>
  <c r="AL43" i="38"/>
  <c r="AL41" i="38"/>
  <c r="AO41" i="38" s="1"/>
  <c r="AL61" i="38"/>
  <c r="AO61" i="38" s="1"/>
  <c r="AL57" i="38"/>
  <c r="AO57" i="38" s="1"/>
  <c r="AL58" i="38"/>
  <c r="AO58" i="38" s="1"/>
  <c r="AL60" i="38"/>
  <c r="AO60" i="38" s="1"/>
  <c r="AL56" i="38"/>
  <c r="AO56" i="38" s="1"/>
  <c r="AL55" i="38"/>
  <c r="AO55" i="38" s="1"/>
  <c r="S76" i="39"/>
  <c r="AF28" i="38"/>
  <c r="AA51" i="36"/>
  <c r="AF31" i="36" s="1"/>
  <c r="AL42" i="36" s="1"/>
  <c r="AO42" i="36" s="1"/>
  <c r="AL59" i="36"/>
  <c r="AO59" i="36" s="1"/>
  <c r="AL57" i="36"/>
  <c r="AO57" i="36" s="1"/>
  <c r="AL58" i="36"/>
  <c r="AO58" i="36" s="1"/>
  <c r="AL63" i="36"/>
  <c r="AO63" i="36" s="1"/>
  <c r="AL45" i="36"/>
  <c r="AL43" i="36"/>
  <c r="AO43" i="36" s="1"/>
  <c r="AL60" i="36"/>
  <c r="AO60" i="36" s="1"/>
  <c r="AF28" i="36"/>
  <c r="S76" i="37"/>
  <c r="AL62" i="36"/>
  <c r="AO62" i="36" s="1"/>
  <c r="AL41" i="33"/>
  <c r="AO41" i="33" s="1"/>
  <c r="AL43" i="33"/>
  <c r="AL40" i="33"/>
  <c r="AO40" i="33" s="1"/>
  <c r="AO69" i="33"/>
  <c r="AO32" i="33"/>
  <c r="AO56" i="33"/>
  <c r="AO31" i="33"/>
  <c r="AL55" i="33"/>
  <c r="AL72" i="33"/>
  <c r="AL58" i="33"/>
  <c r="AL61" i="33"/>
  <c r="AL60" i="33"/>
  <c r="AL57" i="33"/>
  <c r="AO57" i="33" s="1"/>
  <c r="AL70" i="33"/>
  <c r="AL57" i="5"/>
  <c r="AL58" i="5"/>
  <c r="AL56" i="5"/>
  <c r="AL55" i="5"/>
  <c r="AL60" i="5"/>
  <c r="AL61" i="5"/>
  <c r="I118" i="21" s="1"/>
  <c r="AL40" i="30"/>
  <c r="AO40" i="30" s="1"/>
  <c r="AL41" i="30"/>
  <c r="AO41" i="30" s="1"/>
  <c r="AL43" i="30"/>
  <c r="AL57" i="30"/>
  <c r="AO57" i="30" s="1"/>
  <c r="AL61" i="30"/>
  <c r="S76" i="32"/>
  <c r="AL60" i="30"/>
  <c r="AL55" i="30"/>
  <c r="AF28" i="30"/>
  <c r="AO57" i="5"/>
  <c r="AL31" i="5"/>
  <c r="AD459" i="14"/>
  <c r="AD460" i="14"/>
  <c r="AD461" i="14"/>
  <c r="AD462" i="14"/>
  <c r="AD458" i="14"/>
  <c r="AH462" i="14"/>
  <c r="AH459" i="14"/>
  <c r="AH453" i="14"/>
  <c r="AM451" i="14"/>
  <c r="AH451" i="14"/>
  <c r="AH444" i="14"/>
  <c r="AH442" i="14"/>
  <c r="AH440" i="14"/>
  <c r="AH438" i="14"/>
  <c r="AH437" i="14"/>
  <c r="AH436" i="14"/>
  <c r="AH429" i="14"/>
  <c r="AH426" i="14"/>
  <c r="AH420" i="14"/>
  <c r="AM418" i="14"/>
  <c r="AH418" i="14"/>
  <c r="AH411" i="14"/>
  <c r="AH409" i="14"/>
  <c r="AH407" i="14"/>
  <c r="AH405" i="14"/>
  <c r="AH404" i="14"/>
  <c r="AH403" i="14"/>
  <c r="AH296" i="14"/>
  <c r="AH293" i="14"/>
  <c r="AH287" i="14"/>
  <c r="AM285" i="14"/>
  <c r="AH285" i="14"/>
  <c r="AH278" i="14"/>
  <c r="AH276" i="14"/>
  <c r="AH274" i="14"/>
  <c r="AH272" i="14"/>
  <c r="AH271" i="14"/>
  <c r="AH270" i="14"/>
  <c r="AH263" i="14"/>
  <c r="AH260" i="14"/>
  <c r="AH254" i="14"/>
  <c r="AM252" i="14"/>
  <c r="AH252" i="14"/>
  <c r="F246" i="14"/>
  <c r="AH245" i="14"/>
  <c r="AH243" i="14"/>
  <c r="AH241" i="14"/>
  <c r="AH239" i="14"/>
  <c r="AH238" i="14"/>
  <c r="AH237" i="14"/>
  <c r="AH396" i="14"/>
  <c r="AH393" i="14"/>
  <c r="AH387" i="14"/>
  <c r="AM385" i="14"/>
  <c r="AH385" i="14"/>
  <c r="AH378" i="14"/>
  <c r="AH376" i="14"/>
  <c r="AH374" i="14"/>
  <c r="AH372" i="14"/>
  <c r="AH371" i="14"/>
  <c r="AH370" i="14"/>
  <c r="AH363" i="14"/>
  <c r="AH360" i="14"/>
  <c r="AH354" i="14"/>
  <c r="AM352" i="14"/>
  <c r="AH352" i="14"/>
  <c r="AH345" i="14"/>
  <c r="AH343" i="14"/>
  <c r="AH341" i="14"/>
  <c r="AH339" i="14"/>
  <c r="AH338" i="14"/>
  <c r="AH337" i="14"/>
  <c r="E213" i="14"/>
  <c r="R213" i="14"/>
  <c r="E227" i="14"/>
  <c r="N227" i="14"/>
  <c r="R227" i="14"/>
  <c r="V227" i="14"/>
  <c r="AD224" i="14"/>
  <c r="AD222" i="14"/>
  <c r="AD217" i="14"/>
  <c r="AD212" i="14"/>
  <c r="AD211" i="14"/>
  <c r="AH230" i="14"/>
  <c r="AH227" i="14"/>
  <c r="AH221" i="14"/>
  <c r="AM219" i="14"/>
  <c r="AH219" i="14"/>
  <c r="AH212" i="14"/>
  <c r="AH210" i="14"/>
  <c r="AH208" i="14"/>
  <c r="AH206" i="14"/>
  <c r="AH205" i="14"/>
  <c r="AH204" i="14"/>
  <c r="AH330" i="14"/>
  <c r="AH327" i="14"/>
  <c r="AH321" i="14"/>
  <c r="AM319" i="14"/>
  <c r="AH319" i="14"/>
  <c r="AH312" i="14"/>
  <c r="AH310" i="14"/>
  <c r="AH308" i="14"/>
  <c r="AH306" i="14"/>
  <c r="AH305" i="14"/>
  <c r="AH304" i="14"/>
  <c r="AH197" i="14"/>
  <c r="AH194" i="14"/>
  <c r="AH188" i="14"/>
  <c r="AM186" i="14"/>
  <c r="AH186" i="14"/>
  <c r="F180" i="14"/>
  <c r="AH179" i="14"/>
  <c r="AH177" i="14"/>
  <c r="AH175" i="14"/>
  <c r="AH173" i="14"/>
  <c r="AH172" i="14"/>
  <c r="AH171" i="14"/>
  <c r="F14" i="14"/>
  <c r="AH164" i="14"/>
  <c r="AH161" i="14"/>
  <c r="AH155" i="14"/>
  <c r="AM153" i="14"/>
  <c r="AH153" i="14"/>
  <c r="AH146" i="14"/>
  <c r="AH144" i="14"/>
  <c r="AH142" i="14"/>
  <c r="AH140" i="14"/>
  <c r="AH139" i="14"/>
  <c r="AH138" i="14"/>
  <c r="AH130" i="14"/>
  <c r="AH127" i="14"/>
  <c r="AH121" i="14"/>
  <c r="AM119" i="14"/>
  <c r="AH119" i="14"/>
  <c r="AH112" i="14"/>
  <c r="AH110" i="14"/>
  <c r="AH108" i="14"/>
  <c r="AH106" i="14"/>
  <c r="AH105" i="14"/>
  <c r="AH104" i="14"/>
  <c r="E125" i="14"/>
  <c r="E113" i="14"/>
  <c r="AH97" i="14"/>
  <c r="AH94" i="14"/>
  <c r="AH88" i="14"/>
  <c r="AM86" i="14"/>
  <c r="AH86" i="14"/>
  <c r="AH79" i="14"/>
  <c r="AH77" i="14"/>
  <c r="AH75" i="14"/>
  <c r="AH73" i="14"/>
  <c r="AH72" i="14"/>
  <c r="AH71" i="14"/>
  <c r="AH64" i="14"/>
  <c r="AH61" i="14"/>
  <c r="AH55" i="14"/>
  <c r="AM53" i="14"/>
  <c r="AH53" i="14"/>
  <c r="AH46" i="14"/>
  <c r="AH44" i="14"/>
  <c r="AH42" i="14"/>
  <c r="AH40" i="14"/>
  <c r="AH39" i="14"/>
  <c r="AH38" i="14"/>
  <c r="AH28" i="14"/>
  <c r="AH13" i="14"/>
  <c r="AH9" i="14"/>
  <c r="AH31" i="14"/>
  <c r="AH22" i="14"/>
  <c r="AM20" i="14"/>
  <c r="AH20" i="14"/>
  <c r="AH11" i="14"/>
  <c r="AH7" i="14"/>
  <c r="AH6" i="14"/>
  <c r="AL72" i="30" l="1"/>
  <c r="AO72" i="30" s="1"/>
  <c r="AL69" i="30"/>
  <c r="AO69" i="30" s="1"/>
  <c r="AO31" i="5"/>
  <c r="AO33" i="5" s="1"/>
  <c r="K176" i="21"/>
  <c r="H176" i="21"/>
  <c r="AL70" i="5"/>
  <c r="AL69" i="5"/>
  <c r="AO43" i="5"/>
  <c r="AO44" i="5" s="1"/>
  <c r="AL70" i="30"/>
  <c r="AL70" i="38"/>
  <c r="AO70" i="38" s="1"/>
  <c r="AL72" i="38"/>
  <c r="AO72" i="38" s="1"/>
  <c r="AL69" i="38"/>
  <c r="AO69" i="38" s="1"/>
  <c r="AL31" i="38"/>
  <c r="AO31" i="38" s="1"/>
  <c r="AL32" i="38"/>
  <c r="AO32" i="38" s="1"/>
  <c r="AO63" i="38"/>
  <c r="AO43" i="38"/>
  <c r="AO44" i="38" s="1"/>
  <c r="AM45" i="38"/>
  <c r="AO65" i="36"/>
  <c r="AL31" i="36"/>
  <c r="AO31" i="36" s="1"/>
  <c r="AL32" i="36"/>
  <c r="AO32" i="36" s="1"/>
  <c r="AO72" i="36"/>
  <c r="AL71" i="36"/>
  <c r="AO71" i="36" s="1"/>
  <c r="AO74" i="36"/>
  <c r="AM47" i="36"/>
  <c r="AO45" i="36"/>
  <c r="AO46" i="36" s="1"/>
  <c r="AO60" i="33"/>
  <c r="AO58" i="33"/>
  <c r="AO72" i="33"/>
  <c r="AO55" i="33"/>
  <c r="AO61" i="33"/>
  <c r="AO33" i="33"/>
  <c r="AO44" i="33"/>
  <c r="AO70" i="33"/>
  <c r="AO73" i="33" s="1"/>
  <c r="AM45" i="33"/>
  <c r="AO43" i="33"/>
  <c r="AO60" i="5"/>
  <c r="I117" i="21"/>
  <c r="AO56" i="5"/>
  <c r="I177" i="21"/>
  <c r="I176" i="21"/>
  <c r="AO55" i="5"/>
  <c r="AO63" i="5" s="1"/>
  <c r="AO58" i="5"/>
  <c r="I179" i="21"/>
  <c r="AO61" i="5"/>
  <c r="AO60" i="30"/>
  <c r="AM45" i="30"/>
  <c r="AO43" i="30"/>
  <c r="AO61" i="30"/>
  <c r="AO44" i="30"/>
  <c r="AL32" i="30"/>
  <c r="AL31" i="30"/>
  <c r="AO55" i="30"/>
  <c r="AO70" i="30"/>
  <c r="AO73" i="30" s="1"/>
  <c r="E147" i="14"/>
  <c r="E160" i="14"/>
  <c r="S109" i="22"/>
  <c r="O109" i="22"/>
  <c r="O101" i="22"/>
  <c r="K101" i="22"/>
  <c r="K109" i="22" s="1"/>
  <c r="M109" i="22" s="1"/>
  <c r="AM51" i="28"/>
  <c r="AQ51" i="28" s="1"/>
  <c r="AL40" i="28"/>
  <c r="AP48" i="28"/>
  <c r="AP33" i="28"/>
  <c r="AP47" i="28" s="1"/>
  <c r="AP37" i="28"/>
  <c r="AP34" i="28"/>
  <c r="AP35" i="28"/>
  <c r="AP36" i="28"/>
  <c r="AE53" i="28"/>
  <c r="AE48" i="28"/>
  <c r="AE33" i="28"/>
  <c r="AE43" i="28"/>
  <c r="AE38" i="28"/>
  <c r="AE30" i="28" s="1"/>
  <c r="AE46" i="27"/>
  <c r="AE48" i="27" s="1"/>
  <c r="AE43" i="27"/>
  <c r="AE38" i="27"/>
  <c r="AE33" i="27"/>
  <c r="AE30" i="27"/>
  <c r="V114" i="26"/>
  <c r="V113" i="26"/>
  <c r="AP36" i="26"/>
  <c r="AE36" i="26"/>
  <c r="AE38" i="26" s="1"/>
  <c r="AE33" i="26"/>
  <c r="AN51" i="26" s="1"/>
  <c r="X93" i="26"/>
  <c r="AE29" i="26" s="1"/>
  <c r="X92" i="26"/>
  <c r="AS62" i="25"/>
  <c r="Q24" i="25"/>
  <c r="AE30" i="26" l="1"/>
  <c r="AE28" i="26"/>
  <c r="AO72" i="5"/>
  <c r="J119" i="21"/>
  <c r="AO69" i="5"/>
  <c r="J176" i="21"/>
  <c r="AO33" i="38"/>
  <c r="AO70" i="5"/>
  <c r="J179" i="21"/>
  <c r="V115" i="26"/>
  <c r="AE30" i="23" s="1"/>
  <c r="AO73" i="38"/>
  <c r="AO75" i="36"/>
  <c r="AO34" i="36"/>
  <c r="AO63" i="33"/>
  <c r="AO63" i="30"/>
  <c r="AO31" i="30"/>
  <c r="AO32" i="30"/>
  <c r="X109" i="22"/>
  <c r="S101" i="22"/>
  <c r="AO73" i="5" l="1"/>
  <c r="AO33" i="30"/>
  <c r="AM79" i="24"/>
  <c r="AL70" i="19"/>
  <c r="AL53" i="19"/>
  <c r="S111" i="22"/>
  <c r="S108" i="22"/>
  <c r="S106" i="22"/>
  <c r="O111" i="22"/>
  <c r="O108" i="22"/>
  <c r="O106" i="22"/>
  <c r="O103" i="22"/>
  <c r="O100" i="22"/>
  <c r="O98" i="22"/>
  <c r="AL47" i="28"/>
  <c r="AL51" i="28" s="1"/>
  <c r="AN48" i="28"/>
  <c r="AQ48" i="28" l="1"/>
  <c r="AN37" i="28" l="1"/>
  <c r="AN36" i="28"/>
  <c r="AN35" i="28"/>
  <c r="AN34" i="28"/>
  <c r="AN33" i="28"/>
  <c r="AM40" i="28" s="1"/>
  <c r="AQ40" i="28" s="1"/>
  <c r="AQ36" i="28"/>
  <c r="AQ35" i="28"/>
  <c r="AN47" i="28"/>
  <c r="AQ47" i="28" s="1"/>
  <c r="AP45" i="28"/>
  <c r="AN45" i="28"/>
  <c r="AH33" i="28" s="1"/>
  <c r="AL43" i="28"/>
  <c r="AP31" i="28"/>
  <c r="AN31" i="28"/>
  <c r="AH30" i="28" s="1"/>
  <c r="AP30" i="28"/>
  <c r="AN30" i="28"/>
  <c r="AG30" i="28" s="1"/>
  <c r="AG54" i="28" s="1"/>
  <c r="AL27" i="28"/>
  <c r="E7" i="28"/>
  <c r="E6" i="28"/>
  <c r="E5" i="28"/>
  <c r="E4" i="28"/>
  <c r="AP99" i="27"/>
  <c r="AP98" i="27"/>
  <c r="AN99" i="27"/>
  <c r="AN98" i="27"/>
  <c r="AN94" i="27"/>
  <c r="AH48" i="27" s="1"/>
  <c r="AN95" i="27"/>
  <c r="AI48" i="27" s="1"/>
  <c r="AN96" i="27"/>
  <c r="AJ48" i="27" s="1"/>
  <c r="AN93" i="27"/>
  <c r="AG48" i="27" s="1"/>
  <c r="AL90" i="27"/>
  <c r="AP96" i="27"/>
  <c r="AQ96" i="27" s="1"/>
  <c r="AP95" i="27"/>
  <c r="AP94" i="27"/>
  <c r="AP93" i="27"/>
  <c r="AN83" i="27"/>
  <c r="AJ43" i="27" s="1"/>
  <c r="AN82" i="27"/>
  <c r="AI43" i="27" s="1"/>
  <c r="AN81" i="27"/>
  <c r="AH43" i="27" s="1"/>
  <c r="AN80" i="27"/>
  <c r="AG43" i="27" s="1"/>
  <c r="AN85" i="27"/>
  <c r="AP85" i="27"/>
  <c r="AP83" i="27"/>
  <c r="AP82" i="27"/>
  <c r="AP81" i="27"/>
  <c r="AP80" i="27"/>
  <c r="AQ80" i="27" s="1"/>
  <c r="AP66" i="27"/>
  <c r="AN66" i="27"/>
  <c r="AP51" i="27"/>
  <c r="AP35" i="27"/>
  <c r="AL77" i="27"/>
  <c r="AP64" i="27"/>
  <c r="AN64" i="27"/>
  <c r="AJ38" i="27" s="1"/>
  <c r="AP63" i="27"/>
  <c r="AN63" i="27"/>
  <c r="AI38" i="27" s="1"/>
  <c r="AP62" i="27"/>
  <c r="AN62" i="27"/>
  <c r="AH38" i="27" s="1"/>
  <c r="AP61" i="27"/>
  <c r="AN61" i="27"/>
  <c r="AG38" i="27" s="1"/>
  <c r="AL58" i="27"/>
  <c r="AN51" i="27"/>
  <c r="AP49" i="27"/>
  <c r="AN49" i="27"/>
  <c r="AJ33" i="27" s="1"/>
  <c r="AP48" i="27"/>
  <c r="AN48" i="27"/>
  <c r="AI33" i="27" s="1"/>
  <c r="AP47" i="27"/>
  <c r="AN47" i="27"/>
  <c r="AH33" i="27" s="1"/>
  <c r="AP46" i="27"/>
  <c r="AN46" i="27"/>
  <c r="AG33" i="27" s="1"/>
  <c r="AL43" i="27"/>
  <c r="AN35" i="27"/>
  <c r="AP33" i="27"/>
  <c r="AN33" i="27"/>
  <c r="AJ30" i="27" s="1"/>
  <c r="AP32" i="27"/>
  <c r="AN32" i="27"/>
  <c r="AI30" i="27" s="1"/>
  <c r="AP31" i="27"/>
  <c r="AN31" i="27"/>
  <c r="AH30" i="27" s="1"/>
  <c r="AP30" i="27"/>
  <c r="AN30" i="27"/>
  <c r="AG30" i="27" s="1"/>
  <c r="AL27" i="27"/>
  <c r="E7" i="27"/>
  <c r="E6" i="27"/>
  <c r="E5" i="27"/>
  <c r="E4" i="27"/>
  <c r="AP86" i="26"/>
  <c r="AP85" i="26"/>
  <c r="AO70" i="26"/>
  <c r="AO55" i="26"/>
  <c r="AP67" i="26"/>
  <c r="AP66" i="26"/>
  <c r="AP52" i="26"/>
  <c r="AP51" i="26"/>
  <c r="AP37" i="26"/>
  <c r="AP35" i="26"/>
  <c r="AO40" i="26"/>
  <c r="AN36" i="26"/>
  <c r="AQ93" i="27" l="1"/>
  <c r="AH54" i="28"/>
  <c r="AG49" i="27"/>
  <c r="AQ34" i="28"/>
  <c r="AJ49" i="27"/>
  <c r="AI49" i="27"/>
  <c r="AQ82" i="27"/>
  <c r="AH49" i="27"/>
  <c r="AQ30" i="28"/>
  <c r="AQ33" i="28"/>
  <c r="AQ95" i="27"/>
  <c r="AQ98" i="27"/>
  <c r="AQ99" i="27"/>
  <c r="AQ66" i="27"/>
  <c r="AQ49" i="27"/>
  <c r="AQ30" i="27"/>
  <c r="AQ45" i="28"/>
  <c r="AQ49" i="28" s="1"/>
  <c r="AQ37" i="28"/>
  <c r="AQ31" i="28"/>
  <c r="AQ47" i="27"/>
  <c r="AQ81" i="27"/>
  <c r="AQ94" i="27"/>
  <c r="AQ33" i="27"/>
  <c r="AQ83" i="27"/>
  <c r="AQ31" i="27"/>
  <c r="AQ85" i="27"/>
  <c r="AQ61" i="27"/>
  <c r="AQ63" i="27"/>
  <c r="AQ51" i="27"/>
  <c r="AQ46" i="27"/>
  <c r="AQ64" i="27"/>
  <c r="AQ62" i="27"/>
  <c r="AQ48" i="27"/>
  <c r="AQ32" i="27"/>
  <c r="AQ35" i="27"/>
  <c r="AQ36" i="26"/>
  <c r="AQ38" i="28" l="1"/>
  <c r="AQ100" i="27"/>
  <c r="AQ53" i="28"/>
  <c r="AQ86" i="27"/>
  <c r="AQ67" i="27"/>
  <c r="AQ52" i="27"/>
  <c r="AQ36" i="27"/>
  <c r="AQ103" i="27" l="1"/>
  <c r="AP83" i="26" l="1"/>
  <c r="AP82" i="26"/>
  <c r="AP81" i="26"/>
  <c r="AP80" i="26"/>
  <c r="AL77" i="26"/>
  <c r="AL70" i="26"/>
  <c r="AN67" i="26"/>
  <c r="AN66" i="26"/>
  <c r="AP64" i="26"/>
  <c r="AN64" i="26"/>
  <c r="AJ38" i="26" s="1"/>
  <c r="AP63" i="26"/>
  <c r="AN63" i="26"/>
  <c r="AI38" i="26" s="1"/>
  <c r="AP62" i="26"/>
  <c r="AN62" i="26"/>
  <c r="AH38" i="26" s="1"/>
  <c r="AP61" i="26"/>
  <c r="AN61" i="26"/>
  <c r="AG38" i="26" s="1"/>
  <c r="AL58" i="26"/>
  <c r="AN52" i="26"/>
  <c r="AM55" i="26"/>
  <c r="AQ55" i="26" s="1"/>
  <c r="AP49" i="26"/>
  <c r="AN49" i="26"/>
  <c r="AJ33" i="26" s="1"/>
  <c r="AP48" i="26"/>
  <c r="AN48" i="26"/>
  <c r="AI33" i="26" s="1"/>
  <c r="AP47" i="26"/>
  <c r="AN47" i="26"/>
  <c r="AH33" i="26" s="1"/>
  <c r="AP46" i="26"/>
  <c r="AN46" i="26"/>
  <c r="AG33" i="26" s="1"/>
  <c r="AL43" i="26"/>
  <c r="AN37" i="26"/>
  <c r="AN35" i="26"/>
  <c r="AM40" i="26" s="1"/>
  <c r="AQ40" i="26" s="1"/>
  <c r="AP33" i="26"/>
  <c r="AN33" i="26"/>
  <c r="AJ30" i="26" s="1"/>
  <c r="AP32" i="26"/>
  <c r="AN32" i="26"/>
  <c r="AI30" i="26" s="1"/>
  <c r="AP31" i="26"/>
  <c r="AN31" i="26"/>
  <c r="AH30" i="26" s="1"/>
  <c r="AP30" i="26"/>
  <c r="AN30" i="26"/>
  <c r="AG30" i="26" s="1"/>
  <c r="AL27" i="26"/>
  <c r="E7" i="26"/>
  <c r="E6" i="26"/>
  <c r="E5" i="26"/>
  <c r="E4" i="26"/>
  <c r="AL77" i="25"/>
  <c r="AL58" i="25"/>
  <c r="AL43" i="25"/>
  <c r="AL27" i="25"/>
  <c r="AP86" i="25"/>
  <c r="AP85" i="25"/>
  <c r="AQ37" i="26" l="1"/>
  <c r="AM70" i="26"/>
  <c r="AQ70" i="26" s="1"/>
  <c r="AQ47" i="26"/>
  <c r="AQ32" i="26"/>
  <c r="AQ61" i="26"/>
  <c r="AQ62" i="26"/>
  <c r="AQ66" i="26"/>
  <c r="AQ63" i="26"/>
  <c r="AQ48" i="26"/>
  <c r="AQ51" i="26"/>
  <c r="AQ46" i="26"/>
  <c r="AQ49" i="26"/>
  <c r="AQ30" i="26"/>
  <c r="AQ52" i="26"/>
  <c r="AQ35" i="26"/>
  <c r="AQ31" i="26"/>
  <c r="AQ64" i="26"/>
  <c r="AQ33" i="26"/>
  <c r="AQ67" i="26"/>
  <c r="AP83" i="25"/>
  <c r="AP82" i="25"/>
  <c r="AP81" i="25"/>
  <c r="AP80" i="25"/>
  <c r="AL74" i="25"/>
  <c r="AL73" i="25"/>
  <c r="AP67" i="25"/>
  <c r="AP66" i="25"/>
  <c r="AP68" i="25"/>
  <c r="AP69" i="25"/>
  <c r="AP70" i="25"/>
  <c r="AP64" i="25"/>
  <c r="AP63" i="25"/>
  <c r="AP62" i="25"/>
  <c r="AP61" i="25"/>
  <c r="AP52" i="25"/>
  <c r="AP51" i="25"/>
  <c r="AP49" i="25"/>
  <c r="AP48" i="25"/>
  <c r="AP47" i="25"/>
  <c r="AP46" i="25"/>
  <c r="AP35" i="25"/>
  <c r="AP36" i="25"/>
  <c r="AQ53" i="26" l="1"/>
  <c r="AQ68" i="26"/>
  <c r="AQ38" i="26"/>
  <c r="AP33" i="25" l="1"/>
  <c r="AP32" i="25"/>
  <c r="AP31" i="25"/>
  <c r="AP30" i="25"/>
  <c r="S55" i="25"/>
  <c r="M55" i="25"/>
  <c r="Y50" i="25"/>
  <c r="F47" i="25"/>
  <c r="Y46" i="25"/>
  <c r="Y40" i="25"/>
  <c r="F40" i="25"/>
  <c r="S31" i="25"/>
  <c r="M31" i="25"/>
  <c r="E7" i="25"/>
  <c r="E6" i="25"/>
  <c r="E5" i="25"/>
  <c r="E4" i="25"/>
  <c r="AP81" i="24"/>
  <c r="AP80" i="24"/>
  <c r="AP79" i="24"/>
  <c r="AL70" i="24"/>
  <c r="AL51" i="24"/>
  <c r="AP78" i="24"/>
  <c r="AP76" i="24"/>
  <c r="AP75" i="24"/>
  <c r="AP74" i="24"/>
  <c r="AP73" i="24"/>
  <c r="AL67" i="24"/>
  <c r="AP62" i="24"/>
  <c r="AP61" i="24"/>
  <c r="AP60" i="24"/>
  <c r="AP59" i="24"/>
  <c r="AP57" i="24"/>
  <c r="AP56" i="24"/>
  <c r="AP55" i="24"/>
  <c r="AP54" i="24"/>
  <c r="AL41" i="24"/>
  <c r="AL30" i="24"/>
  <c r="AP47" i="24"/>
  <c r="AP45" i="24"/>
  <c r="AP44" i="24"/>
  <c r="AP74" i="19"/>
  <c r="AP73" i="19"/>
  <c r="AP36" i="24"/>
  <c r="AP34" i="24"/>
  <c r="AP33" i="24"/>
  <c r="X25" i="25" l="1"/>
  <c r="AE28" i="25"/>
  <c r="AE29" i="25"/>
  <c r="AE30" i="25" l="1"/>
  <c r="AN33" i="25" s="1"/>
  <c r="AN31" i="25" l="1"/>
  <c r="AN32" i="25"/>
  <c r="AI30" i="25" s="1"/>
  <c r="AN35" i="25"/>
  <c r="AM39" i="25" s="1"/>
  <c r="AQ39" i="25" s="1"/>
  <c r="AN30" i="25"/>
  <c r="AG30" i="25" s="1"/>
  <c r="AE33" i="25"/>
  <c r="AN52" i="25" s="1"/>
  <c r="AN36" i="25"/>
  <c r="AQ36" i="25" s="1"/>
  <c r="AH30" i="25"/>
  <c r="AQ31" i="25"/>
  <c r="AJ30" i="25"/>
  <c r="AQ33" i="25"/>
  <c r="S55" i="24"/>
  <c r="M55" i="24"/>
  <c r="Y50" i="24"/>
  <c r="F47" i="24"/>
  <c r="Y46" i="24"/>
  <c r="Y40" i="24"/>
  <c r="F40" i="24"/>
  <c r="S31" i="24"/>
  <c r="M31" i="24"/>
  <c r="E7" i="24"/>
  <c r="E6" i="24"/>
  <c r="E5" i="24"/>
  <c r="E4" i="24"/>
  <c r="AP93" i="23"/>
  <c r="AP92" i="23"/>
  <c r="AP91" i="23"/>
  <c r="AP89" i="23"/>
  <c r="AP88" i="23"/>
  <c r="AP87" i="23"/>
  <c r="AP86" i="23"/>
  <c r="AL83" i="23"/>
  <c r="AL68" i="23"/>
  <c r="AP76" i="23"/>
  <c r="AP74" i="23"/>
  <c r="AP73" i="23"/>
  <c r="AP72" i="23"/>
  <c r="AP71" i="23"/>
  <c r="AL52" i="23"/>
  <c r="AP61" i="23"/>
  <c r="AP60" i="23"/>
  <c r="AP58" i="23"/>
  <c r="AP57" i="23"/>
  <c r="AP56" i="23"/>
  <c r="AP55" i="23"/>
  <c r="AP46" i="23"/>
  <c r="AP45" i="23"/>
  <c r="AN46" i="25" l="1"/>
  <c r="AG33" i="25" s="1"/>
  <c r="AQ32" i="25"/>
  <c r="AN48" i="25"/>
  <c r="AI33" i="25" s="1"/>
  <c r="AQ35" i="25"/>
  <c r="AQ30" i="25"/>
  <c r="AN49" i="25"/>
  <c r="AJ33" i="25" s="1"/>
  <c r="AN47" i="25"/>
  <c r="AQ47" i="25" s="1"/>
  <c r="AN51" i="25"/>
  <c r="AA342" i="14"/>
  <c r="AA309" i="14"/>
  <c r="V303" i="14"/>
  <c r="V336" i="14"/>
  <c r="G316" i="14"/>
  <c r="G349" i="14"/>
  <c r="AQ52" i="25"/>
  <c r="AA318" i="14"/>
  <c r="AA351" i="14"/>
  <c r="G342" i="14"/>
  <c r="G309" i="14"/>
  <c r="N355" i="14"/>
  <c r="N322" i="14"/>
  <c r="AA315" i="14"/>
  <c r="AA348" i="14"/>
  <c r="N336" i="14"/>
  <c r="N303" i="14"/>
  <c r="AE41" i="24"/>
  <c r="AE36" i="24"/>
  <c r="AE32" i="24"/>
  <c r="V322" i="14"/>
  <c r="V355" i="14"/>
  <c r="AE42" i="24"/>
  <c r="AE37" i="24"/>
  <c r="AE33" i="24"/>
  <c r="AE28" i="24"/>
  <c r="AE29" i="24"/>
  <c r="AP44" i="23"/>
  <c r="AP42" i="23"/>
  <c r="AP41" i="23"/>
  <c r="AP40" i="23"/>
  <c r="AP39" i="23"/>
  <c r="AL36" i="23"/>
  <c r="S56" i="23"/>
  <c r="M56" i="23"/>
  <c r="Y51" i="23"/>
  <c r="F48" i="23"/>
  <c r="Y47" i="23"/>
  <c r="Y41" i="23"/>
  <c r="F41" i="23"/>
  <c r="S32" i="23"/>
  <c r="M32" i="23"/>
  <c r="E7" i="23"/>
  <c r="E6" i="23"/>
  <c r="E5" i="23"/>
  <c r="E4" i="23"/>
  <c r="AT76" i="22"/>
  <c r="AW93" i="22"/>
  <c r="AW92" i="22"/>
  <c r="AX89" i="22"/>
  <c r="AX88" i="22"/>
  <c r="AX87" i="22"/>
  <c r="AX86" i="22"/>
  <c r="AX85" i="22"/>
  <c r="AX84" i="22"/>
  <c r="AX82" i="22"/>
  <c r="AX81" i="22"/>
  <c r="AX80" i="22"/>
  <c r="AX79" i="22"/>
  <c r="AX68" i="22"/>
  <c r="AX69" i="22"/>
  <c r="AT56" i="22"/>
  <c r="AW73" i="22"/>
  <c r="AX67" i="22"/>
  <c r="AW72" i="22"/>
  <c r="AX66" i="22"/>
  <c r="AX65" i="22"/>
  <c r="AX64" i="22"/>
  <c r="AX62" i="22"/>
  <c r="AX61" i="22"/>
  <c r="AX60" i="22"/>
  <c r="AX59" i="22"/>
  <c r="AW53" i="22"/>
  <c r="AX50" i="22"/>
  <c r="AX49" i="22"/>
  <c r="AX48" i="22"/>
  <c r="AT40" i="22"/>
  <c r="AX46" i="22"/>
  <c r="AX45" i="22"/>
  <c r="AX44" i="22"/>
  <c r="AX43" i="22"/>
  <c r="AL134" i="22"/>
  <c r="AP144" i="22"/>
  <c r="AP140" i="22"/>
  <c r="AP139" i="22"/>
  <c r="AP138" i="22"/>
  <c r="AP137" i="22"/>
  <c r="AP127" i="22"/>
  <c r="AP109" i="22"/>
  <c r="AL117" i="22"/>
  <c r="AL99" i="22"/>
  <c r="AP123" i="22"/>
  <c r="AP122" i="22"/>
  <c r="AP121" i="22"/>
  <c r="AP120" i="22"/>
  <c r="L125" i="4"/>
  <c r="AP126" i="22" s="1"/>
  <c r="L124" i="4"/>
  <c r="AP142" i="22" s="1"/>
  <c r="AP105" i="22"/>
  <c r="AP104" i="22"/>
  <c r="AP103" i="22"/>
  <c r="AP102" i="22"/>
  <c r="AL79" i="22"/>
  <c r="AL60" i="22"/>
  <c r="AL95" i="22"/>
  <c r="AP90" i="22"/>
  <c r="AP89" i="22"/>
  <c r="AP88" i="22"/>
  <c r="AP87" i="22"/>
  <c r="AP85" i="22"/>
  <c r="AP84" i="22"/>
  <c r="AP83" i="22"/>
  <c r="AP82" i="22"/>
  <c r="AP66" i="22"/>
  <c r="AP65" i="22"/>
  <c r="AP64" i="22"/>
  <c r="AP63" i="22"/>
  <c r="AP44" i="22"/>
  <c r="AP51" i="22"/>
  <c r="AP50" i="22"/>
  <c r="AP49" i="22"/>
  <c r="AP48" i="22"/>
  <c r="AP71" i="22"/>
  <c r="AP70" i="22"/>
  <c r="AP69" i="22"/>
  <c r="AL76" i="22"/>
  <c r="AP68" i="22"/>
  <c r="AL56" i="22"/>
  <c r="AQ46" i="25" l="1"/>
  <c r="AQ48" i="25"/>
  <c r="AQ37" i="25"/>
  <c r="AQ51" i="25"/>
  <c r="AQ49" i="25"/>
  <c r="AH33" i="25"/>
  <c r="AM55" i="25"/>
  <c r="AQ55" i="25" s="1"/>
  <c r="AE43" i="24"/>
  <c r="AN73" i="24" s="1"/>
  <c r="AE38" i="24"/>
  <c r="AN55" i="24" s="1"/>
  <c r="W24" i="23"/>
  <c r="AE28" i="23" s="1"/>
  <c r="AE34" i="24"/>
  <c r="AN44" i="24" s="1"/>
  <c r="AE30" i="24"/>
  <c r="AN33" i="24" s="1"/>
  <c r="AP143" i="22"/>
  <c r="AP107" i="22"/>
  <c r="AP108" i="22"/>
  <c r="AP125" i="22"/>
  <c r="AN36" i="24" l="1"/>
  <c r="AQ53" i="25"/>
  <c r="AN60" i="24"/>
  <c r="AQ60" i="24" s="1"/>
  <c r="AN81" i="24"/>
  <c r="AN74" i="24"/>
  <c r="AH43" i="24" s="1"/>
  <c r="AN59" i="24"/>
  <c r="AM65" i="24" s="1"/>
  <c r="AQ65" i="24" s="1"/>
  <c r="AN78" i="24"/>
  <c r="AM84" i="24" s="1"/>
  <c r="AQ84" i="24" s="1"/>
  <c r="AN75" i="24"/>
  <c r="AI43" i="24" s="1"/>
  <c r="AN61" i="24"/>
  <c r="AM67" i="24" s="1"/>
  <c r="AQ67" i="24" s="1"/>
  <c r="AN79" i="24"/>
  <c r="AN62" i="24"/>
  <c r="AN54" i="24"/>
  <c r="AG38" i="24" s="1"/>
  <c r="AN57" i="24"/>
  <c r="AJ38" i="24" s="1"/>
  <c r="AN56" i="24"/>
  <c r="AQ56" i="24" s="1"/>
  <c r="AN76" i="24"/>
  <c r="AQ76" i="24" s="1"/>
  <c r="AN80" i="24"/>
  <c r="AG34" i="24"/>
  <c r="AQ44" i="24"/>
  <c r="AG43" i="24"/>
  <c r="AQ73" i="24"/>
  <c r="AH38" i="24"/>
  <c r="AQ55" i="24"/>
  <c r="AQ81" i="24"/>
  <c r="AM66" i="24"/>
  <c r="AQ66" i="24" s="1"/>
  <c r="AN45" i="24"/>
  <c r="AQ45" i="24" s="1"/>
  <c r="AN47" i="24"/>
  <c r="AN34" i="24"/>
  <c r="AQ34" i="24" s="1"/>
  <c r="AQ36" i="24"/>
  <c r="AG30" i="24"/>
  <c r="AQ33" i="24"/>
  <c r="AQ74" i="24" l="1"/>
  <c r="AJ43" i="24"/>
  <c r="AQ59" i="24"/>
  <c r="AQ79" i="24"/>
  <c r="AQ75" i="24"/>
  <c r="AQ78" i="24"/>
  <c r="AQ61" i="24"/>
  <c r="AQ62" i="24"/>
  <c r="AQ57" i="24"/>
  <c r="AI38" i="24"/>
  <c r="AQ54" i="24"/>
  <c r="AQ80" i="24"/>
  <c r="AQ47" i="24"/>
  <c r="AQ48" i="24" s="1"/>
  <c r="AJ34" i="24"/>
  <c r="AH44" i="24"/>
  <c r="AG44" i="24"/>
  <c r="AJ30" i="24"/>
  <c r="AI44" i="24"/>
  <c r="AQ37" i="24"/>
  <c r="AP46" i="22"/>
  <c r="AP45" i="22"/>
  <c r="S60" i="22"/>
  <c r="M60" i="22"/>
  <c r="Y55" i="22"/>
  <c r="F52" i="22"/>
  <c r="Y51" i="22"/>
  <c r="Y45" i="22"/>
  <c r="F45" i="22"/>
  <c r="AP43" i="22"/>
  <c r="AL40" i="22"/>
  <c r="S36" i="22"/>
  <c r="M36" i="22"/>
  <c r="E7" i="22"/>
  <c r="E6" i="22"/>
  <c r="E5" i="22"/>
  <c r="E4" i="22"/>
  <c r="S31" i="19"/>
  <c r="M31" i="19"/>
  <c r="F40" i="19"/>
  <c r="F47" i="19"/>
  <c r="M55" i="19"/>
  <c r="S55" i="19"/>
  <c r="Y40" i="19"/>
  <c r="Y46" i="19"/>
  <c r="Y50" i="19"/>
  <c r="AQ63" i="24" l="1"/>
  <c r="AQ82" i="24"/>
  <c r="AJ44" i="24"/>
  <c r="W24" i="22"/>
  <c r="W24" i="19"/>
  <c r="AE41" i="19" s="1"/>
  <c r="N237" i="14"/>
  <c r="N5" i="14"/>
  <c r="N171" i="14"/>
  <c r="AB191" i="14"/>
  <c r="AB257" i="14"/>
  <c r="AB25" i="14"/>
  <c r="V237" i="14"/>
  <c r="V5" i="14"/>
  <c r="V171" i="14"/>
  <c r="AB253" i="14"/>
  <c r="AB187" i="14"/>
  <c r="AB21" i="14"/>
  <c r="AB179" i="14"/>
  <c r="AB245" i="14"/>
  <c r="AB13" i="14"/>
  <c r="F188" i="14"/>
  <c r="F254" i="14"/>
  <c r="F22" i="14"/>
  <c r="V31" i="14"/>
  <c r="V195" i="14"/>
  <c r="V261" i="14"/>
  <c r="N261" i="14"/>
  <c r="N31" i="14"/>
  <c r="N195" i="14"/>
  <c r="W27" i="22"/>
  <c r="W25" i="19"/>
  <c r="W25" i="22"/>
  <c r="AP76" i="19"/>
  <c r="AP61" i="19"/>
  <c r="AP63" i="19"/>
  <c r="AP62" i="19"/>
  <c r="H172" i="21"/>
  <c r="H84" i="21"/>
  <c r="H83" i="21"/>
  <c r="Z92" i="19"/>
  <c r="H88" i="19"/>
  <c r="I227" i="14" s="1"/>
  <c r="Y91" i="19"/>
  <c r="AQ86" i="24" l="1"/>
  <c r="AE29" i="19"/>
  <c r="AM26" i="22"/>
  <c r="W28" i="22" s="1"/>
  <c r="AE65" i="22"/>
  <c r="AE66" i="22" s="1"/>
  <c r="AE38" i="22"/>
  <c r="AN82" i="22" s="1"/>
  <c r="AE29" i="23"/>
  <c r="AE31" i="23" s="1"/>
  <c r="AE34" i="23" s="1"/>
  <c r="AE37" i="23" s="1"/>
  <c r="AE28" i="19"/>
  <c r="W29" i="22"/>
  <c r="K100" i="22"/>
  <c r="E142" i="14" l="1"/>
  <c r="E108" i="14"/>
  <c r="X24" i="25"/>
  <c r="N109" i="14"/>
  <c r="AV67" i="22"/>
  <c r="AV62" i="22"/>
  <c r="AV60" i="22"/>
  <c r="AV65" i="22"/>
  <c r="AY65" i="22" s="1"/>
  <c r="AV68" i="22"/>
  <c r="AV69" i="22"/>
  <c r="AV64" i="22"/>
  <c r="AV66" i="22"/>
  <c r="AY66" i="22" s="1"/>
  <c r="AV59" i="22"/>
  <c r="AV61" i="22"/>
  <c r="AE61" i="22"/>
  <c r="AE62" i="22" s="1"/>
  <c r="K98" i="22"/>
  <c r="AE33" i="22"/>
  <c r="AE35" i="22" s="1"/>
  <c r="AE41" i="22"/>
  <c r="AE43" i="22" s="1"/>
  <c r="K103" i="22"/>
  <c r="AE69" i="22"/>
  <c r="AE70" i="22" s="1"/>
  <c r="AN87" i="22"/>
  <c r="AN84" i="22"/>
  <c r="AN90" i="22"/>
  <c r="AQ90" i="22" s="1"/>
  <c r="AN85" i="22"/>
  <c r="AN88" i="22"/>
  <c r="AN89" i="22"/>
  <c r="AN83" i="22"/>
  <c r="S100" i="22"/>
  <c r="AE51" i="22" s="1"/>
  <c r="K108" i="22"/>
  <c r="M108" i="22" s="1"/>
  <c r="X108" i="22" s="1"/>
  <c r="AN45" i="23"/>
  <c r="AN42" i="23"/>
  <c r="AN44" i="23"/>
  <c r="AN39" i="23"/>
  <c r="AN40" i="23"/>
  <c r="AN46" i="23"/>
  <c r="AN41" i="23"/>
  <c r="AP59" i="19"/>
  <c r="AP58" i="19"/>
  <c r="AP57" i="19"/>
  <c r="AP56" i="19"/>
  <c r="AP39" i="19"/>
  <c r="AP38" i="19"/>
  <c r="AL35" i="19"/>
  <c r="E7" i="19"/>
  <c r="E6" i="19"/>
  <c r="E5" i="19"/>
  <c r="E4" i="19"/>
  <c r="AE52" i="22" l="1"/>
  <c r="AN126" i="22" s="1"/>
  <c r="AE36" i="25"/>
  <c r="AE38" i="25" s="1"/>
  <c r="AE41" i="26"/>
  <c r="AE43" i="26" s="1"/>
  <c r="AQ45" i="23"/>
  <c r="AM95" i="22"/>
  <c r="AQ95" i="22" s="1"/>
  <c r="AQ89" i="22"/>
  <c r="S103" i="22"/>
  <c r="AE56" i="22" s="1"/>
  <c r="K111" i="22"/>
  <c r="M111" i="22" s="1"/>
  <c r="X111" i="22" s="1"/>
  <c r="AE57" i="22" s="1"/>
  <c r="AN143" i="22" s="1"/>
  <c r="AU72" i="22"/>
  <c r="AY72" i="22" s="1"/>
  <c r="AY64" i="22"/>
  <c r="AN60" i="23"/>
  <c r="AN56" i="23"/>
  <c r="AN57" i="23"/>
  <c r="AN58" i="23"/>
  <c r="AN55" i="23"/>
  <c r="AN61" i="23"/>
  <c r="AQ61" i="23" s="1"/>
  <c r="AM94" i="22"/>
  <c r="AQ94" i="22" s="1"/>
  <c r="AQ88" i="22"/>
  <c r="AN70" i="22"/>
  <c r="AN69" i="22"/>
  <c r="AN64" i="22"/>
  <c r="AN68" i="22"/>
  <c r="AN66" i="22"/>
  <c r="AN63" i="22"/>
  <c r="AN65" i="22"/>
  <c r="AN71" i="22"/>
  <c r="AQ71" i="22" s="1"/>
  <c r="AY69" i="22"/>
  <c r="AV86" i="22"/>
  <c r="AY86" i="22" s="1"/>
  <c r="AV87" i="22"/>
  <c r="AV81" i="22"/>
  <c r="AV82" i="22"/>
  <c r="AV88" i="22"/>
  <c r="AY88" i="22" s="1"/>
  <c r="AV89" i="22"/>
  <c r="AY89" i="22" s="1"/>
  <c r="AV80" i="22"/>
  <c r="AV79" i="22"/>
  <c r="AV85" i="22"/>
  <c r="AY85" i="22" s="1"/>
  <c r="AV84" i="22"/>
  <c r="AQ41" i="23"/>
  <c r="AI31" i="23"/>
  <c r="AQ85" i="22"/>
  <c r="AJ43" i="22"/>
  <c r="AN48" i="22"/>
  <c r="AN51" i="22"/>
  <c r="AN50" i="22"/>
  <c r="AN49" i="22"/>
  <c r="AN45" i="22"/>
  <c r="AN46" i="22"/>
  <c r="AN43" i="22"/>
  <c r="AN44" i="22"/>
  <c r="AY68" i="22"/>
  <c r="AH43" i="22"/>
  <c r="AQ83" i="22"/>
  <c r="K106" i="22"/>
  <c r="M106" i="22" s="1"/>
  <c r="X106" i="22" s="1"/>
  <c r="AE47" i="22" s="1"/>
  <c r="AN108" i="22" s="1"/>
  <c r="S98" i="22"/>
  <c r="AE46" i="22" s="1"/>
  <c r="AQ42" i="23"/>
  <c r="AJ31" i="23"/>
  <c r="AE42" i="23"/>
  <c r="AE44" i="23" s="1"/>
  <c r="AE39" i="23"/>
  <c r="AN125" i="22"/>
  <c r="AE53" i="22"/>
  <c r="AI43" i="22"/>
  <c r="AQ84" i="22"/>
  <c r="AV50" i="22"/>
  <c r="AV49" i="22"/>
  <c r="AV46" i="22"/>
  <c r="AV44" i="22"/>
  <c r="AV43" i="22"/>
  <c r="AV45" i="22"/>
  <c r="AV48" i="22"/>
  <c r="AH66" i="22"/>
  <c r="AY60" i="22"/>
  <c r="AQ46" i="23"/>
  <c r="AQ39" i="23"/>
  <c r="AG31" i="23"/>
  <c r="AQ82" i="22"/>
  <c r="AG43" i="22"/>
  <c r="AI66" i="22"/>
  <c r="AY61" i="22"/>
  <c r="AJ66" i="22"/>
  <c r="AY62" i="22"/>
  <c r="AH31" i="23"/>
  <c r="AQ40" i="23"/>
  <c r="AQ44" i="23"/>
  <c r="AM49" i="23"/>
  <c r="AQ49" i="23" s="1"/>
  <c r="AQ87" i="22"/>
  <c r="AM93" i="22"/>
  <c r="AQ93" i="22" s="1"/>
  <c r="AG66" i="22"/>
  <c r="AY59" i="22"/>
  <c r="AU73" i="22"/>
  <c r="AY73" i="22" s="1"/>
  <c r="AY67" i="22"/>
  <c r="AE42" i="19"/>
  <c r="AE37" i="19"/>
  <c r="AQ126" i="22" l="1"/>
  <c r="AM131" i="22"/>
  <c r="AQ131" i="22" s="1"/>
  <c r="AN85" i="26"/>
  <c r="AN80" i="26"/>
  <c r="AN82" i="26"/>
  <c r="AN83" i="26"/>
  <c r="AN81" i="26"/>
  <c r="AN86" i="26"/>
  <c r="AN64" i="25"/>
  <c r="AN69" i="25"/>
  <c r="AN61" i="25"/>
  <c r="AN66" i="25"/>
  <c r="AN62" i="25"/>
  <c r="AE41" i="25"/>
  <c r="AN70" i="25"/>
  <c r="AN67" i="25"/>
  <c r="AN68" i="25"/>
  <c r="AN63" i="25"/>
  <c r="AY70" i="22"/>
  <c r="AY48" i="22"/>
  <c r="AU53" i="22"/>
  <c r="AY53" i="22" s="1"/>
  <c r="AN86" i="23"/>
  <c r="AN91" i="23"/>
  <c r="AN88" i="23"/>
  <c r="AN87" i="23"/>
  <c r="AN93" i="23"/>
  <c r="AN92" i="23"/>
  <c r="AN89" i="23"/>
  <c r="AI35" i="22"/>
  <c r="AQ45" i="22"/>
  <c r="AI38" i="22"/>
  <c r="AQ65" i="22"/>
  <c r="AM65" i="23"/>
  <c r="AQ65" i="23" s="1"/>
  <c r="AQ60" i="23"/>
  <c r="AJ35" i="22"/>
  <c r="AQ46" i="22"/>
  <c r="AQ47" i="23"/>
  <c r="AI62" i="22"/>
  <c r="AY45" i="22"/>
  <c r="AM55" i="22"/>
  <c r="AQ55" i="22" s="1"/>
  <c r="AQ49" i="22"/>
  <c r="AJ70" i="22"/>
  <c r="AY82" i="22"/>
  <c r="AG38" i="22"/>
  <c r="AQ63" i="22"/>
  <c r="AN71" i="23"/>
  <c r="AN73" i="23"/>
  <c r="AN72" i="23"/>
  <c r="AN76" i="23"/>
  <c r="AN74" i="23"/>
  <c r="AG62" i="22"/>
  <c r="AY43" i="22"/>
  <c r="AM56" i="22"/>
  <c r="AQ56" i="22" s="1"/>
  <c r="AQ50" i="22"/>
  <c r="AI70" i="22"/>
  <c r="AY81" i="22"/>
  <c r="AJ38" i="22"/>
  <c r="AQ66" i="22"/>
  <c r="AQ91" i="22"/>
  <c r="AH62" i="22"/>
  <c r="AY44" i="22"/>
  <c r="AN120" i="22"/>
  <c r="AN122" i="22"/>
  <c r="AN127" i="22"/>
  <c r="AQ127" i="22" s="1"/>
  <c r="AN121" i="22"/>
  <c r="AN123" i="22"/>
  <c r="AN107" i="22"/>
  <c r="AE48" i="22"/>
  <c r="AQ51" i="22"/>
  <c r="AU92" i="22"/>
  <c r="AY92" i="22" s="1"/>
  <c r="AY84" i="22"/>
  <c r="AU93" i="22"/>
  <c r="AY93" i="22" s="1"/>
  <c r="AY87" i="22"/>
  <c r="AM74" i="22"/>
  <c r="AQ74" i="22" s="1"/>
  <c r="AQ68" i="22"/>
  <c r="AJ62" i="22"/>
  <c r="AY46" i="22"/>
  <c r="AM130" i="22"/>
  <c r="AQ130" i="22" s="1"/>
  <c r="AQ125" i="22"/>
  <c r="AM113" i="22"/>
  <c r="AQ113" i="22" s="1"/>
  <c r="AQ108" i="22"/>
  <c r="AM54" i="22"/>
  <c r="AQ54" i="22" s="1"/>
  <c r="AQ48" i="22"/>
  <c r="AH38" i="22"/>
  <c r="AQ64" i="22"/>
  <c r="AQ55" i="23"/>
  <c r="AG34" i="23"/>
  <c r="AY49" i="22"/>
  <c r="AH35" i="22"/>
  <c r="AQ44" i="22"/>
  <c r="AG70" i="22"/>
  <c r="AY79" i="22"/>
  <c r="AM75" i="22"/>
  <c r="AQ75" i="22" s="1"/>
  <c r="AQ69" i="22"/>
  <c r="AQ58" i="23"/>
  <c r="AJ34" i="23"/>
  <c r="AM148" i="22"/>
  <c r="AQ148" i="22" s="1"/>
  <c r="AQ143" i="22"/>
  <c r="AQ56" i="23"/>
  <c r="AH34" i="23"/>
  <c r="AY50" i="22"/>
  <c r="AQ43" i="22"/>
  <c r="AG35" i="22"/>
  <c r="AH70" i="22"/>
  <c r="AY80" i="22"/>
  <c r="AM76" i="22"/>
  <c r="AQ76" i="22" s="1"/>
  <c r="AQ70" i="22"/>
  <c r="AI34" i="23"/>
  <c r="AQ57" i="23"/>
  <c r="AE58" i="22"/>
  <c r="AN142" i="22"/>
  <c r="AE43" i="19"/>
  <c r="AE36" i="19"/>
  <c r="AE38" i="19" s="1"/>
  <c r="AE30" i="19"/>
  <c r="AN38" i="19" s="1"/>
  <c r="C8" i="6"/>
  <c r="G28" i="6"/>
  <c r="G27" i="6"/>
  <c r="AM74" i="25" l="1"/>
  <c r="AQ74" i="25" s="1"/>
  <c r="AQ67" i="25"/>
  <c r="AQ86" i="26"/>
  <c r="AN85" i="25"/>
  <c r="AN82" i="25"/>
  <c r="AN83" i="25"/>
  <c r="AN81" i="25"/>
  <c r="AN80" i="25"/>
  <c r="AN86" i="25"/>
  <c r="AJ43" i="26"/>
  <c r="AJ44" i="26" s="1"/>
  <c r="AQ83" i="26"/>
  <c r="AY90" i="22"/>
  <c r="AH38" i="25"/>
  <c r="AQ62" i="25"/>
  <c r="AI43" i="26"/>
  <c r="AI44" i="26" s="1"/>
  <c r="AQ82" i="26"/>
  <c r="AM73" i="25"/>
  <c r="AQ73" i="25" s="1"/>
  <c r="AQ66" i="25"/>
  <c r="AG43" i="26"/>
  <c r="AG44" i="26" s="1"/>
  <c r="AQ80" i="26"/>
  <c r="AQ70" i="25"/>
  <c r="AQ52" i="22"/>
  <c r="AQ61" i="25"/>
  <c r="AG38" i="25"/>
  <c r="AM89" i="26"/>
  <c r="AQ89" i="26" s="1"/>
  <c r="AQ85" i="26"/>
  <c r="AH43" i="26"/>
  <c r="AH44" i="26" s="1"/>
  <c r="AQ81" i="26"/>
  <c r="AQ63" i="25"/>
  <c r="AI38" i="25"/>
  <c r="AQ69" i="25"/>
  <c r="AQ68" i="25"/>
  <c r="AJ38" i="25"/>
  <c r="AQ64" i="25"/>
  <c r="AG39" i="23"/>
  <c r="AQ71" i="23"/>
  <c r="AM112" i="22"/>
  <c r="AQ112" i="22" s="1"/>
  <c r="AQ107" i="22"/>
  <c r="AQ72" i="22"/>
  <c r="AN144" i="22"/>
  <c r="AQ144" i="22" s="1"/>
  <c r="AN140" i="22"/>
  <c r="AN138" i="22"/>
  <c r="AN137" i="22"/>
  <c r="AN139" i="22"/>
  <c r="AJ53" i="22"/>
  <c r="AQ123" i="22"/>
  <c r="AY51" i="22"/>
  <c r="AJ44" i="23"/>
  <c r="AQ89" i="23"/>
  <c r="AH53" i="22"/>
  <c r="AQ121" i="22"/>
  <c r="AQ92" i="23"/>
  <c r="AQ74" i="23"/>
  <c r="AJ39" i="23"/>
  <c r="AQ93" i="23"/>
  <c r="AN102" i="22"/>
  <c r="AN109" i="22"/>
  <c r="AN105" i="22"/>
  <c r="AN104" i="22"/>
  <c r="AN103" i="22"/>
  <c r="AI53" i="22"/>
  <c r="AQ122" i="22"/>
  <c r="AQ76" i="23"/>
  <c r="AM80" i="23"/>
  <c r="AQ80" i="23" s="1"/>
  <c r="AQ87" i="23"/>
  <c r="AH44" i="23"/>
  <c r="AQ86" i="23"/>
  <c r="AG44" i="23"/>
  <c r="AG53" i="22"/>
  <c r="AQ120" i="22"/>
  <c r="AH39" i="23"/>
  <c r="AQ72" i="23"/>
  <c r="AI44" i="23"/>
  <c r="AQ88" i="23"/>
  <c r="AM147" i="22"/>
  <c r="AQ147" i="22" s="1"/>
  <c r="AQ142" i="22"/>
  <c r="AQ62" i="23"/>
  <c r="AI39" i="23"/>
  <c r="AQ73" i="23"/>
  <c r="AQ91" i="23"/>
  <c r="AE33" i="19"/>
  <c r="AN39" i="19"/>
  <c r="AN58" i="19"/>
  <c r="AN61" i="19"/>
  <c r="AN59" i="19"/>
  <c r="AN63" i="19"/>
  <c r="AN56" i="19"/>
  <c r="AN62" i="19"/>
  <c r="AN57" i="19"/>
  <c r="AN73" i="19"/>
  <c r="AN76" i="19"/>
  <c r="AN74" i="19"/>
  <c r="AO87" i="5"/>
  <c r="AG52" i="18"/>
  <c r="AG82" i="18" s="1"/>
  <c r="AG112" i="18" s="1"/>
  <c r="AG21" i="18"/>
  <c r="AG51" i="18" s="1"/>
  <c r="AG81" i="18" s="1"/>
  <c r="AH41" i="25" l="1"/>
  <c r="AH43" i="25" s="1"/>
  <c r="AQ81" i="25"/>
  <c r="AI41" i="25"/>
  <c r="AI43" i="25" s="1"/>
  <c r="AQ82" i="25"/>
  <c r="AQ87" i="26"/>
  <c r="AQ91" i="26" s="1"/>
  <c r="AQ85" i="25"/>
  <c r="AQ83" i="25"/>
  <c r="AJ41" i="25"/>
  <c r="AJ43" i="25" s="1"/>
  <c r="AQ86" i="25"/>
  <c r="AQ71" i="25"/>
  <c r="AQ80" i="25"/>
  <c r="AG41" i="25"/>
  <c r="AG43" i="25" s="1"/>
  <c r="AQ77" i="23"/>
  <c r="AQ128" i="22"/>
  <c r="AJ46" i="23"/>
  <c r="AH46" i="23"/>
  <c r="AI46" i="23"/>
  <c r="AG46" i="23"/>
  <c r="AI58" i="22"/>
  <c r="AQ139" i="22"/>
  <c r="AG58" i="22"/>
  <c r="AQ137" i="22"/>
  <c r="AQ109" i="22"/>
  <c r="AH58" i="22"/>
  <c r="AQ138" i="22"/>
  <c r="AJ58" i="22"/>
  <c r="AQ140" i="22"/>
  <c r="AQ102" i="22"/>
  <c r="AG48" i="22"/>
  <c r="AQ94" i="23"/>
  <c r="AQ103" i="22"/>
  <c r="AH48" i="22"/>
  <c r="AQ104" i="22"/>
  <c r="AI48" i="22"/>
  <c r="AJ48" i="22"/>
  <c r="AQ105" i="22"/>
  <c r="AQ56" i="19"/>
  <c r="AQ61" i="19"/>
  <c r="AQ63" i="19"/>
  <c r="AQ58" i="19"/>
  <c r="AQ73" i="19"/>
  <c r="AQ39" i="19"/>
  <c r="AQ59" i="19"/>
  <c r="AQ74" i="19"/>
  <c r="AQ57" i="19"/>
  <c r="AQ76" i="19"/>
  <c r="AM66" i="19"/>
  <c r="AQ66" i="19" s="1"/>
  <c r="AQ62" i="19"/>
  <c r="AQ38" i="19"/>
  <c r="E33" i="6"/>
  <c r="E34" i="6"/>
  <c r="E35" i="6"/>
  <c r="E36" i="6"/>
  <c r="E37" i="6"/>
  <c r="E38" i="6"/>
  <c r="E39" i="6"/>
  <c r="E40" i="6"/>
  <c r="E41" i="6"/>
  <c r="E42" i="6"/>
  <c r="E43" i="6"/>
  <c r="E44" i="6"/>
  <c r="E45" i="6"/>
  <c r="E32" i="6"/>
  <c r="P121" i="4"/>
  <c r="Q122" i="4" s="1"/>
  <c r="Q123" i="4" s="1"/>
  <c r="N125" i="4"/>
  <c r="N127" i="4" s="1"/>
  <c r="F33" i="6"/>
  <c r="F34" i="6"/>
  <c r="F35" i="6"/>
  <c r="F36" i="6"/>
  <c r="F37" i="6"/>
  <c r="F38" i="6"/>
  <c r="F39" i="6"/>
  <c r="F41" i="6"/>
  <c r="F42" i="6"/>
  <c r="F43" i="6"/>
  <c r="F44" i="6"/>
  <c r="F45" i="6"/>
  <c r="F32" i="6"/>
  <c r="B33" i="6"/>
  <c r="B34" i="6"/>
  <c r="B35" i="6"/>
  <c r="B36" i="6"/>
  <c r="B37" i="6"/>
  <c r="B38" i="6"/>
  <c r="B39" i="6"/>
  <c r="B40" i="6"/>
  <c r="B41" i="6"/>
  <c r="B42" i="6"/>
  <c r="B44" i="6"/>
  <c r="B45" i="6"/>
  <c r="Q119" i="4"/>
  <c r="R119" i="4" s="1"/>
  <c r="P118" i="4"/>
  <c r="Q117" i="4" s="1"/>
  <c r="AQ96" i="23" l="1"/>
  <c r="AQ87" i="25"/>
  <c r="AQ89" i="25" s="1"/>
  <c r="AQ64" i="19"/>
  <c r="AQ145" i="22"/>
  <c r="AJ72" i="22"/>
  <c r="AH72" i="22"/>
  <c r="AI72" i="22"/>
  <c r="AG72" i="22"/>
  <c r="AQ110" i="22"/>
  <c r="S170" i="21"/>
  <c r="AQ77" i="19"/>
  <c r="AQ40" i="19"/>
  <c r="N126" i="4"/>
  <c r="F40" i="6" s="1"/>
  <c r="B32" i="6"/>
  <c r="AD148" i="22" l="1"/>
  <c r="AQ79" i="19"/>
  <c r="B43" i="6"/>
  <c r="K82" i="7"/>
  <c r="F66" i="6" s="1"/>
  <c r="G82" i="7"/>
  <c r="C82" i="7"/>
  <c r="K77" i="7"/>
  <c r="E62" i="6" s="1"/>
  <c r="G77" i="7"/>
  <c r="C77" i="7"/>
  <c r="K75" i="7"/>
  <c r="G60" i="6" s="1"/>
  <c r="J75" i="7"/>
  <c r="J58" i="7"/>
  <c r="M58" i="7" s="1"/>
  <c r="M59" i="7" s="1"/>
  <c r="J48" i="7"/>
  <c r="M48" i="7" s="1"/>
  <c r="J46" i="7"/>
  <c r="M46" i="7" s="1"/>
  <c r="M49" i="7" s="1"/>
  <c r="J36" i="7"/>
  <c r="M36" i="7" s="1"/>
  <c r="M38" i="7" s="1"/>
  <c r="M43" i="7" s="1"/>
  <c r="H82" i="21" s="1"/>
  <c r="J31" i="7"/>
  <c r="M31" i="7" s="1"/>
  <c r="C31" i="7"/>
  <c r="J30" i="7"/>
  <c r="J41" i="7" s="1"/>
  <c r="M41" i="7" s="1"/>
  <c r="C30" i="7"/>
  <c r="J29" i="7"/>
  <c r="J40" i="7" s="1"/>
  <c r="M40" i="7" s="1"/>
  <c r="C29" i="7"/>
  <c r="O28" i="7"/>
  <c r="E26" i="7"/>
  <c r="E37" i="7" s="1"/>
  <c r="J25" i="7"/>
  <c r="M25" i="7" s="1"/>
  <c r="M27" i="7" s="1"/>
  <c r="M33" i="7" s="1"/>
  <c r="H81" i="21" s="1"/>
  <c r="J20" i="7"/>
  <c r="M20" i="7" s="1"/>
  <c r="M21" i="7" s="1"/>
  <c r="J17" i="7"/>
  <c r="M17" i="7" s="1"/>
  <c r="M18" i="7" s="1"/>
  <c r="J13" i="7"/>
  <c r="M13" i="7" s="1"/>
  <c r="M14" i="7" s="1"/>
  <c r="AH5" i="14"/>
  <c r="I41" i="10"/>
  <c r="F41" i="10"/>
  <c r="D41" i="10"/>
  <c r="Q36" i="10"/>
  <c r="F36" i="10"/>
  <c r="D36" i="10"/>
  <c r="Q32" i="10"/>
  <c r="F32" i="10"/>
  <c r="D32" i="10"/>
  <c r="R30" i="10"/>
  <c r="P30" i="10"/>
  <c r="D26" i="10"/>
  <c r="D25" i="10"/>
  <c r="F22" i="10"/>
  <c r="F21" i="10"/>
  <c r="F20" i="10"/>
  <c r="C20" i="10"/>
  <c r="F19" i="10"/>
  <c r="C19" i="10"/>
  <c r="G16" i="10"/>
  <c r="F16" i="10"/>
  <c r="C16" i="10"/>
  <c r="G15" i="10"/>
  <c r="F15" i="10"/>
  <c r="C15" i="10"/>
  <c r="G13" i="10"/>
  <c r="F13" i="10"/>
  <c r="C13" i="10"/>
  <c r="G12" i="10"/>
  <c r="F12" i="10"/>
  <c r="C12" i="10"/>
  <c r="G11" i="10"/>
  <c r="F11" i="10"/>
  <c r="C11" i="10"/>
  <c r="C10" i="10"/>
  <c r="E5" i="10"/>
  <c r="T4" i="10"/>
  <c r="E4" i="10"/>
  <c r="T3" i="10"/>
  <c r="E3" i="10"/>
  <c r="L33" i="15"/>
  <c r="G33" i="15"/>
  <c r="B33" i="15"/>
  <c r="L28" i="15"/>
  <c r="G28" i="15"/>
  <c r="B28" i="15"/>
  <c r="M26" i="15"/>
  <c r="L26" i="15"/>
  <c r="J25" i="15"/>
  <c r="G24" i="15"/>
  <c r="M24" i="15" s="1"/>
  <c r="F24" i="15"/>
  <c r="L24" i="15" s="1"/>
  <c r="D22" i="15"/>
  <c r="J21" i="15"/>
  <c r="I21" i="15"/>
  <c r="G20" i="15"/>
  <c r="M20" i="15" s="1"/>
  <c r="D20" i="15"/>
  <c r="L20" i="15" s="1"/>
  <c r="G18" i="15"/>
  <c r="M18" i="15" s="1"/>
  <c r="M23" i="15" s="1"/>
  <c r="G16" i="15"/>
  <c r="M16" i="15" s="1"/>
  <c r="G14" i="15"/>
  <c r="G12" i="15"/>
  <c r="M12" i="15" s="1"/>
  <c r="I11" i="15"/>
  <c r="L11" i="15" s="1"/>
  <c r="G9" i="15"/>
  <c r="G8" i="15"/>
  <c r="G7" i="15"/>
  <c r="M5" i="15"/>
  <c r="C5" i="15"/>
  <c r="M4" i="15"/>
  <c r="C4" i="15"/>
  <c r="B1" i="15"/>
  <c r="K66" i="6"/>
  <c r="D66" i="6"/>
  <c r="A66" i="6"/>
  <c r="K62" i="6"/>
  <c r="D62" i="6"/>
  <c r="A62" i="6"/>
  <c r="K60" i="6"/>
  <c r="J60" i="6"/>
  <c r="F60" i="6"/>
  <c r="A53" i="6"/>
  <c r="A54" i="6" s="1"/>
  <c r="A55" i="6" s="1"/>
  <c r="D49" i="6"/>
  <c r="A49" i="6"/>
  <c r="D48" i="6"/>
  <c r="A33" i="6"/>
  <c r="A34" i="6" s="1"/>
  <c r="A35" i="6" s="1"/>
  <c r="A36" i="6" s="1"/>
  <c r="A37" i="6" s="1"/>
  <c r="A38" i="6" s="1"/>
  <c r="A39" i="6" s="1"/>
  <c r="A40" i="6" s="1"/>
  <c r="A41" i="6" s="1"/>
  <c r="A42" i="6" s="1"/>
  <c r="A43" i="6" s="1"/>
  <c r="A44" i="6" s="1"/>
  <c r="A45" i="6" s="1"/>
  <c r="G14" i="10"/>
  <c r="G29" i="6"/>
  <c r="G30" i="6" s="1"/>
  <c r="D12" i="15" s="1"/>
  <c r="D24" i="6"/>
  <c r="D23" i="6"/>
  <c r="D22" i="6"/>
  <c r="D21" i="6"/>
  <c r="D20" i="6"/>
  <c r="G17" i="6"/>
  <c r="G16" i="6"/>
  <c r="G15" i="6"/>
  <c r="G14" i="6"/>
  <c r="C3" i="6"/>
  <c r="E3" i="7" s="1"/>
  <c r="E55" i="6"/>
  <c r="B55" i="6"/>
  <c r="F54" i="6"/>
  <c r="E54" i="6"/>
  <c r="B54" i="6"/>
  <c r="F53" i="6"/>
  <c r="E53" i="6"/>
  <c r="B53" i="6"/>
  <c r="E52" i="6"/>
  <c r="B52" i="6"/>
  <c r="F49" i="6"/>
  <c r="E49" i="6"/>
  <c r="B49" i="6"/>
  <c r="E48" i="6"/>
  <c r="B48" i="6"/>
  <c r="C14" i="10"/>
  <c r="E8" i="7"/>
  <c r="I7" i="5"/>
  <c r="C7" i="6" s="1"/>
  <c r="E7" i="7" s="1"/>
  <c r="I6" i="5"/>
  <c r="C6" i="6" s="1"/>
  <c r="E6" i="7" s="1"/>
  <c r="I5" i="5"/>
  <c r="C5" i="6" s="1"/>
  <c r="E5" i="7" s="1"/>
  <c r="I4" i="5"/>
  <c r="C4" i="6" s="1"/>
  <c r="E4" i="7" s="1"/>
  <c r="B172" i="4"/>
  <c r="B173" i="4" s="1"/>
  <c r="B110" i="4"/>
  <c r="H91" i="4"/>
  <c r="J84" i="4"/>
  <c r="J83" i="4"/>
  <c r="S182" i="21" l="1"/>
  <c r="S180" i="21"/>
  <c r="S181" i="21" s="1"/>
  <c r="J79" i="4"/>
  <c r="H79" i="21"/>
  <c r="E47" i="7"/>
  <c r="G18" i="6"/>
  <c r="G25" i="15"/>
  <c r="G21" i="15"/>
  <c r="M25" i="15"/>
  <c r="M14" i="15"/>
  <c r="M21" i="15" s="1"/>
  <c r="G23" i="15"/>
  <c r="M29" i="7"/>
  <c r="M42" i="7"/>
  <c r="G49" i="6"/>
  <c r="F48" i="6"/>
  <c r="G48" i="6" s="1"/>
  <c r="F22" i="6"/>
  <c r="G22" i="6" s="1"/>
  <c r="J82" i="4"/>
  <c r="M22" i="7"/>
  <c r="H80" i="21" s="1"/>
  <c r="L12" i="15"/>
  <c r="F21" i="6"/>
  <c r="G21" i="6" s="1"/>
  <c r="J81" i="4"/>
  <c r="J26" i="7"/>
  <c r="F55" i="6"/>
  <c r="M30" i="7"/>
  <c r="J52" i="7"/>
  <c r="F52" i="6"/>
  <c r="J53" i="7"/>
  <c r="M53" i="7" s="1"/>
  <c r="M32" i="7" l="1"/>
  <c r="G50" i="6"/>
  <c r="D16" i="15" s="1"/>
  <c r="L16" i="15" s="1"/>
  <c r="J61" i="7"/>
  <c r="M61" i="7" s="1"/>
  <c r="M62" i="7" s="1"/>
  <c r="M63" i="7" s="1"/>
  <c r="H86" i="21" s="1"/>
  <c r="M52" i="7"/>
  <c r="M54" i="7" s="1"/>
  <c r="M55" i="7" s="1"/>
  <c r="H85" i="21" s="1"/>
  <c r="F20" i="6"/>
  <c r="G20" i="6" s="1"/>
  <c r="G25" i="6" s="1"/>
  <c r="J80" i="4"/>
  <c r="D32" i="6"/>
  <c r="J37" i="7"/>
  <c r="M26" i="7"/>
  <c r="D34" i="6" l="1"/>
  <c r="G34" i="6" s="1"/>
  <c r="D36" i="6"/>
  <c r="G36" i="6" s="1"/>
  <c r="F23" i="6"/>
  <c r="G23" i="6" s="1"/>
  <c r="J85" i="4"/>
  <c r="F24" i="6"/>
  <c r="G24" i="6" s="1"/>
  <c r="J86" i="4"/>
  <c r="J47" i="7"/>
  <c r="M47" i="7" s="1"/>
  <c r="M37" i="7"/>
  <c r="D39" i="6" l="1"/>
  <c r="G39" i="6" s="1"/>
  <c r="D40" i="6"/>
  <c r="G40" i="6" s="1"/>
  <c r="D35" i="6"/>
  <c r="G35" i="6" s="1"/>
  <c r="F14" i="10"/>
  <c r="G32" i="6"/>
  <c r="D53" i="6" l="1"/>
  <c r="G53" i="6" s="1"/>
  <c r="D38" i="6"/>
  <c r="G38" i="6" s="1"/>
  <c r="D55" i="6"/>
  <c r="G55" i="6" s="1"/>
  <c r="D42" i="6"/>
  <c r="G42" i="6" s="1"/>
  <c r="D41" i="6"/>
  <c r="G41" i="6" s="1"/>
  <c r="D54" i="6" l="1"/>
  <c r="G54" i="6" s="1"/>
  <c r="D52" i="6"/>
  <c r="G52" i="6" s="1"/>
  <c r="D45" i="6"/>
  <c r="G45" i="6" s="1"/>
  <c r="D43" i="6"/>
  <c r="G43" i="6" s="1"/>
  <c r="D37" i="6"/>
  <c r="G37" i="6" s="1"/>
  <c r="D44" i="6"/>
  <c r="G44" i="6" s="1"/>
  <c r="D33" i="6"/>
  <c r="G33" i="6" s="1"/>
  <c r="G56" i="6" l="1"/>
  <c r="D18" i="15" s="1"/>
  <c r="L18" i="15" s="1"/>
  <c r="L23" i="15" s="1"/>
  <c r="G46" i="6"/>
  <c r="R117" i="4"/>
  <c r="R120" i="4"/>
  <c r="G57" i="6" l="1"/>
  <c r="G58" i="6" s="1"/>
  <c r="H56" i="6" s="1"/>
  <c r="D23" i="15"/>
  <c r="D14" i="15"/>
  <c r="D21" i="15" s="1"/>
  <c r="H20" i="15" s="1"/>
  <c r="L14" i="15" l="1"/>
  <c r="L21" i="15" s="1"/>
  <c r="N14" i="15" s="1"/>
  <c r="H14" i="15"/>
  <c r="H18" i="15"/>
  <c r="H12" i="15"/>
  <c r="H16" i="15"/>
  <c r="N16" i="15" l="1"/>
  <c r="L22" i="15"/>
  <c r="N22" i="15" s="1"/>
  <c r="N20" i="15"/>
  <c r="N12" i="15"/>
  <c r="N21" i="15" s="1"/>
  <c r="N18" i="15"/>
  <c r="H21" i="15"/>
</calcChain>
</file>

<file path=xl/sharedStrings.xml><?xml version="1.0" encoding="utf-8"?>
<sst xmlns="http://schemas.openxmlformats.org/spreadsheetml/2006/main" count="3738" uniqueCount="711">
  <si>
    <t>INPUT DATA</t>
  </si>
  <si>
    <t>Program</t>
  </si>
  <si>
    <t>:</t>
  </si>
  <si>
    <t>Dana Desa</t>
  </si>
  <si>
    <t>Tahun</t>
  </si>
  <si>
    <t>Propinsi</t>
  </si>
  <si>
    <t>Kabupaten</t>
  </si>
  <si>
    <t>Kecamatan</t>
  </si>
  <si>
    <t>aaaaa</t>
  </si>
  <si>
    <t>Nama Desa</t>
  </si>
  <si>
    <t>bbb</t>
  </si>
  <si>
    <t>Lokasi Kegiatan</t>
  </si>
  <si>
    <t>Dusun…</t>
  </si>
  <si>
    <t>Sekertaris Desa</t>
  </si>
  <si>
    <t>Suwadi,ST</t>
  </si>
  <si>
    <t>Kepala Desa</t>
  </si>
  <si>
    <t>Ulfa Hidayah,SE</t>
  </si>
  <si>
    <t>Tenaga Ahli Teknik</t>
  </si>
  <si>
    <t>Andik Subagyo,ST</t>
  </si>
  <si>
    <t>TPK</t>
  </si>
  <si>
    <t>Sujito</t>
  </si>
  <si>
    <t>Kader Teknik</t>
  </si>
  <si>
    <t>Supriono</t>
  </si>
  <si>
    <t>Tanggal</t>
  </si>
  <si>
    <t>Jenis Kegiatan/Prasarana</t>
  </si>
  <si>
    <t>Jenis Kegiatan Mayor</t>
  </si>
  <si>
    <t>Pembangunan Jalan Paving + Cansteen</t>
  </si>
  <si>
    <t>Panjang Jalan Total</t>
  </si>
  <si>
    <t>m'</t>
  </si>
  <si>
    <t>Lebar Perkerasan</t>
  </si>
  <si>
    <t>m</t>
  </si>
  <si>
    <t>Tebal  Urug Sirtu Padat Bawah Paving</t>
  </si>
  <si>
    <t>Tebal Pasir Urug</t>
  </si>
  <si>
    <t>PEMERINTAH KABUPATEN JOMBANG</t>
  </si>
  <si>
    <t>KECAMATAN NGORO</t>
  </si>
  <si>
    <t>DESA PULOREJO</t>
  </si>
  <si>
    <t>KEPUTUSAN KEPALA DESA PULOREJO</t>
  </si>
  <si>
    <t>NOMOR: 188 /      /415.70.10/2011</t>
  </si>
  <si>
    <t>TENTANG</t>
  </si>
  <si>
    <t>PATOKAN HARGA SATUAN PEKERJAAN PER KEGIATAN DAN</t>
  </si>
  <si>
    <t xml:space="preserve">STANDAR HARGA SATUAN BAHAN BANGUNAN SERTA </t>
  </si>
  <si>
    <t>UPAH PEKERJA DI DESA PULOREJO</t>
  </si>
  <si>
    <t>TAHUN ANGGARAN 2011</t>
  </si>
  <si>
    <t>KEPALA DESA PULOREJO</t>
  </si>
  <si>
    <t xml:space="preserve">Menimbang </t>
  </si>
  <si>
    <t>bahwa guna mempersiapkan pedoman kegiatan dalam rangka penyusunan dan pelaksanaan kegiatan pembangunan, maka dipandang perlu menetapkan Patokan Harga Satuan Pekerjaan Per Kegiatan dan Standar Harga Satuan Bahan Bangunan serta Upah Pekerja Tahun Anggaran 2011 dalam Keputusan Kepala Desa;</t>
  </si>
  <si>
    <t xml:space="preserve">Mengingat    </t>
  </si>
  <si>
    <t>:  1.</t>
  </si>
  <si>
    <t>1.</t>
  </si>
  <si>
    <t>Undang-Undang Nomor 17 Tahun 2003 tentang Keuangan Negara;</t>
  </si>
  <si>
    <t>2.</t>
  </si>
  <si>
    <t>Undang-Undang Nomor 32 Tahun 2004 tentang  Pemerintahan Daerah sebagaimana telah diubah terakhir dengan Undang-Undang Nomor 12 Tahun 2008 (Lembaran Negara tahun 2008 Nomor 59, Tambahan Lembaran Negara Nomor 4844) ;</t>
  </si>
  <si>
    <t>3.</t>
  </si>
  <si>
    <t>Peraturan Pemerintah  Nomor 58 Tahun 2005 tentang Pengelolaan Keuangan Daerah ;</t>
  </si>
  <si>
    <t>4.</t>
  </si>
  <si>
    <r>
      <rPr>
        <sz val="12"/>
        <rFont val="Times New Roman"/>
        <family val="1"/>
      </rPr>
      <t>Keputusan Presiden Republik Indonesia Nomor 54 Tahun 2010 tentang Pedoman Pelaksanaan Pengadaan Barang/Jasa Pemerintah</t>
    </r>
    <r>
      <rPr>
        <sz val="12"/>
        <color indexed="8"/>
        <rFont val="Times New Roman"/>
        <family val="1"/>
      </rPr>
      <t>;</t>
    </r>
  </si>
  <si>
    <t>5.</t>
  </si>
  <si>
    <t>Peraturan Menteri Dalam NegeriNomor 13 Tahun 2006 tentang Pedoman Pengelolaan Keuangan Daerah sebagaimana telah diubah terakhir dengan Peraturan Menteri Dalam Negeri Nomor 21 Tahun 2011.</t>
  </si>
  <si>
    <t>6.</t>
  </si>
  <si>
    <t>Peraturan Bupati Jombang Nomor 1A Tahun 2010 tentang Pedoman Pengelolaan Alokasi Dana Desa sebagaimana telah diubah dengan Peraturan Bupati Jombang Nomor 3 Tahun 2011;</t>
  </si>
  <si>
    <t>MEMUTUSKAN:</t>
  </si>
  <si>
    <t>Menetapkan</t>
  </si>
  <si>
    <t>KESATU</t>
  </si>
  <si>
    <t>Penetapan Patokan Harga Satuan Pekerjaan Per Kegiatan dan Standar Harga Satuan Bahan Bangunan serta Upah Pekerja di Desa PULOREJO Kecamatan Ngoro Kabupaten Jombang Tahun Anggaran 2011 sebagaimana tercantum pada Lampiran yang merupakan bagian yang tidak terpisahkan dari Keputusan ini.</t>
  </si>
  <si>
    <t>KEDUA</t>
  </si>
  <si>
    <t>Patokan Harga sebagaimana dimaksud dalam Diktum KESATU digunakan sebagai pedoman untuk penyusunan Rencana Kerja Anggaran Desa PULOREJO Tahun Anggaran 2011.</t>
  </si>
  <si>
    <t>KETIGA</t>
  </si>
  <si>
    <t>Patokan harga sebagaimana dimaksud dalam Diktum KESATU merupakan salah satu acuan yang dapat dipergunakan sebagai pedoman pelaksanaan Anggaran Pendapatan dan Belanja Desa Tahun Anggaran 2011 disamping perkembangan harga pasar yang berlaku maupun ketentuan-ketentuan dalam peraturan perundang-undangan yang berlaku.</t>
  </si>
  <si>
    <t>KEEMPAT</t>
  </si>
  <si>
    <t>Patokan harga sebagaimana dimaksud dalam Diktum KESATU meliputi harga material, biaya menaikkan, mengangkut dan menurunkan material yang diangkut ke lokasi pekerjaan.</t>
  </si>
  <si>
    <t>KELIMA</t>
  </si>
  <si>
    <t xml:space="preserve">: </t>
  </si>
  <si>
    <t>Patokan harga sebagaimana dimaksud dalam Diktum KESATU merupakan harga tertinggi.</t>
  </si>
  <si>
    <t>KEENAM</t>
  </si>
  <si>
    <t>Patokan harga sebagaimana dimaksud dalam Diktum KESATU belum termasuk Pajak Pertambahan Nilai.</t>
  </si>
  <si>
    <t>KETUJUH</t>
  </si>
  <si>
    <t>Keputusan ini berlaku sejak tanggal ditetapkan.</t>
  </si>
  <si>
    <t>Ditetapkan di Desa PULOREJO</t>
  </si>
  <si>
    <t>Pada tanggal 30 Juli 2011</t>
  </si>
  <si>
    <t>SITI KHOIRUL ROHMAH</t>
  </si>
  <si>
    <r>
      <rPr>
        <sz val="12"/>
        <rFont val="Times New Roman"/>
        <family val="1"/>
      </rPr>
      <t xml:space="preserve">SALINAN Keputusan ini disampaikan kepada: </t>
    </r>
    <r>
      <rPr>
        <b/>
        <sz val="12"/>
        <rFont val="Times New Roman"/>
        <family val="1"/>
      </rPr>
      <t xml:space="preserve">                     </t>
    </r>
  </si>
  <si>
    <t>Yth. 1 Sdr. Bupati Jombang</t>
  </si>
  <si>
    <r>
      <rPr>
        <sz val="12"/>
        <color indexed="9"/>
        <rFont val="Times New Roman"/>
        <family val="1"/>
      </rPr>
      <t>Yth.</t>
    </r>
    <r>
      <rPr>
        <sz val="12"/>
        <rFont val="Times New Roman"/>
        <family val="1"/>
      </rPr>
      <t xml:space="preserve"> 2 Sdr. Camat Ngoro</t>
    </r>
  </si>
  <si>
    <t>Yth. 3 Sdr. Ketua BPD PULOREJO</t>
  </si>
  <si>
    <r>
      <rPr>
        <sz val="12"/>
        <color indexed="9"/>
        <rFont val="Times New Roman"/>
        <family val="1"/>
      </rPr>
      <t>Yth.</t>
    </r>
    <r>
      <rPr>
        <sz val="12"/>
        <rFont val="Times New Roman"/>
        <family val="1"/>
      </rPr>
      <t xml:space="preserve"> 4.Sdr. Anggota Tim Pembangunan Desa</t>
    </r>
  </si>
  <si>
    <t xml:space="preserve">LAMPIRAN I : </t>
  </si>
  <si>
    <t>NOMOR: 188/      /415.70.10/2011</t>
  </si>
  <si>
    <t>TANGGAL: 30 JULI 2011</t>
  </si>
  <si>
    <t>DAFTAR PATOKAN HARGA SATUAN PEKERJAAN PER KEGIATAN  (HSPK)</t>
  </si>
  <si>
    <t>Tahun Anggaran 2011</t>
  </si>
  <si>
    <t>NO</t>
  </si>
  <si>
    <t>MACAM PEKERJAAN</t>
  </si>
  <si>
    <t xml:space="preserve">SATUAN     </t>
  </si>
  <si>
    <t>HARGA</t>
  </si>
  <si>
    <t xml:space="preserve"> (Rp)</t>
  </si>
  <si>
    <t>Galian Untuk Tanah Biasa sedalam 1 m</t>
  </si>
  <si>
    <t>M3</t>
  </si>
  <si>
    <t>Urugan Pasir Pasang di Bawah Blok Beton Terkunci / Paving</t>
  </si>
  <si>
    <t>Pasang Blok Beton Terkunci / Paving dan Penebaran Pasir Penguncinya  (Warna Abu - Abu)</t>
  </si>
  <si>
    <t>M2</t>
  </si>
  <si>
    <t>Pasang Paving topi uskup dan Penebaran Pasir Penguncinya</t>
  </si>
  <si>
    <t>Membuat rabat beton , 1 Pc : 3 Ps : 5 Kr</t>
  </si>
  <si>
    <t xml:space="preserve">Pasang begisting </t>
  </si>
  <si>
    <t>7.</t>
  </si>
  <si>
    <t>Pasangan Kanstin Beton Interlocking 10/20/40 dan Galian Tanah Kanstin</t>
  </si>
  <si>
    <t>M'</t>
  </si>
  <si>
    <t>8.</t>
  </si>
  <si>
    <t>Urugan bahu jalan dipadatkan</t>
  </si>
  <si>
    <t>LAMPIRAN II :</t>
  </si>
  <si>
    <t>DAFTAR  HARGA SATUAN BAHAN BANGUNAN SERTA UPAH PEKERJA</t>
  </si>
  <si>
    <t>JENIS  BAHAN</t>
  </si>
  <si>
    <r>
      <rPr>
        <b/>
        <u/>
        <sz val="11"/>
        <rFont val="Arial"/>
        <family val="2"/>
      </rPr>
      <t>BAHAN BANGUNAN</t>
    </r>
    <r>
      <rPr>
        <b/>
        <sz val="11"/>
        <rFont val="Arial"/>
        <family val="2"/>
      </rPr>
      <t xml:space="preserve"> :</t>
    </r>
  </si>
  <si>
    <t>Kg</t>
  </si>
  <si>
    <t>ALAT</t>
  </si>
  <si>
    <t>Cangkul</t>
  </si>
  <si>
    <t>Bh</t>
  </si>
  <si>
    <t>Sekop</t>
  </si>
  <si>
    <t>Stamper</t>
  </si>
  <si>
    <t>Hari</t>
  </si>
  <si>
    <r>
      <rPr>
        <b/>
        <u/>
        <sz val="11"/>
        <rFont val="Arial"/>
        <family val="2"/>
      </rPr>
      <t xml:space="preserve">UPAH </t>
    </r>
    <r>
      <rPr>
        <b/>
        <sz val="11"/>
        <rFont val="Arial"/>
        <family val="2"/>
      </rPr>
      <t>:</t>
    </r>
  </si>
  <si>
    <t>Pekerja</t>
  </si>
  <si>
    <t>HOK</t>
  </si>
  <si>
    <t>Kepala Tukang</t>
  </si>
  <si>
    <t>Tukang</t>
  </si>
  <si>
    <t>Mandor</t>
  </si>
  <si>
    <t>PERHITUNGAN VOLUME PEKERJAAN</t>
  </si>
  <si>
    <t>KEGIATAN</t>
  </si>
  <si>
    <t>LOKASI</t>
  </si>
  <si>
    <t>TAHUN ANGGARAN</t>
  </si>
  <si>
    <t>VOLUME</t>
  </si>
  <si>
    <t>SKETSA / GAMBAR</t>
  </si>
  <si>
    <t>SAT.</t>
  </si>
  <si>
    <t xml:space="preserve">1 m3 Galian Untuk Tanah Biasa </t>
  </si>
  <si>
    <t>m3</t>
  </si>
  <si>
    <t>1 m3 Urugan Pasir Pasang di Bawah Paving</t>
  </si>
  <si>
    <t xml:space="preserve">1 m2  Pemasangan Paving Stone Tbl.6 cm </t>
  </si>
  <si>
    <t xml:space="preserve">1 m'  Pasangan Paving topi uskup 21 x 30 x 7 x 6   </t>
  </si>
  <si>
    <t>1 M³ Urugan jalan dipadatkan</t>
  </si>
  <si>
    <t>OH</t>
  </si>
  <si>
    <t>Rincian</t>
  </si>
  <si>
    <t>Koef</t>
  </si>
  <si>
    <t>VOL</t>
  </si>
  <si>
    <t>sat</t>
  </si>
  <si>
    <t>Harga</t>
  </si>
  <si>
    <t>Jumlah</t>
  </si>
  <si>
    <t>Bahan</t>
  </si>
  <si>
    <t>=</t>
  </si>
  <si>
    <t>Tenaga Kerja</t>
  </si>
  <si>
    <t>Tukang Batu</t>
  </si>
  <si>
    <t>RENCANA ANGGARAN BIAYA</t>
  </si>
  <si>
    <t>No</t>
  </si>
  <si>
    <t>Jenis Pekerjaan</t>
  </si>
  <si>
    <t>Volume</t>
  </si>
  <si>
    <t>Sat</t>
  </si>
  <si>
    <t>Harga Satuan</t>
  </si>
  <si>
    <t>Jumlah Harga</t>
  </si>
  <si>
    <t>(Rp)</t>
  </si>
  <si>
    <t>I</t>
  </si>
  <si>
    <t>PEKERJAAN PENDAHULUAN</t>
  </si>
  <si>
    <t>Perencanaan</t>
  </si>
  <si>
    <t>ls</t>
  </si>
  <si>
    <t>Pengukuran / Uitzet</t>
  </si>
  <si>
    <t>Pembersihan Lokasi</t>
  </si>
  <si>
    <t>Pasang Papan Nama Kegiatan</t>
  </si>
  <si>
    <t>Sub Jumlah I</t>
  </si>
  <si>
    <t>II</t>
  </si>
  <si>
    <t>PEMB. JALAN LINGKUNGAN JP -200 (P=0 M')</t>
  </si>
  <si>
    <t>Urugan Pasir pasang dibawah Paving</t>
  </si>
  <si>
    <t>Pasang paving Abu-abu K.300 tebal 6 cm</t>
  </si>
  <si>
    <t>m2</t>
  </si>
  <si>
    <t>Pasang paving topi uskup K.300 tebal 6 cm</t>
  </si>
  <si>
    <t>Pasang Kanstin Interlocking K.300</t>
  </si>
  <si>
    <t>Pembentukan Bahu Jalan</t>
  </si>
  <si>
    <t>Sub Jumlah II</t>
  </si>
  <si>
    <t>BAHAN</t>
  </si>
  <si>
    <t>III</t>
  </si>
  <si>
    <t>IV</t>
  </si>
  <si>
    <t>TENAGA KERJA</t>
  </si>
  <si>
    <t xml:space="preserve"> Jumlah </t>
  </si>
  <si>
    <t>Dibulatkan</t>
  </si>
  <si>
    <t>DiKetahui Oleh,</t>
  </si>
  <si>
    <t>Diperiksa Oleh,</t>
  </si>
  <si>
    <t>Dibuat Oleh,</t>
  </si>
  <si>
    <t>REKAPITULASI RENCANA ANGGARAN BIAYA</t>
  </si>
  <si>
    <t>Propinsi         :</t>
  </si>
  <si>
    <t>Kecamatan :</t>
  </si>
  <si>
    <t>Kabupaten     :</t>
  </si>
  <si>
    <t>Desa :</t>
  </si>
  <si>
    <t>Uraian</t>
  </si>
  <si>
    <t xml:space="preserve">Kegiatan                                         :  </t>
  </si>
  <si>
    <t>Bobot           %</t>
  </si>
  <si>
    <t xml:space="preserve">Kegiatan            </t>
  </si>
  <si>
    <t>JUMLAH TOTAL</t>
  </si>
  <si>
    <t xml:space="preserve">Ukuran                                            :           </t>
  </si>
  <si>
    <t xml:space="preserve">Ukuran               </t>
  </si>
  <si>
    <t xml:space="preserve">Jumlah                                            :       </t>
  </si>
  <si>
    <t xml:space="preserve">Jumlah              </t>
  </si>
  <si>
    <t xml:space="preserve">No. RAB                                          :        </t>
  </si>
  <si>
    <t xml:space="preserve">No. RAB             </t>
  </si>
  <si>
    <t>Swadaya</t>
  </si>
  <si>
    <t>I.</t>
  </si>
  <si>
    <t>PENDAHULUAN</t>
  </si>
  <si>
    <t>II.</t>
  </si>
  <si>
    <t>III.</t>
  </si>
  <si>
    <t>PERALATAN</t>
  </si>
  <si>
    <t>IV.</t>
  </si>
  <si>
    <t>UPAH</t>
  </si>
  <si>
    <t>LANGSIR</t>
  </si>
  <si>
    <t>JUMLAH</t>
  </si>
  <si>
    <t>VI.</t>
  </si>
  <si>
    <t>B O P</t>
  </si>
  <si>
    <t>%</t>
  </si>
  <si>
    <t>Jumlah Biaya Upah</t>
  </si>
  <si>
    <t>Jumlah HOK konstruksi</t>
  </si>
  <si>
    <t>Mengetahui,</t>
  </si>
  <si>
    <t>Diperiksa,</t>
  </si>
  <si>
    <t>Dibuat,</t>
  </si>
  <si>
    <t>JADWAL PELAKSANAAN KEGIATAN TAHUN 2016</t>
  </si>
  <si>
    <t>Desa</t>
  </si>
  <si>
    <t>Jenis Kegiatan</t>
  </si>
  <si>
    <t>Jadwal Pelaksanaan</t>
  </si>
  <si>
    <t>No.</t>
  </si>
  <si>
    <t>Vol.</t>
  </si>
  <si>
    <t>Satuan</t>
  </si>
  <si>
    <t>Juli</t>
  </si>
  <si>
    <t>Agustus</t>
  </si>
  <si>
    <t>September</t>
  </si>
  <si>
    <t>Oktober</t>
  </si>
  <si>
    <t>A</t>
  </si>
  <si>
    <t>B</t>
  </si>
  <si>
    <t>SALURAN AIR</t>
  </si>
  <si>
    <t>bh</t>
  </si>
  <si>
    <t xml:space="preserve"> Pasang Pondasi batu kali 1 pc : 5 ps</t>
  </si>
  <si>
    <t xml:space="preserve"> Plesteran/ban-banan 1 pc : 4 ps tebal 15 mm </t>
  </si>
  <si>
    <t>LAIN-LAIN</t>
  </si>
  <si>
    <t>Laporan Pertanggungjawaban</t>
  </si>
  <si>
    <t>D E S A</t>
  </si>
  <si>
    <t>JENIS PRASARANA</t>
  </si>
  <si>
    <t>JUDUL GAMBAR</t>
  </si>
  <si>
    <t>Dibuat Oleh :</t>
  </si>
  <si>
    <t>KT</t>
  </si>
  <si>
    <t>Diperiksa Oleh :</t>
  </si>
  <si>
    <t>Mengetahui :</t>
  </si>
  <si>
    <t>Lembar …. Dari ….Lembar</t>
  </si>
  <si>
    <t>ANALISA HARGA SATUAN</t>
  </si>
  <si>
    <t>Analisa</t>
  </si>
  <si>
    <t>SNI 24.01.02.07</t>
  </si>
  <si>
    <t xml:space="preserve">Upah </t>
  </si>
  <si>
    <t>Oh</t>
  </si>
  <si>
    <t xml:space="preserve">@ </t>
  </si>
  <si>
    <t>Rp.</t>
  </si>
  <si>
    <t xml:space="preserve">= </t>
  </si>
  <si>
    <t xml:space="preserve"> Total Upah</t>
  </si>
  <si>
    <t>SNI 24.01.02.23</t>
  </si>
  <si>
    <t>M³</t>
  </si>
  <si>
    <t>Pasir cor</t>
  </si>
  <si>
    <t>@</t>
  </si>
  <si>
    <r>
      <rPr>
        <b/>
        <sz val="11"/>
        <color rgb="FFFF0000"/>
        <rFont val="Calibri"/>
        <family val="2"/>
        <scheme val="minor"/>
      </rPr>
      <t xml:space="preserve">A.4.4.3.64. Pemasangan 1 m2 </t>
    </r>
    <r>
      <rPr>
        <b/>
        <i/>
        <sz val="11"/>
        <color rgb="FFFF0000"/>
        <rFont val="Calibri"/>
        <family val="2"/>
      </rPr>
      <t>Paving Block</t>
    </r>
    <r>
      <rPr>
        <b/>
        <sz val="11"/>
        <color rgb="FFFF0000"/>
        <rFont val="Calibri"/>
        <family val="2"/>
      </rPr>
      <t xml:space="preserve"> Natural Tebal 6cm</t>
    </r>
  </si>
  <si>
    <t xml:space="preserve">UPAH </t>
  </si>
  <si>
    <t>Kode</t>
  </si>
  <si>
    <t>Koefisien</t>
  </si>
  <si>
    <t>Harga Satuan (Rp)</t>
  </si>
  <si>
    <t>Jumlah Harga (Rp)</t>
  </si>
  <si>
    <t>Tenaga</t>
  </si>
  <si>
    <t>Total Bahan dan Upah</t>
  </si>
  <si>
    <t>L.01</t>
  </si>
  <si>
    <r>
      <rPr>
        <b/>
        <sz val="11"/>
        <rFont val="Calibri"/>
        <family val="2"/>
        <scheme val="minor"/>
      </rPr>
      <t xml:space="preserve">A.4.4.3.64. Pemasangan 1 m2 </t>
    </r>
    <r>
      <rPr>
        <b/>
        <i/>
        <sz val="11"/>
        <rFont val="Calibri"/>
        <family val="2"/>
      </rPr>
      <t>Paving Block</t>
    </r>
    <r>
      <rPr>
        <b/>
        <sz val="11"/>
        <rFont val="Calibri"/>
        <family val="2"/>
      </rPr>
      <t xml:space="preserve"> Natural Tebal 6cm</t>
    </r>
  </si>
  <si>
    <t>L.02</t>
  </si>
  <si>
    <t xml:space="preserve">BAHAN </t>
  </si>
  <si>
    <t>L.03</t>
  </si>
  <si>
    <t xml:space="preserve">Paving Stone K 300 T=6 cm </t>
  </si>
  <si>
    <t>L.04</t>
  </si>
  <si>
    <t>Jumlah Tenaga Kerja</t>
  </si>
  <si>
    <r>
      <rPr>
        <i/>
        <sz val="11"/>
        <color indexed="8"/>
        <rFont val="Calibri"/>
        <family val="2"/>
      </rPr>
      <t>Paving Block</t>
    </r>
    <r>
      <rPr>
        <sz val="10"/>
        <rFont val="Arial"/>
        <family val="2"/>
      </rPr>
      <t xml:space="preserve"> 6cm</t>
    </r>
  </si>
  <si>
    <t>NA.132</t>
  </si>
  <si>
    <t>Pasir Beton</t>
  </si>
  <si>
    <t>NA.133</t>
  </si>
  <si>
    <t>Tukang batu</t>
  </si>
  <si>
    <r>
      <rPr>
        <b/>
        <sz val="11"/>
        <color rgb="FFFF0000"/>
        <rFont val="Calibri"/>
        <family val="2"/>
        <scheme val="minor"/>
      </rPr>
      <t xml:space="preserve">A.4.4.3.65. Pemasangan 1 m2 </t>
    </r>
    <r>
      <rPr>
        <b/>
        <i/>
        <sz val="11"/>
        <color rgb="FFFF0000"/>
        <rFont val="Calibri"/>
        <family val="2"/>
      </rPr>
      <t>Paving Block</t>
    </r>
    <r>
      <rPr>
        <b/>
        <sz val="11"/>
        <color rgb="FFFF0000"/>
        <rFont val="Calibri"/>
        <family val="2"/>
      </rPr>
      <t xml:space="preserve"> Natural Tebal 8cm</t>
    </r>
  </si>
  <si>
    <t>SNI 24.08.01.27</t>
  </si>
  <si>
    <t xml:space="preserve">BAHAN  </t>
  </si>
  <si>
    <t xml:space="preserve">Paving topi uskup K 300 T=6 cm </t>
  </si>
  <si>
    <r>
      <rPr>
        <i/>
        <sz val="11"/>
        <color indexed="8"/>
        <rFont val="Calibri"/>
        <family val="2"/>
      </rPr>
      <t>Paving Block</t>
    </r>
    <r>
      <rPr>
        <sz val="10"/>
        <rFont val="Arial"/>
        <family val="2"/>
      </rPr>
      <t xml:space="preserve"> 8cm Natural</t>
    </r>
  </si>
  <si>
    <t>NA.134</t>
  </si>
  <si>
    <t xml:space="preserve">1 m' Pasangan Kanstin Beton Interlocking 10/25/40 </t>
  </si>
  <si>
    <t>SNI 24.08.01.26</t>
  </si>
  <si>
    <t xml:space="preserve">Bahan   </t>
  </si>
  <si>
    <t xml:space="preserve"> Kanstin Beton Interlocking 15/25/40</t>
  </si>
  <si>
    <t>Zak</t>
  </si>
  <si>
    <t>Semen Gresik 40 Kg</t>
  </si>
  <si>
    <t xml:space="preserve"> Total Bahan dan Upah</t>
  </si>
  <si>
    <t>SNI 24.01.02.17</t>
  </si>
  <si>
    <t>Tanah Urug</t>
  </si>
  <si>
    <t>B.01.b Tipe-2: Menggunakan Campuran Beton Tumbuk fc' = 5,6 s.d. 7,4 MPa(K-80 s.d. K-100) atau Setara 1PC : 2PB : 3Kr</t>
  </si>
  <si>
    <t>Kepala tukang batu</t>
  </si>
  <si>
    <r>
      <rPr>
        <sz val="10"/>
        <rFont val="Arial"/>
        <family val="2"/>
      </rPr>
      <t xml:space="preserve">PC / Portland </t>
    </r>
    <r>
      <rPr>
        <i/>
        <sz val="11"/>
        <color theme="1"/>
        <rFont val="Calibri"/>
        <family val="2"/>
        <scheme val="minor"/>
      </rPr>
      <t>cement</t>
    </r>
  </si>
  <si>
    <t>M.15</t>
  </si>
  <si>
    <t>kg</t>
  </si>
  <si>
    <t>PB / Pasir beton</t>
  </si>
  <si>
    <t>M.14.a</t>
  </si>
  <si>
    <t>Kr / Krikil</t>
  </si>
  <si>
    <t>M.12</t>
  </si>
  <si>
    <r>
      <rPr>
        <b/>
        <sz val="11"/>
        <color theme="1"/>
        <rFont val="Calibri"/>
        <family val="2"/>
        <scheme val="minor"/>
      </rPr>
      <t xml:space="preserve">A.4.4.3.66. Pemasangan 1 m2 </t>
    </r>
    <r>
      <rPr>
        <b/>
        <i/>
        <sz val="11"/>
        <color indexed="8"/>
        <rFont val="Calibri"/>
        <family val="2"/>
      </rPr>
      <t>Paving Block</t>
    </r>
    <r>
      <rPr>
        <b/>
        <sz val="11"/>
        <color indexed="8"/>
        <rFont val="Calibri"/>
        <family val="2"/>
      </rPr>
      <t xml:space="preserve"> Berwarna Tebal 6cm</t>
    </r>
  </si>
  <si>
    <r>
      <rPr>
        <i/>
        <sz val="11"/>
        <color indexed="8"/>
        <rFont val="Calibri"/>
        <family val="2"/>
      </rPr>
      <t>Paving Block</t>
    </r>
    <r>
      <rPr>
        <sz val="10"/>
        <rFont val="Arial"/>
        <family val="2"/>
      </rPr>
      <t xml:space="preserve"> 6cm Berwarna</t>
    </r>
  </si>
  <si>
    <t>NA.135</t>
  </si>
  <si>
    <t>: Sumber Air Bersih</t>
  </si>
  <si>
    <t>XXII. FORMAT GAMBAR RENCANA PRASARANA</t>
  </si>
  <si>
    <t>GAMBAR RENCANA PRASARANA</t>
  </si>
  <si>
    <t>GAMBAR RENCANA</t>
  </si>
  <si>
    <t>KABUPATEN :</t>
  </si>
  <si>
    <t>MAROS</t>
  </si>
  <si>
    <t>KECAMATAN :</t>
  </si>
  <si>
    <t>SIMBANG</t>
  </si>
  <si>
    <t>D E S A :</t>
  </si>
  <si>
    <t>SAMBUEJA</t>
  </si>
  <si>
    <t>JENIS PRASARANA :</t>
  </si>
  <si>
    <t>PEMBANGUNAN POSKAMLING</t>
  </si>
  <si>
    <t>LOKASI :</t>
  </si>
  <si>
    <t>DUSUN ALORO</t>
  </si>
  <si>
    <t>JUDUL GAMBAR :</t>
  </si>
  <si>
    <t>DENAH</t>
  </si>
  <si>
    <t>Digambar Oleh :</t>
  </si>
  <si>
    <t>( SULAIMAN )</t>
  </si>
  <si>
    <t>Diperiksa dan Disetujui oleh :</t>
  </si>
  <si>
    <t>Tenaga Profesional</t>
  </si>
  <si>
    <t>(………………………………………)</t>
  </si>
  <si>
    <t>Lembar 1 Dari 4 Lembar</t>
  </si>
  <si>
    <t>TAMPAK DEPAN</t>
  </si>
  <si>
    <t>Lembar 2 Dari 4 Lembar</t>
  </si>
  <si>
    <t>TAMPAK BELAKANG</t>
  </si>
  <si>
    <t>Lembar 3 Dari 4 Lembar</t>
  </si>
  <si>
    <t>Lembar 4 Dari 4 Lembar</t>
  </si>
  <si>
    <t>Kayu kelas 2 / M3</t>
  </si>
  <si>
    <t>Ls</t>
  </si>
  <si>
    <t>Papan Proyek</t>
  </si>
  <si>
    <t>Prasasti</t>
  </si>
  <si>
    <t xml:space="preserve"> </t>
  </si>
  <si>
    <t>GALIAN PONDASI</t>
  </si>
  <si>
    <t xml:space="preserve">A.3.2.1.3. Pemasangan 1 m3  pondasi batu belah campuran 1SP : 5PP </t>
  </si>
  <si>
    <t>Batu Belah</t>
  </si>
  <si>
    <t>PC/Portland Cement</t>
  </si>
  <si>
    <t>Pasir Pasang</t>
  </si>
  <si>
    <t>Catatan:</t>
  </si>
  <si>
    <t>Semen @40 kg / zak</t>
  </si>
  <si>
    <t>;</t>
  </si>
  <si>
    <t>T.06.a.2) 1 m3 galian tanah biasa sedalam &gt; 1 m s.d. 2  m</t>
  </si>
  <si>
    <t>Batu belah</t>
  </si>
  <si>
    <t>Semen</t>
  </si>
  <si>
    <t>Zak @40Kg</t>
  </si>
  <si>
    <t>A.2.3.1.11. Pengurugan 1 m3 dengan pasir urug</t>
  </si>
  <si>
    <t>Pasir Urug</t>
  </si>
  <si>
    <t>URUGAN TANAH</t>
  </si>
  <si>
    <t>LEBAR ATAS PONDASI</t>
  </si>
  <si>
    <t>LEBAR PONDASI</t>
  </si>
  <si>
    <t>LEBAR PONDASI TERAS</t>
  </si>
  <si>
    <t>LEBAR ATAS PONDASI TERAS</t>
  </si>
  <si>
    <t>TINGGI PONDASI</t>
  </si>
  <si>
    <t>TINGGI BATU KOSONG</t>
  </si>
  <si>
    <t>TINGGI PASIR URUG</t>
  </si>
  <si>
    <t>TINGGI RABAT BETON</t>
  </si>
  <si>
    <t>PANJANG TOTAL PONDASI</t>
  </si>
  <si>
    <t>PANJANG TOTAL PONDASI TERAS</t>
  </si>
  <si>
    <t>PEKERJA</t>
  </si>
  <si>
    <t>TUKANG</t>
  </si>
  <si>
    <t>K.TKG</t>
  </si>
  <si>
    <t>MANDOR</t>
  </si>
  <si>
    <t>1.a</t>
  </si>
  <si>
    <t>1.b</t>
  </si>
  <si>
    <t>UTAMA</t>
  </si>
  <si>
    <t>TERAS</t>
  </si>
  <si>
    <t>TINGGI PONDASI TERAS</t>
  </si>
  <si>
    <t>URUGAN KEMBALI</t>
  </si>
  <si>
    <t>TOTAL</t>
  </si>
  <si>
    <t>PASANGAN PONDASI</t>
  </si>
  <si>
    <t>JENIS  PEKERJAAN</t>
  </si>
  <si>
    <t>URUGAN PASIR BAWAH PONDASI</t>
  </si>
  <si>
    <t>Batu belah (M3)</t>
  </si>
  <si>
    <t>Membuat 1 m3 beton mutu f’c = 14,5 MPa (K 175)</t>
  </si>
  <si>
    <t>Kerikil (maks. 30 mm)</t>
  </si>
  <si>
    <t>Air</t>
  </si>
  <si>
    <t>zak</t>
  </si>
  <si>
    <t>Pasir beton (Kg)</t>
  </si>
  <si>
    <t>Liter</t>
  </si>
  <si>
    <t>Pasir beton</t>
  </si>
  <si>
    <t>Keriki/Chipping</t>
  </si>
  <si>
    <t>PEKERJAAN BETON SLOEF</t>
  </si>
  <si>
    <t>PEKERJAAN BETON KOLOM</t>
  </si>
  <si>
    <t>Pembesian 1 Kg dengan besi polos (U24)</t>
  </si>
  <si>
    <t>Besi Polos 10</t>
  </si>
  <si>
    <t>Besi Polos 6</t>
  </si>
  <si>
    <t>Kawat Beton</t>
  </si>
  <si>
    <r>
      <t xml:space="preserve">Besin beton </t>
    </r>
    <r>
      <rPr>
        <sz val="11"/>
        <rFont val="Calibri"/>
        <family val="2"/>
      </rPr>
      <t>Ø</t>
    </r>
    <r>
      <rPr>
        <sz val="11"/>
        <rFont val="Arial"/>
        <family val="2"/>
      </rPr>
      <t>10</t>
    </r>
  </si>
  <si>
    <t>Btg</t>
  </si>
  <si>
    <r>
      <t xml:space="preserve">Besin beton </t>
    </r>
    <r>
      <rPr>
        <sz val="11"/>
        <rFont val="Calibri"/>
        <family val="2"/>
      </rPr>
      <t>Ø</t>
    </r>
    <r>
      <rPr>
        <sz val="11"/>
        <rFont val="Arial"/>
        <family val="2"/>
      </rPr>
      <t>6</t>
    </r>
  </si>
  <si>
    <t>Kawat Betom</t>
  </si>
  <si>
    <t>besi 10</t>
  </si>
  <si>
    <t>PEMBESIAN SLOEF</t>
  </si>
  <si>
    <t>Besi Polos 10 kg</t>
  </si>
  <si>
    <t>Besi Polos 6 Kg</t>
  </si>
  <si>
    <t>berat besi beton perbatang</t>
  </si>
  <si>
    <t>/batang</t>
  </si>
  <si>
    <t>PEMBESIAN KOLOM</t>
  </si>
  <si>
    <t>besi 6</t>
  </si>
  <si>
    <t>PEMBESIAN BALOK/RINGBALK</t>
  </si>
  <si>
    <t>PEKERJAAN BETON BALOK/RINGBALK</t>
  </si>
  <si>
    <t>PEK. BEKISTING SLOEF</t>
  </si>
  <si>
    <t>Kayu Kelas III</t>
  </si>
  <si>
    <t>Paku Beton</t>
  </si>
  <si>
    <t>Minyak Bekisting</t>
  </si>
  <si>
    <t>Memasang 1 m2 bekisting untuk sloof</t>
  </si>
  <si>
    <t>Bekisting</t>
  </si>
  <si>
    <t>Kayu Kelas 3</t>
  </si>
  <si>
    <t>Kayu Kelas III (m3)</t>
  </si>
  <si>
    <t>papan tebal 2mm @4m/batang</t>
  </si>
  <si>
    <t>Plywood Tebal 9 mm</t>
  </si>
  <si>
    <t xml:space="preserve">Dolken Kayu </t>
  </si>
  <si>
    <t>Balok Kayu kelas III</t>
  </si>
  <si>
    <t>Lbr</t>
  </si>
  <si>
    <t>Dimensi m3 1 buah papan</t>
  </si>
  <si>
    <t>Balok tebal 4/4 @4m/batang</t>
  </si>
  <si>
    <t>PEK. BEKISTING KOLOM</t>
  </si>
  <si>
    <t>PEK. BEKISTING RINGBALK</t>
  </si>
  <si>
    <t>Memasang 1 m2 bekisting untuk Kolom</t>
  </si>
  <si>
    <t>plywood 9 mm</t>
  </si>
  <si>
    <t>lbr</t>
  </si>
  <si>
    <t>Dolken Kayu</t>
  </si>
  <si>
    <t>Memasang 1 m2 bekisting untuk Balok</t>
  </si>
  <si>
    <t>DINDING PASANGAN BATU</t>
  </si>
  <si>
    <t>Batu Merah</t>
  </si>
  <si>
    <t xml:space="preserve">Batu Merah </t>
  </si>
  <si>
    <t>PEK. PLESTERAN</t>
  </si>
  <si>
    <t>PEK. ACIAN</t>
  </si>
  <si>
    <t>PEK. PENGECETAN</t>
  </si>
  <si>
    <t>Plamur</t>
  </si>
  <si>
    <t>Cat Dasar</t>
  </si>
  <si>
    <t>Cat Penutup</t>
  </si>
  <si>
    <t>Cat dasar</t>
  </si>
  <si>
    <t>Tnaah Urug</t>
  </si>
  <si>
    <t>URUGAN PASIR</t>
  </si>
  <si>
    <t>A.2.3.1.11. Pengurugan 1 m3 dengan pasir urug / Tanah</t>
  </si>
  <si>
    <t>RABAT BETON</t>
  </si>
  <si>
    <t xml:space="preserve">Pemasangan 1 m2 Keramik  ukuran 40 cm x 40 cm </t>
  </si>
  <si>
    <t>Keramik 40x40</t>
  </si>
  <si>
    <t>dus</t>
  </si>
  <si>
    <t>semen nut warna</t>
  </si>
  <si>
    <t>PEK. KERAMIK 40X40</t>
  </si>
  <si>
    <t>Semen Nat/Warna</t>
  </si>
  <si>
    <t>Secrup</t>
  </si>
  <si>
    <t>m1</t>
  </si>
  <si>
    <t>Besi Hollow 4x2</t>
  </si>
  <si>
    <t>Batang</t>
  </si>
  <si>
    <t>6.5 Memasang 1 m² langit - langit gypsumboard ukuran (120x240) mm tebal 9 mm</t>
  </si>
  <si>
    <t>Gypsum Boar</t>
  </si>
  <si>
    <t>Paku</t>
  </si>
  <si>
    <t>Gypsum Board</t>
  </si>
  <si>
    <t>Trus Canal / TS C75-75 Taso</t>
  </si>
  <si>
    <t>Dinabol</t>
  </si>
  <si>
    <t xml:space="preserve">dinabol </t>
  </si>
  <si>
    <t>Trus Canal /  TS C75.75 Taso @6m</t>
  </si>
  <si>
    <t>roof bottom/reng @6m</t>
  </si>
  <si>
    <t>A.4.5.2.33 Pemasangan 1 m2 atap spandek</t>
  </si>
  <si>
    <t xml:space="preserve">Atap Spandek </t>
  </si>
  <si>
    <t>Paku Secrup</t>
  </si>
  <si>
    <t>Atap Spandek</t>
  </si>
  <si>
    <t>RANGKA PLAFOMD</t>
  </si>
  <si>
    <t>PEMASANGAN PLAFOND</t>
  </si>
  <si>
    <t>RANGKA ATAP BAJA RINGAN</t>
  </si>
  <si>
    <t>PEK. ATAP SPANDEK</t>
  </si>
  <si>
    <t>Balok kayu Kls II</t>
  </si>
  <si>
    <t>Paku 10 cm</t>
  </si>
  <si>
    <t>Lem kayu</t>
  </si>
  <si>
    <t>btg</t>
  </si>
  <si>
    <t>Lem Kayu</t>
  </si>
  <si>
    <t>Balok Kayu 5x15 @4m</t>
  </si>
  <si>
    <t>A.4.6.1.2 PPembuatan dan pemasangan 1 m3 kusen pintu dan kusen jendela, kayu kelas II</t>
  </si>
  <si>
    <t>A.4.6.1.5 Pembuatan dan pemasangan 1 m2 daun pintu dan Jendela, kayu kelas II</t>
  </si>
  <si>
    <t>Papan Kayu Kls II</t>
  </si>
  <si>
    <t>Lemkayu</t>
  </si>
  <si>
    <t>PEMASANGAN DAUN PINTU</t>
  </si>
  <si>
    <t>PEMBUATAN KUSEN PINTU DAN JENDELA KAYU KELAS II</t>
  </si>
  <si>
    <t>PEMASANGAN DAUN JENDELA</t>
  </si>
  <si>
    <t>Papan Kayu kls II 2.20@4m</t>
  </si>
  <si>
    <t>Lembar</t>
  </si>
  <si>
    <t>A4.6.1.21 Pemasangan 1m' lisplank Kalsiplank</t>
  </si>
  <si>
    <t>Paku / Sekrup</t>
  </si>
  <si>
    <t>Pemasangan Lisplank Kalsiplank</t>
  </si>
  <si>
    <t>Kalsiplank l= 20cm @4m</t>
  </si>
  <si>
    <t>PEMASANGAN KUNCI TANAM</t>
  </si>
  <si>
    <t>BH</t>
  </si>
  <si>
    <t>A.4.6.2.1 pemasangan 1 Buah Kunci tanam</t>
  </si>
  <si>
    <t>Kunci Tanam</t>
  </si>
  <si>
    <r>
      <t xml:space="preserve">A.4.6.2.5. </t>
    </r>
    <r>
      <rPr>
        <sz val="11"/>
        <color theme="1"/>
        <rFont val="Calibri"/>
        <family val="2"/>
        <scheme val="minor"/>
      </rPr>
      <t>Pemasangan 1 Buah Engsel Pintu</t>
    </r>
  </si>
  <si>
    <t>Engsel Pintu</t>
  </si>
  <si>
    <t>Set</t>
  </si>
  <si>
    <t>set</t>
  </si>
  <si>
    <t>PEMASANGAN ENGSEL PINTU</t>
  </si>
  <si>
    <t>PEMASANGAN ENGSEL ANGIN</t>
  </si>
  <si>
    <t>A. 4.6.2.7 Pemasangan 1 buah engsel angin</t>
  </si>
  <si>
    <t>Engsel Angin</t>
  </si>
  <si>
    <t>PEMASANGAN ENGSEL JENDELA</t>
  </si>
  <si>
    <r>
      <t xml:space="preserve">A.4.6.2.5. </t>
    </r>
    <r>
      <rPr>
        <sz val="11"/>
        <color theme="1"/>
        <rFont val="Calibri"/>
        <family val="2"/>
        <scheme val="minor"/>
      </rPr>
      <t>Pemasangan 1 Buah Engsel jendela</t>
    </r>
  </si>
  <si>
    <t>Engsel Jendela</t>
  </si>
  <si>
    <t>PEMASANGAN 1 M2 KACA TEBAL 5 MM</t>
  </si>
  <si>
    <r>
      <t xml:space="preserve">A.4.6.2.17. </t>
    </r>
    <r>
      <rPr>
        <sz val="11"/>
        <color theme="1"/>
        <rFont val="Calibri"/>
        <family val="2"/>
        <scheme val="minor"/>
      </rPr>
      <t>Pemasangan 1 m2 kaca tebal 5 mm</t>
    </r>
  </si>
  <si>
    <t>Kaca Tebal 5 mm</t>
  </si>
  <si>
    <t>Sealant</t>
  </si>
  <si>
    <t>Kaca Tebal 5mm</t>
  </si>
  <si>
    <t>PEKERJAAN 1 TITIK INSTALASI LISTRIK</t>
  </si>
  <si>
    <t>Kabel 2 x 2.5 mm</t>
  </si>
  <si>
    <t>Klem Kabel</t>
  </si>
  <si>
    <t>Pipa PVC 5/8'</t>
  </si>
  <si>
    <t xml:space="preserve">Isolasi </t>
  </si>
  <si>
    <t>Tee Dos 5/8"</t>
  </si>
  <si>
    <t>roll</t>
  </si>
  <si>
    <t>Pekerjaan  1 Titik Instalasi Listrik</t>
  </si>
  <si>
    <t>Tukang Instalasi</t>
  </si>
  <si>
    <t>Pemasangan 1 Bh MCB</t>
  </si>
  <si>
    <t>PEMASANGAN 1 BH MCB</t>
  </si>
  <si>
    <t>MCB</t>
  </si>
  <si>
    <t>PEMASANGAN LAMPU + FITTING</t>
  </si>
  <si>
    <t>PEMASANGAN SAKELAR TUNGGAL</t>
  </si>
  <si>
    <t>PEMASANGAN SAKELAR GANDA</t>
  </si>
  <si>
    <t>PEMASANGAN STOP KONTAK</t>
  </si>
  <si>
    <t>TINGGI BANGUNAN</t>
  </si>
  <si>
    <t>TINGGI ATAP</t>
  </si>
  <si>
    <t>OTOMATIS</t>
  </si>
  <si>
    <t>JUMLAH KOLOM K1</t>
  </si>
  <si>
    <t>KOLOM K1 DATAS RINGBALK</t>
  </si>
  <si>
    <t>PANJANG TOTAL RINGBALK</t>
  </si>
  <si>
    <t>PANJANG SISI MIRING RINGBALK</t>
  </si>
  <si>
    <t>OTOMATIS 4=4x sisi miring</t>
  </si>
  <si>
    <t>PEKERJAAN KOLOM</t>
  </si>
  <si>
    <t>PEKERJAAN SLOEF</t>
  </si>
  <si>
    <t>PEKERJAAN RINGBALK</t>
  </si>
  <si>
    <t>PANJAN SLOEF</t>
  </si>
  <si>
    <t>TINGGI SLOEF</t>
  </si>
  <si>
    <t>LEBAR SLOEF</t>
  </si>
  <si>
    <t>LEBAR KOLOM</t>
  </si>
  <si>
    <t>TINGGI KOLOM</t>
  </si>
  <si>
    <t>LEBAR RINGBALK</t>
  </si>
  <si>
    <t>TINGGI RINGBALK</t>
  </si>
  <si>
    <t>PERHITKAN PENGALIAN VOLUME</t>
  </si>
  <si>
    <t>CATATAN :</t>
  </si>
  <si>
    <t>PANJANG</t>
  </si>
  <si>
    <t>TULANGAN POKOK</t>
  </si>
  <si>
    <t>BERAT BESI 10 M/KG</t>
  </si>
  <si>
    <t>TOTAL BERAT BESI</t>
  </si>
  <si>
    <t>TULANGAN BEGEL</t>
  </si>
  <si>
    <t>JUMLAH BESI BEGEL</t>
  </si>
  <si>
    <t>PANJANG 1 BEGEL</t>
  </si>
  <si>
    <t>BERAT BESI 6 M/KG</t>
  </si>
  <si>
    <t>*CATATAN 0.15 ITU JARAK ANTAR BEGEL</t>
  </si>
  <si>
    <t>*MEMANG TIDAK DI KALI DENGAN PANJANG</t>
  </si>
  <si>
    <t xml:space="preserve">Bekisting </t>
  </si>
  <si>
    <t>2X pake ( makanya di bagi 2 )</t>
  </si>
  <si>
    <t>A.4.4.1.8. Pemasangan 1m2  dinding bata merah (5x11x22) cm campuran  1SP : 4PP</t>
  </si>
  <si>
    <t>PANJANG TOTAL DINDING</t>
  </si>
  <si>
    <t>PENGURANGAN AKIBAT PINTU DLL</t>
  </si>
  <si>
    <t xml:space="preserve">DINDING </t>
  </si>
  <si>
    <t>DINDING DIATAS RINGBALK</t>
  </si>
  <si>
    <t>DIKALI 2 KARENA 2 SISI</t>
  </si>
  <si>
    <t/>
  </si>
  <si>
    <t>SAMA DENGA LUAS ACIAN</t>
  </si>
  <si>
    <t>BELUM</t>
  </si>
  <si>
    <t>URUGAN TANAH TERAS</t>
  </si>
  <si>
    <t>A.4.1.1.1 Membuat 1 m3 beton mutu f’c = 7,4 MPa (K 100)</t>
  </si>
  <si>
    <t>OFSET  ATAP</t>
  </si>
  <si>
    <t>6.3   1m2 Pasang Rangka Plafond Besi Hollow</t>
  </si>
  <si>
    <t>hollow 40.20</t>
  </si>
  <si>
    <t>hollow 40.20 @4m</t>
  </si>
  <si>
    <t xml:space="preserve">PANJANG TOTAL ATAP </t>
  </si>
  <si>
    <t>*ofset atap 0.65</t>
  </si>
  <si>
    <t>DIKALI2 KRNA KIRI KANAN</t>
  </si>
  <si>
    <t>A.4.5.2.40  1 M2 Pekerjaan Rangka Atap Baja Ringan</t>
  </si>
  <si>
    <t>Roof Bottom/reng ( U type 45.0,45 )</t>
  </si>
  <si>
    <t>Screw 12-16x16</t>
  </si>
  <si>
    <t>Screw 12-14x20</t>
  </si>
  <si>
    <t>Tebal daun Jendela</t>
  </si>
  <si>
    <t>JUMLAH P1</t>
  </si>
  <si>
    <t>JUMLAH J1</t>
  </si>
  <si>
    <t>*tidak usah ditampilkan di pengimputan</t>
  </si>
  <si>
    <t>PANJANG KUSEN PINTU</t>
  </si>
  <si>
    <t>PANJANG KUSEN JENDELA</t>
  </si>
  <si>
    <t>P1</t>
  </si>
  <si>
    <t>LEBAR STANDAR KUSEN</t>
  </si>
  <si>
    <t>PANJANG STANDAR</t>
  </si>
  <si>
    <t>Kayu kls II (Kusen dan daun)</t>
  </si>
  <si>
    <t>J1</t>
  </si>
  <si>
    <t>Kalsiplank l=30cm</t>
  </si>
  <si>
    <t>Kalsiplank 30cm @4m</t>
  </si>
  <si>
    <t>pinggiran atap</t>
  </si>
  <si>
    <t>luas  pintu</t>
  </si>
  <si>
    <t>luas  jendela</t>
  </si>
  <si>
    <t>Box MCB</t>
  </si>
  <si>
    <t>Kabel 2 x 2.5 mm @100m</t>
  </si>
  <si>
    <t>Pipa PVC 5/8'@6m</t>
  </si>
  <si>
    <t>ROLL</t>
  </si>
  <si>
    <t>Kepala tukang</t>
  </si>
  <si>
    <t>Total</t>
  </si>
  <si>
    <t>Total rab</t>
  </si>
  <si>
    <t>Lampu 5 watt</t>
  </si>
  <si>
    <t>Fitting Lampu</t>
  </si>
  <si>
    <t>Sakelar Tunggal</t>
  </si>
  <si>
    <t>Sakelar Double</t>
  </si>
  <si>
    <t>Stop Kontak</t>
  </si>
  <si>
    <t>KG</t>
  </si>
  <si>
    <t>TULANGAN POKOK (K1)</t>
  </si>
  <si>
    <t>TULANGAN POKOK (K2)</t>
  </si>
  <si>
    <t>TULANGAN BEGEL (K2)</t>
  </si>
  <si>
    <t>TULANGAN BEGEL (K1)</t>
  </si>
  <si>
    <t>PEKERJAAN KOLOM (K1)</t>
  </si>
  <si>
    <t>PEKERJAAN KOLOM (K2)</t>
  </si>
  <si>
    <t>A.4.4.2.4 Pemasangan 1 m2 plesteran 1SP : 4PP tebal 15 mm</t>
  </si>
  <si>
    <t>A.4.4.2.27 Pemasangan 1 m2 acian</t>
  </si>
  <si>
    <t>A.4.7.1.10 Pengecatan 1 m2 tembok baru (1 lapis plamur, 1 lapis cat dasar, 2 lapis cat penutup</t>
  </si>
  <si>
    <t xml:space="preserve">DENAH </t>
  </si>
  <si>
    <t>Monokwari</t>
  </si>
  <si>
    <t>Papua Barat</t>
  </si>
  <si>
    <t>Rumah Sehat</t>
  </si>
  <si>
    <t>Rumah</t>
  </si>
  <si>
    <t>TAMPAK</t>
  </si>
  <si>
    <t>POTONGAN</t>
  </si>
  <si>
    <t>RENCANA PONDASI</t>
  </si>
  <si>
    <t>RENCANA LANTAI</t>
  </si>
  <si>
    <t>DETAIL PONDASI</t>
  </si>
  <si>
    <t>RENCANA PLAFOND</t>
  </si>
  <si>
    <t>RENCANA STRUKTUR</t>
  </si>
  <si>
    <t>DETAIL STRUKTUR</t>
  </si>
  <si>
    <t>M</t>
  </si>
  <si>
    <t>RENCANA KUSEN</t>
  </si>
  <si>
    <t>DETAIL KUSEN</t>
  </si>
  <si>
    <t>INSTALASI LISTRIK</t>
  </si>
  <si>
    <t>Bronjong 1</t>
  </si>
  <si>
    <t>Jumlah Bronjong dalam 1 Susun</t>
  </si>
  <si>
    <t>x</t>
  </si>
  <si>
    <t>x2</t>
  </si>
  <si>
    <t>y</t>
  </si>
  <si>
    <t>y2</t>
  </si>
  <si>
    <t>Karena Box Bronjong (1x2x0.5 m)</t>
  </si>
  <si>
    <t xml:space="preserve">Pilihan Jika menggunakan </t>
  </si>
  <si>
    <t>Cerucut bambu</t>
  </si>
  <si>
    <t>Tambahkan Jarak antar Carucut</t>
  </si>
  <si>
    <t>Tinggi Cerucut Bambu</t>
  </si>
  <si>
    <t>L</t>
  </si>
  <si>
    <t>t</t>
  </si>
  <si>
    <t>Catatan Panjang harus kelipatan 2 m</t>
  </si>
  <si>
    <t>Perhitungan Volume</t>
  </si>
  <si>
    <t>Galian Bronjong yang tertanam</t>
  </si>
  <si>
    <t xml:space="preserve">Jika ada galian untuk beronjong yang </t>
  </si>
  <si>
    <t xml:space="preserve">tertanam masukkan ukuran </t>
  </si>
  <si>
    <t>Lebar</t>
  </si>
  <si>
    <t>Panjang</t>
  </si>
  <si>
    <t>Tinggi</t>
  </si>
  <si>
    <t>ada galian/tdk ada galian (sesuai kondisi lapangan)</t>
  </si>
  <si>
    <t xml:space="preserve">*Jika tidak ada galian Cukup di 0 kan atau dbuat pilihan </t>
  </si>
  <si>
    <t>Galian tanah</t>
  </si>
  <si>
    <t>Timbunan Dibawah Bronjong</t>
  </si>
  <si>
    <t>P.07.b 1 m panjang cerucuk bambu ø 8 cm – 10 cm</t>
  </si>
  <si>
    <t>Cecucuk Bambu</t>
  </si>
  <si>
    <t>Ditandai Warna Kuning berarti Bisa ada atau tidak</t>
  </si>
  <si>
    <t>Jika Ditandai Warna Kuning berarti dibuat pilihan, Ada/Tidak ada</t>
  </si>
  <si>
    <t>Bambu</t>
  </si>
  <si>
    <t>Panjang Bambu</t>
  </si>
  <si>
    <t>Jadi Total arah melebar</t>
  </si>
  <si>
    <t>Memanjang</t>
  </si>
  <si>
    <t>p</t>
  </si>
  <si>
    <t>*2 karena 2 bronjong selebar 1 m berdampingan</t>
  </si>
  <si>
    <t>*NOTE* Buat Programer Handal</t>
  </si>
  <si>
    <t>Total djumlah bersusun</t>
  </si>
  <si>
    <t>Karena kelipatan 50 cm</t>
  </si>
  <si>
    <t xml:space="preserve">Buatkan Kolom pembelian Bambu </t>
  </si>
  <si>
    <t>Perbatang yang brp m'</t>
  </si>
  <si>
    <t>Jumlah Bambu perbatang</t>
  </si>
  <si>
    <t xml:space="preserve"> Maka</t>
  </si>
  <si>
    <t>Pekerja (pengayamn)</t>
  </si>
  <si>
    <t>Tukang (pengayam)</t>
  </si>
  <si>
    <t>Pekerja (pengisi batu)</t>
  </si>
  <si>
    <t>Kawat bronjong Ø
2,7 mm</t>
  </si>
  <si>
    <t>P.06.a.4) Bentuk I, Tipe D bronjong kawat ukuran L=2,0 m x B=1,0 m x
T= 0,5 m</t>
  </si>
  <si>
    <t>P.06.a.4) a) Kawat bronjong galvanis kawat anyaman 3 lilitan ø 2,70 mm,
kawat sisi ø 3,40 mm dan kawat pengikat ø 2,0 mm, lubang
heksagonal 80 x 100 mm;</t>
  </si>
  <si>
    <t>Bronjong Batu belah perbuah</t>
  </si>
  <si>
    <t>Jadi Jumlah total Beronjong</t>
  </si>
  <si>
    <t>Bronjong 2x1x0.5 perbuah</t>
  </si>
  <si>
    <t>Cerucuk Bambu</t>
  </si>
  <si>
    <t>Beronjong</t>
  </si>
  <si>
    <t>Bambu (btg)</t>
  </si>
  <si>
    <t>Kawat bronjong Ø2,7 mm (kg)</t>
  </si>
  <si>
    <t>A.2.3.1.11. Pengurugan 1 m3 dengan pasir urug / tanah Urug</t>
  </si>
  <si>
    <t>Pengurugan tanah</t>
  </si>
  <si>
    <t>Kenapa dikali 1 karena tinggi bronjong (0.5+0.5)</t>
  </si>
  <si>
    <t>X2</t>
  </si>
  <si>
    <t>X</t>
  </si>
  <si>
    <t>Y</t>
  </si>
  <si>
    <t>Y2</t>
  </si>
  <si>
    <t>Y Cerucuk</t>
  </si>
  <si>
    <t>GAMBAR INI JIKA PEMBUAT RAB MEMILIH MENGGUNAKAN CERUCUK</t>
  </si>
  <si>
    <t>cm</t>
  </si>
  <si>
    <r>
      <t>UPAH</t>
    </r>
    <r>
      <rPr>
        <b/>
        <sz val="11"/>
        <rFont val="Arial"/>
        <family val="2"/>
      </rPr>
      <t xml:space="preserve"> :</t>
    </r>
  </si>
  <si>
    <t>Dana Desa 2022</t>
  </si>
  <si>
    <t>w</t>
  </si>
  <si>
    <t>Note *Yang hanya tabel warna merah</t>
  </si>
  <si>
    <t>otomatis dan berubah tiap gambar</t>
  </si>
  <si>
    <t>harus diiisi menggunakan kelipatan 2</t>
  </si>
  <si>
    <t>Note* untuk yang ini x2 menghilang</t>
  </si>
  <si>
    <t>Tapi tidak mempengaruhi rumus hanya gmbar</t>
  </si>
  <si>
    <t>Note* untuk yang ini x3 bertambah</t>
  </si>
  <si>
    <t>mempengaruhi rumus untuk timbunan saja</t>
  </si>
  <si>
    <t>y3</t>
  </si>
  <si>
    <t>x3</t>
  </si>
  <si>
    <t>X3</t>
  </si>
  <si>
    <t>Y3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</si>
</sst>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4">
    <numFmt numFmtId="41" formatCode="_(* #,##0_);_(* \(#,##0\);_(* &quot;-&quot;_);_(@_)"/>
    <numFmt numFmtId="43" formatCode="_(* #,##0.00_);_(* \(#,##0.00\);_(* &quot;-&quot;??_);_(@_)"/>
    <numFmt numFmtId="164" formatCode="&quot;$&quot;#,##0_);[Red]\(&quot;$&quot;#,##0\)"/>
    <numFmt numFmtId="165" formatCode="&quot;$&quot;#,##0.00_);[Red]\(&quot;$&quot;#,##0.00\)"/>
    <numFmt numFmtId="166" formatCode="_(&quot;$&quot;* #,##0.00_);_(&quot;$&quot;* \(#,##0.00\);_(&quot;$&quot;* &quot;-&quot;??_);_(@_)"/>
    <numFmt numFmtId="167" formatCode="_-* #,##0_-;\-* #,##0_-;_-* &quot;-&quot;_-;_-@_-"/>
    <numFmt numFmtId="168" formatCode="_-* #,##0.00_-;\-* #,##0.00_-;_-* &quot;-&quot;??_-;_-@_-"/>
    <numFmt numFmtId="169" formatCode="#,##0.000"/>
    <numFmt numFmtId="170" formatCode="_(* #,##0.000_);_(* \(#,##0.000\);_(* &quot;-&quot;??_);_(@_)"/>
    <numFmt numFmtId="171" formatCode="&quot;$&quot;#,##0.00_);[Red]&quot;($&quot;#,##0.00\)"/>
    <numFmt numFmtId="172" formatCode="_(* #,##0_);_(* \(#,##0\);_(* \-_);_(@_)"/>
    <numFmt numFmtId="173" formatCode="&quot;\&quot;#,##0.00;[Red]&quot;\&quot;\-#,##0.00"/>
    <numFmt numFmtId="174" formatCode="[$-F800]dddd\,\ mmmm\ dd\,\ yyyy"/>
    <numFmt numFmtId="175" formatCode="#,##0.0000"/>
    <numFmt numFmtId="176" formatCode="_(* #,##0.000_);_(* \(#,##0.000\);_(* &quot;-&quot;_);_(@_)"/>
    <numFmt numFmtId="177" formatCode="&quot;\&quot;#,##0.00;[Red]&quot;\&quot;&quot;\&quot;&quot;\&quot;&quot;\&quot;&quot;\&quot;&quot;\&quot;\-#,##0.00"/>
    <numFmt numFmtId="178" formatCode="_(* #,##0.0_);_(* \(#,##0.0\);_(* &quot;-&quot;_);_(@_)"/>
    <numFmt numFmtId="179" formatCode="&quot;$&quot;#,##0_);[Red]&quot;($&quot;#,##0\)"/>
    <numFmt numFmtId="180" formatCode="0.000"/>
    <numFmt numFmtId="181" formatCode="#,##0.0"/>
    <numFmt numFmtId="182" formatCode="_(* #,##0.0000_);_(* \(#,##0.0000\);_(* &quot;-&quot;_);_(@_)"/>
    <numFmt numFmtId="183" formatCode="&quot;$&quot;#,##0.0,,"/>
    <numFmt numFmtId="184" formatCode="0\ &quot;Org&quot;"/>
    <numFmt numFmtId="185" formatCode="&quot;$&quot;#,##0\ ;[Red]&quot;($&quot;#,##0\)"/>
    <numFmt numFmtId="186" formatCode="0.0"/>
    <numFmt numFmtId="187" formatCode="&quot;$&quot;#,##0\ ;\(&quot;$&quot;#,##0\)"/>
    <numFmt numFmtId="188" formatCode="[$-409]mmm\-yy;@"/>
    <numFmt numFmtId="189" formatCode="[$-409]d\-mmm\-yy;@"/>
    <numFmt numFmtId="190" formatCode="_(* #,##0.00_);_(* \(#,##0.00\);_(* \-??_);_(@_)"/>
    <numFmt numFmtId="191" formatCode="&quot;\&quot;#,##0;[Red]&quot;\&quot;\-#,##0"/>
    <numFmt numFmtId="192" formatCode="\##,##0;[Red]&quot;\-&quot;#,##0"/>
    <numFmt numFmtId="193" formatCode="_(* #,##0.0_);_(* \(#,##0.0\);_(* &quot;-&quot;??_);_(@_)"/>
    <numFmt numFmtId="194" formatCode="_(* #,##0.00_);_(* \(#,##0.00\);_(* &quot;-&quot;_);_(@_)"/>
    <numFmt numFmtId="195" formatCode="&quot;\&quot;#,##0;[Red]&quot;\&quot;&quot;\&quot;\-#,##0"/>
    <numFmt numFmtId="196" formatCode="_-&quot;$&quot;* #,##0_-;\-&quot;$&quot;* #,##0_-;_-&quot;$&quot;* &quot;-&quot;_-;_-@_-"/>
    <numFmt numFmtId="197" formatCode="0.0000%"/>
    <numFmt numFmtId="198" formatCode="&quot;$  ,&quot;0\ ;[Red]&quot;($  ,&quot;0\)"/>
    <numFmt numFmtId="199" formatCode="&quot;$  ,&quot;0\ ;&quot;($  ,&quot;0\)"/>
    <numFmt numFmtId="200" formatCode="_(* #,##0_);_(* \(#,##0\);_(* &quot;-&quot;??_);_(@_)"/>
    <numFmt numFmtId="201" formatCode="[$-421]dd\ mmmm\ yyyy;@"/>
    <numFmt numFmtId="202" formatCode="_-&quot;$&quot;* #,##0.00_-;\-&quot;$&quot;* #,##0.00_-;_-&quot;$&quot;* &quot;-&quot;??_-;_-@_-"/>
    <numFmt numFmtId="203" formatCode="\##,##0.00;[Red]&quot;\-&quot;#,##0.00"/>
    <numFmt numFmtId="204" formatCode="_(&quot;Rp&quot;* #,##0_);_(&quot;Rp&quot;* \(#,##0\);_(&quot;Rp&quot;* &quot;-&quot;_);_(@_)"/>
    <numFmt numFmtId="205" formatCode="_(* #,##0.0000_);_(* \(#,##0.0000\);_(* &quot;-&quot;??_);_(@_)"/>
  </numFmts>
  <fonts count="185">
    <font>
      <sz val="10"/>
      <name val="Arial"/>
      <charset val="134"/>
    </font>
    <font>
      <sz val="11"/>
      <color theme="1"/>
      <name val="Calibri"/>
      <family val="2"/>
      <scheme val="minor"/>
    </font>
    <font>
      <b/>
      <sz val="12"/>
      <name val="Arial"/>
      <family val="2"/>
    </font>
    <font>
      <b/>
      <sz val="10"/>
      <name val="Arial"/>
      <family val="2"/>
    </font>
    <font>
      <b/>
      <sz val="11"/>
      <name val="Calibri"/>
      <family val="2"/>
      <scheme val="minor"/>
    </font>
    <font>
      <b/>
      <i/>
      <sz val="10"/>
      <name val="Arial"/>
      <family val="2"/>
    </font>
    <font>
      <b/>
      <sz val="11"/>
      <color rgb="FFFF0000"/>
      <name val="Calibri"/>
      <family val="2"/>
      <scheme val="minor"/>
    </font>
    <font>
      <b/>
      <sz val="11"/>
      <color theme="1"/>
      <name val="Calibri"/>
      <family val="2"/>
      <scheme val="minor"/>
    </font>
    <font>
      <sz val="11"/>
      <color theme="1"/>
      <name val="Calibri"/>
      <family val="2"/>
      <scheme val="minor"/>
    </font>
    <font>
      <sz val="11"/>
      <name val="Calibri"/>
      <family val="2"/>
      <scheme val="minor"/>
    </font>
    <font>
      <sz val="10"/>
      <name val="Times New Roman"/>
      <family val="1"/>
    </font>
    <font>
      <b/>
      <i/>
      <sz val="10"/>
      <name val="Times New Roman"/>
      <family val="1"/>
    </font>
    <font>
      <b/>
      <sz val="16"/>
      <name val="Times New Roman"/>
      <family val="1"/>
    </font>
    <font>
      <sz val="12"/>
      <name val="Times New Roman"/>
      <family val="1"/>
    </font>
    <font>
      <sz val="8"/>
      <name val="Times New Roman"/>
      <family val="1"/>
    </font>
    <font>
      <sz val="9"/>
      <name val="Times New Roman"/>
      <family val="1"/>
    </font>
    <font>
      <b/>
      <sz val="8"/>
      <name val="Arial"/>
      <family val="2"/>
    </font>
    <font>
      <sz val="11"/>
      <name val="Times New Roman"/>
      <family val="1"/>
    </font>
    <font>
      <sz val="14"/>
      <name val="Times New Roman"/>
      <family val="1"/>
    </font>
    <font>
      <sz val="12"/>
      <name val="Arial"/>
      <family val="2"/>
    </font>
    <font>
      <b/>
      <sz val="12"/>
      <name val="Times New Roman"/>
      <family val="1"/>
    </font>
    <font>
      <b/>
      <sz val="11"/>
      <name val="Times New Roman"/>
      <family val="1"/>
    </font>
    <font>
      <b/>
      <sz val="11"/>
      <name val="Arial Narrow"/>
      <family val="2"/>
    </font>
    <font>
      <b/>
      <u/>
      <sz val="11"/>
      <name val="Times New Roman"/>
      <family val="1"/>
    </font>
    <font>
      <u/>
      <sz val="11"/>
      <name val="Times New Roman"/>
      <family val="1"/>
    </font>
    <font>
      <sz val="11"/>
      <name val="Arial"/>
      <family val="2"/>
    </font>
    <font>
      <b/>
      <sz val="11"/>
      <name val="Arial"/>
      <family val="2"/>
    </font>
    <font>
      <sz val="10"/>
      <name val="AvantGarde Bk BT"/>
      <charset val="134"/>
    </font>
    <font>
      <sz val="11"/>
      <color indexed="8"/>
      <name val="Helvetica Neue"/>
      <charset val="134"/>
    </font>
    <font>
      <b/>
      <sz val="11"/>
      <name val="AvantGarde Bk BT"/>
      <charset val="134"/>
    </font>
    <font>
      <sz val="11"/>
      <name val="AvantGarde Bk BT"/>
      <charset val="134"/>
    </font>
    <font>
      <b/>
      <sz val="11"/>
      <name val="AvantGarde Bk BT"/>
      <charset val="1"/>
    </font>
    <font>
      <b/>
      <sz val="10"/>
      <name val="AvantGarde Bk BT"/>
      <charset val="1"/>
    </font>
    <font>
      <sz val="10"/>
      <name val="Arial"/>
      <family val="2"/>
    </font>
    <font>
      <sz val="12"/>
      <name val="AvantGarde Bk BT"/>
      <charset val="134"/>
    </font>
    <font>
      <b/>
      <u/>
      <sz val="12"/>
      <name val="AvantGarde Bk BT"/>
      <charset val="134"/>
    </font>
    <font>
      <b/>
      <u/>
      <sz val="10"/>
      <name val="AvantGarde Bk BT"/>
      <charset val="134"/>
    </font>
    <font>
      <i/>
      <sz val="10"/>
      <name val="AvantGarde Bk BT"/>
      <charset val="134"/>
    </font>
    <font>
      <sz val="13"/>
      <name val="Calibri"/>
      <family val="2"/>
    </font>
    <font>
      <sz val="11"/>
      <name val="Calibri"/>
      <family val="2"/>
    </font>
    <font>
      <sz val="10"/>
      <color indexed="9"/>
      <name val="Arial"/>
      <family val="2"/>
    </font>
    <font>
      <sz val="12"/>
      <name val="Calibri"/>
      <family val="2"/>
    </font>
    <font>
      <u/>
      <sz val="12"/>
      <name val="Calibri"/>
      <family val="2"/>
    </font>
    <font>
      <b/>
      <sz val="15"/>
      <name val="Arial"/>
      <family val="2"/>
    </font>
    <font>
      <b/>
      <sz val="11"/>
      <name val="Calibri"/>
      <family val="2"/>
    </font>
    <font>
      <b/>
      <sz val="11"/>
      <color theme="0" tint="-0.14996795556505021"/>
      <name val="Calibri"/>
      <family val="2"/>
    </font>
    <font>
      <b/>
      <u/>
      <sz val="12"/>
      <name val="Calibri"/>
      <family val="2"/>
    </font>
    <font>
      <b/>
      <u/>
      <sz val="10"/>
      <name val="Arial"/>
      <family val="2"/>
    </font>
    <font>
      <sz val="8"/>
      <name val="Arial"/>
      <family val="2"/>
    </font>
    <font>
      <u val="singleAccounting"/>
      <sz val="10"/>
      <name val="Arial"/>
      <family val="2"/>
    </font>
    <font>
      <b/>
      <u val="singleAccounting"/>
      <sz val="10"/>
      <name val="Arial"/>
      <family val="2"/>
    </font>
    <font>
      <sz val="9"/>
      <name val="Arial"/>
      <family val="2"/>
    </font>
    <font>
      <sz val="10"/>
      <color indexed="8"/>
      <name val="Arial"/>
      <family val="2"/>
    </font>
    <font>
      <b/>
      <sz val="9"/>
      <name val="Arial"/>
      <family val="2"/>
    </font>
    <font>
      <b/>
      <sz val="10"/>
      <color rgb="FFFF0000"/>
      <name val="Arial"/>
      <family val="2"/>
    </font>
    <font>
      <b/>
      <u/>
      <sz val="9"/>
      <name val="Arial"/>
      <family val="2"/>
    </font>
    <font>
      <sz val="9"/>
      <color indexed="8"/>
      <name val="Arial"/>
      <family val="2"/>
    </font>
    <font>
      <sz val="12"/>
      <name val="Arial"/>
      <family val="2"/>
    </font>
    <font>
      <b/>
      <sz val="14"/>
      <name val="Times New Roman"/>
      <family val="1"/>
    </font>
    <font>
      <sz val="12"/>
      <color indexed="8"/>
      <name val="Times New Roman"/>
      <family val="1"/>
    </font>
    <font>
      <sz val="12"/>
      <color indexed="9"/>
      <name val="Times New Roman"/>
      <family val="1"/>
    </font>
    <font>
      <b/>
      <sz val="10"/>
      <name val="Arial"/>
      <family val="2"/>
    </font>
    <font>
      <b/>
      <sz val="11"/>
      <name val="Arial"/>
      <family val="2"/>
    </font>
    <font>
      <b/>
      <i/>
      <sz val="11"/>
      <name val="Arial"/>
      <family val="2"/>
    </font>
    <font>
      <b/>
      <u/>
      <sz val="11"/>
      <name val="Arial"/>
      <family val="2"/>
    </font>
    <font>
      <b/>
      <i/>
      <sz val="12"/>
      <name val="Arial"/>
      <family val="2"/>
    </font>
    <font>
      <b/>
      <sz val="24"/>
      <name val="Chiller"/>
      <family val="5"/>
    </font>
    <font>
      <sz val="10"/>
      <color indexed="10"/>
      <name val="Arial"/>
      <family val="2"/>
    </font>
    <font>
      <b/>
      <sz val="10"/>
      <color indexed="13"/>
      <name val="Arial"/>
      <family val="2"/>
    </font>
    <font>
      <sz val="10"/>
      <color indexed="12"/>
      <name val="Arial"/>
      <family val="2"/>
    </font>
    <font>
      <b/>
      <sz val="10"/>
      <color indexed="12"/>
      <name val="Arial"/>
      <family val="2"/>
    </font>
    <font>
      <sz val="10"/>
      <color indexed="17"/>
      <name val="Arial"/>
      <family val="2"/>
    </font>
    <font>
      <sz val="10"/>
      <name val="Tahoma"/>
      <family val="2"/>
    </font>
    <font>
      <sz val="11"/>
      <color theme="1"/>
      <name val="Calibri"/>
      <family val="2"/>
      <scheme val="minor"/>
    </font>
    <font>
      <sz val="10"/>
      <name val="Helv"/>
      <charset val="134"/>
    </font>
    <font>
      <sz val="10"/>
      <color theme="1"/>
      <name val="Arial"/>
      <family val="2"/>
    </font>
    <font>
      <sz val="11"/>
      <name val="‚l‚r ‚oƒSƒVƒbƒN"/>
      <charset val="128"/>
    </font>
    <font>
      <u/>
      <sz val="10"/>
      <color indexed="14"/>
      <name val="MS Sans Serif"/>
      <charset val="134"/>
    </font>
    <font>
      <sz val="10"/>
      <name val="MS Sans Serif"/>
      <charset val="134"/>
    </font>
    <font>
      <sz val="11"/>
      <name val="?? ????"/>
      <charset val="134"/>
    </font>
    <font>
      <sz val="9"/>
      <name val="COUR"/>
      <charset val="134"/>
    </font>
    <font>
      <sz val="11"/>
      <name val="–¾’©"/>
      <charset val="128"/>
    </font>
    <font>
      <sz val="12"/>
      <name val="¹UAAA¼"/>
      <charset val="134"/>
    </font>
    <font>
      <sz val="11"/>
      <name val="Arial"/>
      <family val="2"/>
    </font>
    <font>
      <sz val="11"/>
      <name val="‚l‚r ‚oƒSƒVƒbƒN"/>
      <charset val="134"/>
    </font>
    <font>
      <sz val="12"/>
      <color indexed="9"/>
      <name val="Arial"/>
      <family val="2"/>
    </font>
    <font>
      <sz val="11"/>
      <color theme="1"/>
      <name val="新細明體"/>
      <charset val="136"/>
    </font>
    <font>
      <sz val="10"/>
      <name val="Garamond"/>
      <family val="1"/>
    </font>
    <font>
      <sz val="10"/>
      <color theme="1"/>
      <name val="Century Gothic"/>
      <family val="2"/>
    </font>
    <font>
      <sz val="11"/>
      <name val="lr oSVbN"/>
      <charset val="134"/>
    </font>
    <font>
      <sz val="11"/>
      <name val="?l?r ?o?S?V?b?N"/>
      <charset val="134"/>
    </font>
    <font>
      <sz val="11"/>
      <color indexed="8"/>
      <name val="Calibri"/>
      <family val="2"/>
    </font>
    <font>
      <b/>
      <sz val="10"/>
      <name val="Tms Rmn"/>
      <charset val="134"/>
    </font>
    <font>
      <sz val="8"/>
      <color indexed="8"/>
      <name val="Arial Narrow"/>
      <family val="2"/>
    </font>
    <font>
      <sz val="10"/>
      <name val="Garamond"/>
      <family val="1"/>
    </font>
    <font>
      <i/>
      <sz val="1"/>
      <color indexed="8"/>
      <name val="Courier"/>
      <charset val="134"/>
    </font>
    <font>
      <sz val="11"/>
      <color indexed="8"/>
      <name val="Calibri"/>
      <family val="2"/>
    </font>
    <font>
      <sz val="12"/>
      <name val="新細明體"/>
      <charset val="136"/>
    </font>
    <font>
      <sz val="12"/>
      <name val="뼻뮝"/>
      <charset val="134"/>
    </font>
    <font>
      <sz val="14"/>
      <name val="뼻뮝"/>
      <charset val="134"/>
    </font>
    <font>
      <sz val="11"/>
      <name val="ＭＳ Ｐゴシック"/>
      <charset val="128"/>
    </font>
    <font>
      <sz val="11"/>
      <name val="Tahoma"/>
      <family val="2"/>
    </font>
    <font>
      <sz val="1"/>
      <color indexed="8"/>
      <name val="Courier"/>
      <charset val="134"/>
    </font>
    <font>
      <sz val="12"/>
      <color theme="1"/>
      <name val="Times New Roman"/>
      <family val="1"/>
    </font>
    <font>
      <u/>
      <sz val="10"/>
      <color indexed="12"/>
      <name val="MS Sans Serif"/>
      <charset val="134"/>
    </font>
    <font>
      <u/>
      <sz val="10"/>
      <color indexed="36"/>
      <name val="Arial"/>
      <family val="2"/>
    </font>
    <font>
      <u/>
      <sz val="7.5"/>
      <color indexed="12"/>
      <name val="Arial"/>
      <family val="2"/>
    </font>
    <font>
      <u/>
      <sz val="10"/>
      <color indexed="12"/>
      <name val="Arial"/>
      <family val="2"/>
    </font>
    <font>
      <u/>
      <sz val="10"/>
      <color theme="10"/>
      <name val="Arial"/>
      <family val="2"/>
    </font>
    <font>
      <u/>
      <sz val="5.5"/>
      <color theme="10"/>
      <name val="Arial"/>
      <family val="2"/>
    </font>
    <font>
      <u/>
      <sz val="11"/>
      <color theme="10"/>
      <name val="Calibri"/>
      <family val="2"/>
    </font>
    <font>
      <u/>
      <sz val="11"/>
      <color theme="10"/>
      <name val="Calibri"/>
      <family val="2"/>
    </font>
    <font>
      <b/>
      <sz val="10"/>
      <color indexed="10"/>
      <name val="Arial"/>
      <family val="2"/>
    </font>
    <font>
      <u/>
      <sz val="11"/>
      <color indexed="12"/>
      <name val="ＭＳ Ｐゴシック"/>
      <charset val="128"/>
    </font>
    <font>
      <sz val="12"/>
      <name val="바탕체"/>
      <charset val="134"/>
    </font>
    <font>
      <sz val="10"/>
      <name val="굴림체"/>
      <charset val="134"/>
    </font>
    <font>
      <sz val="10"/>
      <name val="ＭＳ Ｐゴシック"/>
      <charset val="128"/>
    </font>
    <font>
      <u/>
      <sz val="11"/>
      <color indexed="36"/>
      <name val="ＭＳ Ｐゴシック"/>
      <charset val="128"/>
    </font>
    <font>
      <b/>
      <i/>
      <sz val="11"/>
      <color rgb="FFFF0000"/>
      <name val="Calibri"/>
      <family val="2"/>
    </font>
    <font>
      <b/>
      <sz val="11"/>
      <color rgb="FFFF0000"/>
      <name val="Calibri"/>
      <family val="2"/>
    </font>
    <font>
      <b/>
      <i/>
      <sz val="11"/>
      <name val="Calibri"/>
      <family val="2"/>
    </font>
    <font>
      <i/>
      <sz val="11"/>
      <color indexed="8"/>
      <name val="Calibri"/>
      <family val="2"/>
    </font>
    <font>
      <i/>
      <sz val="11"/>
      <color theme="1"/>
      <name val="Calibri"/>
      <family val="2"/>
      <scheme val="minor"/>
    </font>
    <font>
      <b/>
      <i/>
      <sz val="11"/>
      <color indexed="8"/>
      <name val="Calibri"/>
      <family val="2"/>
    </font>
    <font>
      <b/>
      <sz val="11"/>
      <color indexed="8"/>
      <name val="Calibri"/>
      <family val="2"/>
    </font>
    <font>
      <sz val="10"/>
      <name val="Arial"/>
      <family val="2"/>
    </font>
    <font>
      <b/>
      <sz val="9"/>
      <name val="Arial"/>
      <family val="2"/>
    </font>
    <font>
      <b/>
      <sz val="10"/>
      <name val="Arial"/>
      <family val="2"/>
    </font>
    <font>
      <sz val="9"/>
      <name val="Arial"/>
      <family val="2"/>
    </font>
    <font>
      <sz val="11"/>
      <name val="Arial"/>
      <family val="2"/>
    </font>
    <font>
      <sz val="10"/>
      <name val="Arial"/>
      <family val="2"/>
    </font>
    <font>
      <b/>
      <sz val="11"/>
      <color theme="1"/>
      <name val="Calibri"/>
      <family val="2"/>
      <scheme val="minor"/>
    </font>
    <font>
      <b/>
      <sz val="10"/>
      <color rgb="FFFF0000"/>
      <name val="Arial"/>
      <family val="2"/>
    </font>
    <font>
      <b/>
      <sz val="8"/>
      <name val="Arial"/>
      <family val="2"/>
    </font>
    <font>
      <sz val="9"/>
      <name val="Calibri"/>
      <family val="2"/>
      <scheme val="minor"/>
    </font>
    <font>
      <sz val="10"/>
      <color rgb="FFFF0000"/>
      <name val="Arial"/>
      <family val="2"/>
    </font>
    <font>
      <u/>
      <sz val="10"/>
      <color theme="10"/>
      <name val="Arial"/>
      <family val="2"/>
    </font>
    <font>
      <b/>
      <u/>
      <sz val="9"/>
      <name val="Arial"/>
      <family val="2"/>
    </font>
    <font>
      <sz val="14"/>
      <name val="Cambria"/>
      <family val="1"/>
      <scheme val="major"/>
    </font>
    <font>
      <sz val="8"/>
      <name val="Cambria"/>
      <family val="1"/>
      <scheme val="major"/>
    </font>
    <font>
      <sz val="14"/>
      <name val="Britannic Bold"/>
      <family val="2"/>
    </font>
    <font>
      <sz val="22"/>
      <name val="Cambria"/>
      <family val="1"/>
      <scheme val="major"/>
    </font>
    <font>
      <sz val="12"/>
      <name val="Cambria"/>
      <family val="1"/>
      <scheme val="major"/>
    </font>
    <font>
      <sz val="11"/>
      <name val="Cambria"/>
      <family val="1"/>
      <scheme val="major"/>
    </font>
    <font>
      <b/>
      <sz val="12"/>
      <color rgb="FFFF0000"/>
      <name val="Arial"/>
      <family val="2"/>
    </font>
    <font>
      <b/>
      <sz val="11"/>
      <name val="Calibri"/>
      <family val="2"/>
      <scheme val="minor"/>
    </font>
    <font>
      <sz val="9"/>
      <color theme="3" tint="0.39994506668294322"/>
      <name val="Arial"/>
      <family val="2"/>
    </font>
    <font>
      <b/>
      <sz val="9"/>
      <color rgb="FFFF0000"/>
      <name val="Arial"/>
      <family val="2"/>
    </font>
    <font>
      <sz val="10"/>
      <name val="Calibri"/>
      <family val="2"/>
      <scheme val="minor"/>
    </font>
    <font>
      <sz val="8"/>
      <name val="Arial"/>
      <family val="2"/>
    </font>
    <font>
      <b/>
      <sz val="8"/>
      <color rgb="FFFF0000"/>
      <name val="Arial"/>
      <family val="2"/>
    </font>
    <font>
      <b/>
      <sz val="15"/>
      <color rgb="FFFF0000"/>
      <name val="Arial"/>
      <family val="2"/>
    </font>
    <font>
      <b/>
      <sz val="16"/>
      <name val="Arial"/>
      <family val="2"/>
    </font>
    <font>
      <sz val="12"/>
      <color theme="3" tint="-0.249977111117893"/>
      <name val="Arial"/>
      <family val="2"/>
    </font>
    <font>
      <b/>
      <sz val="12"/>
      <color theme="3" tint="-0.249977111117893"/>
      <name val="Arial"/>
      <family val="2"/>
    </font>
    <font>
      <b/>
      <sz val="10"/>
      <color theme="3" tint="-0.249977111117893"/>
      <name val="Arial"/>
      <family val="2"/>
    </font>
    <font>
      <sz val="10"/>
      <color theme="3" tint="-0.249977111117893"/>
      <name val="Arial"/>
      <family val="2"/>
    </font>
    <font>
      <sz val="9"/>
      <color theme="3" tint="-0.249977111117893"/>
      <name val="Arial"/>
      <family val="2"/>
    </font>
    <font>
      <b/>
      <sz val="11"/>
      <name val="Arial"/>
      <family val="2"/>
    </font>
    <font>
      <b/>
      <sz val="12"/>
      <name val="Arial"/>
      <family val="2"/>
    </font>
    <font>
      <b/>
      <sz val="11"/>
      <color rgb="FF000000"/>
      <name val="Candara"/>
      <family val="2"/>
    </font>
    <font>
      <b/>
      <sz val="7"/>
      <name val="Arial"/>
      <family val="2"/>
    </font>
    <font>
      <sz val="12"/>
      <color theme="0" tint="-0.34998626667073579"/>
      <name val="Arial"/>
      <family val="2"/>
    </font>
    <font>
      <b/>
      <sz val="12"/>
      <color theme="0" tint="-0.34998626667073579"/>
      <name val="Arial"/>
      <family val="2"/>
    </font>
    <font>
      <sz val="14"/>
      <name val="Arial"/>
      <family val="2"/>
    </font>
    <font>
      <b/>
      <sz val="16"/>
      <color rgb="FF92D050"/>
      <name val="Times New Roman"/>
      <family val="1"/>
    </font>
    <font>
      <b/>
      <i/>
      <sz val="16"/>
      <color rgb="FF92D050"/>
      <name val="Times New Roman"/>
      <family val="1"/>
    </font>
    <font>
      <b/>
      <sz val="16"/>
      <color rgb="FF92D050"/>
      <name val="Cambria"/>
      <family val="1"/>
      <scheme val="major"/>
    </font>
    <font>
      <b/>
      <sz val="16"/>
      <color rgb="FF92D050"/>
      <name val="Arial"/>
      <family val="2"/>
    </font>
    <font>
      <b/>
      <u/>
      <sz val="16"/>
      <color rgb="FF92D050"/>
      <name val="Times New Roman"/>
      <family val="1"/>
    </font>
    <font>
      <b/>
      <u/>
      <sz val="16"/>
      <color rgb="FF92D050"/>
      <name val="Arial"/>
      <family val="2"/>
    </font>
    <font>
      <sz val="10"/>
      <color rgb="FF92D050"/>
      <name val="Times New Roman"/>
      <family val="1"/>
    </font>
    <font>
      <b/>
      <sz val="10"/>
      <color rgb="FF92D050"/>
      <name val="Times New Roman"/>
      <family val="1"/>
    </font>
    <font>
      <b/>
      <sz val="9"/>
      <color rgb="FF92D050"/>
      <name val="Cambria"/>
      <family val="1"/>
      <scheme val="major"/>
    </font>
    <font>
      <b/>
      <sz val="9"/>
      <color rgb="FF92D050"/>
      <name val="Times New Roman"/>
      <family val="1"/>
    </font>
    <font>
      <b/>
      <sz val="14"/>
      <color rgb="FF92D050"/>
      <name val="Cambria"/>
      <family val="1"/>
      <scheme val="major"/>
    </font>
    <font>
      <b/>
      <sz val="14"/>
      <color rgb="FF92D050"/>
      <name val="Times New Roman"/>
      <family val="1"/>
    </font>
    <font>
      <sz val="14"/>
      <color rgb="FF92D050"/>
      <name val="Times New Roman"/>
      <family val="1"/>
    </font>
    <font>
      <b/>
      <sz val="14"/>
      <color rgb="FF92D050"/>
      <name val="Arial"/>
      <family val="2"/>
    </font>
    <font>
      <b/>
      <i/>
      <sz val="14"/>
      <color rgb="FF92D050"/>
      <name val="Times New Roman"/>
      <family val="1"/>
    </font>
    <font>
      <b/>
      <sz val="8"/>
      <color theme="3" tint="-0.249977111117893"/>
      <name val="Arial"/>
      <family val="2"/>
    </font>
    <font>
      <sz val="8"/>
      <color theme="3" tint="-0.249977111117893"/>
      <name val="Arial"/>
      <family val="2"/>
    </font>
    <font>
      <sz val="14"/>
      <color theme="3" tint="-0.249977111117893"/>
      <name val="Arial"/>
      <family val="2"/>
    </font>
    <font>
      <b/>
      <sz val="16"/>
      <color theme="1"/>
      <name val="Cambria"/>
      <family val="1"/>
      <scheme val="major"/>
    </font>
    <font>
      <b/>
      <sz val="16"/>
      <color theme="1"/>
      <name val="Times New Roman"/>
      <family val="1"/>
    </font>
  </fonts>
  <fills count="18">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theme="0" tint="-0.14996795556505021"/>
        <bgColor indexed="64"/>
      </patternFill>
    </fill>
    <fill>
      <patternFill patternType="solid">
        <fgColor indexed="9"/>
        <bgColor indexed="64"/>
      </patternFill>
    </fill>
    <fill>
      <patternFill patternType="solid">
        <fgColor rgb="FFFF0000"/>
        <bgColor indexed="64"/>
      </patternFill>
    </fill>
    <fill>
      <patternFill patternType="solid">
        <fgColor indexed="22"/>
        <bgColor indexed="64"/>
      </patternFill>
    </fill>
    <fill>
      <patternFill patternType="solid">
        <fgColor indexed="13"/>
        <bgColor indexed="64"/>
      </patternFill>
    </fill>
    <fill>
      <patternFill patternType="solid">
        <fgColor indexed="27"/>
        <bgColor indexed="64"/>
      </patternFill>
    </fill>
    <fill>
      <patternFill patternType="solid">
        <fgColor indexed="26"/>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s>
  <borders count="14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medium">
        <color auto="1"/>
      </bottom>
      <diagonal/>
    </border>
    <border>
      <left/>
      <right/>
      <top/>
      <bottom style="medium">
        <color auto="1"/>
      </bottom>
      <diagonal/>
    </border>
    <border>
      <left/>
      <right style="thin">
        <color auto="1"/>
      </right>
      <top style="thin">
        <color auto="1"/>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style="thin">
        <color auto="1"/>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top style="medium">
        <color auto="1"/>
      </top>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medium">
        <color auto="1"/>
      </left>
      <right style="thin">
        <color auto="1"/>
      </right>
      <top/>
      <bottom/>
      <diagonal/>
    </border>
    <border>
      <left style="medium">
        <color auto="1"/>
      </left>
      <right style="thin">
        <color auto="1"/>
      </right>
      <top/>
      <bottom style="double">
        <color auto="1"/>
      </bottom>
      <diagonal/>
    </border>
    <border>
      <left style="thin">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thin">
        <color auto="1"/>
      </right>
      <top style="thin">
        <color auto="1"/>
      </top>
      <bottom style="double">
        <color auto="1"/>
      </bottom>
      <diagonal/>
    </border>
    <border>
      <left style="medium">
        <color auto="1"/>
      </left>
      <right style="thin">
        <color auto="1"/>
      </right>
      <top style="double">
        <color auto="1"/>
      </top>
      <bottom style="hair">
        <color auto="1"/>
      </bottom>
      <diagonal/>
    </border>
    <border>
      <left style="thin">
        <color auto="1"/>
      </left>
      <right/>
      <top style="double">
        <color auto="1"/>
      </top>
      <bottom style="hair">
        <color auto="1"/>
      </bottom>
      <diagonal/>
    </border>
    <border>
      <left/>
      <right/>
      <top style="double">
        <color auto="1"/>
      </top>
      <bottom style="hair">
        <color auto="1"/>
      </bottom>
      <diagonal/>
    </border>
    <border>
      <left style="thin">
        <color auto="1"/>
      </left>
      <right style="thin">
        <color auto="1"/>
      </right>
      <top style="double">
        <color auto="1"/>
      </top>
      <bottom style="hair">
        <color auto="1"/>
      </bottom>
      <diagonal/>
    </border>
    <border>
      <left style="medium">
        <color auto="1"/>
      </left>
      <right style="thin">
        <color auto="1"/>
      </right>
      <top style="hair">
        <color auto="1"/>
      </top>
      <bottom style="hair">
        <color auto="1"/>
      </bottom>
      <diagonal/>
    </border>
    <border>
      <left/>
      <right/>
      <top style="hair">
        <color auto="1"/>
      </top>
      <bottom style="hair">
        <color auto="1"/>
      </bottom>
      <diagonal/>
    </border>
    <border>
      <left style="thin">
        <color auto="1"/>
      </left>
      <right style="thin">
        <color auto="1"/>
      </right>
      <top style="hair">
        <color auto="1"/>
      </top>
      <bottom style="hair">
        <color auto="1"/>
      </bottom>
      <diagonal/>
    </border>
    <border>
      <left style="thin">
        <color auto="1"/>
      </left>
      <right/>
      <top style="hair">
        <color auto="1"/>
      </top>
      <bottom style="hair">
        <color auto="1"/>
      </bottom>
      <diagonal/>
    </border>
    <border>
      <left style="thin">
        <color auto="1"/>
      </left>
      <right style="hair">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top style="hair">
        <color auto="1"/>
      </top>
      <bottom style="medium">
        <color auto="1"/>
      </bottom>
      <diagonal/>
    </border>
    <border>
      <left/>
      <right/>
      <top style="hair">
        <color auto="1"/>
      </top>
      <bottom style="medium">
        <color auto="1"/>
      </bottom>
      <diagonal/>
    </border>
    <border>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hair">
        <color auto="1"/>
      </left>
      <right style="hair">
        <color auto="1"/>
      </right>
      <top style="double">
        <color auto="1"/>
      </top>
      <bottom style="hair">
        <color auto="1"/>
      </bottom>
      <diagonal/>
    </border>
    <border>
      <left/>
      <right style="thin">
        <color auto="1"/>
      </right>
      <top style="double">
        <color auto="1"/>
      </top>
      <bottom style="hair">
        <color auto="1"/>
      </bottom>
      <diagonal/>
    </border>
    <border>
      <left style="hair">
        <color auto="1"/>
      </left>
      <right style="hair">
        <color auto="1"/>
      </right>
      <top style="hair">
        <color auto="1"/>
      </top>
      <bottom style="hair">
        <color auto="1"/>
      </bottom>
      <diagonal/>
    </border>
    <border>
      <left/>
      <right style="thin">
        <color auto="1"/>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medium">
        <color auto="1"/>
      </bottom>
      <diagonal/>
    </border>
    <border>
      <left/>
      <right style="hair">
        <color auto="1"/>
      </right>
      <top/>
      <bottom/>
      <diagonal/>
    </border>
    <border>
      <left style="hair">
        <color auto="1"/>
      </left>
      <right/>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double">
        <color auto="1"/>
      </bottom>
      <diagonal/>
    </border>
    <border>
      <left/>
      <right style="medium">
        <color auto="1"/>
      </right>
      <top style="double">
        <color auto="1"/>
      </top>
      <bottom style="hair">
        <color auto="1"/>
      </bottom>
      <diagonal/>
    </border>
    <border>
      <left/>
      <right style="medium">
        <color auto="1"/>
      </right>
      <top style="hair">
        <color auto="1"/>
      </top>
      <bottom style="hair">
        <color auto="1"/>
      </bottom>
      <diagonal/>
    </border>
    <border>
      <left/>
      <right style="medium">
        <color auto="1"/>
      </right>
      <top style="hair">
        <color auto="1"/>
      </top>
      <bottom style="medium">
        <color auto="1"/>
      </bottom>
      <diagonal/>
    </border>
    <border>
      <left style="double">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top style="double">
        <color auto="1"/>
      </top>
      <bottom/>
      <diagonal/>
    </border>
    <border>
      <left/>
      <right/>
      <top style="double">
        <color auto="1"/>
      </top>
      <bottom/>
      <diagonal/>
    </border>
    <border>
      <left/>
      <right style="thin">
        <color auto="1"/>
      </right>
      <top style="double">
        <color auto="1"/>
      </top>
      <bottom/>
      <diagonal/>
    </border>
    <border>
      <left style="double">
        <color auto="1"/>
      </left>
      <right style="thin">
        <color auto="1"/>
      </right>
      <top/>
      <bottom/>
      <diagonal/>
    </border>
    <border>
      <left style="double">
        <color auto="1"/>
      </left>
      <right style="thin">
        <color auto="1"/>
      </right>
      <top/>
      <bottom style="double">
        <color auto="1"/>
      </bottom>
      <diagonal/>
    </border>
    <border>
      <left style="double">
        <color auto="1"/>
      </left>
      <right style="thin">
        <color auto="1"/>
      </right>
      <top style="hair">
        <color auto="1"/>
      </top>
      <bottom style="hair">
        <color auto="1"/>
      </bottom>
      <diagonal/>
    </border>
    <border>
      <left style="double">
        <color auto="1"/>
      </left>
      <right style="thin">
        <color auto="1"/>
      </right>
      <top style="hair">
        <color auto="1"/>
      </top>
      <bottom/>
      <diagonal/>
    </border>
    <border>
      <left/>
      <right style="thin">
        <color auto="1"/>
      </right>
      <top style="hair">
        <color auto="1"/>
      </top>
      <bottom/>
      <diagonal/>
    </border>
    <border>
      <left style="thin">
        <color auto="1"/>
      </left>
      <right style="thin">
        <color auto="1"/>
      </right>
      <top style="hair">
        <color auto="1"/>
      </top>
      <bottom/>
      <diagonal/>
    </border>
    <border>
      <left style="thin">
        <color auto="1"/>
      </left>
      <right/>
      <top style="hair">
        <color auto="1"/>
      </top>
      <bottom style="double">
        <color auto="1"/>
      </bottom>
      <diagonal/>
    </border>
    <border>
      <left/>
      <right/>
      <top style="hair">
        <color auto="1"/>
      </top>
      <bottom style="double">
        <color auto="1"/>
      </bottom>
      <diagonal/>
    </border>
    <border>
      <left/>
      <right style="thin">
        <color auto="1"/>
      </right>
      <top style="hair">
        <color auto="1"/>
      </top>
      <bottom style="double">
        <color auto="1"/>
      </bottom>
      <diagonal/>
    </border>
    <border>
      <left style="double">
        <color auto="1"/>
      </left>
      <right/>
      <top style="double">
        <color auto="1"/>
      </top>
      <bottom style="double">
        <color auto="1"/>
      </bottom>
      <diagonal/>
    </border>
    <border>
      <left/>
      <right style="thin">
        <color auto="1"/>
      </right>
      <top style="double">
        <color auto="1"/>
      </top>
      <bottom style="double">
        <color auto="1"/>
      </bottom>
      <diagonal/>
    </border>
    <border>
      <left style="thin">
        <color auto="1"/>
      </left>
      <right/>
      <top style="double">
        <color auto="1"/>
      </top>
      <bottom style="double">
        <color auto="1"/>
      </bottom>
      <diagonal/>
    </border>
    <border>
      <left/>
      <right/>
      <top style="double">
        <color auto="1"/>
      </top>
      <bottom style="double">
        <color auto="1"/>
      </bottom>
      <diagonal/>
    </border>
    <border>
      <left style="thin">
        <color auto="1"/>
      </left>
      <right style="thin">
        <color auto="1"/>
      </right>
      <top style="double">
        <color auto="1"/>
      </top>
      <bottom style="double">
        <color auto="1"/>
      </bottom>
      <diagonal/>
    </border>
    <border>
      <left style="double">
        <color auto="1"/>
      </left>
      <right/>
      <top style="double">
        <color auto="1"/>
      </top>
      <bottom style="hair">
        <color auto="1"/>
      </bottom>
      <diagonal/>
    </border>
    <border>
      <left style="double">
        <color auto="1"/>
      </left>
      <right/>
      <top style="thin">
        <color auto="1"/>
      </top>
      <bottom style="thin">
        <color auto="1"/>
      </bottom>
      <diagonal/>
    </border>
    <border>
      <left style="double">
        <color auto="1"/>
      </left>
      <right/>
      <top/>
      <bottom style="double">
        <color auto="1"/>
      </bottom>
      <diagonal/>
    </border>
    <border>
      <left style="thin">
        <color auto="1"/>
      </left>
      <right style="double">
        <color auto="1"/>
      </right>
      <top style="double">
        <color auto="1"/>
      </top>
      <bottom/>
      <diagonal/>
    </border>
    <border>
      <left style="thin">
        <color auto="1"/>
      </left>
      <right style="double">
        <color auto="1"/>
      </right>
      <top/>
      <bottom/>
      <diagonal/>
    </border>
    <border>
      <left style="thin">
        <color auto="1"/>
      </left>
      <right style="double">
        <color auto="1"/>
      </right>
      <top/>
      <bottom style="double">
        <color auto="1"/>
      </bottom>
      <diagonal/>
    </border>
    <border>
      <left/>
      <right style="double">
        <color auto="1"/>
      </right>
      <top style="hair">
        <color auto="1"/>
      </top>
      <bottom style="hair">
        <color auto="1"/>
      </bottom>
      <diagonal/>
    </border>
    <border>
      <left style="thin">
        <color auto="1"/>
      </left>
      <right style="double">
        <color auto="1"/>
      </right>
      <top style="hair">
        <color auto="1"/>
      </top>
      <bottom style="hair">
        <color auto="1"/>
      </bottom>
      <diagonal/>
    </border>
    <border>
      <left style="thin">
        <color auto="1"/>
      </left>
      <right style="double">
        <color auto="1"/>
      </right>
      <top style="double">
        <color auto="1"/>
      </top>
      <bottom style="double">
        <color auto="1"/>
      </bottom>
      <diagonal/>
    </border>
    <border>
      <left/>
      <right style="double">
        <color auto="1"/>
      </right>
      <top/>
      <bottom/>
      <diagonal/>
    </border>
    <border>
      <left style="thin">
        <color auto="1"/>
      </left>
      <right style="double">
        <color auto="1"/>
      </right>
      <top style="thin">
        <color auto="1"/>
      </top>
      <bottom style="thin">
        <color auto="1"/>
      </bottom>
      <diagonal/>
    </border>
    <border>
      <left style="medium">
        <color auto="1"/>
      </left>
      <right style="thin">
        <color auto="1"/>
      </right>
      <top/>
      <bottom style="medium">
        <color auto="1"/>
      </bottom>
      <diagonal/>
    </border>
    <border>
      <left style="thin">
        <color auto="1"/>
      </left>
      <right/>
      <top/>
      <bottom style="medium">
        <color auto="1"/>
      </bottom>
      <diagonal/>
    </border>
    <border>
      <left style="thin">
        <color auto="1"/>
      </left>
      <right style="medium">
        <color auto="1"/>
      </right>
      <top style="medium">
        <color auto="1"/>
      </top>
      <bottom/>
      <diagonal/>
    </border>
    <border>
      <left style="thin">
        <color auto="1"/>
      </left>
      <right style="medium">
        <color auto="1"/>
      </right>
      <top/>
      <bottom/>
      <diagonal/>
    </border>
    <border>
      <left style="thin">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thin">
        <color auto="1"/>
      </top>
      <bottom/>
      <diagonal/>
    </border>
    <border>
      <left/>
      <right style="thin">
        <color auto="1"/>
      </right>
      <top style="medium">
        <color auto="1"/>
      </top>
      <bottom style="medium">
        <color auto="1"/>
      </bottom>
      <diagonal/>
    </border>
    <border>
      <left/>
      <right style="medium">
        <color auto="1"/>
      </right>
      <top style="thin">
        <color auto="1"/>
      </top>
      <bottom/>
      <diagonal/>
    </border>
    <border>
      <left style="thin">
        <color auto="1"/>
      </left>
      <right/>
      <top style="thin">
        <color auto="1"/>
      </top>
      <bottom style="medium">
        <color auto="1"/>
      </bottom>
      <diagonal/>
    </border>
    <border>
      <left/>
      <right/>
      <top/>
      <bottom style="medium">
        <color indexed="8"/>
      </bottom>
      <diagonal/>
    </border>
    <border>
      <left/>
      <right/>
      <top/>
      <bottom style="medium">
        <color indexed="0"/>
      </bottom>
      <diagonal/>
    </border>
    <border>
      <left style="medium">
        <color indexed="8"/>
      </left>
      <right style="thin">
        <color indexed="8"/>
      </right>
      <top style="thin">
        <color indexed="8"/>
      </top>
      <bottom style="thin">
        <color indexed="8"/>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style="thin">
        <color auto="1"/>
      </right>
      <top/>
      <bottom style="medium">
        <color auto="1"/>
      </bottom>
      <diagonal/>
    </border>
    <border>
      <left style="hair">
        <color auto="1"/>
      </left>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auto="1"/>
      </left>
      <right style="thin">
        <color indexed="64"/>
      </right>
      <top style="thin">
        <color indexed="64"/>
      </top>
      <bottom/>
      <diagonal/>
    </border>
    <border>
      <left style="thin">
        <color auto="1"/>
      </left>
      <right style="thin">
        <color auto="1"/>
      </right>
      <top/>
      <bottom style="hair">
        <color auto="1"/>
      </bottom>
      <diagonal/>
    </border>
    <border>
      <left style="thin">
        <color auto="1"/>
      </left>
      <right/>
      <top/>
      <bottom style="hair">
        <color auto="1"/>
      </bottom>
      <diagonal/>
    </border>
    <border>
      <left/>
      <right/>
      <top/>
      <bottom style="hair">
        <color auto="1"/>
      </bottom>
      <diagonal/>
    </border>
    <border>
      <left/>
      <right style="thin">
        <color auto="1"/>
      </right>
      <top/>
      <bottom style="hair">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medium">
        <color indexed="64"/>
      </bottom>
      <diagonal/>
    </border>
    <border>
      <left/>
      <right style="thin">
        <color auto="1"/>
      </right>
      <top style="thin">
        <color auto="1"/>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hair">
        <color auto="1"/>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s>
  <cellStyleXfs count="4677">
    <xf numFmtId="0" fontId="0" fillId="0" borderId="0"/>
    <xf numFmtId="0" fontId="125" fillId="0" borderId="0"/>
    <xf numFmtId="0" fontId="73" fillId="0" borderId="0"/>
    <xf numFmtId="43" fontId="125" fillId="0" borderId="0" applyFont="0" applyFill="0" applyBorder="0" applyAlignment="0" applyProtection="0"/>
    <xf numFmtId="0" fontId="73" fillId="0" borderId="0"/>
    <xf numFmtId="0" fontId="73" fillId="0" borderId="0"/>
    <xf numFmtId="41" fontId="73" fillId="0" borderId="0" applyFont="0" applyFill="0" applyBorder="0" applyAlignment="0" applyProtection="0"/>
    <xf numFmtId="0" fontId="125" fillId="0" borderId="0"/>
    <xf numFmtId="41" fontId="125" fillId="0" borderId="0" applyFont="0" applyFill="0" applyBorder="0" applyAlignment="0" applyProtection="0"/>
    <xf numFmtId="41" fontId="73" fillId="0" borderId="0" applyFont="0" applyFill="0" applyBorder="0" applyAlignment="0" applyProtection="0"/>
    <xf numFmtId="0" fontId="73" fillId="0" borderId="0"/>
    <xf numFmtId="0" fontId="73" fillId="0" borderId="0"/>
    <xf numFmtId="0" fontId="73" fillId="0" borderId="0"/>
    <xf numFmtId="41" fontId="73" fillId="0" borderId="0" applyFont="0" applyFill="0" applyBorder="0" applyAlignment="0" applyProtection="0"/>
    <xf numFmtId="41" fontId="8" fillId="0" borderId="0" applyFont="0" applyFill="0" applyBorder="0" applyAlignment="0" applyProtection="0"/>
    <xf numFmtId="0" fontId="73" fillId="0" borderId="0"/>
    <xf numFmtId="43" fontId="8" fillId="0" borderId="0" applyFont="0" applyFill="0" applyBorder="0" applyAlignment="0" applyProtection="0"/>
    <xf numFmtId="41" fontId="73" fillId="0" borderId="0" applyFont="0" applyFill="0" applyBorder="0" applyAlignment="0" applyProtection="0"/>
    <xf numFmtId="43" fontId="8" fillId="0" borderId="0" applyFont="0" applyFill="0" applyBorder="0" applyAlignment="0" applyProtection="0"/>
    <xf numFmtId="0" fontId="73" fillId="0" borderId="0"/>
    <xf numFmtId="0" fontId="73" fillId="0" borderId="0"/>
    <xf numFmtId="41" fontId="73" fillId="0" borderId="0" applyFont="0" applyFill="0" applyBorder="0" applyAlignment="0" applyProtection="0"/>
    <xf numFmtId="43" fontId="8" fillId="0" borderId="0" applyFont="0" applyFill="0" applyBorder="0" applyAlignment="0" applyProtection="0"/>
    <xf numFmtId="43" fontId="125" fillId="0" borderId="0" applyFont="0" applyFill="0" applyBorder="0" applyAlignment="0" applyProtection="0"/>
    <xf numFmtId="0" fontId="82" fillId="0" borderId="0" applyFont="0" applyFill="0" applyBorder="0" applyAlignment="0" applyProtection="0"/>
    <xf numFmtId="0" fontId="73" fillId="0" borderId="0"/>
    <xf numFmtId="43" fontId="8" fillId="0" borderId="0" applyFont="0" applyFill="0" applyBorder="0" applyAlignment="0" applyProtection="0"/>
    <xf numFmtId="0" fontId="73" fillId="0" borderId="0"/>
    <xf numFmtId="41" fontId="73" fillId="0" borderId="0" applyFont="0" applyFill="0" applyBorder="0" applyAlignment="0" applyProtection="0"/>
    <xf numFmtId="0" fontId="73" fillId="0" borderId="0"/>
    <xf numFmtId="41" fontId="73" fillId="0" borderId="0" applyFont="0" applyFill="0" applyBorder="0" applyAlignment="0" applyProtection="0"/>
    <xf numFmtId="0" fontId="19" fillId="0" borderId="0"/>
    <xf numFmtId="41" fontId="73" fillId="0" borderId="0" applyFont="0" applyFill="0" applyBorder="0" applyAlignment="0" applyProtection="0"/>
    <xf numFmtId="0" fontId="73" fillId="0" borderId="0"/>
    <xf numFmtId="41" fontId="73" fillId="0" borderId="0" applyFont="0" applyFill="0" applyBorder="0" applyAlignment="0" applyProtection="0"/>
    <xf numFmtId="43" fontId="73" fillId="0" borderId="0" applyFont="0" applyFill="0" applyBorder="0" applyAlignment="0" applyProtection="0"/>
    <xf numFmtId="0" fontId="125" fillId="0" borderId="0"/>
    <xf numFmtId="41" fontId="73" fillId="0" borderId="0" applyFont="0" applyFill="0" applyBorder="0" applyAlignment="0" applyProtection="0"/>
    <xf numFmtId="0" fontId="73" fillId="0" borderId="0"/>
    <xf numFmtId="0" fontId="77" fillId="0" borderId="0" applyNumberFormat="0" applyFill="0" applyBorder="0" applyAlignment="0" applyProtection="0"/>
    <xf numFmtId="168" fontId="125" fillId="0" borderId="0" applyFont="0" applyFill="0" applyBorder="0" applyAlignment="0" applyProtection="0"/>
    <xf numFmtId="0" fontId="125" fillId="0" borderId="0"/>
    <xf numFmtId="0" fontId="73" fillId="0" borderId="0"/>
    <xf numFmtId="0" fontId="73" fillId="0" borderId="0"/>
    <xf numFmtId="0" fontId="73" fillId="0" borderId="0"/>
    <xf numFmtId="43" fontId="125" fillId="0" borderId="0" applyFont="0" applyFill="0" applyBorder="0" applyAlignment="0" applyProtection="0"/>
    <xf numFmtId="0" fontId="125" fillId="0" borderId="0"/>
    <xf numFmtId="0" fontId="73" fillId="0" borderId="0"/>
    <xf numFmtId="0" fontId="73" fillId="0" borderId="0"/>
    <xf numFmtId="41" fontId="73" fillId="0" borderId="0" applyFont="0" applyFill="0" applyBorder="0" applyAlignment="0" applyProtection="0"/>
    <xf numFmtId="0" fontId="73" fillId="0" borderId="0"/>
    <xf numFmtId="0" fontId="73" fillId="0" borderId="0"/>
    <xf numFmtId="41" fontId="73" fillId="0" borderId="0" applyFont="0" applyFill="0" applyBorder="0" applyAlignment="0" applyProtection="0"/>
    <xf numFmtId="0" fontId="73" fillId="0" borderId="0"/>
    <xf numFmtId="0" fontId="125" fillId="0" borderId="0"/>
    <xf numFmtId="0" fontId="73" fillId="0" borderId="0"/>
    <xf numFmtId="41" fontId="73" fillId="0" borderId="0" applyFont="0" applyFill="0" applyBorder="0" applyAlignment="0" applyProtection="0"/>
    <xf numFmtId="0" fontId="76" fillId="0" borderId="114"/>
    <xf numFmtId="0" fontId="73" fillId="0" borderId="0"/>
    <xf numFmtId="41" fontId="73" fillId="0" borderId="0" applyFont="0" applyFill="0" applyBorder="0" applyAlignment="0" applyProtection="0"/>
    <xf numFmtId="0" fontId="73" fillId="0" borderId="0"/>
    <xf numFmtId="41" fontId="73" fillId="0" borderId="0" applyFont="0" applyFill="0" applyBorder="0" applyAlignment="0" applyProtection="0"/>
    <xf numFmtId="0" fontId="73" fillId="0" borderId="0"/>
    <xf numFmtId="41" fontId="73" fillId="0" borderId="0" applyFont="0" applyFill="0" applyBorder="0" applyAlignment="0" applyProtection="0"/>
    <xf numFmtId="0" fontId="81" fillId="0" borderId="0"/>
    <xf numFmtId="0" fontId="73" fillId="0" borderId="0"/>
    <xf numFmtId="41" fontId="73" fillId="0" borderId="0" applyFont="0" applyFill="0" applyBorder="0" applyAlignment="0" applyProtection="0"/>
    <xf numFmtId="0" fontId="73" fillId="0" borderId="0"/>
    <xf numFmtId="41" fontId="73" fillId="0" borderId="0" applyFont="0" applyFill="0" applyBorder="0" applyAlignment="0" applyProtection="0"/>
    <xf numFmtId="43" fontId="73" fillId="0" borderId="0" applyFont="0" applyFill="0" applyBorder="0" applyAlignment="0" applyProtection="0"/>
    <xf numFmtId="41" fontId="73" fillId="0" borderId="0" applyFont="0" applyFill="0" applyBorder="0" applyAlignment="0" applyProtection="0"/>
    <xf numFmtId="0" fontId="73" fillId="0" borderId="0"/>
    <xf numFmtId="0" fontId="73" fillId="0" borderId="0"/>
    <xf numFmtId="41" fontId="73" fillId="0" borderId="0" applyFont="0" applyFill="0" applyBorder="0" applyAlignment="0" applyProtection="0"/>
    <xf numFmtId="0" fontId="73" fillId="0" borderId="0"/>
    <xf numFmtId="0" fontId="73" fillId="0" borderId="0"/>
    <xf numFmtId="41" fontId="73" fillId="0" borderId="0" applyFont="0" applyFill="0" applyBorder="0" applyAlignment="0" applyProtection="0"/>
    <xf numFmtId="168" fontId="8" fillId="0" borderId="0" applyFont="0" applyFill="0" applyBorder="0" applyAlignment="0" applyProtection="0"/>
    <xf numFmtId="41" fontId="73" fillId="0" borderId="0" applyFont="0" applyFill="0" applyBorder="0" applyAlignment="0" applyProtection="0"/>
    <xf numFmtId="0" fontId="77" fillId="0" borderId="0" applyNumberFormat="0" applyFill="0" applyBorder="0" applyAlignment="0" applyProtection="0"/>
    <xf numFmtId="0" fontId="73" fillId="0" borderId="0"/>
    <xf numFmtId="0" fontId="73" fillId="0" borderId="0"/>
    <xf numFmtId="43" fontId="8" fillId="0" borderId="0" applyFont="0" applyFill="0" applyBorder="0" applyAlignment="0" applyProtection="0"/>
    <xf numFmtId="0" fontId="73" fillId="0" borderId="0"/>
    <xf numFmtId="0" fontId="73" fillId="0" borderId="0"/>
    <xf numFmtId="41" fontId="73" fillId="0" borderId="0" applyFont="0" applyFill="0" applyBorder="0" applyAlignment="0" applyProtection="0"/>
    <xf numFmtId="41" fontId="73" fillId="0" borderId="0" applyFont="0" applyFill="0" applyBorder="0" applyAlignment="0" applyProtection="0"/>
    <xf numFmtId="0" fontId="73" fillId="0" borderId="0"/>
    <xf numFmtId="0" fontId="73" fillId="0" borderId="0"/>
    <xf numFmtId="0" fontId="73" fillId="0" borderId="0"/>
    <xf numFmtId="0" fontId="79" fillId="0" borderId="0"/>
    <xf numFmtId="41" fontId="73" fillId="0" borderId="0" applyFont="0" applyFill="0" applyBorder="0" applyAlignment="0" applyProtection="0"/>
    <xf numFmtId="41" fontId="8" fillId="0" borderId="0" applyFont="0" applyFill="0" applyBorder="0" applyAlignment="0" applyProtection="0"/>
    <xf numFmtId="41" fontId="73" fillId="0" borderId="0" applyFont="0" applyFill="0" applyBorder="0" applyAlignment="0" applyProtection="0"/>
    <xf numFmtId="0" fontId="73" fillId="0" borderId="0"/>
    <xf numFmtId="0" fontId="73" fillId="0" borderId="0"/>
    <xf numFmtId="0" fontId="73" fillId="0" borderId="0"/>
    <xf numFmtId="0" fontId="73" fillId="0" borderId="0"/>
    <xf numFmtId="41" fontId="73" fillId="0" borderId="0" applyFont="0" applyFill="0" applyBorder="0" applyAlignment="0" applyProtection="0"/>
    <xf numFmtId="0" fontId="73" fillId="0" borderId="0"/>
    <xf numFmtId="41" fontId="73" fillId="0" borderId="0" applyFont="0" applyFill="0" applyBorder="0" applyAlignment="0" applyProtection="0"/>
    <xf numFmtId="0" fontId="8" fillId="0" borderId="0"/>
    <xf numFmtId="41" fontId="73" fillId="0" borderId="0" applyFont="0" applyFill="0" applyBorder="0" applyAlignment="0" applyProtection="0"/>
    <xf numFmtId="0" fontId="73" fillId="0" borderId="0"/>
    <xf numFmtId="43" fontId="73" fillId="0" borderId="0" applyFont="0" applyFill="0" applyBorder="0" applyAlignment="0" applyProtection="0"/>
    <xf numFmtId="0" fontId="73" fillId="0" borderId="0"/>
    <xf numFmtId="41" fontId="73" fillId="0" borderId="0" applyFont="0" applyFill="0" applyBorder="0" applyAlignment="0" applyProtection="0"/>
    <xf numFmtId="41" fontId="73" fillId="0" borderId="0" applyFont="0" applyFill="0" applyBorder="0" applyAlignment="0" applyProtection="0"/>
    <xf numFmtId="41" fontId="73" fillId="0" borderId="0" applyFont="0" applyFill="0" applyBorder="0" applyAlignment="0" applyProtection="0"/>
    <xf numFmtId="0" fontId="73" fillId="0" borderId="0"/>
    <xf numFmtId="0" fontId="73" fillId="0" borderId="0"/>
    <xf numFmtId="0" fontId="73" fillId="0" borderId="0"/>
    <xf numFmtId="41" fontId="73" fillId="0" borderId="0" applyFont="0" applyFill="0" applyBorder="0" applyAlignment="0" applyProtection="0"/>
    <xf numFmtId="43" fontId="73" fillId="0" borderId="0" applyFont="0" applyFill="0" applyBorder="0" applyAlignment="0" applyProtection="0"/>
    <xf numFmtId="0" fontId="125" fillId="0" borderId="0"/>
    <xf numFmtId="0" fontId="73" fillId="0" borderId="0"/>
    <xf numFmtId="41" fontId="83" fillId="0" borderId="0" applyFont="0" applyFill="0" applyBorder="0" applyAlignment="0" applyProtection="0"/>
    <xf numFmtId="41" fontId="73" fillId="0" borderId="0" applyFont="0" applyFill="0" applyBorder="0" applyAlignment="0" applyProtection="0"/>
    <xf numFmtId="0" fontId="73" fillId="0" borderId="0"/>
    <xf numFmtId="41" fontId="75" fillId="0" borderId="0" applyFont="0" applyFill="0" applyBorder="0" applyAlignment="0" applyProtection="0"/>
    <xf numFmtId="41" fontId="73" fillId="0" borderId="0" applyFont="0" applyFill="0" applyBorder="0" applyAlignment="0" applyProtection="0"/>
    <xf numFmtId="38" fontId="78" fillId="0" borderId="0" applyFont="0" applyFill="0" applyBorder="0" applyAlignment="0" applyProtection="0"/>
    <xf numFmtId="0" fontId="73" fillId="0" borderId="0"/>
    <xf numFmtId="0" fontId="76" fillId="0" borderId="114"/>
    <xf numFmtId="0" fontId="74" fillId="0" borderId="0"/>
    <xf numFmtId="168" fontId="125" fillId="0" borderId="0" applyFont="0" applyFill="0" applyBorder="0" applyAlignment="0" applyProtection="0"/>
    <xf numFmtId="0" fontId="80" fillId="0" borderId="0"/>
    <xf numFmtId="0" fontId="73" fillId="0" borderId="0"/>
    <xf numFmtId="0" fontId="73" fillId="0" borderId="0"/>
    <xf numFmtId="41" fontId="85" fillId="0" borderId="0" applyFont="0" applyFill="0" applyBorder="0" applyAlignment="0" applyProtection="0"/>
    <xf numFmtId="41" fontId="125" fillId="0" borderId="0" applyFont="0" applyFill="0" applyBorder="0" applyAlignment="0" applyProtection="0"/>
    <xf numFmtId="0" fontId="125" fillId="0" borderId="0"/>
    <xf numFmtId="0" fontId="82" fillId="0" borderId="0" applyFont="0" applyFill="0" applyBorder="0" applyAlignment="0" applyProtection="0"/>
    <xf numFmtId="0" fontId="74" fillId="0" borderId="0"/>
    <xf numFmtId="43" fontId="125" fillId="0" borderId="0" applyFont="0" applyFill="0" applyBorder="0" applyAlignment="0" applyProtection="0"/>
    <xf numFmtId="0" fontId="125" fillId="0" borderId="0"/>
    <xf numFmtId="41" fontId="73" fillId="0" borderId="0" applyFont="0" applyFill="0" applyBorder="0" applyAlignment="0" applyProtection="0"/>
    <xf numFmtId="41" fontId="73" fillId="0" borderId="0" applyFont="0" applyFill="0" applyBorder="0" applyAlignment="0" applyProtection="0"/>
    <xf numFmtId="0" fontId="73" fillId="0" borderId="0"/>
    <xf numFmtId="0" fontId="73" fillId="0" borderId="0"/>
    <xf numFmtId="0" fontId="73" fillId="0" borderId="0"/>
    <xf numFmtId="41" fontId="33" fillId="0" borderId="0" applyFont="0" applyFill="0" applyBorder="0" applyAlignment="0" applyProtection="0"/>
    <xf numFmtId="205" fontId="125" fillId="0" borderId="0" applyFont="0" applyFill="0" applyBorder="0" applyAlignment="0" applyProtection="0"/>
    <xf numFmtId="0" fontId="73" fillId="0" borderId="0"/>
    <xf numFmtId="0" fontId="73" fillId="0" borderId="0"/>
    <xf numFmtId="41" fontId="73" fillId="0" borderId="0" applyFont="0" applyFill="0" applyBorder="0" applyAlignment="0" applyProtection="0"/>
    <xf numFmtId="0" fontId="74" fillId="0" borderId="0"/>
    <xf numFmtId="43" fontId="125" fillId="0" borderId="0" applyFont="0" applyFill="0" applyBorder="0" applyAlignment="0" applyProtection="0"/>
    <xf numFmtId="41" fontId="73" fillId="0" borderId="0" applyFont="0" applyFill="0" applyBorder="0" applyAlignment="0" applyProtection="0"/>
    <xf numFmtId="0" fontId="73" fillId="0" borderId="0"/>
    <xf numFmtId="41" fontId="73" fillId="0" borderId="0" applyFont="0" applyFill="0" applyBorder="0" applyAlignment="0" applyProtection="0"/>
    <xf numFmtId="0" fontId="125" fillId="0" borderId="0"/>
    <xf numFmtId="0" fontId="73" fillId="0" borderId="0"/>
    <xf numFmtId="0" fontId="73" fillId="0" borderId="0"/>
    <xf numFmtId="0" fontId="73" fillId="0" borderId="0"/>
    <xf numFmtId="0" fontId="125" fillId="0" borderId="0"/>
    <xf numFmtId="41" fontId="73" fillId="0" borderId="0" applyFont="0" applyFill="0" applyBorder="0" applyAlignment="0" applyProtection="0"/>
    <xf numFmtId="41" fontId="73" fillId="0" borderId="0" applyFont="0" applyFill="0" applyBorder="0" applyAlignment="0" applyProtection="0"/>
    <xf numFmtId="0" fontId="8" fillId="0" borderId="0"/>
    <xf numFmtId="41" fontId="73" fillId="0" borderId="0" applyFont="0" applyFill="0" applyBorder="0" applyAlignment="0" applyProtection="0"/>
    <xf numFmtId="0" fontId="73" fillId="0" borderId="0"/>
    <xf numFmtId="41" fontId="73" fillId="0" borderId="0" applyFont="0" applyFill="0" applyBorder="0" applyAlignment="0" applyProtection="0"/>
    <xf numFmtId="0" fontId="125" fillId="0" borderId="0"/>
    <xf numFmtId="0" fontId="125" fillId="0" borderId="0"/>
    <xf numFmtId="0" fontId="73" fillId="0" borderId="0"/>
    <xf numFmtId="0" fontId="73" fillId="0" borderId="0"/>
    <xf numFmtId="0" fontId="73" fillId="0" borderId="0"/>
    <xf numFmtId="0" fontId="84" fillId="0" borderId="114"/>
    <xf numFmtId="41" fontId="73" fillId="0" borderId="0" applyFont="0" applyFill="0" applyBorder="0" applyAlignment="0" applyProtection="0"/>
    <xf numFmtId="0" fontId="125" fillId="0" borderId="0" applyNumberFormat="0" applyFill="0" applyBorder="0" applyAlignment="0" applyProtection="0"/>
    <xf numFmtId="179" fontId="125" fillId="0" borderId="0" applyFill="0" applyBorder="0" applyAlignment="0" applyProtection="0"/>
    <xf numFmtId="168" fontId="8" fillId="0" borderId="0" applyFont="0" applyFill="0" applyBorder="0" applyAlignment="0" applyProtection="0"/>
    <xf numFmtId="0" fontId="125" fillId="0" borderId="0"/>
    <xf numFmtId="0" fontId="73" fillId="0" borderId="0"/>
    <xf numFmtId="0" fontId="73" fillId="0" borderId="0"/>
    <xf numFmtId="43" fontId="73" fillId="0" borderId="0" applyFont="0" applyFill="0" applyBorder="0" applyAlignment="0" applyProtection="0"/>
    <xf numFmtId="0" fontId="125" fillId="0" borderId="0"/>
    <xf numFmtId="43" fontId="8" fillId="0" borderId="0" applyFont="0" applyFill="0" applyBorder="0" applyAlignment="0" applyProtection="0"/>
    <xf numFmtId="41" fontId="73" fillId="0" borderId="0" applyFont="0" applyFill="0" applyBorder="0" applyAlignment="0" applyProtection="0"/>
    <xf numFmtId="0" fontId="73" fillId="0" borderId="0"/>
    <xf numFmtId="0" fontId="125" fillId="0" borderId="0"/>
    <xf numFmtId="41" fontId="73" fillId="0" borderId="0" applyFont="0" applyFill="0" applyBorder="0" applyAlignment="0" applyProtection="0"/>
    <xf numFmtId="0" fontId="125" fillId="0" borderId="0"/>
    <xf numFmtId="0" fontId="73" fillId="0" borderId="0"/>
    <xf numFmtId="43" fontId="125" fillId="0" borderId="0" applyFont="0" applyFill="0" applyBorder="0" applyAlignment="0" applyProtection="0"/>
    <xf numFmtId="0" fontId="125" fillId="0" borderId="0"/>
    <xf numFmtId="41" fontId="73" fillId="0" borderId="0" applyFont="0" applyFill="0" applyBorder="0" applyAlignment="0" applyProtection="0"/>
    <xf numFmtId="0" fontId="73" fillId="0" borderId="0"/>
    <xf numFmtId="43" fontId="8" fillId="0" borderId="0" applyFont="0" applyFill="0" applyBorder="0" applyAlignment="0" applyProtection="0"/>
    <xf numFmtId="0" fontId="125" fillId="0" borderId="0"/>
    <xf numFmtId="0" fontId="8" fillId="0" borderId="0"/>
    <xf numFmtId="41" fontId="73" fillId="0" borderId="0" applyFont="0" applyFill="0" applyBorder="0" applyAlignment="0" applyProtection="0"/>
    <xf numFmtId="204" fontId="88" fillId="0" borderId="0" applyFont="0" applyFill="0" applyBorder="0" applyAlignment="0" applyProtection="0"/>
    <xf numFmtId="41" fontId="73" fillId="0" borderId="0" applyFont="0" applyFill="0" applyBorder="0" applyAlignment="0" applyProtection="0"/>
    <xf numFmtId="43" fontId="8" fillId="0" borderId="0" applyFont="0" applyFill="0" applyBorder="0" applyAlignment="0" applyProtection="0"/>
    <xf numFmtId="0" fontId="73" fillId="0" borderId="0"/>
    <xf numFmtId="0" fontId="84" fillId="0" borderId="114"/>
    <xf numFmtId="41" fontId="73" fillId="0" borderId="0" applyFont="0" applyFill="0" applyBorder="0" applyAlignment="0" applyProtection="0"/>
    <xf numFmtId="9" fontId="125" fillId="0" borderId="0" applyFont="0" applyFill="0" applyBorder="0" applyAlignment="0" applyProtection="0"/>
    <xf numFmtId="0" fontId="125" fillId="0" borderId="0"/>
    <xf numFmtId="0" fontId="73" fillId="0" borderId="0"/>
    <xf numFmtId="0" fontId="73" fillId="0" borderId="0"/>
    <xf numFmtId="0" fontId="73" fillId="0" borderId="0"/>
    <xf numFmtId="41" fontId="73" fillId="0" borderId="0" applyFont="0" applyFill="0" applyBorder="0" applyAlignment="0" applyProtection="0"/>
    <xf numFmtId="0" fontId="73" fillId="0" borderId="0"/>
    <xf numFmtId="41" fontId="73" fillId="0" borderId="0" applyFont="0" applyFill="0" applyBorder="0" applyAlignment="0" applyProtection="0"/>
    <xf numFmtId="167" fontId="125" fillId="0" borderId="0" applyFont="0" applyFill="0" applyBorder="0" applyAlignment="0" applyProtection="0"/>
    <xf numFmtId="0" fontId="125" fillId="0" borderId="0"/>
    <xf numFmtId="0" fontId="73" fillId="0" borderId="0"/>
    <xf numFmtId="41" fontId="73" fillId="0" borderId="0" applyFont="0" applyFill="0" applyBorder="0" applyAlignment="0" applyProtection="0"/>
    <xf numFmtId="192" fontId="125" fillId="0" borderId="0" applyFill="0" applyBorder="0" applyAlignment="0" applyProtection="0"/>
    <xf numFmtId="168" fontId="8" fillId="0" borderId="0" applyFont="0" applyFill="0" applyBorder="0" applyAlignment="0" applyProtection="0"/>
    <xf numFmtId="0" fontId="76" fillId="0" borderId="115"/>
    <xf numFmtId="0" fontId="73" fillId="0" borderId="0"/>
    <xf numFmtId="43" fontId="8" fillId="0" borderId="0" applyFont="0" applyFill="0" applyBorder="0" applyAlignment="0" applyProtection="0"/>
    <xf numFmtId="41" fontId="73" fillId="0" borderId="0" applyFont="0" applyFill="0" applyBorder="0" applyAlignment="0" applyProtection="0"/>
    <xf numFmtId="168" fontId="125" fillId="0" borderId="0" applyFont="0" applyFill="0" applyBorder="0" applyAlignment="0" applyProtection="0"/>
    <xf numFmtId="0" fontId="76" fillId="0" borderId="114"/>
    <xf numFmtId="0" fontId="73" fillId="0" borderId="0"/>
    <xf numFmtId="41" fontId="73" fillId="0" borderId="0" applyFont="0" applyFill="0" applyBorder="0" applyAlignment="0" applyProtection="0"/>
    <xf numFmtId="0" fontId="76" fillId="0" borderId="115"/>
    <xf numFmtId="0" fontId="73" fillId="0" borderId="0"/>
    <xf numFmtId="0" fontId="73" fillId="0" borderId="0"/>
    <xf numFmtId="0" fontId="76" fillId="0" borderId="114"/>
    <xf numFmtId="41" fontId="73" fillId="0" borderId="0" applyFont="0" applyFill="0" applyBorder="0" applyAlignment="0" applyProtection="0"/>
    <xf numFmtId="0" fontId="76" fillId="0" borderId="114"/>
    <xf numFmtId="0" fontId="73" fillId="0" borderId="0"/>
    <xf numFmtId="0" fontId="76" fillId="0" borderId="114"/>
    <xf numFmtId="41" fontId="73" fillId="0" borderId="0" applyFont="0" applyFill="0" applyBorder="0" applyAlignment="0" applyProtection="0"/>
    <xf numFmtId="0" fontId="73" fillId="0" borderId="0"/>
    <xf numFmtId="0" fontId="76" fillId="0" borderId="115"/>
    <xf numFmtId="0" fontId="73" fillId="0" borderId="0"/>
    <xf numFmtId="0" fontId="76" fillId="0" borderId="115"/>
    <xf numFmtId="43" fontId="125" fillId="0" borderId="0" applyFont="0" applyFill="0" applyBorder="0" applyAlignment="0" applyProtection="0"/>
    <xf numFmtId="41" fontId="73" fillId="0" borderId="0" applyFont="0" applyFill="0" applyBorder="0" applyAlignment="0" applyProtection="0"/>
    <xf numFmtId="0" fontId="8" fillId="0" borderId="0"/>
    <xf numFmtId="0" fontId="76" fillId="0" borderId="114"/>
    <xf numFmtId="43" fontId="73" fillId="0" borderId="0" applyFont="0" applyFill="0" applyBorder="0" applyAlignment="0" applyProtection="0"/>
    <xf numFmtId="41" fontId="73" fillId="0" borderId="0" applyFont="0" applyFill="0" applyBorder="0" applyAlignment="0" applyProtection="0"/>
    <xf numFmtId="41" fontId="125" fillId="0" borderId="0" applyFont="0" applyFill="0" applyBorder="0" applyAlignment="0" applyProtection="0"/>
    <xf numFmtId="41" fontId="73" fillId="0" borderId="0" applyFont="0" applyFill="0" applyBorder="0" applyAlignment="0" applyProtection="0"/>
    <xf numFmtId="41" fontId="73" fillId="0" borderId="0" applyFont="0" applyFill="0" applyBorder="0" applyAlignment="0" applyProtection="0"/>
    <xf numFmtId="0" fontId="76" fillId="0" borderId="115"/>
    <xf numFmtId="0" fontId="73" fillId="0" borderId="0"/>
    <xf numFmtId="0" fontId="73" fillId="0" borderId="0"/>
    <xf numFmtId="43" fontId="8" fillId="0" borderId="0" applyFont="0" applyFill="0" applyBorder="0" applyAlignment="0" applyProtection="0"/>
    <xf numFmtId="168" fontId="8" fillId="0" borderId="0" applyFont="0" applyFill="0" applyBorder="0" applyAlignment="0" applyProtection="0"/>
    <xf numFmtId="41" fontId="73" fillId="0" borderId="0" applyFont="0" applyFill="0" applyBorder="0" applyAlignment="0" applyProtection="0"/>
    <xf numFmtId="0" fontId="76" fillId="0" borderId="115"/>
    <xf numFmtId="41" fontId="73" fillId="0" borderId="0" applyFont="0" applyFill="0" applyBorder="0" applyAlignment="0" applyProtection="0"/>
    <xf numFmtId="0" fontId="76" fillId="0" borderId="114"/>
    <xf numFmtId="0" fontId="73" fillId="0" borderId="0"/>
    <xf numFmtId="0" fontId="76" fillId="0" borderId="114"/>
    <xf numFmtId="0" fontId="76" fillId="0" borderId="114"/>
    <xf numFmtId="0" fontId="73" fillId="0" borderId="0"/>
    <xf numFmtId="0" fontId="76" fillId="0" borderId="115"/>
    <xf numFmtId="41" fontId="73" fillId="0" borderId="0" applyFont="0" applyFill="0" applyBorder="0" applyAlignment="0" applyProtection="0"/>
    <xf numFmtId="0" fontId="76" fillId="0" borderId="114"/>
    <xf numFmtId="0" fontId="76" fillId="0" borderId="115"/>
    <xf numFmtId="0" fontId="73" fillId="0" borderId="0"/>
    <xf numFmtId="0" fontId="73" fillId="0" borderId="0"/>
    <xf numFmtId="41" fontId="73" fillId="0" borderId="0" applyFont="0" applyFill="0" applyBorder="0" applyAlignment="0" applyProtection="0"/>
    <xf numFmtId="0" fontId="76" fillId="0" borderId="114"/>
    <xf numFmtId="0" fontId="76" fillId="0" borderId="115"/>
    <xf numFmtId="0" fontId="76" fillId="0" borderId="114"/>
    <xf numFmtId="0" fontId="73" fillId="0" borderId="0"/>
    <xf numFmtId="41" fontId="73" fillId="0" borderId="0" applyFont="0" applyFill="0" applyBorder="0" applyAlignment="0" applyProtection="0"/>
    <xf numFmtId="0" fontId="73" fillId="0" borderId="0"/>
    <xf numFmtId="0" fontId="73" fillId="0" borderId="0"/>
    <xf numFmtId="0" fontId="73" fillId="0" borderId="0"/>
    <xf numFmtId="41" fontId="73" fillId="0" borderId="0" applyFont="0" applyFill="0" applyBorder="0" applyAlignment="0" applyProtection="0"/>
    <xf numFmtId="0" fontId="73" fillId="0" borderId="0"/>
    <xf numFmtId="41" fontId="73" fillId="0" borderId="0" applyFont="0" applyFill="0" applyBorder="0" applyAlignment="0" applyProtection="0"/>
    <xf numFmtId="0" fontId="76" fillId="0" borderId="114"/>
    <xf numFmtId="0" fontId="73" fillId="0" borderId="0"/>
    <xf numFmtId="0" fontId="73" fillId="0" borderId="0"/>
    <xf numFmtId="0" fontId="73" fillId="0" borderId="0"/>
    <xf numFmtId="43" fontId="125" fillId="0" borderId="0" applyFont="0" applyFill="0" applyBorder="0" applyAlignment="0" applyProtection="0"/>
    <xf numFmtId="203" fontId="125" fillId="0" borderId="0" applyFill="0" applyBorder="0" applyAlignment="0" applyProtection="0"/>
    <xf numFmtId="0" fontId="73" fillId="0" borderId="0"/>
    <xf numFmtId="43" fontId="73" fillId="0" borderId="0" applyFont="0" applyFill="0" applyBorder="0" applyAlignment="0" applyProtection="0"/>
    <xf numFmtId="41" fontId="73" fillId="0" borderId="0" applyFont="0" applyFill="0" applyBorder="0" applyAlignment="0" applyProtection="0"/>
    <xf numFmtId="192" fontId="125" fillId="0" borderId="0" applyFill="0" applyBorder="0" applyAlignment="0" applyProtection="0"/>
    <xf numFmtId="41" fontId="73" fillId="0" borderId="0" applyFont="0" applyFill="0" applyBorder="0" applyAlignment="0" applyProtection="0"/>
    <xf numFmtId="41" fontId="8" fillId="0" borderId="0" applyFont="0" applyFill="0" applyBorder="0" applyAlignment="0" applyProtection="0"/>
    <xf numFmtId="0" fontId="125" fillId="0" borderId="0"/>
    <xf numFmtId="0" fontId="125" fillId="0" borderId="0"/>
    <xf numFmtId="43" fontId="73" fillId="0" borderId="0" applyFont="0" applyFill="0" applyBorder="0" applyAlignment="0" applyProtection="0"/>
    <xf numFmtId="0" fontId="125" fillId="0" borderId="0"/>
    <xf numFmtId="41" fontId="8" fillId="0" borderId="0" applyFont="0" applyFill="0" applyBorder="0" applyAlignment="0" applyProtection="0"/>
    <xf numFmtId="0" fontId="125" fillId="0" borderId="0"/>
    <xf numFmtId="43" fontId="8" fillId="0" borderId="0" applyFont="0" applyFill="0" applyBorder="0" applyAlignment="0" applyProtection="0"/>
    <xf numFmtId="0" fontId="125" fillId="0" borderId="0"/>
    <xf numFmtId="0" fontId="77" fillId="0" borderId="0" applyNumberFormat="0" applyFill="0" applyBorder="0" applyAlignment="0" applyProtection="0"/>
    <xf numFmtId="0" fontId="73" fillId="0" borderId="0"/>
    <xf numFmtId="0" fontId="125" fillId="0" borderId="0"/>
    <xf numFmtId="0" fontId="125" fillId="0" borderId="0"/>
    <xf numFmtId="0" fontId="73" fillId="0" borderId="0"/>
    <xf numFmtId="0" fontId="73" fillId="0" borderId="0"/>
    <xf numFmtId="41" fontId="73" fillId="0" borderId="0" applyFont="0" applyFill="0" applyBorder="0" applyAlignment="0" applyProtection="0"/>
    <xf numFmtId="41" fontId="73" fillId="0" borderId="0" applyFont="0" applyFill="0" applyBorder="0" applyAlignment="0" applyProtection="0"/>
    <xf numFmtId="0" fontId="125" fillId="0" borderId="0"/>
    <xf numFmtId="0" fontId="73" fillId="0" borderId="0"/>
    <xf numFmtId="0" fontId="73" fillId="0" borderId="0"/>
    <xf numFmtId="41" fontId="73" fillId="0" borderId="0" applyFont="0" applyFill="0" applyBorder="0" applyAlignment="0" applyProtection="0"/>
    <xf numFmtId="0" fontId="125" fillId="0" borderId="0"/>
    <xf numFmtId="0" fontId="82" fillId="0" borderId="0" applyFont="0" applyFill="0" applyBorder="0" applyAlignment="0" applyProtection="0"/>
    <xf numFmtId="0" fontId="89" fillId="0" borderId="0"/>
    <xf numFmtId="190" fontId="125" fillId="0" borderId="0" applyFill="0" applyBorder="0" applyAlignment="0" applyProtection="0"/>
    <xf numFmtId="172" fontId="125" fillId="0" borderId="0" applyFill="0" applyBorder="0" applyAlignment="0" applyProtection="0"/>
    <xf numFmtId="203" fontId="125" fillId="0" borderId="0" applyFill="0" applyBorder="0" applyAlignment="0" applyProtection="0"/>
    <xf numFmtId="41" fontId="73" fillId="0" borderId="0" applyFont="0" applyFill="0" applyBorder="0" applyAlignment="0" applyProtection="0"/>
    <xf numFmtId="41" fontId="8" fillId="0" borderId="0" applyFont="0" applyFill="0" applyBorder="0" applyAlignment="0" applyProtection="0"/>
    <xf numFmtId="191" fontId="90" fillId="0" borderId="0" applyFont="0" applyFill="0" applyBorder="0" applyAlignment="0" applyProtection="0"/>
    <xf numFmtId="173" fontId="90" fillId="0" borderId="0" applyFont="0" applyFill="0" applyBorder="0" applyAlignment="0" applyProtection="0"/>
    <xf numFmtId="0" fontId="125" fillId="0" borderId="0"/>
    <xf numFmtId="0" fontId="8" fillId="0" borderId="0"/>
    <xf numFmtId="0" fontId="89" fillId="0" borderId="0"/>
    <xf numFmtId="41" fontId="8" fillId="0" borderId="0" applyFont="0" applyFill="0" applyBorder="0" applyAlignment="0" applyProtection="0"/>
    <xf numFmtId="0" fontId="73" fillId="0" borderId="0"/>
    <xf numFmtId="178" fontId="93" fillId="0" borderId="116"/>
    <xf numFmtId="41" fontId="73" fillId="0" borderId="0" applyFont="0" applyFill="0" applyBorder="0" applyAlignment="0" applyProtection="0"/>
    <xf numFmtId="43" fontId="73" fillId="0" borderId="0" applyFont="0" applyFill="0" applyBorder="0" applyAlignment="0" applyProtection="0"/>
    <xf numFmtId="0" fontId="82" fillId="0" borderId="0" applyFont="0" applyFill="0" applyBorder="0" applyAlignment="0" applyProtection="0"/>
    <xf numFmtId="0" fontId="73" fillId="0" borderId="0"/>
    <xf numFmtId="0" fontId="73" fillId="0" borderId="0"/>
    <xf numFmtId="41" fontId="73" fillId="0" borderId="0" applyFont="0" applyFill="0" applyBorder="0" applyAlignment="0" applyProtection="0"/>
    <xf numFmtId="0" fontId="73" fillId="0" borderId="0"/>
    <xf numFmtId="0" fontId="52" fillId="0" borderId="0"/>
    <xf numFmtId="0" fontId="82" fillId="0" borderId="0"/>
    <xf numFmtId="41" fontId="73" fillId="0" borderId="0" applyFont="0" applyFill="0" applyBorder="0" applyAlignment="0" applyProtection="0"/>
    <xf numFmtId="0" fontId="82" fillId="0" borderId="0"/>
    <xf numFmtId="0" fontId="73" fillId="0" borderId="0"/>
    <xf numFmtId="0" fontId="16" fillId="0" borderId="4">
      <alignment horizontal="center"/>
    </xf>
    <xf numFmtId="43" fontId="8" fillId="0" borderId="0" applyFont="0" applyFill="0" applyBorder="0" applyAlignment="0" applyProtection="0"/>
    <xf numFmtId="0" fontId="8" fillId="0" borderId="0"/>
    <xf numFmtId="41" fontId="73" fillId="0" borderId="0" applyFont="0" applyFill="0" applyBorder="0" applyAlignment="0" applyProtection="0"/>
    <xf numFmtId="0" fontId="73" fillId="0" borderId="0"/>
    <xf numFmtId="0" fontId="73" fillId="0" borderId="0"/>
    <xf numFmtId="43" fontId="8" fillId="0" borderId="0" applyFont="0" applyFill="0" applyBorder="0" applyAlignment="0" applyProtection="0"/>
    <xf numFmtId="41" fontId="73" fillId="0" borderId="0" applyFont="0" applyFill="0" applyBorder="0" applyAlignment="0" applyProtection="0"/>
    <xf numFmtId="0" fontId="92" fillId="0" borderId="0"/>
    <xf numFmtId="0" fontId="73" fillId="0" borderId="0"/>
    <xf numFmtId="0" fontId="73" fillId="0" borderId="0"/>
    <xf numFmtId="41" fontId="73" fillId="0" borderId="0" applyFont="0" applyFill="0" applyBorder="0" applyAlignment="0" applyProtection="0"/>
    <xf numFmtId="0" fontId="73" fillId="0" borderId="0"/>
    <xf numFmtId="43" fontId="8" fillId="0" borderId="0" applyFont="0" applyFill="0" applyBorder="0" applyAlignment="0" applyProtection="0"/>
    <xf numFmtId="41" fontId="125" fillId="0" borderId="0" applyFont="0" applyFill="0" applyBorder="0" applyAlignment="0" applyProtection="0"/>
    <xf numFmtId="0" fontId="73" fillId="0" borderId="0"/>
    <xf numFmtId="0" fontId="73" fillId="0" borderId="0"/>
    <xf numFmtId="43" fontId="73" fillId="0" borderId="0" applyFont="0" applyFill="0" applyBorder="0" applyAlignment="0" applyProtection="0"/>
    <xf numFmtId="41" fontId="73" fillId="0" borderId="0" applyFont="0" applyFill="0" applyBorder="0" applyAlignment="0" applyProtection="0"/>
    <xf numFmtId="0" fontId="8" fillId="0" borderId="0"/>
    <xf numFmtId="41" fontId="73" fillId="0" borderId="0" applyFont="0" applyFill="0" applyBorder="0" applyAlignment="0" applyProtection="0"/>
    <xf numFmtId="0" fontId="73" fillId="0" borderId="0"/>
    <xf numFmtId="168" fontId="8" fillId="0" borderId="0" applyFont="0" applyFill="0" applyBorder="0" applyAlignment="0" applyProtection="0"/>
    <xf numFmtId="41" fontId="73" fillId="0" borderId="0" applyFont="0" applyFill="0" applyBorder="0" applyAlignment="0" applyProtection="0"/>
    <xf numFmtId="0" fontId="73" fillId="0" borderId="0"/>
    <xf numFmtId="41" fontId="73" fillId="0" borderId="0" applyFont="0" applyFill="0" applyBorder="0" applyAlignment="0" applyProtection="0"/>
    <xf numFmtId="0" fontId="73" fillId="0" borderId="0"/>
    <xf numFmtId="0" fontId="73" fillId="0" borderId="0"/>
    <xf numFmtId="43" fontId="8" fillId="0" borderId="0" applyFont="0" applyFill="0" applyBorder="0" applyAlignment="0" applyProtection="0"/>
    <xf numFmtId="41" fontId="73" fillId="0" borderId="0" applyFont="0" applyFill="0" applyBorder="0" applyAlignment="0" applyProtection="0"/>
    <xf numFmtId="0" fontId="73" fillId="0" borderId="0"/>
    <xf numFmtId="41" fontId="73" fillId="0" borderId="0" applyFont="0" applyFill="0" applyBorder="0" applyAlignment="0" applyProtection="0"/>
    <xf numFmtId="0" fontId="73" fillId="0" borderId="0"/>
    <xf numFmtId="0" fontId="73" fillId="0" borderId="0"/>
    <xf numFmtId="43" fontId="8" fillId="0" borderId="0" applyFont="0" applyFill="0" applyBorder="0" applyAlignment="0" applyProtection="0"/>
    <xf numFmtId="41" fontId="73" fillId="0" borderId="0" applyFont="0" applyFill="0" applyBorder="0" applyAlignment="0" applyProtection="0"/>
    <xf numFmtId="41" fontId="73" fillId="0" borderId="0" applyFont="0" applyFill="0" applyBorder="0" applyAlignment="0" applyProtection="0"/>
    <xf numFmtId="0" fontId="73" fillId="0" borderId="0"/>
    <xf numFmtId="41" fontId="73" fillId="0" borderId="0" applyFont="0" applyFill="0" applyBorder="0" applyAlignment="0" applyProtection="0"/>
    <xf numFmtId="0" fontId="73" fillId="0" borderId="0"/>
    <xf numFmtId="41" fontId="73" fillId="0" borderId="0" applyFont="0" applyFill="0" applyBorder="0" applyAlignment="0" applyProtection="0"/>
    <xf numFmtId="0" fontId="73" fillId="0" borderId="0"/>
    <xf numFmtId="43" fontId="8" fillId="0" borderId="0" applyFont="0" applyFill="0" applyBorder="0" applyAlignment="0" applyProtection="0"/>
    <xf numFmtId="41" fontId="73" fillId="0" borderId="0" applyFont="0" applyFill="0" applyBorder="0" applyAlignment="0" applyProtection="0"/>
    <xf numFmtId="0" fontId="73" fillId="0" borderId="0"/>
    <xf numFmtId="43" fontId="8" fillId="0" borderId="0" applyFont="0" applyFill="0" applyBorder="0" applyAlignment="0" applyProtection="0"/>
    <xf numFmtId="41" fontId="73" fillId="0" borderId="0" applyFont="0" applyFill="0" applyBorder="0" applyAlignment="0" applyProtection="0"/>
    <xf numFmtId="43" fontId="8" fillId="0" borderId="0" applyFont="0" applyFill="0" applyBorder="0" applyAlignment="0" applyProtection="0"/>
    <xf numFmtId="43" fontId="73" fillId="0" borderId="0" applyFont="0" applyFill="0" applyBorder="0" applyAlignment="0" applyProtection="0"/>
    <xf numFmtId="41" fontId="91" fillId="0" borderId="0" applyFont="0" applyFill="0" applyBorder="0" applyAlignment="0" applyProtection="0"/>
    <xf numFmtId="41" fontId="73" fillId="0" borderId="0" applyFont="0" applyFill="0" applyBorder="0" applyAlignment="0" applyProtection="0"/>
    <xf numFmtId="0" fontId="73" fillId="0" borderId="0"/>
    <xf numFmtId="43" fontId="8" fillId="0" borderId="0" applyFont="0" applyFill="0" applyBorder="0" applyAlignment="0" applyProtection="0"/>
    <xf numFmtId="41" fontId="8" fillId="0" borderId="0" applyFont="0" applyFill="0" applyBorder="0" applyAlignment="0" applyProtection="0"/>
    <xf numFmtId="41" fontId="73" fillId="0" borderId="0" applyFont="0" applyFill="0" applyBorder="0" applyAlignment="0" applyProtection="0"/>
    <xf numFmtId="0" fontId="73" fillId="0" borderId="0"/>
    <xf numFmtId="41" fontId="73" fillId="0" borderId="0" applyFont="0" applyFill="0" applyBorder="0" applyAlignment="0" applyProtection="0"/>
    <xf numFmtId="43" fontId="8" fillId="0" borderId="0" applyFont="0" applyFill="0" applyBorder="0" applyAlignment="0" applyProtection="0"/>
    <xf numFmtId="0" fontId="8" fillId="0" borderId="0"/>
    <xf numFmtId="41" fontId="73" fillId="0" borderId="0" applyFont="0" applyFill="0" applyBorder="0" applyAlignment="0" applyProtection="0"/>
    <xf numFmtId="0" fontId="73" fillId="0" borderId="0"/>
    <xf numFmtId="41" fontId="73" fillId="0" borderId="0" applyFont="0" applyFill="0" applyBorder="0" applyAlignment="0" applyProtection="0"/>
    <xf numFmtId="41" fontId="73" fillId="0" borderId="0" applyFont="0" applyFill="0" applyBorder="0" applyAlignment="0" applyProtection="0"/>
    <xf numFmtId="43" fontId="8" fillId="0" borderId="0" applyFont="0" applyFill="0" applyBorder="0" applyAlignment="0" applyProtection="0"/>
    <xf numFmtId="0" fontId="8" fillId="0" borderId="0"/>
    <xf numFmtId="41" fontId="73" fillId="0" borderId="0" applyFont="0" applyFill="0" applyBorder="0" applyAlignment="0" applyProtection="0"/>
    <xf numFmtId="0" fontId="73" fillId="0" borderId="0"/>
    <xf numFmtId="0" fontId="73" fillId="0" borderId="0"/>
    <xf numFmtId="41" fontId="73" fillId="0" borderId="0" applyFont="0" applyFill="0" applyBorder="0" applyAlignment="0" applyProtection="0"/>
    <xf numFmtId="43" fontId="8" fillId="0" borderId="0" applyFont="0" applyFill="0" applyBorder="0" applyAlignment="0" applyProtection="0"/>
    <xf numFmtId="41" fontId="73" fillId="0" borderId="0" applyFont="0" applyFill="0" applyBorder="0" applyAlignment="0" applyProtection="0"/>
    <xf numFmtId="43" fontId="125" fillId="0" borderId="0" applyFont="0" applyFill="0" applyBorder="0" applyAlignment="0" applyProtection="0"/>
    <xf numFmtId="0" fontId="73" fillId="0" borderId="0"/>
    <xf numFmtId="0" fontId="73" fillId="0" borderId="0"/>
    <xf numFmtId="41" fontId="73" fillId="0" borderId="0" applyFont="0" applyFill="0" applyBorder="0" applyAlignment="0" applyProtection="0"/>
    <xf numFmtId="204" fontId="125" fillId="0" borderId="0" applyFont="0" applyFill="0" applyBorder="0" applyAlignment="0" applyProtection="0"/>
    <xf numFmtId="41" fontId="73" fillId="0" borderId="0" applyFont="0" applyFill="0" applyBorder="0" applyAlignment="0" applyProtection="0"/>
    <xf numFmtId="43" fontId="8" fillId="0" borderId="0" applyFont="0" applyFill="0" applyBorder="0" applyAlignment="0" applyProtection="0"/>
    <xf numFmtId="0" fontId="73" fillId="0" borderId="0"/>
    <xf numFmtId="164" fontId="78" fillId="0" borderId="0" applyFont="0" applyFill="0" applyBorder="0" applyAlignment="0" applyProtection="0"/>
    <xf numFmtId="41" fontId="73" fillId="0" borderId="0" applyFont="0" applyFill="0" applyBorder="0" applyAlignment="0" applyProtection="0"/>
    <xf numFmtId="43" fontId="125" fillId="0" borderId="0" applyFont="0" applyFill="0" applyBorder="0" applyAlignment="0" applyProtection="0"/>
    <xf numFmtId="0" fontId="73" fillId="0" borderId="0"/>
    <xf numFmtId="41" fontId="73" fillId="0" borderId="0" applyFont="0" applyFill="0" applyBorder="0" applyAlignment="0" applyProtection="0"/>
    <xf numFmtId="0" fontId="73" fillId="0" borderId="0"/>
    <xf numFmtId="43" fontId="8" fillId="0" borderId="0" applyFont="0" applyFill="0" applyBorder="0" applyAlignment="0" applyProtection="0"/>
    <xf numFmtId="41" fontId="73" fillId="0" borderId="0" applyFont="0" applyFill="0" applyBorder="0" applyAlignment="0" applyProtection="0"/>
    <xf numFmtId="41" fontId="73" fillId="0" borderId="0" applyFont="0" applyFill="0" applyBorder="0" applyAlignment="0" applyProtection="0"/>
    <xf numFmtId="41" fontId="73" fillId="0" borderId="0" applyFont="0" applyFill="0" applyBorder="0" applyAlignment="0" applyProtection="0"/>
    <xf numFmtId="0" fontId="73" fillId="0" borderId="0"/>
    <xf numFmtId="43" fontId="8" fillId="0" borderId="0" applyFont="0" applyFill="0" applyBorder="0" applyAlignment="0" applyProtection="0"/>
    <xf numFmtId="41" fontId="73" fillId="0" borderId="0" applyFont="0" applyFill="0" applyBorder="0" applyAlignment="0" applyProtection="0"/>
    <xf numFmtId="168" fontId="8" fillId="0" borderId="0" applyFont="0" applyFill="0" applyBorder="0" applyAlignment="0" applyProtection="0"/>
    <xf numFmtId="41" fontId="73" fillId="0" borderId="0" applyFont="0" applyFill="0" applyBorder="0" applyAlignment="0" applyProtection="0"/>
    <xf numFmtId="41" fontId="73" fillId="0" borderId="0" applyFont="0" applyFill="0" applyBorder="0" applyAlignment="0" applyProtection="0"/>
    <xf numFmtId="0" fontId="73" fillId="0" borderId="0"/>
    <xf numFmtId="43" fontId="8" fillId="0" borderId="0" applyFont="0" applyFill="0" applyBorder="0" applyAlignment="0" applyProtection="0"/>
    <xf numFmtId="41" fontId="73"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1" fontId="73" fillId="0" borderId="0" applyFont="0" applyFill="0" applyBorder="0" applyAlignment="0" applyProtection="0"/>
    <xf numFmtId="0" fontId="73" fillId="0" borderId="0"/>
    <xf numFmtId="41" fontId="73" fillId="0" borderId="0" applyFont="0" applyFill="0" applyBorder="0" applyAlignment="0" applyProtection="0"/>
    <xf numFmtId="41" fontId="8" fillId="0" borderId="0" applyFont="0" applyFill="0" applyBorder="0" applyAlignment="0" applyProtection="0"/>
    <xf numFmtId="167" fontId="8" fillId="0" borderId="0" applyFont="0" applyFill="0" applyBorder="0" applyAlignment="0" applyProtection="0"/>
    <xf numFmtId="41" fontId="73" fillId="0" borderId="0" applyFont="0" applyFill="0" applyBorder="0" applyAlignment="0" applyProtection="0"/>
    <xf numFmtId="43" fontId="73" fillId="0" borderId="0" applyFont="0" applyFill="0" applyBorder="0" applyAlignment="0" applyProtection="0"/>
    <xf numFmtId="41" fontId="73" fillId="0" borderId="0" applyFont="0" applyFill="0" applyBorder="0" applyAlignment="0" applyProtection="0"/>
    <xf numFmtId="41" fontId="73" fillId="0" borderId="0" applyFont="0" applyFill="0" applyBorder="0" applyAlignment="0" applyProtection="0"/>
    <xf numFmtId="43" fontId="8" fillId="0" borderId="0" applyFont="0" applyFill="0" applyBorder="0" applyAlignment="0" applyProtection="0"/>
    <xf numFmtId="41" fontId="73" fillId="0" borderId="0" applyFont="0" applyFill="0" applyBorder="0" applyAlignment="0" applyProtection="0"/>
    <xf numFmtId="43" fontId="8" fillId="0" borderId="0" applyFont="0" applyFill="0" applyBorder="0" applyAlignment="0" applyProtection="0"/>
    <xf numFmtId="43" fontId="73" fillId="0" borderId="0" applyFont="0" applyFill="0" applyBorder="0" applyAlignment="0" applyProtection="0"/>
    <xf numFmtId="41" fontId="73" fillId="0" borderId="0" applyFont="0" applyFill="0" applyBorder="0" applyAlignment="0" applyProtection="0"/>
    <xf numFmtId="43" fontId="73" fillId="0" borderId="0" applyFont="0" applyFill="0" applyBorder="0" applyAlignment="0" applyProtection="0"/>
    <xf numFmtId="41" fontId="73" fillId="0" borderId="0" applyFont="0" applyFill="0" applyBorder="0" applyAlignment="0" applyProtection="0"/>
    <xf numFmtId="0" fontId="73" fillId="0" borderId="0"/>
    <xf numFmtId="43" fontId="8" fillId="0" borderId="0" applyFont="0" applyFill="0" applyBorder="0" applyAlignment="0" applyProtection="0"/>
    <xf numFmtId="41" fontId="73" fillId="0" borderId="0" applyFont="0" applyFill="0" applyBorder="0" applyAlignment="0" applyProtection="0"/>
    <xf numFmtId="43" fontId="8" fillId="0" borderId="0" applyFont="0" applyFill="0" applyBorder="0" applyAlignment="0" applyProtection="0"/>
    <xf numFmtId="41" fontId="73" fillId="0" borderId="0" applyFont="0" applyFill="0" applyBorder="0" applyAlignment="0" applyProtection="0"/>
    <xf numFmtId="0" fontId="73" fillId="0" borderId="0"/>
    <xf numFmtId="41" fontId="73" fillId="0" borderId="0" applyFont="0" applyFill="0" applyBorder="0" applyAlignment="0" applyProtection="0"/>
    <xf numFmtId="41" fontId="8" fillId="0" borderId="0" applyFont="0" applyFill="0" applyBorder="0" applyAlignment="0" applyProtection="0"/>
    <xf numFmtId="43" fontId="125" fillId="0" borderId="0" applyFont="0" applyFill="0" applyBorder="0" applyAlignment="0" applyProtection="0"/>
    <xf numFmtId="43" fontId="94" fillId="0" borderId="0" applyFont="0" applyFill="0" applyBorder="0" applyAlignment="0" applyProtection="0"/>
    <xf numFmtId="41" fontId="73" fillId="0" borderId="0" applyFont="0" applyFill="0" applyBorder="0" applyAlignment="0" applyProtection="0"/>
    <xf numFmtId="0" fontId="125" fillId="0" borderId="0"/>
    <xf numFmtId="43" fontId="73" fillId="0" borderId="0" applyFont="0" applyFill="0" applyBorder="0" applyAlignment="0" applyProtection="0"/>
    <xf numFmtId="0" fontId="73" fillId="0" borderId="0"/>
    <xf numFmtId="41" fontId="73" fillId="0" borderId="0" applyFont="0" applyFill="0" applyBorder="0" applyAlignment="0" applyProtection="0"/>
    <xf numFmtId="43" fontId="125" fillId="0" borderId="0" applyFont="0" applyFill="0" applyBorder="0" applyAlignment="0" applyProtection="0"/>
    <xf numFmtId="41" fontId="73" fillId="0" borderId="0" applyFont="0" applyFill="0" applyBorder="0" applyAlignment="0" applyProtection="0"/>
    <xf numFmtId="43" fontId="125" fillId="0" borderId="0" applyFont="0" applyFill="0" applyBorder="0" applyAlignment="0" applyProtection="0"/>
    <xf numFmtId="41" fontId="125" fillId="0" borderId="0" applyFont="0" applyFill="0" applyBorder="0" applyAlignment="0" applyProtection="0"/>
    <xf numFmtId="41" fontId="73" fillId="0" borderId="0" applyFont="0" applyFill="0" applyBorder="0" applyAlignment="0" applyProtection="0"/>
    <xf numFmtId="43" fontId="8" fillId="0" borderId="0" applyFont="0" applyFill="0" applyBorder="0" applyAlignment="0" applyProtection="0"/>
    <xf numFmtId="41" fontId="73" fillId="0" borderId="0" applyFont="0" applyFill="0" applyBorder="0" applyAlignment="0" applyProtection="0"/>
    <xf numFmtId="43" fontId="8" fillId="0" borderId="0" applyFont="0" applyFill="0" applyBorder="0" applyAlignment="0" applyProtection="0"/>
    <xf numFmtId="41" fontId="73" fillId="0" borderId="0" applyFont="0" applyFill="0" applyBorder="0" applyAlignment="0" applyProtection="0"/>
    <xf numFmtId="41" fontId="73" fillId="0" borderId="0" applyFont="0" applyFill="0" applyBorder="0" applyAlignment="0" applyProtection="0"/>
    <xf numFmtId="0" fontId="73" fillId="0" borderId="0"/>
    <xf numFmtId="41" fontId="73" fillId="0" borderId="0" applyFont="0" applyFill="0" applyBorder="0" applyAlignment="0" applyProtection="0"/>
    <xf numFmtId="0" fontId="73" fillId="0" borderId="0"/>
    <xf numFmtId="43" fontId="8" fillId="0" borderId="0" applyFont="0" applyFill="0" applyBorder="0" applyAlignment="0" applyProtection="0"/>
    <xf numFmtId="41" fontId="73" fillId="0" borderId="0" applyFont="0" applyFill="0" applyBorder="0" applyAlignment="0" applyProtection="0"/>
    <xf numFmtId="43" fontId="8" fillId="0" borderId="0" applyFont="0" applyFill="0" applyBorder="0" applyAlignment="0" applyProtection="0"/>
    <xf numFmtId="41" fontId="73" fillId="0" borderId="0" applyFont="0" applyFill="0" applyBorder="0" applyAlignment="0" applyProtection="0"/>
    <xf numFmtId="0" fontId="73" fillId="0" borderId="0"/>
    <xf numFmtId="41" fontId="73" fillId="0" borderId="0" applyFont="0" applyFill="0" applyBorder="0" applyAlignment="0" applyProtection="0"/>
    <xf numFmtId="43" fontId="73" fillId="0" borderId="0" applyFont="0" applyFill="0" applyBorder="0" applyAlignment="0" applyProtection="0"/>
    <xf numFmtId="41" fontId="73" fillId="0" borderId="0" applyFont="0" applyFill="0" applyBorder="0" applyAlignment="0" applyProtection="0"/>
    <xf numFmtId="41" fontId="73" fillId="0" borderId="0" applyFont="0" applyFill="0" applyBorder="0" applyAlignment="0" applyProtection="0"/>
    <xf numFmtId="43" fontId="73" fillId="0" borderId="0" applyFont="0" applyFill="0" applyBorder="0" applyAlignment="0" applyProtection="0"/>
    <xf numFmtId="41" fontId="73" fillId="0" borderId="0" applyFont="0" applyFill="0" applyBorder="0" applyAlignment="0" applyProtection="0"/>
    <xf numFmtId="0" fontId="73" fillId="0" borderId="0"/>
    <xf numFmtId="0" fontId="125" fillId="0" borderId="0"/>
    <xf numFmtId="41" fontId="73" fillId="0" borderId="0" applyFont="0" applyFill="0" applyBorder="0" applyAlignment="0" applyProtection="0"/>
    <xf numFmtId="43" fontId="8" fillId="0" borderId="0" applyFont="0" applyFill="0" applyBorder="0" applyAlignment="0" applyProtection="0"/>
    <xf numFmtId="41" fontId="73" fillId="0" borderId="0" applyFont="0" applyFill="0" applyBorder="0" applyAlignment="0" applyProtection="0"/>
    <xf numFmtId="43" fontId="8" fillId="0" borderId="0" applyFont="0" applyFill="0" applyBorder="0" applyAlignment="0" applyProtection="0"/>
    <xf numFmtId="41" fontId="73" fillId="0" borderId="0" applyFont="0" applyFill="0" applyBorder="0" applyAlignment="0" applyProtection="0"/>
    <xf numFmtId="41" fontId="73" fillId="0" borderId="0" applyFont="0" applyFill="0" applyBorder="0" applyAlignment="0" applyProtection="0"/>
    <xf numFmtId="0" fontId="73" fillId="0" borderId="0"/>
    <xf numFmtId="43" fontId="73" fillId="0" borderId="0" applyFont="0" applyFill="0" applyBorder="0" applyAlignment="0" applyProtection="0"/>
    <xf numFmtId="41" fontId="73" fillId="0" borderId="0" applyFont="0" applyFill="0" applyBorder="0" applyAlignment="0" applyProtection="0"/>
    <xf numFmtId="43" fontId="8" fillId="0" borderId="0" applyFont="0" applyFill="0" applyBorder="0" applyAlignment="0" applyProtection="0"/>
    <xf numFmtId="41" fontId="73" fillId="0" borderId="0" applyFont="0" applyFill="0" applyBorder="0" applyAlignment="0" applyProtection="0"/>
    <xf numFmtId="41" fontId="73" fillId="0" borderId="0" applyFont="0" applyFill="0" applyBorder="0" applyAlignment="0" applyProtection="0"/>
    <xf numFmtId="0" fontId="73" fillId="0" borderId="0"/>
    <xf numFmtId="41" fontId="73" fillId="0" borderId="0" applyFont="0" applyFill="0" applyBorder="0" applyAlignment="0" applyProtection="0"/>
    <xf numFmtId="41" fontId="73" fillId="0" borderId="0" applyFont="0" applyFill="0" applyBorder="0" applyAlignment="0" applyProtection="0"/>
    <xf numFmtId="43" fontId="73" fillId="0" borderId="0" applyFont="0" applyFill="0" applyBorder="0" applyAlignment="0" applyProtection="0"/>
    <xf numFmtId="41" fontId="73" fillId="0" borderId="0" applyFont="0" applyFill="0" applyBorder="0" applyAlignment="0" applyProtection="0"/>
    <xf numFmtId="41" fontId="73" fillId="0" borderId="0" applyFont="0" applyFill="0" applyBorder="0" applyAlignment="0" applyProtection="0"/>
    <xf numFmtId="41" fontId="73" fillId="0" borderId="0" applyFont="0" applyFill="0" applyBorder="0" applyAlignment="0" applyProtection="0"/>
    <xf numFmtId="41" fontId="73" fillId="0" borderId="0" applyFont="0" applyFill="0" applyBorder="0" applyAlignment="0" applyProtection="0"/>
    <xf numFmtId="41" fontId="73" fillId="0" borderId="0" applyFont="0" applyFill="0" applyBorder="0" applyAlignment="0" applyProtection="0"/>
    <xf numFmtId="41" fontId="73" fillId="0" borderId="0" applyFont="0" applyFill="0" applyBorder="0" applyAlignment="0" applyProtection="0"/>
    <xf numFmtId="0" fontId="73" fillId="0" borderId="0"/>
    <xf numFmtId="43" fontId="73" fillId="0" borderId="0" applyFont="0" applyFill="0" applyBorder="0" applyAlignment="0" applyProtection="0"/>
    <xf numFmtId="41" fontId="73" fillId="0" borderId="0" applyFont="0" applyFill="0" applyBorder="0" applyAlignment="0" applyProtection="0"/>
    <xf numFmtId="43" fontId="8" fillId="0" borderId="0" applyFont="0" applyFill="0" applyBorder="0" applyAlignment="0" applyProtection="0"/>
    <xf numFmtId="41" fontId="73" fillId="0" borderId="0" applyFont="0" applyFill="0" applyBorder="0" applyAlignment="0" applyProtection="0"/>
    <xf numFmtId="0" fontId="8" fillId="0" borderId="0"/>
    <xf numFmtId="41" fontId="73" fillId="0" borderId="0" applyFont="0" applyFill="0" applyBorder="0" applyAlignment="0" applyProtection="0"/>
    <xf numFmtId="43" fontId="8" fillId="0" borderId="0" applyFont="0" applyFill="0" applyBorder="0" applyAlignment="0" applyProtection="0"/>
    <xf numFmtId="41" fontId="73" fillId="0" borderId="0" applyFont="0" applyFill="0" applyBorder="0" applyAlignment="0" applyProtection="0"/>
    <xf numFmtId="0" fontId="8" fillId="0" borderId="0"/>
    <xf numFmtId="41" fontId="73" fillId="0" borderId="0" applyFont="0" applyFill="0" applyBorder="0" applyAlignment="0" applyProtection="0"/>
    <xf numFmtId="41" fontId="73" fillId="0" borderId="0" applyFont="0" applyFill="0" applyBorder="0" applyAlignment="0" applyProtection="0"/>
    <xf numFmtId="43" fontId="8" fillId="0" borderId="0" applyFont="0" applyFill="0" applyBorder="0" applyAlignment="0" applyProtection="0"/>
    <xf numFmtId="41" fontId="73" fillId="0" borderId="0" applyFont="0" applyFill="0" applyBorder="0" applyAlignment="0" applyProtection="0"/>
    <xf numFmtId="43" fontId="8" fillId="0" borderId="0" applyFont="0" applyFill="0" applyBorder="0" applyAlignment="0" applyProtection="0"/>
    <xf numFmtId="41" fontId="73" fillId="0" borderId="0" applyFont="0" applyFill="0" applyBorder="0" applyAlignment="0" applyProtection="0"/>
    <xf numFmtId="0" fontId="8" fillId="0" borderId="0"/>
    <xf numFmtId="43" fontId="73" fillId="0" borderId="0" applyFont="0" applyFill="0" applyBorder="0" applyAlignment="0" applyProtection="0"/>
    <xf numFmtId="41" fontId="73" fillId="0" borderId="0" applyFont="0" applyFill="0" applyBorder="0" applyAlignment="0" applyProtection="0"/>
    <xf numFmtId="41" fontId="87" fillId="0" borderId="0" applyFont="0" applyFill="0" applyBorder="0" applyAlignment="0" applyProtection="0"/>
    <xf numFmtId="41" fontId="73" fillId="0" borderId="0" applyFont="0" applyFill="0" applyBorder="0" applyAlignment="0" applyProtection="0"/>
    <xf numFmtId="0" fontId="73" fillId="0" borderId="0"/>
    <xf numFmtId="41" fontId="73" fillId="0" borderId="0" applyFont="0" applyFill="0" applyBorder="0" applyAlignment="0" applyProtection="0"/>
    <xf numFmtId="41" fontId="73" fillId="0" borderId="0" applyFont="0" applyFill="0" applyBorder="0" applyAlignment="0" applyProtection="0"/>
    <xf numFmtId="41" fontId="125" fillId="0" borderId="0" applyFont="0" applyFill="0" applyBorder="0" applyAlignment="0" applyProtection="0"/>
    <xf numFmtId="41" fontId="73" fillId="0" borderId="0" applyFont="0" applyFill="0" applyBorder="0" applyAlignment="0" applyProtection="0"/>
    <xf numFmtId="0" fontId="73" fillId="0" borderId="0"/>
    <xf numFmtId="41" fontId="73" fillId="0" borderId="0" applyFont="0" applyFill="0" applyBorder="0" applyAlignment="0" applyProtection="0"/>
    <xf numFmtId="41" fontId="73" fillId="0" borderId="0" applyFont="0" applyFill="0" applyBorder="0" applyAlignment="0" applyProtection="0"/>
    <xf numFmtId="43" fontId="8" fillId="0" borderId="0" applyFont="0" applyFill="0" applyBorder="0" applyAlignment="0" applyProtection="0"/>
    <xf numFmtId="41" fontId="73" fillId="0" borderId="0" applyFont="0" applyFill="0" applyBorder="0" applyAlignment="0" applyProtection="0"/>
    <xf numFmtId="43" fontId="8" fillId="0" borderId="0" applyFont="0" applyFill="0" applyBorder="0" applyAlignment="0" applyProtection="0"/>
    <xf numFmtId="41" fontId="73" fillId="0" borderId="0" applyFont="0" applyFill="0" applyBorder="0" applyAlignment="0" applyProtection="0"/>
    <xf numFmtId="43" fontId="73" fillId="0" borderId="0" applyFont="0" applyFill="0" applyBorder="0" applyAlignment="0" applyProtection="0"/>
    <xf numFmtId="41" fontId="73" fillId="0" borderId="0" applyFont="0" applyFill="0" applyBorder="0" applyAlignment="0" applyProtection="0"/>
    <xf numFmtId="43" fontId="8" fillId="0" borderId="0" applyFont="0" applyFill="0" applyBorder="0" applyAlignment="0" applyProtection="0"/>
    <xf numFmtId="41" fontId="73" fillId="0" borderId="0" applyFont="0" applyFill="0" applyBorder="0" applyAlignment="0" applyProtection="0"/>
    <xf numFmtId="168" fontId="8" fillId="0" borderId="0" applyFont="0" applyFill="0" applyBorder="0" applyAlignment="0" applyProtection="0"/>
    <xf numFmtId="41" fontId="73" fillId="0" borderId="0" applyFont="0" applyFill="0" applyBorder="0" applyAlignment="0" applyProtection="0"/>
    <xf numFmtId="168" fontId="8" fillId="0" borderId="0" applyFont="0" applyFill="0" applyBorder="0" applyAlignment="0" applyProtection="0"/>
    <xf numFmtId="41" fontId="73" fillId="0" borderId="0" applyFont="0" applyFill="0" applyBorder="0" applyAlignment="0" applyProtection="0"/>
    <xf numFmtId="168" fontId="8" fillId="0" borderId="0" applyFont="0" applyFill="0" applyBorder="0" applyAlignment="0" applyProtection="0"/>
    <xf numFmtId="41" fontId="73" fillId="0" borderId="0" applyFont="0" applyFill="0" applyBorder="0" applyAlignment="0" applyProtection="0"/>
    <xf numFmtId="0" fontId="73" fillId="0" borderId="0"/>
    <xf numFmtId="43" fontId="8" fillId="0" borderId="0" applyFont="0" applyFill="0" applyBorder="0" applyAlignment="0" applyProtection="0"/>
    <xf numFmtId="41" fontId="73" fillId="0" borderId="0" applyFont="0" applyFill="0" applyBorder="0" applyAlignment="0" applyProtection="0"/>
    <xf numFmtId="41" fontId="73" fillId="0" borderId="0" applyFont="0" applyFill="0" applyBorder="0" applyAlignment="0" applyProtection="0"/>
    <xf numFmtId="0" fontId="125" fillId="0" borderId="0">
      <alignment vertical="center"/>
    </xf>
    <xf numFmtId="41" fontId="73" fillId="0" borderId="0" applyFont="0" applyFill="0" applyBorder="0" applyAlignment="0" applyProtection="0"/>
    <xf numFmtId="0" fontId="73" fillId="0" borderId="0"/>
    <xf numFmtId="43" fontId="8" fillId="0" borderId="0" applyFont="0" applyFill="0" applyBorder="0" applyAlignment="0" applyProtection="0"/>
    <xf numFmtId="0" fontId="8" fillId="0" borderId="0"/>
    <xf numFmtId="41" fontId="73" fillId="0" borderId="0" applyFont="0" applyFill="0" applyBorder="0" applyAlignment="0" applyProtection="0"/>
    <xf numFmtId="41" fontId="73" fillId="0" borderId="0" applyFont="0" applyFill="0" applyBorder="0" applyAlignment="0" applyProtection="0"/>
    <xf numFmtId="0" fontId="73" fillId="0" borderId="0"/>
    <xf numFmtId="43" fontId="8" fillId="0" borderId="0" applyFont="0" applyFill="0" applyBorder="0" applyAlignment="0" applyProtection="0"/>
    <xf numFmtId="0" fontId="8" fillId="0" borderId="0"/>
    <xf numFmtId="41" fontId="73" fillId="0" borderId="0" applyFont="0" applyFill="0" applyBorder="0" applyAlignment="0" applyProtection="0"/>
    <xf numFmtId="41" fontId="73" fillId="0" borderId="0" applyFont="0" applyFill="0" applyBorder="0" applyAlignment="0" applyProtection="0"/>
    <xf numFmtId="0" fontId="73" fillId="0" borderId="0"/>
    <xf numFmtId="43" fontId="8" fillId="0" borderId="0" applyFont="0" applyFill="0" applyBorder="0" applyAlignment="0" applyProtection="0"/>
    <xf numFmtId="41" fontId="73" fillId="0" borderId="0" applyFont="0" applyFill="0" applyBorder="0" applyAlignment="0" applyProtection="0"/>
    <xf numFmtId="41" fontId="73" fillId="0" borderId="0" applyFont="0" applyFill="0" applyBorder="0" applyAlignment="0" applyProtection="0"/>
    <xf numFmtId="0" fontId="73" fillId="0" borderId="0"/>
    <xf numFmtId="43" fontId="8" fillId="0" borderId="0" applyFont="0" applyFill="0" applyBorder="0" applyAlignment="0" applyProtection="0"/>
    <xf numFmtId="41" fontId="73" fillId="0" borderId="0" applyFont="0" applyFill="0" applyBorder="0" applyAlignment="0" applyProtection="0"/>
    <xf numFmtId="43" fontId="8" fillId="0" borderId="0" applyFont="0" applyFill="0" applyBorder="0" applyAlignment="0" applyProtection="0"/>
    <xf numFmtId="41" fontId="73" fillId="0" borderId="0" applyFont="0" applyFill="0" applyBorder="0" applyAlignment="0" applyProtection="0"/>
    <xf numFmtId="0" fontId="73" fillId="0" borderId="0"/>
    <xf numFmtId="43" fontId="73" fillId="0" borderId="0" applyFont="0" applyFill="0" applyBorder="0" applyAlignment="0" applyProtection="0"/>
    <xf numFmtId="43" fontId="73" fillId="0" borderId="0" applyFont="0" applyFill="0" applyBorder="0" applyAlignment="0" applyProtection="0"/>
    <xf numFmtId="41" fontId="73" fillId="0" borderId="0" applyFont="0" applyFill="0" applyBorder="0" applyAlignment="0" applyProtection="0"/>
    <xf numFmtId="0" fontId="73" fillId="0" borderId="0"/>
    <xf numFmtId="41" fontId="73" fillId="0" borderId="0" applyFont="0" applyFill="0" applyBorder="0" applyAlignment="0" applyProtection="0"/>
    <xf numFmtId="0" fontId="73" fillId="0" borderId="0"/>
    <xf numFmtId="168" fontId="8" fillId="0" borderId="0" applyFont="0" applyFill="0" applyBorder="0" applyAlignment="0" applyProtection="0"/>
    <xf numFmtId="41" fontId="73" fillId="0" borderId="0" applyFont="0" applyFill="0" applyBorder="0" applyAlignment="0" applyProtection="0"/>
    <xf numFmtId="0" fontId="73" fillId="0" borderId="0"/>
    <xf numFmtId="43" fontId="8" fillId="0" borderId="0" applyFont="0" applyFill="0" applyBorder="0" applyAlignment="0" applyProtection="0"/>
    <xf numFmtId="0" fontId="8" fillId="0" borderId="0"/>
    <xf numFmtId="41" fontId="73" fillId="0" borderId="0" applyFont="0" applyFill="0" applyBorder="0" applyAlignment="0" applyProtection="0"/>
    <xf numFmtId="0" fontId="73" fillId="0" borderId="0"/>
    <xf numFmtId="0" fontId="73" fillId="0" borderId="0"/>
    <xf numFmtId="43" fontId="8" fillId="0" borderId="0" applyFont="0" applyFill="0" applyBorder="0" applyAlignment="0" applyProtection="0"/>
    <xf numFmtId="0" fontId="8" fillId="0" borderId="0"/>
    <xf numFmtId="41" fontId="73" fillId="0" borderId="0" applyFont="0" applyFill="0" applyBorder="0" applyAlignment="0" applyProtection="0"/>
    <xf numFmtId="0" fontId="73" fillId="0" borderId="0"/>
    <xf numFmtId="43" fontId="8" fillId="0" borderId="0" applyFont="0" applyFill="0" applyBorder="0" applyAlignment="0" applyProtection="0"/>
    <xf numFmtId="0" fontId="8" fillId="0" borderId="0"/>
    <xf numFmtId="41" fontId="73" fillId="0" borderId="0" applyFont="0" applyFill="0" applyBorder="0" applyAlignment="0" applyProtection="0"/>
    <xf numFmtId="0" fontId="73" fillId="0" borderId="0"/>
    <xf numFmtId="43" fontId="8" fillId="0" borderId="0" applyFont="0" applyFill="0" applyBorder="0" applyAlignment="0" applyProtection="0"/>
    <xf numFmtId="0" fontId="8" fillId="0" borderId="0"/>
    <xf numFmtId="41" fontId="73" fillId="0" borderId="0" applyFont="0" applyFill="0" applyBorder="0" applyAlignment="0" applyProtection="0"/>
    <xf numFmtId="0" fontId="73" fillId="0" borderId="0"/>
    <xf numFmtId="0" fontId="8" fillId="0" borderId="0"/>
    <xf numFmtId="41" fontId="73" fillId="0" borderId="0" applyFont="0" applyFill="0" applyBorder="0" applyAlignment="0" applyProtection="0"/>
    <xf numFmtId="0" fontId="125" fillId="0" borderId="0"/>
    <xf numFmtId="43" fontId="8" fillId="0" borderId="0" applyFont="0" applyFill="0" applyBorder="0" applyAlignment="0" applyProtection="0"/>
    <xf numFmtId="0" fontId="73" fillId="0" borderId="0"/>
    <xf numFmtId="165" fontId="78" fillId="0" borderId="0" applyFont="0" applyFill="0" applyBorder="0" applyAlignment="0" applyProtection="0"/>
    <xf numFmtId="167" fontId="125" fillId="0" borderId="0" applyFont="0" applyFill="0" applyBorder="0" applyAlignment="0" applyProtection="0"/>
    <xf numFmtId="41" fontId="73" fillId="0" borderId="0" applyFont="0" applyFill="0" applyBorder="0" applyAlignment="0" applyProtection="0"/>
    <xf numFmtId="0" fontId="73" fillId="0" borderId="0"/>
    <xf numFmtId="43" fontId="8" fillId="0" borderId="0" applyFont="0" applyFill="0" applyBorder="0" applyAlignment="0" applyProtection="0"/>
    <xf numFmtId="0" fontId="8" fillId="0" borderId="0"/>
    <xf numFmtId="41" fontId="73" fillId="0" borderId="0" applyFont="0" applyFill="0" applyBorder="0" applyAlignment="0" applyProtection="0"/>
    <xf numFmtId="0" fontId="73" fillId="0" borderId="0"/>
    <xf numFmtId="201" fontId="125" fillId="0" borderId="0" applyFont="0" applyFill="0" applyBorder="0" applyAlignment="0" applyProtection="0"/>
    <xf numFmtId="41" fontId="73" fillId="0" borderId="0" applyFont="0" applyFill="0" applyBorder="0" applyAlignment="0" applyProtection="0"/>
    <xf numFmtId="0" fontId="73" fillId="0" borderId="0"/>
    <xf numFmtId="0" fontId="73" fillId="0" borderId="0"/>
    <xf numFmtId="43" fontId="8" fillId="0" borderId="0" applyFont="0" applyFill="0" applyBorder="0" applyAlignment="0" applyProtection="0"/>
    <xf numFmtId="0" fontId="8" fillId="0" borderId="0"/>
    <xf numFmtId="41" fontId="73" fillId="0" borderId="0" applyFont="0" applyFill="0" applyBorder="0" applyAlignment="0" applyProtection="0"/>
    <xf numFmtId="0" fontId="73" fillId="0" borderId="0"/>
    <xf numFmtId="43" fontId="73" fillId="0" borderId="0" applyFont="0" applyFill="0" applyBorder="0" applyAlignment="0" applyProtection="0"/>
    <xf numFmtId="43" fontId="73" fillId="0" borderId="0" applyFont="0" applyFill="0" applyBorder="0" applyAlignment="0" applyProtection="0"/>
    <xf numFmtId="41" fontId="73" fillId="0" borderId="0" applyFont="0" applyFill="0" applyBorder="0" applyAlignment="0" applyProtection="0"/>
    <xf numFmtId="0" fontId="73" fillId="0" borderId="0"/>
    <xf numFmtId="41" fontId="73" fillId="0" borderId="0" applyFont="0" applyFill="0" applyBorder="0" applyAlignment="0" applyProtection="0"/>
    <xf numFmtId="0" fontId="73" fillId="0" borderId="0"/>
    <xf numFmtId="43" fontId="8" fillId="0" borderId="0" applyFont="0" applyFill="0" applyBorder="0" applyAlignment="0" applyProtection="0"/>
    <xf numFmtId="41" fontId="73" fillId="0" borderId="0" applyFont="0" applyFill="0" applyBorder="0" applyAlignment="0" applyProtection="0"/>
    <xf numFmtId="0" fontId="73" fillId="0" borderId="0"/>
    <xf numFmtId="41" fontId="73" fillId="0" borderId="0" applyFont="0" applyFill="0" applyBorder="0" applyAlignment="0" applyProtection="0"/>
    <xf numFmtId="41" fontId="73" fillId="0" borderId="0" applyFont="0" applyFill="0" applyBorder="0" applyAlignment="0" applyProtection="0"/>
    <xf numFmtId="0" fontId="73" fillId="0" borderId="0"/>
    <xf numFmtId="0" fontId="73" fillId="0" borderId="0"/>
    <xf numFmtId="43" fontId="8" fillId="0" borderId="0" applyFont="0" applyFill="0" applyBorder="0" applyAlignment="0" applyProtection="0"/>
    <xf numFmtId="0" fontId="8" fillId="0" borderId="0"/>
    <xf numFmtId="41" fontId="73" fillId="0" borderId="0" applyFont="0" applyFill="0" applyBorder="0" applyAlignment="0" applyProtection="0"/>
    <xf numFmtId="0" fontId="73" fillId="0" borderId="0"/>
    <xf numFmtId="0" fontId="73" fillId="0" borderId="0"/>
    <xf numFmtId="0" fontId="73" fillId="0" borderId="0"/>
    <xf numFmtId="41" fontId="73" fillId="0" borderId="0" applyFont="0" applyFill="0" applyBorder="0" applyAlignment="0" applyProtection="0"/>
    <xf numFmtId="0" fontId="73" fillId="0" borderId="0"/>
    <xf numFmtId="0" fontId="73" fillId="0" borderId="0"/>
    <xf numFmtId="0" fontId="8" fillId="0" borderId="0"/>
    <xf numFmtId="41" fontId="73" fillId="0" borderId="0" applyFont="0" applyFill="0" applyBorder="0" applyAlignment="0" applyProtection="0"/>
    <xf numFmtId="0" fontId="73" fillId="0" borderId="0"/>
    <xf numFmtId="41" fontId="73" fillId="0" borderId="0" applyFont="0" applyFill="0" applyBorder="0" applyAlignment="0" applyProtection="0"/>
    <xf numFmtId="0" fontId="73" fillId="0" borderId="0"/>
    <xf numFmtId="0" fontId="8" fillId="0" borderId="0"/>
    <xf numFmtId="41" fontId="73" fillId="0" borderId="0" applyFont="0" applyFill="0" applyBorder="0" applyAlignment="0" applyProtection="0"/>
    <xf numFmtId="0" fontId="73" fillId="0" borderId="0"/>
    <xf numFmtId="41" fontId="73" fillId="0" borderId="0" applyFont="0" applyFill="0" applyBorder="0" applyAlignment="0" applyProtection="0"/>
    <xf numFmtId="0" fontId="73" fillId="0" borderId="0"/>
    <xf numFmtId="0" fontId="73" fillId="0" borderId="0"/>
    <xf numFmtId="0" fontId="8" fillId="0" borderId="0"/>
    <xf numFmtId="41" fontId="73" fillId="0" borderId="0" applyFont="0" applyFill="0" applyBorder="0" applyAlignment="0" applyProtection="0"/>
    <xf numFmtId="0" fontId="73" fillId="0" borderId="0"/>
    <xf numFmtId="43" fontId="8" fillId="0" borderId="0" applyFont="0" applyFill="0" applyBorder="0" applyAlignment="0" applyProtection="0"/>
    <xf numFmtId="0" fontId="8" fillId="0" borderId="0"/>
    <xf numFmtId="41" fontId="73" fillId="0" borderId="0" applyFont="0" applyFill="0" applyBorder="0" applyAlignment="0" applyProtection="0"/>
    <xf numFmtId="0" fontId="73" fillId="0" borderId="0"/>
    <xf numFmtId="0" fontId="8" fillId="0" borderId="0"/>
    <xf numFmtId="41" fontId="73" fillId="0" borderId="0" applyFont="0" applyFill="0" applyBorder="0" applyAlignment="0" applyProtection="0"/>
    <xf numFmtId="0" fontId="73" fillId="0" borderId="0"/>
    <xf numFmtId="0" fontId="73" fillId="0" borderId="0"/>
    <xf numFmtId="0" fontId="8" fillId="0" borderId="0"/>
    <xf numFmtId="41" fontId="73" fillId="0" borderId="0" applyFont="0" applyFill="0" applyBorder="0" applyAlignment="0" applyProtection="0"/>
    <xf numFmtId="0" fontId="73" fillId="0" borderId="0"/>
    <xf numFmtId="0" fontId="8" fillId="0" borderId="0"/>
    <xf numFmtId="41" fontId="73" fillId="0" borderId="0" applyFont="0" applyFill="0" applyBorder="0" applyAlignment="0" applyProtection="0"/>
    <xf numFmtId="0" fontId="73" fillId="0" borderId="0"/>
    <xf numFmtId="0" fontId="8" fillId="0" borderId="0"/>
    <xf numFmtId="41" fontId="73" fillId="0" borderId="0" applyFont="0" applyFill="0" applyBorder="0" applyAlignment="0" applyProtection="0"/>
    <xf numFmtId="0" fontId="73" fillId="0" borderId="0"/>
    <xf numFmtId="0" fontId="8" fillId="0" borderId="0"/>
    <xf numFmtId="41" fontId="73" fillId="0" borderId="0" applyFont="0" applyFill="0" applyBorder="0" applyAlignment="0" applyProtection="0"/>
    <xf numFmtId="0" fontId="73" fillId="0" borderId="0"/>
    <xf numFmtId="43" fontId="8" fillId="0" borderId="0" applyFont="0" applyFill="0" applyBorder="0" applyAlignment="0" applyProtection="0"/>
    <xf numFmtId="0" fontId="73" fillId="0" borderId="0"/>
    <xf numFmtId="0" fontId="8" fillId="0" borderId="0"/>
    <xf numFmtId="41" fontId="73" fillId="0" borderId="0" applyFont="0" applyFill="0" applyBorder="0" applyAlignment="0" applyProtection="0"/>
    <xf numFmtId="0" fontId="73" fillId="0" borderId="0"/>
    <xf numFmtId="0" fontId="73" fillId="0" borderId="0"/>
    <xf numFmtId="0" fontId="73" fillId="0" borderId="0"/>
    <xf numFmtId="41" fontId="73" fillId="0" borderId="0" applyFont="0" applyFill="0" applyBorder="0" applyAlignment="0" applyProtection="0"/>
    <xf numFmtId="0" fontId="73" fillId="0" borderId="0"/>
    <xf numFmtId="41" fontId="73" fillId="0" borderId="0" applyFont="0" applyFill="0" applyBorder="0" applyAlignment="0" applyProtection="0"/>
    <xf numFmtId="0" fontId="73" fillId="0" borderId="0"/>
    <xf numFmtId="41" fontId="73" fillId="0" borderId="0" applyFont="0" applyFill="0" applyBorder="0" applyAlignment="0" applyProtection="0"/>
    <xf numFmtId="0" fontId="73" fillId="0" borderId="0"/>
    <xf numFmtId="43" fontId="8" fillId="0" borderId="0" applyFont="0" applyFill="0" applyBorder="0" applyAlignment="0" applyProtection="0"/>
    <xf numFmtId="0" fontId="73" fillId="0" borderId="0"/>
    <xf numFmtId="0" fontId="8" fillId="0" borderId="0"/>
    <xf numFmtId="41" fontId="73" fillId="0" borderId="0" applyFont="0" applyFill="0" applyBorder="0" applyAlignment="0" applyProtection="0"/>
    <xf numFmtId="0" fontId="73" fillId="0" borderId="0"/>
    <xf numFmtId="43" fontId="8" fillId="0" borderId="0" applyFont="0" applyFill="0" applyBorder="0" applyAlignment="0" applyProtection="0"/>
    <xf numFmtId="41" fontId="73" fillId="0" borderId="0" applyFont="0" applyFill="0" applyBorder="0" applyAlignment="0" applyProtection="0"/>
    <xf numFmtId="0" fontId="73" fillId="0" borderId="0"/>
    <xf numFmtId="43" fontId="8" fillId="0" borderId="0" applyFont="0" applyFill="0" applyBorder="0" applyAlignment="0" applyProtection="0"/>
    <xf numFmtId="0" fontId="8" fillId="0" borderId="0"/>
    <xf numFmtId="41" fontId="73" fillId="0" borderId="0" applyFont="0" applyFill="0" applyBorder="0" applyAlignment="0" applyProtection="0"/>
    <xf numFmtId="41" fontId="73" fillId="0" borderId="0" applyFont="0" applyFill="0" applyBorder="0" applyAlignment="0" applyProtection="0"/>
    <xf numFmtId="0" fontId="73" fillId="0" borderId="0"/>
    <xf numFmtId="43" fontId="8" fillId="0" borderId="0" applyFont="0" applyFill="0" applyBorder="0" applyAlignment="0" applyProtection="0"/>
    <xf numFmtId="0" fontId="8" fillId="0" borderId="0"/>
    <xf numFmtId="41" fontId="73" fillId="0" borderId="0" applyFont="0" applyFill="0" applyBorder="0" applyAlignment="0" applyProtection="0"/>
    <xf numFmtId="0" fontId="73" fillId="0" borderId="0"/>
    <xf numFmtId="43" fontId="8" fillId="0" borderId="0" applyFont="0" applyFill="0" applyBorder="0" applyAlignment="0" applyProtection="0"/>
    <xf numFmtId="41" fontId="73" fillId="0" borderId="0" applyFont="0" applyFill="0" applyBorder="0" applyAlignment="0" applyProtection="0"/>
    <xf numFmtId="41" fontId="73" fillId="0" borderId="0" applyFont="0" applyFill="0" applyBorder="0" applyAlignment="0" applyProtection="0"/>
    <xf numFmtId="0" fontId="73" fillId="0" borderId="0"/>
    <xf numFmtId="41" fontId="73" fillId="0" borderId="0" applyFont="0" applyFill="0" applyBorder="0" applyAlignment="0" applyProtection="0"/>
    <xf numFmtId="41" fontId="73" fillId="0" borderId="0" applyFont="0" applyFill="0" applyBorder="0" applyAlignment="0" applyProtection="0"/>
    <xf numFmtId="41" fontId="73" fillId="0" borderId="0" applyFont="0" applyFill="0" applyBorder="0" applyAlignment="0" applyProtection="0"/>
    <xf numFmtId="0" fontId="73" fillId="0" borderId="0"/>
    <xf numFmtId="201" fontId="125" fillId="0" borderId="0" applyFont="0" applyFill="0" applyBorder="0" applyAlignment="0" applyProtection="0"/>
    <xf numFmtId="41" fontId="73" fillId="0" borderId="0" applyFont="0" applyFill="0" applyBorder="0" applyAlignment="0" applyProtection="0"/>
    <xf numFmtId="41" fontId="73" fillId="0" borderId="0" applyFont="0" applyFill="0" applyBorder="0" applyAlignment="0" applyProtection="0"/>
    <xf numFmtId="41" fontId="73" fillId="0" borderId="0" applyFont="0" applyFill="0" applyBorder="0" applyAlignment="0" applyProtection="0"/>
    <xf numFmtId="41" fontId="73" fillId="0" borderId="0" applyFont="0" applyFill="0" applyBorder="0" applyAlignment="0" applyProtection="0"/>
    <xf numFmtId="0" fontId="73" fillId="0" borderId="0"/>
    <xf numFmtId="0" fontId="73" fillId="0" borderId="0"/>
    <xf numFmtId="0" fontId="73" fillId="0" borderId="0"/>
    <xf numFmtId="41" fontId="73" fillId="0" borderId="0" applyFont="0" applyFill="0" applyBorder="0" applyAlignment="0" applyProtection="0"/>
    <xf numFmtId="0" fontId="8" fillId="0" borderId="0"/>
    <xf numFmtId="0" fontId="73" fillId="0" borderId="0"/>
    <xf numFmtId="41" fontId="73" fillId="0" borderId="0" applyFont="0" applyFill="0" applyBorder="0" applyAlignment="0" applyProtection="0"/>
    <xf numFmtId="0" fontId="73" fillId="0" borderId="0"/>
    <xf numFmtId="41" fontId="73" fillId="0" borderId="0" applyFont="0" applyFill="0" applyBorder="0" applyAlignment="0" applyProtection="0"/>
    <xf numFmtId="0" fontId="73" fillId="0" borderId="0"/>
    <xf numFmtId="41" fontId="73" fillId="0" borderId="0" applyFont="0" applyFill="0" applyBorder="0" applyAlignment="0" applyProtection="0"/>
    <xf numFmtId="0" fontId="73" fillId="0" borderId="0"/>
    <xf numFmtId="0" fontId="73" fillId="0" borderId="0"/>
    <xf numFmtId="0" fontId="73" fillId="0" borderId="0"/>
    <xf numFmtId="41" fontId="73" fillId="0" borderId="0" applyFont="0" applyFill="0" applyBorder="0" applyAlignment="0" applyProtection="0"/>
    <xf numFmtId="0" fontId="73" fillId="0" borderId="0"/>
    <xf numFmtId="0" fontId="73" fillId="0" borderId="0"/>
    <xf numFmtId="43" fontId="73" fillId="0" borderId="0" applyFont="0" applyFill="0" applyBorder="0" applyAlignment="0" applyProtection="0"/>
    <xf numFmtId="41" fontId="73" fillId="0" borderId="0" applyFont="0" applyFill="0" applyBorder="0" applyAlignment="0" applyProtection="0"/>
    <xf numFmtId="41" fontId="73" fillId="0" borderId="0" applyFont="0" applyFill="0" applyBorder="0" applyAlignment="0" applyProtection="0"/>
    <xf numFmtId="0" fontId="73" fillId="0" borderId="0"/>
    <xf numFmtId="41" fontId="73" fillId="0" borderId="0" applyFont="0" applyFill="0" applyBorder="0" applyAlignment="0" applyProtection="0"/>
    <xf numFmtId="0" fontId="73" fillId="0" borderId="0"/>
    <xf numFmtId="0" fontId="73" fillId="0" borderId="0"/>
    <xf numFmtId="43" fontId="73" fillId="0" borderId="0" applyFont="0" applyFill="0" applyBorder="0" applyAlignment="0" applyProtection="0"/>
    <xf numFmtId="41" fontId="73" fillId="0" borderId="0" applyFont="0" applyFill="0" applyBorder="0" applyAlignment="0" applyProtection="0"/>
    <xf numFmtId="0" fontId="73" fillId="0" borderId="0"/>
    <xf numFmtId="41" fontId="73" fillId="0" borderId="0" applyFont="0" applyFill="0" applyBorder="0" applyAlignment="0" applyProtection="0"/>
    <xf numFmtId="0" fontId="73" fillId="0" borderId="0"/>
    <xf numFmtId="41" fontId="73" fillId="0" borderId="0" applyFont="0" applyFill="0" applyBorder="0" applyAlignment="0" applyProtection="0"/>
    <xf numFmtId="0" fontId="73" fillId="0" borderId="0"/>
    <xf numFmtId="0" fontId="73" fillId="0" borderId="0"/>
    <xf numFmtId="41" fontId="73" fillId="0" borderId="0" applyFont="0" applyFill="0" applyBorder="0" applyAlignment="0" applyProtection="0"/>
    <xf numFmtId="0" fontId="73" fillId="0" borderId="0"/>
    <xf numFmtId="41" fontId="73" fillId="0" borderId="0" applyFont="0" applyFill="0" applyBorder="0" applyAlignment="0" applyProtection="0"/>
    <xf numFmtId="0" fontId="73" fillId="0" borderId="0"/>
    <xf numFmtId="41" fontId="73" fillId="0" borderId="0" applyFont="0" applyFill="0" applyBorder="0" applyAlignment="0" applyProtection="0"/>
    <xf numFmtId="0" fontId="73" fillId="0" borderId="0"/>
    <xf numFmtId="0" fontId="73" fillId="0" borderId="0"/>
    <xf numFmtId="41" fontId="73" fillId="0" borderId="0" applyFont="0" applyFill="0" applyBorder="0" applyAlignment="0" applyProtection="0"/>
    <xf numFmtId="0" fontId="73" fillId="0" borderId="0"/>
    <xf numFmtId="0" fontId="73" fillId="0" borderId="0"/>
    <xf numFmtId="0" fontId="73" fillId="0" borderId="0"/>
    <xf numFmtId="41" fontId="73" fillId="0" borderId="0" applyFont="0" applyFill="0" applyBorder="0" applyAlignment="0" applyProtection="0"/>
    <xf numFmtId="38" fontId="99" fillId="0" borderId="0" applyFont="0" applyFill="0" applyBorder="0" applyAlignment="0" applyProtection="0"/>
    <xf numFmtId="41" fontId="73" fillId="0" borderId="0" applyFont="0" applyFill="0" applyBorder="0" applyAlignment="0" applyProtection="0"/>
    <xf numFmtId="0" fontId="73" fillId="0" borderId="0"/>
    <xf numFmtId="0" fontId="73" fillId="0" borderId="0"/>
    <xf numFmtId="0" fontId="73" fillId="0" borderId="0"/>
    <xf numFmtId="41" fontId="73" fillId="0" borderId="0" applyFont="0" applyFill="0" applyBorder="0" applyAlignment="0" applyProtection="0"/>
    <xf numFmtId="0" fontId="73" fillId="0" borderId="0"/>
    <xf numFmtId="0" fontId="73" fillId="0" borderId="0"/>
    <xf numFmtId="41" fontId="73" fillId="0" borderId="0" applyFont="0" applyFill="0" applyBorder="0" applyAlignment="0" applyProtection="0"/>
    <xf numFmtId="0" fontId="73" fillId="0" borderId="0"/>
    <xf numFmtId="0" fontId="73" fillId="0" borderId="0"/>
    <xf numFmtId="41" fontId="73" fillId="0" borderId="0" applyFont="0" applyFill="0" applyBorder="0" applyAlignment="0" applyProtection="0"/>
    <xf numFmtId="0" fontId="76" fillId="0" borderId="115"/>
    <xf numFmtId="0" fontId="73" fillId="0" borderId="0"/>
    <xf numFmtId="41" fontId="73" fillId="0" borderId="0" applyFont="0" applyFill="0" applyBorder="0" applyAlignment="0" applyProtection="0"/>
    <xf numFmtId="41" fontId="73" fillId="0" borderId="0" applyFont="0" applyFill="0" applyBorder="0" applyAlignment="0" applyProtection="0"/>
    <xf numFmtId="0" fontId="73" fillId="0" borderId="0"/>
    <xf numFmtId="41" fontId="73" fillId="0" borderId="0" applyFont="0" applyFill="0" applyBorder="0" applyAlignment="0" applyProtection="0"/>
    <xf numFmtId="0" fontId="73" fillId="0" borderId="0"/>
    <xf numFmtId="0" fontId="73" fillId="0" borderId="0"/>
    <xf numFmtId="41" fontId="73" fillId="0" borderId="0" applyFont="0" applyFill="0" applyBorder="0" applyAlignment="0" applyProtection="0"/>
    <xf numFmtId="41" fontId="73" fillId="0" borderId="0" applyFont="0" applyFill="0" applyBorder="0" applyAlignment="0" applyProtection="0"/>
    <xf numFmtId="0" fontId="73" fillId="0" borderId="0"/>
    <xf numFmtId="41" fontId="73" fillId="0" borderId="0" applyFont="0" applyFill="0" applyBorder="0" applyAlignment="0" applyProtection="0"/>
    <xf numFmtId="0" fontId="73" fillId="0" borderId="0"/>
    <xf numFmtId="0" fontId="73" fillId="0" borderId="0"/>
    <xf numFmtId="41" fontId="73" fillId="0" borderId="0" applyFont="0" applyFill="0" applyBorder="0" applyAlignment="0" applyProtection="0"/>
    <xf numFmtId="43" fontId="73" fillId="0" borderId="0" applyFont="0" applyFill="0" applyBorder="0" applyAlignment="0" applyProtection="0"/>
    <xf numFmtId="43" fontId="8" fillId="0" borderId="0" applyFont="0" applyFill="0" applyBorder="0" applyAlignment="0" applyProtection="0"/>
    <xf numFmtId="41" fontId="73" fillId="0" borderId="0" applyFont="0" applyFill="0" applyBorder="0" applyAlignment="0" applyProtection="0"/>
    <xf numFmtId="41" fontId="73" fillId="0" borderId="0" applyFont="0" applyFill="0" applyBorder="0" applyAlignment="0" applyProtection="0"/>
    <xf numFmtId="0" fontId="8" fillId="0" borderId="0"/>
    <xf numFmtId="41" fontId="73" fillId="0" borderId="0" applyFont="0" applyFill="0" applyBorder="0" applyAlignment="0" applyProtection="0"/>
    <xf numFmtId="0" fontId="73" fillId="0" borderId="0"/>
    <xf numFmtId="41" fontId="73" fillId="0" borderId="0" applyFont="0" applyFill="0" applyBorder="0" applyAlignment="0" applyProtection="0"/>
    <xf numFmtId="43" fontId="73" fillId="0" borderId="0" applyFont="0" applyFill="0" applyBorder="0" applyAlignment="0" applyProtection="0"/>
    <xf numFmtId="0" fontId="73" fillId="0" borderId="0"/>
    <xf numFmtId="41" fontId="73" fillId="0" borderId="0" applyFont="0" applyFill="0" applyBorder="0" applyAlignment="0" applyProtection="0"/>
    <xf numFmtId="43" fontId="73" fillId="0" borderId="0" applyFont="0" applyFill="0" applyBorder="0" applyAlignment="0" applyProtection="0"/>
    <xf numFmtId="41" fontId="73" fillId="0" borderId="0" applyFont="0" applyFill="0" applyBorder="0" applyAlignment="0" applyProtection="0"/>
    <xf numFmtId="0" fontId="73" fillId="0" borderId="0"/>
    <xf numFmtId="41" fontId="73" fillId="0" borderId="0" applyFont="0" applyFill="0" applyBorder="0" applyAlignment="0" applyProtection="0"/>
    <xf numFmtId="43" fontId="73" fillId="0" borderId="0" applyFont="0" applyFill="0" applyBorder="0" applyAlignment="0" applyProtection="0"/>
    <xf numFmtId="41" fontId="73" fillId="0" borderId="0" applyFont="0" applyFill="0" applyBorder="0" applyAlignment="0" applyProtection="0"/>
    <xf numFmtId="0" fontId="73" fillId="0" borderId="0"/>
    <xf numFmtId="0" fontId="73" fillId="0" borderId="0"/>
    <xf numFmtId="0" fontId="73" fillId="0" borderId="0"/>
    <xf numFmtId="41" fontId="73" fillId="0" borderId="0" applyFont="0" applyFill="0" applyBorder="0" applyAlignment="0" applyProtection="0"/>
    <xf numFmtId="41" fontId="73" fillId="0" borderId="0" applyFont="0" applyFill="0" applyBorder="0" applyAlignment="0" applyProtection="0"/>
    <xf numFmtId="0" fontId="73" fillId="0" borderId="0"/>
    <xf numFmtId="0" fontId="73" fillId="0" borderId="0"/>
    <xf numFmtId="41" fontId="73" fillId="0" borderId="0" applyFont="0" applyFill="0" applyBorder="0" applyAlignment="0" applyProtection="0"/>
    <xf numFmtId="41" fontId="73" fillId="0" borderId="0" applyFont="0" applyFill="0" applyBorder="0" applyAlignment="0" applyProtection="0"/>
    <xf numFmtId="0" fontId="73" fillId="0" borderId="0"/>
    <xf numFmtId="0" fontId="73" fillId="0" borderId="0"/>
    <xf numFmtId="0" fontId="73" fillId="0" borderId="0"/>
    <xf numFmtId="43" fontId="73" fillId="0" borderId="0" applyFont="0" applyFill="0" applyBorder="0" applyAlignment="0" applyProtection="0"/>
    <xf numFmtId="41" fontId="73" fillId="0" borderId="0" applyFont="0" applyFill="0" applyBorder="0" applyAlignment="0" applyProtection="0"/>
    <xf numFmtId="41" fontId="73" fillId="0" borderId="0" applyFont="0" applyFill="0" applyBorder="0" applyAlignment="0" applyProtection="0"/>
    <xf numFmtId="41" fontId="73" fillId="0" borderId="0" applyFont="0" applyFill="0" applyBorder="0" applyAlignment="0" applyProtection="0"/>
    <xf numFmtId="43" fontId="73" fillId="0" borderId="0" applyFont="0" applyFill="0" applyBorder="0" applyAlignment="0" applyProtection="0"/>
    <xf numFmtId="0" fontId="73" fillId="0" borderId="0"/>
    <xf numFmtId="43" fontId="73" fillId="0" borderId="0" applyFont="0" applyFill="0" applyBorder="0" applyAlignment="0" applyProtection="0"/>
    <xf numFmtId="41" fontId="73" fillId="0" borderId="0" applyFont="0" applyFill="0" applyBorder="0" applyAlignment="0" applyProtection="0"/>
    <xf numFmtId="41" fontId="73" fillId="0" borderId="0" applyFont="0" applyFill="0" applyBorder="0" applyAlignment="0" applyProtection="0"/>
    <xf numFmtId="0" fontId="73" fillId="0" borderId="0"/>
    <xf numFmtId="0" fontId="73" fillId="0" borderId="0"/>
    <xf numFmtId="0" fontId="73" fillId="0" borderId="0"/>
    <xf numFmtId="41" fontId="73" fillId="0" borderId="0" applyFont="0" applyFill="0" applyBorder="0" applyAlignment="0" applyProtection="0"/>
    <xf numFmtId="0" fontId="73" fillId="0" borderId="0"/>
    <xf numFmtId="0" fontId="73" fillId="0" borderId="0"/>
    <xf numFmtId="0" fontId="73" fillId="0" borderId="0"/>
    <xf numFmtId="41" fontId="73" fillId="0" borderId="0" applyFont="0" applyFill="0" applyBorder="0" applyAlignment="0" applyProtection="0"/>
    <xf numFmtId="0" fontId="73" fillId="0" borderId="0"/>
    <xf numFmtId="0" fontId="73" fillId="0" borderId="0"/>
    <xf numFmtId="41" fontId="73" fillId="0" borderId="0" applyFont="0" applyFill="0" applyBorder="0" applyAlignment="0" applyProtection="0"/>
    <xf numFmtId="0" fontId="73" fillId="0" borderId="0"/>
    <xf numFmtId="43" fontId="73" fillId="0" borderId="0" applyFont="0" applyFill="0" applyBorder="0" applyAlignment="0" applyProtection="0"/>
    <xf numFmtId="41" fontId="73" fillId="0" borderId="0" applyFont="0" applyFill="0" applyBorder="0" applyAlignment="0" applyProtection="0"/>
    <xf numFmtId="0" fontId="73" fillId="0" borderId="0"/>
    <xf numFmtId="41" fontId="73" fillId="0" borderId="0" applyFont="0" applyFill="0" applyBorder="0" applyAlignment="0" applyProtection="0"/>
    <xf numFmtId="0" fontId="73" fillId="0" borderId="0"/>
    <xf numFmtId="41" fontId="73" fillId="0" borderId="0" applyFont="0" applyFill="0" applyBorder="0" applyAlignment="0" applyProtection="0"/>
    <xf numFmtId="0" fontId="73" fillId="0" borderId="0"/>
    <xf numFmtId="41" fontId="73" fillId="0" borderId="0" applyFont="0" applyFill="0" applyBorder="0" applyAlignment="0" applyProtection="0"/>
    <xf numFmtId="0" fontId="73" fillId="0" borderId="0"/>
    <xf numFmtId="41" fontId="73" fillId="0" borderId="0" applyFont="0" applyFill="0" applyBorder="0" applyAlignment="0" applyProtection="0"/>
    <xf numFmtId="43" fontId="73" fillId="0" borderId="0" applyFont="0" applyFill="0" applyBorder="0" applyAlignment="0" applyProtection="0"/>
    <xf numFmtId="41" fontId="73" fillId="0" borderId="0" applyFont="0" applyFill="0" applyBorder="0" applyAlignment="0" applyProtection="0"/>
    <xf numFmtId="0" fontId="73" fillId="0" borderId="0"/>
    <xf numFmtId="41" fontId="73" fillId="0" borderId="0" applyFont="0" applyFill="0" applyBorder="0" applyAlignment="0" applyProtection="0"/>
    <xf numFmtId="0" fontId="73" fillId="0" borderId="0"/>
    <xf numFmtId="0" fontId="73" fillId="0" borderId="0"/>
    <xf numFmtId="41" fontId="73" fillId="0" borderId="0" applyFont="0" applyFill="0" applyBorder="0" applyAlignment="0" applyProtection="0"/>
    <xf numFmtId="41" fontId="73" fillId="0" borderId="0" applyFont="0" applyFill="0" applyBorder="0" applyAlignment="0" applyProtection="0"/>
    <xf numFmtId="41" fontId="73" fillId="0" borderId="0" applyFont="0" applyFill="0" applyBorder="0" applyAlignment="0" applyProtection="0"/>
    <xf numFmtId="41" fontId="73" fillId="0" borderId="0" applyFont="0" applyFill="0" applyBorder="0" applyAlignment="0" applyProtection="0"/>
    <xf numFmtId="0" fontId="73" fillId="0" borderId="0"/>
    <xf numFmtId="0" fontId="73" fillId="0" borderId="0"/>
    <xf numFmtId="41" fontId="73" fillId="0" borderId="0" applyFont="0" applyFill="0" applyBorder="0" applyAlignment="0" applyProtection="0"/>
    <xf numFmtId="0" fontId="73" fillId="0" borderId="0"/>
    <xf numFmtId="0" fontId="73" fillId="0" borderId="0"/>
    <xf numFmtId="41" fontId="73" fillId="0" borderId="0" applyFont="0" applyFill="0" applyBorder="0" applyAlignment="0" applyProtection="0"/>
    <xf numFmtId="41" fontId="73" fillId="0" borderId="0" applyFont="0" applyFill="0" applyBorder="0" applyAlignment="0" applyProtection="0"/>
    <xf numFmtId="0" fontId="73" fillId="0" borderId="0"/>
    <xf numFmtId="41" fontId="73" fillId="0" borderId="0" applyFont="0" applyFill="0" applyBorder="0" applyAlignment="0" applyProtection="0"/>
    <xf numFmtId="41" fontId="73" fillId="0" borderId="0" applyFont="0" applyFill="0" applyBorder="0" applyAlignment="0" applyProtection="0"/>
    <xf numFmtId="41" fontId="73" fillId="0" borderId="0" applyFont="0" applyFill="0" applyBorder="0" applyAlignment="0" applyProtection="0"/>
    <xf numFmtId="0" fontId="73" fillId="0" borderId="0"/>
    <xf numFmtId="0" fontId="73" fillId="0" borderId="0"/>
    <xf numFmtId="41" fontId="73" fillId="0" borderId="0" applyFont="0" applyFill="0" applyBorder="0" applyAlignment="0" applyProtection="0"/>
    <xf numFmtId="0" fontId="73" fillId="0" borderId="0"/>
    <xf numFmtId="41" fontId="73" fillId="0" borderId="0" applyFont="0" applyFill="0" applyBorder="0" applyAlignment="0" applyProtection="0"/>
    <xf numFmtId="41" fontId="73" fillId="0" borderId="0" applyFont="0" applyFill="0" applyBorder="0" applyAlignment="0" applyProtection="0"/>
    <xf numFmtId="0" fontId="73" fillId="0" borderId="0"/>
    <xf numFmtId="0" fontId="73" fillId="0" borderId="0"/>
    <xf numFmtId="41" fontId="73" fillId="0" borderId="0" applyFont="0" applyFill="0" applyBorder="0" applyAlignment="0" applyProtection="0"/>
    <xf numFmtId="0" fontId="73" fillId="0" borderId="0"/>
    <xf numFmtId="41" fontId="73" fillId="0" borderId="0" applyFont="0" applyFill="0" applyBorder="0" applyAlignment="0" applyProtection="0"/>
    <xf numFmtId="0" fontId="73" fillId="0" borderId="0"/>
    <xf numFmtId="0" fontId="73" fillId="0" borderId="0"/>
    <xf numFmtId="41" fontId="73" fillId="0" borderId="0" applyFont="0" applyFill="0" applyBorder="0" applyAlignment="0" applyProtection="0"/>
    <xf numFmtId="41" fontId="73" fillId="0" borderId="0" applyFont="0" applyFill="0" applyBorder="0" applyAlignment="0" applyProtection="0"/>
    <xf numFmtId="0" fontId="73" fillId="0" borderId="0"/>
    <xf numFmtId="41" fontId="73" fillId="0" borderId="0" applyFont="0" applyFill="0" applyBorder="0" applyAlignment="0" applyProtection="0"/>
    <xf numFmtId="0" fontId="73" fillId="0" borderId="0"/>
    <xf numFmtId="0" fontId="73" fillId="0" borderId="0"/>
    <xf numFmtId="41" fontId="73" fillId="0" borderId="0" applyFont="0" applyFill="0" applyBorder="0" applyAlignment="0" applyProtection="0"/>
    <xf numFmtId="41" fontId="73" fillId="0" borderId="0" applyFont="0" applyFill="0" applyBorder="0" applyAlignment="0" applyProtection="0"/>
    <xf numFmtId="43" fontId="73" fillId="0" borderId="0" applyFont="0" applyFill="0" applyBorder="0" applyAlignment="0" applyProtection="0"/>
    <xf numFmtId="41" fontId="73" fillId="0" borderId="0" applyFont="0" applyFill="0" applyBorder="0" applyAlignment="0" applyProtection="0"/>
    <xf numFmtId="0" fontId="73" fillId="0" borderId="0"/>
    <xf numFmtId="0" fontId="73" fillId="0" borderId="0"/>
    <xf numFmtId="43" fontId="73" fillId="0" borderId="0" applyFont="0" applyFill="0" applyBorder="0" applyAlignment="0" applyProtection="0"/>
    <xf numFmtId="41" fontId="73" fillId="0" borderId="0" applyFont="0" applyFill="0" applyBorder="0" applyAlignment="0" applyProtection="0"/>
    <xf numFmtId="43" fontId="73" fillId="0" borderId="0" applyFont="0" applyFill="0" applyBorder="0" applyAlignment="0" applyProtection="0"/>
    <xf numFmtId="41" fontId="73" fillId="0" borderId="0" applyFont="0" applyFill="0" applyBorder="0" applyAlignment="0" applyProtection="0"/>
    <xf numFmtId="43" fontId="73" fillId="0" borderId="0" applyFont="0" applyFill="0" applyBorder="0" applyAlignment="0" applyProtection="0"/>
    <xf numFmtId="41" fontId="73" fillId="0" borderId="0" applyFont="0" applyFill="0" applyBorder="0" applyAlignment="0" applyProtection="0"/>
    <xf numFmtId="43" fontId="73" fillId="0" borderId="0" applyFont="0" applyFill="0" applyBorder="0" applyAlignment="0" applyProtection="0"/>
    <xf numFmtId="41" fontId="73" fillId="0" borderId="0" applyFont="0" applyFill="0" applyBorder="0" applyAlignment="0" applyProtection="0"/>
    <xf numFmtId="41" fontId="73" fillId="0" borderId="0" applyFont="0" applyFill="0" applyBorder="0" applyAlignment="0" applyProtection="0"/>
    <xf numFmtId="0" fontId="73" fillId="0" borderId="0"/>
    <xf numFmtId="43" fontId="73" fillId="0" borderId="0" applyFont="0" applyFill="0" applyBorder="0" applyAlignment="0" applyProtection="0"/>
    <xf numFmtId="41" fontId="73" fillId="0" borderId="0" applyFont="0" applyFill="0" applyBorder="0" applyAlignment="0" applyProtection="0"/>
    <xf numFmtId="41" fontId="73" fillId="0" borderId="0" applyFont="0" applyFill="0" applyBorder="0" applyAlignment="0" applyProtection="0"/>
    <xf numFmtId="43" fontId="73" fillId="0" borderId="0" applyFont="0" applyFill="0" applyBorder="0" applyAlignment="0" applyProtection="0"/>
    <xf numFmtId="41" fontId="73" fillId="0" borderId="0" applyFont="0" applyFill="0" applyBorder="0" applyAlignment="0" applyProtection="0"/>
    <xf numFmtId="43" fontId="73" fillId="0" borderId="0" applyFont="0" applyFill="0" applyBorder="0" applyAlignment="0" applyProtection="0"/>
    <xf numFmtId="41" fontId="73" fillId="0" borderId="0" applyFont="0" applyFill="0" applyBorder="0" applyAlignment="0" applyProtection="0"/>
    <xf numFmtId="0" fontId="73" fillId="0" borderId="0"/>
    <xf numFmtId="41" fontId="73" fillId="0" borderId="0" applyFont="0" applyFill="0" applyBorder="0" applyAlignment="0" applyProtection="0"/>
    <xf numFmtId="41" fontId="73" fillId="0" borderId="0" applyFont="0" applyFill="0" applyBorder="0" applyAlignment="0" applyProtection="0"/>
    <xf numFmtId="0" fontId="73" fillId="0" borderId="0"/>
    <xf numFmtId="0" fontId="73" fillId="0" borderId="0"/>
    <xf numFmtId="43" fontId="73" fillId="0" borderId="0" applyFont="0" applyFill="0" applyBorder="0" applyAlignment="0" applyProtection="0"/>
    <xf numFmtId="41" fontId="73" fillId="0" borderId="0" applyFont="0" applyFill="0" applyBorder="0" applyAlignment="0" applyProtection="0"/>
    <xf numFmtId="41" fontId="73" fillId="0" borderId="0" applyFont="0" applyFill="0" applyBorder="0" applyAlignment="0" applyProtection="0"/>
    <xf numFmtId="41" fontId="73" fillId="0" borderId="0" applyFont="0" applyFill="0" applyBorder="0" applyAlignment="0" applyProtection="0"/>
    <xf numFmtId="41" fontId="73" fillId="0" borderId="0" applyFont="0" applyFill="0" applyBorder="0" applyAlignment="0" applyProtection="0"/>
    <xf numFmtId="41" fontId="73" fillId="0" borderId="0" applyFont="0" applyFill="0" applyBorder="0" applyAlignment="0" applyProtection="0"/>
    <xf numFmtId="41" fontId="73" fillId="0" borderId="0" applyFont="0" applyFill="0" applyBorder="0" applyAlignment="0" applyProtection="0"/>
    <xf numFmtId="41" fontId="73" fillId="0" borderId="0" applyFont="0" applyFill="0" applyBorder="0" applyAlignment="0" applyProtection="0"/>
    <xf numFmtId="41" fontId="73" fillId="0" borderId="0" applyFont="0" applyFill="0" applyBorder="0" applyAlignment="0" applyProtection="0"/>
    <xf numFmtId="0" fontId="73" fillId="0" borderId="0"/>
    <xf numFmtId="0" fontId="73" fillId="0" borderId="0"/>
    <xf numFmtId="41" fontId="73" fillId="0" borderId="0" applyFont="0" applyFill="0" applyBorder="0" applyAlignment="0" applyProtection="0"/>
    <xf numFmtId="0" fontId="73" fillId="0" borderId="0"/>
    <xf numFmtId="0" fontId="73" fillId="0" borderId="0"/>
    <xf numFmtId="41" fontId="73" fillId="0" borderId="0" applyFont="0" applyFill="0" applyBorder="0" applyAlignment="0" applyProtection="0"/>
    <xf numFmtId="41" fontId="73" fillId="0" borderId="0" applyFont="0" applyFill="0" applyBorder="0" applyAlignment="0" applyProtection="0"/>
    <xf numFmtId="41" fontId="73" fillId="0" borderId="0" applyFont="0" applyFill="0" applyBorder="0" applyAlignment="0" applyProtection="0"/>
    <xf numFmtId="0" fontId="73" fillId="0" borderId="0"/>
    <xf numFmtId="0" fontId="73" fillId="0" borderId="0"/>
    <xf numFmtId="0" fontId="73" fillId="0" borderId="0"/>
    <xf numFmtId="41" fontId="73" fillId="0" borderId="0" applyFont="0" applyFill="0" applyBorder="0" applyAlignment="0" applyProtection="0"/>
    <xf numFmtId="0" fontId="73" fillId="0" borderId="0"/>
    <xf numFmtId="0" fontId="73" fillId="0" borderId="0"/>
    <xf numFmtId="41" fontId="73" fillId="0" borderId="0" applyFont="0" applyFill="0" applyBorder="0" applyAlignment="0" applyProtection="0"/>
    <xf numFmtId="41" fontId="73" fillId="0" borderId="0" applyFont="0" applyFill="0" applyBorder="0" applyAlignment="0" applyProtection="0"/>
    <xf numFmtId="41" fontId="73" fillId="0" borderId="0" applyFont="0" applyFill="0" applyBorder="0" applyAlignment="0" applyProtection="0"/>
    <xf numFmtId="41" fontId="73" fillId="0" borderId="0" applyFont="0" applyFill="0" applyBorder="0" applyAlignment="0" applyProtection="0"/>
    <xf numFmtId="0" fontId="73" fillId="0" borderId="0"/>
    <xf numFmtId="0" fontId="73" fillId="0" borderId="0"/>
    <xf numFmtId="41" fontId="73" fillId="0" borderId="0" applyFont="0" applyFill="0" applyBorder="0" applyAlignment="0" applyProtection="0"/>
    <xf numFmtId="41" fontId="73" fillId="0" borderId="0" applyFont="0" applyFill="0" applyBorder="0" applyAlignment="0" applyProtection="0"/>
    <xf numFmtId="0" fontId="73" fillId="0" borderId="0"/>
    <xf numFmtId="41" fontId="73" fillId="0" borderId="0" applyFont="0" applyFill="0" applyBorder="0" applyAlignment="0" applyProtection="0"/>
    <xf numFmtId="0" fontId="73" fillId="0" borderId="0"/>
    <xf numFmtId="41" fontId="73" fillId="0" borderId="0" applyFont="0" applyFill="0" applyBorder="0" applyAlignment="0" applyProtection="0"/>
    <xf numFmtId="0" fontId="73" fillId="0" borderId="0"/>
    <xf numFmtId="0" fontId="73" fillId="0" borderId="0"/>
    <xf numFmtId="41" fontId="73" fillId="0" borderId="0" applyFont="0" applyFill="0" applyBorder="0" applyAlignment="0" applyProtection="0"/>
    <xf numFmtId="0" fontId="73" fillId="0" borderId="0"/>
    <xf numFmtId="0" fontId="73" fillId="0" borderId="0"/>
    <xf numFmtId="0" fontId="73" fillId="0" borderId="0"/>
    <xf numFmtId="41" fontId="73" fillId="0" borderId="0" applyFont="0" applyFill="0" applyBorder="0" applyAlignment="0" applyProtection="0"/>
    <xf numFmtId="0" fontId="73" fillId="0" borderId="0"/>
    <xf numFmtId="0" fontId="73" fillId="0" borderId="0"/>
    <xf numFmtId="41" fontId="73" fillId="0" borderId="0" applyFont="0" applyFill="0" applyBorder="0" applyAlignment="0" applyProtection="0"/>
    <xf numFmtId="43" fontId="73" fillId="0" borderId="0" applyFont="0" applyFill="0" applyBorder="0" applyAlignment="0" applyProtection="0"/>
    <xf numFmtId="0" fontId="73" fillId="0" borderId="0"/>
    <xf numFmtId="0" fontId="73" fillId="0" borderId="0"/>
    <xf numFmtId="0" fontId="73" fillId="0" borderId="0"/>
    <xf numFmtId="41" fontId="73" fillId="0" borderId="0" applyFont="0" applyFill="0" applyBorder="0" applyAlignment="0" applyProtection="0"/>
    <xf numFmtId="0" fontId="73" fillId="0" borderId="0"/>
    <xf numFmtId="0" fontId="73" fillId="0" borderId="0"/>
    <xf numFmtId="43" fontId="73" fillId="0" borderId="0" applyFont="0" applyFill="0" applyBorder="0" applyAlignment="0" applyProtection="0"/>
    <xf numFmtId="41" fontId="73" fillId="0" borderId="0" applyFont="0" applyFill="0" applyBorder="0" applyAlignment="0" applyProtection="0"/>
    <xf numFmtId="41" fontId="73" fillId="0" borderId="0" applyFont="0" applyFill="0" applyBorder="0" applyAlignment="0" applyProtection="0"/>
    <xf numFmtId="0" fontId="73" fillId="0" borderId="0"/>
    <xf numFmtId="0" fontId="73" fillId="0" borderId="0"/>
    <xf numFmtId="0" fontId="73" fillId="0" borderId="0"/>
    <xf numFmtId="41" fontId="73" fillId="0" borderId="0" applyFont="0" applyFill="0" applyBorder="0" applyAlignment="0" applyProtection="0"/>
    <xf numFmtId="0" fontId="73" fillId="0" borderId="0"/>
    <xf numFmtId="0" fontId="73" fillId="0" borderId="0"/>
    <xf numFmtId="0" fontId="73" fillId="0" borderId="0"/>
    <xf numFmtId="41" fontId="73" fillId="0" borderId="0" applyFont="0" applyFill="0" applyBorder="0" applyAlignment="0" applyProtection="0"/>
    <xf numFmtId="0" fontId="73" fillId="0" borderId="0"/>
    <xf numFmtId="0" fontId="73" fillId="0" borderId="0"/>
    <xf numFmtId="41" fontId="73" fillId="0" borderId="0" applyFont="0" applyFill="0" applyBorder="0" applyAlignment="0" applyProtection="0"/>
    <xf numFmtId="0" fontId="73" fillId="0" borderId="0"/>
    <xf numFmtId="0" fontId="73" fillId="0" borderId="0"/>
    <xf numFmtId="41" fontId="73" fillId="0" borderId="0" applyFont="0" applyFill="0" applyBorder="0" applyAlignment="0" applyProtection="0"/>
    <xf numFmtId="41" fontId="73" fillId="0" borderId="0" applyFont="0" applyFill="0" applyBorder="0" applyAlignment="0" applyProtection="0"/>
    <xf numFmtId="0" fontId="73" fillId="0" borderId="0"/>
    <xf numFmtId="0" fontId="73" fillId="0" borderId="0"/>
    <xf numFmtId="0" fontId="73" fillId="0" borderId="0"/>
    <xf numFmtId="41" fontId="73" fillId="0" borderId="0" applyFont="0" applyFill="0" applyBorder="0" applyAlignment="0" applyProtection="0"/>
    <xf numFmtId="0" fontId="73" fillId="0" borderId="0"/>
    <xf numFmtId="0" fontId="73" fillId="0" borderId="0"/>
    <xf numFmtId="41" fontId="73" fillId="0" borderId="0" applyFont="0" applyFill="0" applyBorder="0" applyAlignment="0" applyProtection="0"/>
    <xf numFmtId="0" fontId="73" fillId="0" borderId="0"/>
    <xf numFmtId="41" fontId="73" fillId="0" borderId="0" applyFont="0" applyFill="0" applyBorder="0" applyAlignment="0" applyProtection="0"/>
    <xf numFmtId="0" fontId="73" fillId="0" borderId="0"/>
    <xf numFmtId="0" fontId="73" fillId="0" borderId="0"/>
    <xf numFmtId="41" fontId="73" fillId="0" borderId="0" applyFont="0" applyFill="0" applyBorder="0" applyAlignment="0" applyProtection="0"/>
    <xf numFmtId="0" fontId="73" fillId="0" borderId="0"/>
    <xf numFmtId="0" fontId="73" fillId="0" borderId="0"/>
    <xf numFmtId="41" fontId="73" fillId="0" borderId="0" applyFont="0" applyFill="0" applyBorder="0" applyAlignment="0" applyProtection="0"/>
    <xf numFmtId="0" fontId="73" fillId="0" borderId="0"/>
    <xf numFmtId="41" fontId="73" fillId="0" borderId="0" applyFont="0" applyFill="0" applyBorder="0" applyAlignment="0" applyProtection="0"/>
    <xf numFmtId="168" fontId="125" fillId="0" borderId="0" applyFont="0" applyFill="0" applyBorder="0" applyAlignment="0" applyProtection="0"/>
    <xf numFmtId="0" fontId="73" fillId="0" borderId="0"/>
    <xf numFmtId="41" fontId="73" fillId="0" borderId="0" applyFont="0" applyFill="0" applyBorder="0" applyAlignment="0" applyProtection="0"/>
    <xf numFmtId="168" fontId="125" fillId="0" borderId="0" applyFont="0" applyFill="0" applyBorder="0" applyAlignment="0" applyProtection="0"/>
    <xf numFmtId="41" fontId="73" fillId="0" borderId="0" applyFont="0" applyFill="0" applyBorder="0" applyAlignment="0" applyProtection="0"/>
    <xf numFmtId="0" fontId="73" fillId="0" borderId="0"/>
    <xf numFmtId="41" fontId="73" fillId="0" borderId="0" applyFont="0" applyFill="0" applyBorder="0" applyAlignment="0" applyProtection="0"/>
    <xf numFmtId="0" fontId="73" fillId="0" borderId="0"/>
    <xf numFmtId="41" fontId="73" fillId="0" borderId="0" applyFont="0" applyFill="0" applyBorder="0" applyAlignment="0" applyProtection="0"/>
    <xf numFmtId="0" fontId="73" fillId="0" borderId="0"/>
    <xf numFmtId="41" fontId="73" fillId="0" borderId="0" applyFont="0" applyFill="0" applyBorder="0" applyAlignment="0" applyProtection="0"/>
    <xf numFmtId="0" fontId="73" fillId="0" borderId="0"/>
    <xf numFmtId="41" fontId="73" fillId="0" borderId="0" applyFont="0" applyFill="0" applyBorder="0" applyAlignment="0" applyProtection="0"/>
    <xf numFmtId="0" fontId="73" fillId="0" borderId="0"/>
    <xf numFmtId="41" fontId="73" fillId="0" borderId="0" applyFont="0" applyFill="0" applyBorder="0" applyAlignment="0" applyProtection="0"/>
    <xf numFmtId="0" fontId="73" fillId="0" borderId="0"/>
    <xf numFmtId="0" fontId="73" fillId="0" borderId="0"/>
    <xf numFmtId="41" fontId="73" fillId="0" borderId="0" applyFont="0" applyFill="0" applyBorder="0" applyAlignment="0" applyProtection="0"/>
    <xf numFmtId="0" fontId="73" fillId="0" borderId="0"/>
    <xf numFmtId="0" fontId="73" fillId="0" borderId="0"/>
    <xf numFmtId="0" fontId="8" fillId="0" borderId="0"/>
    <xf numFmtId="41" fontId="33" fillId="0" borderId="0" applyFont="0" applyFill="0" applyBorder="0" applyAlignment="0" applyProtection="0"/>
    <xf numFmtId="0" fontId="73" fillId="0" borderId="0"/>
    <xf numFmtId="41" fontId="73" fillId="0" borderId="0" applyFont="0" applyFill="0" applyBorder="0" applyAlignment="0" applyProtection="0"/>
    <xf numFmtId="0" fontId="73" fillId="0" borderId="0"/>
    <xf numFmtId="41" fontId="73" fillId="0" borderId="0" applyFont="0" applyFill="0" applyBorder="0" applyAlignment="0" applyProtection="0"/>
    <xf numFmtId="0" fontId="73" fillId="0" borderId="0"/>
    <xf numFmtId="0" fontId="73" fillId="0" borderId="0"/>
    <xf numFmtId="41" fontId="73" fillId="0" borderId="0" applyFont="0" applyFill="0" applyBorder="0" applyAlignment="0" applyProtection="0"/>
    <xf numFmtId="0" fontId="73" fillId="0" borderId="0"/>
    <xf numFmtId="0" fontId="73" fillId="0" borderId="0"/>
    <xf numFmtId="41" fontId="73" fillId="0" borderId="0" applyFont="0" applyFill="0" applyBorder="0" applyAlignment="0" applyProtection="0"/>
    <xf numFmtId="0" fontId="73" fillId="0" borderId="0"/>
    <xf numFmtId="0" fontId="73" fillId="0" borderId="0"/>
    <xf numFmtId="41" fontId="73" fillId="0" borderId="0" applyFont="0" applyFill="0" applyBorder="0" applyAlignment="0" applyProtection="0"/>
    <xf numFmtId="0" fontId="73" fillId="0" borderId="0"/>
    <xf numFmtId="0" fontId="73" fillId="0" borderId="0"/>
    <xf numFmtId="41" fontId="73" fillId="0" borderId="0" applyFont="0" applyFill="0" applyBorder="0" applyAlignment="0" applyProtection="0"/>
    <xf numFmtId="0" fontId="73" fillId="0" borderId="0"/>
    <xf numFmtId="0" fontId="73" fillId="0" borderId="0"/>
    <xf numFmtId="0" fontId="73" fillId="0" borderId="0"/>
    <xf numFmtId="41" fontId="73" fillId="0" borderId="0" applyFont="0" applyFill="0" applyBorder="0" applyAlignment="0" applyProtection="0"/>
    <xf numFmtId="0" fontId="73" fillId="0" borderId="0"/>
    <xf numFmtId="0" fontId="73" fillId="0" borderId="0"/>
    <xf numFmtId="41" fontId="73" fillId="0" borderId="0" applyFont="0" applyFill="0" applyBorder="0" applyAlignment="0" applyProtection="0"/>
    <xf numFmtId="0" fontId="73" fillId="0" borderId="0"/>
    <xf numFmtId="0" fontId="73" fillId="0" borderId="0"/>
    <xf numFmtId="41" fontId="73" fillId="0" borderId="0" applyFont="0" applyFill="0" applyBorder="0" applyAlignment="0" applyProtection="0"/>
    <xf numFmtId="0" fontId="73" fillId="0" borderId="0"/>
    <xf numFmtId="41" fontId="73" fillId="0" borderId="0" applyFont="0" applyFill="0" applyBorder="0" applyAlignment="0" applyProtection="0"/>
    <xf numFmtId="0" fontId="73" fillId="0" borderId="0"/>
    <xf numFmtId="0" fontId="73" fillId="0" borderId="0"/>
    <xf numFmtId="41" fontId="73" fillId="0" borderId="0" applyFont="0" applyFill="0" applyBorder="0" applyAlignment="0" applyProtection="0"/>
    <xf numFmtId="0" fontId="73" fillId="0" borderId="0"/>
    <xf numFmtId="41" fontId="73" fillId="0" borderId="0" applyFont="0" applyFill="0" applyBorder="0" applyAlignment="0" applyProtection="0"/>
    <xf numFmtId="0" fontId="73" fillId="0" borderId="0"/>
    <xf numFmtId="43" fontId="73" fillId="0" borderId="0" applyFont="0" applyFill="0" applyBorder="0" applyAlignment="0" applyProtection="0"/>
    <xf numFmtId="41" fontId="73" fillId="0" borderId="0" applyFont="0" applyFill="0" applyBorder="0" applyAlignment="0" applyProtection="0"/>
    <xf numFmtId="0" fontId="73" fillId="0" borderId="0"/>
    <xf numFmtId="0" fontId="73" fillId="0" borderId="0"/>
    <xf numFmtId="43" fontId="73" fillId="0" borderId="0" applyFont="0" applyFill="0" applyBorder="0" applyAlignment="0" applyProtection="0"/>
    <xf numFmtId="41" fontId="73" fillId="0" borderId="0" applyFont="0" applyFill="0" applyBorder="0" applyAlignment="0" applyProtection="0"/>
    <xf numFmtId="0" fontId="73" fillId="0" borderId="0"/>
    <xf numFmtId="0" fontId="73" fillId="0" borderId="0"/>
    <xf numFmtId="41" fontId="73" fillId="0" borderId="0" applyFont="0" applyFill="0" applyBorder="0" applyAlignment="0" applyProtection="0"/>
    <xf numFmtId="0" fontId="73" fillId="0" borderId="0"/>
    <xf numFmtId="41" fontId="73" fillId="0" borderId="0" applyFont="0" applyFill="0" applyBorder="0" applyAlignment="0" applyProtection="0"/>
    <xf numFmtId="0" fontId="73" fillId="0" borderId="0"/>
    <xf numFmtId="41" fontId="73" fillId="0" borderId="0" applyFont="0" applyFill="0" applyBorder="0" applyAlignment="0" applyProtection="0"/>
    <xf numFmtId="0" fontId="73" fillId="0" borderId="0"/>
    <xf numFmtId="0" fontId="73" fillId="0" borderId="0"/>
    <xf numFmtId="0" fontId="73" fillId="0" borderId="0"/>
    <xf numFmtId="0" fontId="73" fillId="0" borderId="0"/>
    <xf numFmtId="0" fontId="8" fillId="0" borderId="0"/>
    <xf numFmtId="41" fontId="125" fillId="0" borderId="0" applyFont="0" applyFill="0" applyBorder="0" applyAlignment="0" applyProtection="0"/>
    <xf numFmtId="0" fontId="73" fillId="0" borderId="0"/>
    <xf numFmtId="0" fontId="73" fillId="0" borderId="0"/>
    <xf numFmtId="0" fontId="8" fillId="0" borderId="0"/>
    <xf numFmtId="41" fontId="73" fillId="0" borderId="0" applyFont="0" applyFill="0" applyBorder="0" applyAlignment="0" applyProtection="0"/>
    <xf numFmtId="0" fontId="73" fillId="0" borderId="0"/>
    <xf numFmtId="0" fontId="73" fillId="0" borderId="0"/>
    <xf numFmtId="0" fontId="8" fillId="0" borderId="0"/>
    <xf numFmtId="41" fontId="73" fillId="0" borderId="0" applyFont="0" applyFill="0" applyBorder="0" applyAlignment="0" applyProtection="0"/>
    <xf numFmtId="0" fontId="73" fillId="0" borderId="0"/>
    <xf numFmtId="0" fontId="73" fillId="0" borderId="0"/>
    <xf numFmtId="41" fontId="33" fillId="0" borderId="0" applyFont="0" applyFill="0" applyBorder="0" applyAlignment="0" applyProtection="0"/>
    <xf numFmtId="205" fontId="125" fillId="0" borderId="0" applyFont="0" applyFill="0" applyBorder="0" applyAlignment="0" applyProtection="0"/>
    <xf numFmtId="0" fontId="73" fillId="0" borderId="0"/>
    <xf numFmtId="0" fontId="73" fillId="0" borderId="0"/>
    <xf numFmtId="41" fontId="125" fillId="0" borderId="0" applyFont="0" applyFill="0" applyBorder="0" applyAlignment="0" applyProtection="0"/>
    <xf numFmtId="200" fontId="125" fillId="0" borderId="0" applyFont="0" applyFill="0" applyBorder="0" applyAlignment="0" applyProtection="0"/>
    <xf numFmtId="41" fontId="73" fillId="0" borderId="0" applyFont="0" applyFill="0" applyBorder="0" applyAlignment="0" applyProtection="0"/>
    <xf numFmtId="200" fontId="125" fillId="0" borderId="0" applyFont="0" applyFill="0" applyBorder="0" applyAlignment="0" applyProtection="0"/>
    <xf numFmtId="189" fontId="8" fillId="0" borderId="0" applyFont="0" applyFill="0" applyBorder="0" applyAlignment="0" applyProtection="0"/>
    <xf numFmtId="41" fontId="73" fillId="0" borderId="0" applyFont="0" applyFill="0" applyBorder="0" applyAlignment="0" applyProtection="0"/>
    <xf numFmtId="189" fontId="8" fillId="0" borderId="0" applyFont="0" applyFill="0" applyBorder="0" applyAlignment="0" applyProtection="0"/>
    <xf numFmtId="41" fontId="73" fillId="0" borderId="0" applyFont="0" applyFill="0" applyBorder="0" applyAlignment="0" applyProtection="0"/>
    <xf numFmtId="189" fontId="8" fillId="0" borderId="0" applyFont="0" applyFill="0" applyBorder="0" applyAlignment="0" applyProtection="0"/>
    <xf numFmtId="43" fontId="73" fillId="0" borderId="0" applyFont="0" applyFill="0" applyBorder="0" applyAlignment="0" applyProtection="0"/>
    <xf numFmtId="41" fontId="73" fillId="0" borderId="0" applyFont="0" applyFill="0" applyBorder="0" applyAlignment="0" applyProtection="0"/>
    <xf numFmtId="0" fontId="73" fillId="0" borderId="0"/>
    <xf numFmtId="41" fontId="125" fillId="0" borderId="0" applyFont="0" applyFill="0" applyBorder="0" applyAlignment="0" applyProtection="0"/>
    <xf numFmtId="0" fontId="73" fillId="0" borderId="0"/>
    <xf numFmtId="43" fontId="73" fillId="0" borderId="0" applyFont="0" applyFill="0" applyBorder="0" applyAlignment="0" applyProtection="0"/>
    <xf numFmtId="41" fontId="125" fillId="0" borderId="0" applyFont="0" applyFill="0" applyBorder="0" applyAlignment="0" applyProtection="0"/>
    <xf numFmtId="0" fontId="73" fillId="0" borderId="0"/>
    <xf numFmtId="41" fontId="125" fillId="0" borderId="0" applyFont="0" applyFill="0" applyBorder="0" applyAlignment="0" applyProtection="0"/>
    <xf numFmtId="41" fontId="125" fillId="0" borderId="0" applyFont="0" applyFill="0" applyBorder="0" applyAlignment="0" applyProtection="0"/>
    <xf numFmtId="41" fontId="125" fillId="0" borderId="0" applyFont="0" applyFill="0" applyBorder="0" applyAlignment="0" applyProtection="0"/>
    <xf numFmtId="41" fontId="125" fillId="0" borderId="0" applyFont="0" applyFill="0" applyBorder="0" applyAlignment="0" applyProtection="0"/>
    <xf numFmtId="41" fontId="125" fillId="0" borderId="0" applyFont="0" applyFill="0" applyBorder="0" applyAlignment="0" applyProtection="0"/>
    <xf numFmtId="167" fontId="13" fillId="0" borderId="0" applyFont="0" applyFill="0" applyBorder="0" applyAlignment="0" applyProtection="0"/>
    <xf numFmtId="0" fontId="73" fillId="0" borderId="0"/>
    <xf numFmtId="167" fontId="125" fillId="0" borderId="0" applyFont="0" applyFill="0" applyBorder="0" applyAlignment="0" applyProtection="0"/>
    <xf numFmtId="167" fontId="125" fillId="0" borderId="0" applyFont="0" applyFill="0" applyBorder="0" applyAlignment="0" applyProtection="0"/>
    <xf numFmtId="0" fontId="73" fillId="0" borderId="0"/>
    <xf numFmtId="0" fontId="73" fillId="0" borderId="0"/>
    <xf numFmtId="41" fontId="91" fillId="0" borderId="0" applyFont="0" applyFill="0" applyBorder="0" applyAlignment="0" applyProtection="0"/>
    <xf numFmtId="41" fontId="125" fillId="0" borderId="0" applyFont="0" applyFill="0" applyBorder="0" applyAlignment="0" applyProtection="0"/>
    <xf numFmtId="0" fontId="73" fillId="0" borderId="0"/>
    <xf numFmtId="43" fontId="73" fillId="0" borderId="0" applyFont="0" applyFill="0" applyBorder="0" applyAlignment="0" applyProtection="0"/>
    <xf numFmtId="43" fontId="8" fillId="0" borderId="0" applyFont="0" applyFill="0" applyBorder="0" applyAlignment="0" applyProtection="0"/>
    <xf numFmtId="43" fontId="73" fillId="0" borderId="0" applyFont="0" applyFill="0" applyBorder="0" applyAlignment="0" applyProtection="0"/>
    <xf numFmtId="41" fontId="91" fillId="0" borderId="0" applyFont="0" applyFill="0" applyBorder="0" applyAlignment="0" applyProtection="0"/>
    <xf numFmtId="43" fontId="73" fillId="0" borderId="0" applyFont="0" applyFill="0" applyBorder="0" applyAlignment="0" applyProtection="0"/>
    <xf numFmtId="41" fontId="91" fillId="0" borderId="0" applyFont="0" applyFill="0" applyBorder="0" applyAlignment="0" applyProtection="0"/>
    <xf numFmtId="41" fontId="91" fillId="0" borderId="0" applyFont="0" applyFill="0" applyBorder="0" applyAlignment="0" applyProtection="0"/>
    <xf numFmtId="0" fontId="73" fillId="0" borderId="0"/>
    <xf numFmtId="43" fontId="73" fillId="0" borderId="0" applyFont="0" applyFill="0" applyBorder="0" applyAlignment="0" applyProtection="0"/>
    <xf numFmtId="41" fontId="91" fillId="0" borderId="0" applyFont="0" applyFill="0" applyBorder="0" applyAlignment="0" applyProtection="0"/>
    <xf numFmtId="0" fontId="73" fillId="0" borderId="0"/>
    <xf numFmtId="43" fontId="73" fillId="0" borderId="0" applyFont="0" applyFill="0" applyBorder="0" applyAlignment="0" applyProtection="0"/>
    <xf numFmtId="43" fontId="73" fillId="0" borderId="0" applyFont="0" applyFill="0" applyBorder="0" applyAlignment="0" applyProtection="0"/>
    <xf numFmtId="41" fontId="125" fillId="0" borderId="0" applyFont="0" applyFill="0" applyBorder="0" applyAlignment="0" applyProtection="0"/>
    <xf numFmtId="43" fontId="73" fillId="0" borderId="0" applyFont="0" applyFill="0" applyBorder="0" applyAlignment="0" applyProtection="0"/>
    <xf numFmtId="41" fontId="91" fillId="0" borderId="0" applyFont="0" applyFill="0" applyBorder="0" applyAlignment="0" applyProtection="0"/>
    <xf numFmtId="43" fontId="73" fillId="0" borderId="0" applyFont="0" applyFill="0" applyBorder="0" applyAlignment="0" applyProtection="0"/>
    <xf numFmtId="41" fontId="91" fillId="0" borderId="0" applyFont="0" applyFill="0" applyBorder="0" applyAlignment="0" applyProtection="0"/>
    <xf numFmtId="168" fontId="73" fillId="0" borderId="0" applyFont="0" applyFill="0" applyBorder="0" applyAlignment="0" applyProtection="0"/>
    <xf numFmtId="41" fontId="125" fillId="0" borderId="0" applyFont="0" applyFill="0" applyBorder="0" applyAlignment="0" applyProtection="0"/>
    <xf numFmtId="0" fontId="73" fillId="0" borderId="0"/>
    <xf numFmtId="167" fontId="125" fillId="0" borderId="0" applyFont="0" applyFill="0" applyBorder="0" applyAlignment="0" applyProtection="0"/>
    <xf numFmtId="41" fontId="125" fillId="0" borderId="0" applyFont="0" applyFill="0" applyBorder="0" applyAlignment="0" applyProtection="0"/>
    <xf numFmtId="0" fontId="73" fillId="0" borderId="0"/>
    <xf numFmtId="43" fontId="73" fillId="0" borderId="0" applyFont="0" applyFill="0" applyBorder="0" applyAlignment="0" applyProtection="0"/>
    <xf numFmtId="0" fontId="73" fillId="0" borderId="0"/>
    <xf numFmtId="43" fontId="73" fillId="0" borderId="0" applyFont="0" applyFill="0" applyBorder="0" applyAlignment="0" applyProtection="0"/>
    <xf numFmtId="167" fontId="125" fillId="0" borderId="0" applyFont="0" applyFill="0" applyBorder="0" applyAlignment="0" applyProtection="0"/>
    <xf numFmtId="43" fontId="73" fillId="0" borderId="0" applyFont="0" applyFill="0" applyBorder="0" applyAlignment="0" applyProtection="0"/>
    <xf numFmtId="167" fontId="125" fillId="0" borderId="0" applyFont="0" applyFill="0" applyBorder="0" applyAlignment="0" applyProtection="0"/>
    <xf numFmtId="43" fontId="73" fillId="0" borderId="0" applyFont="0" applyFill="0" applyBorder="0" applyAlignment="0" applyProtection="0"/>
    <xf numFmtId="167" fontId="125" fillId="0" borderId="0" applyFont="0" applyFill="0" applyBorder="0" applyAlignment="0" applyProtection="0"/>
    <xf numFmtId="167" fontId="125" fillId="0" borderId="0" applyFont="0" applyFill="0" applyBorder="0" applyAlignment="0" applyProtection="0"/>
    <xf numFmtId="0" fontId="73" fillId="0" borderId="0"/>
    <xf numFmtId="0" fontId="73" fillId="0" borderId="0"/>
    <xf numFmtId="43" fontId="73" fillId="0" borderId="0" applyFont="0" applyFill="0" applyBorder="0" applyAlignment="0" applyProtection="0"/>
    <xf numFmtId="0" fontId="73" fillId="0" borderId="0"/>
    <xf numFmtId="167" fontId="125" fillId="0" borderId="0" applyFont="0" applyFill="0" applyBorder="0" applyAlignment="0" applyProtection="0"/>
    <xf numFmtId="0" fontId="73" fillId="0" borderId="0"/>
    <xf numFmtId="0" fontId="73" fillId="0" borderId="0"/>
    <xf numFmtId="43" fontId="73" fillId="0" borderId="0" applyFont="0" applyFill="0" applyBorder="0" applyAlignment="0" applyProtection="0"/>
    <xf numFmtId="0" fontId="73" fillId="0" borderId="0"/>
    <xf numFmtId="41" fontId="125" fillId="0" borderId="0" applyFont="0" applyFill="0" applyBorder="0" applyAlignment="0" applyProtection="0"/>
    <xf numFmtId="0" fontId="73" fillId="0" borderId="0"/>
    <xf numFmtId="0" fontId="102" fillId="0" borderId="0">
      <protection locked="0"/>
    </xf>
    <xf numFmtId="43" fontId="73" fillId="0" borderId="0" applyFont="0" applyFill="0" applyBorder="0" applyAlignment="0" applyProtection="0"/>
    <xf numFmtId="43" fontId="73" fillId="0" borderId="0" applyFont="0" applyFill="0" applyBorder="0" applyAlignment="0" applyProtection="0"/>
    <xf numFmtId="0" fontId="73" fillId="0" borderId="0"/>
    <xf numFmtId="167" fontId="125" fillId="0" borderId="0" applyFont="0" applyFill="0" applyBorder="0" applyAlignment="0" applyProtection="0"/>
    <xf numFmtId="43" fontId="73" fillId="0" borderId="0" applyFont="0" applyFill="0" applyBorder="0" applyAlignment="0" applyProtection="0"/>
    <xf numFmtId="167" fontId="125" fillId="0" borderId="0" applyFont="0" applyFill="0" applyBorder="0" applyAlignment="0" applyProtection="0"/>
    <xf numFmtId="0" fontId="102" fillId="0" borderId="0">
      <protection locked="0"/>
    </xf>
    <xf numFmtId="168" fontId="73" fillId="0" borderId="0" applyFont="0" applyFill="0" applyBorder="0" applyAlignment="0" applyProtection="0"/>
    <xf numFmtId="41" fontId="125" fillId="0" borderId="0" applyFont="0" applyFill="0" applyBorder="0" applyAlignment="0" applyProtection="0"/>
    <xf numFmtId="0" fontId="73" fillId="0" borderId="0"/>
    <xf numFmtId="167" fontId="125" fillId="0" borderId="0" applyFont="0" applyFill="0" applyBorder="0" applyAlignment="0" applyProtection="0"/>
    <xf numFmtId="0" fontId="73" fillId="0" borderId="0"/>
    <xf numFmtId="41" fontId="125" fillId="0" borderId="0" applyFont="0" applyFill="0" applyBorder="0" applyAlignment="0" applyProtection="0"/>
    <xf numFmtId="0" fontId="73" fillId="0" borderId="0"/>
    <xf numFmtId="41" fontId="125" fillId="0" borderId="0" applyFont="0" applyFill="0" applyBorder="0" applyAlignment="0" applyProtection="0"/>
    <xf numFmtId="41" fontId="125" fillId="0" borderId="0" applyFont="0" applyFill="0" applyBorder="0" applyAlignment="0" applyProtection="0"/>
    <xf numFmtId="41" fontId="125" fillId="0" borderId="0" applyFont="0" applyFill="0" applyBorder="0" applyAlignment="0" applyProtection="0"/>
    <xf numFmtId="41" fontId="73" fillId="0" borderId="0" applyFont="0" applyFill="0" applyBorder="0" applyAlignment="0" applyProtection="0"/>
    <xf numFmtId="41" fontId="73" fillId="0" borderId="0" applyFont="0" applyFill="0" applyBorder="0" applyAlignment="0" applyProtection="0"/>
    <xf numFmtId="41" fontId="73" fillId="0" borderId="0" applyFont="0" applyFill="0" applyBorder="0" applyAlignment="0" applyProtection="0"/>
    <xf numFmtId="0" fontId="73" fillId="0" borderId="0"/>
    <xf numFmtId="41" fontId="73" fillId="0" borderId="0" applyFont="0" applyFill="0" applyBorder="0" applyAlignment="0" applyProtection="0"/>
    <xf numFmtId="41" fontId="125" fillId="0" borderId="0" applyFont="0" applyFill="0" applyBorder="0" applyAlignment="0" applyProtection="0"/>
    <xf numFmtId="41" fontId="125" fillId="0" borderId="0" applyFont="0" applyFill="0" applyBorder="0" applyAlignment="0" applyProtection="0"/>
    <xf numFmtId="41" fontId="125" fillId="0" borderId="0" applyFont="0" applyFill="0" applyBorder="0" applyAlignment="0" applyProtection="0"/>
    <xf numFmtId="41" fontId="125" fillId="0" borderId="0" applyFont="0" applyFill="0" applyBorder="0" applyAlignment="0" applyProtection="0"/>
    <xf numFmtId="0" fontId="73" fillId="0" borderId="0"/>
    <xf numFmtId="0" fontId="73" fillId="0" borderId="0"/>
    <xf numFmtId="41" fontId="125" fillId="0" borderId="0" applyFont="0" applyFill="0" applyBorder="0" applyAlignment="0" applyProtection="0"/>
    <xf numFmtId="0" fontId="73" fillId="0" borderId="0"/>
    <xf numFmtId="0" fontId="73" fillId="0" borderId="0"/>
    <xf numFmtId="41" fontId="125" fillId="0" borderId="0" applyFont="0" applyFill="0" applyBorder="0" applyAlignment="0" applyProtection="0"/>
    <xf numFmtId="0" fontId="73" fillId="0" borderId="0"/>
    <xf numFmtId="0" fontId="73" fillId="0" borderId="0"/>
    <xf numFmtId="41" fontId="73" fillId="0" borderId="0" applyFont="0" applyFill="0" applyBorder="0" applyAlignment="0" applyProtection="0"/>
    <xf numFmtId="0" fontId="73" fillId="0" borderId="0"/>
    <xf numFmtId="41" fontId="73" fillId="0" borderId="0" applyFont="0" applyFill="0" applyBorder="0" applyAlignment="0" applyProtection="0"/>
    <xf numFmtId="43" fontId="8" fillId="0" borderId="0" applyFont="0" applyFill="0" applyBorder="0" applyAlignment="0" applyProtection="0"/>
    <xf numFmtId="41" fontId="73" fillId="0" borderId="0" applyFont="0" applyFill="0" applyBorder="0" applyAlignment="0" applyProtection="0"/>
    <xf numFmtId="43" fontId="73" fillId="0" borderId="0" applyFont="0" applyFill="0" applyBorder="0" applyAlignment="0" applyProtection="0"/>
    <xf numFmtId="41" fontId="73" fillId="0" borderId="0" applyFont="0" applyFill="0" applyBorder="0" applyAlignment="0" applyProtection="0"/>
    <xf numFmtId="41" fontId="73" fillId="0" borderId="0" applyFont="0" applyFill="0" applyBorder="0" applyAlignment="0" applyProtection="0"/>
    <xf numFmtId="41" fontId="73" fillId="0" borderId="0" applyFont="0" applyFill="0" applyBorder="0" applyAlignment="0" applyProtection="0"/>
    <xf numFmtId="43" fontId="8" fillId="0" borderId="0" applyFont="0" applyFill="0" applyBorder="0" applyAlignment="0" applyProtection="0"/>
    <xf numFmtId="41" fontId="125" fillId="0" borderId="0" applyFont="0" applyFill="0" applyBorder="0" applyAlignment="0" applyProtection="0"/>
    <xf numFmtId="41" fontId="73" fillId="0" borderId="0" applyFont="0" applyFill="0" applyBorder="0" applyAlignment="0" applyProtection="0"/>
    <xf numFmtId="41" fontId="73" fillId="0" borderId="0" applyFont="0" applyFill="0" applyBorder="0" applyAlignment="0" applyProtection="0"/>
    <xf numFmtId="43" fontId="8" fillId="0" borderId="0" applyFont="0" applyFill="0" applyBorder="0" applyAlignment="0" applyProtection="0"/>
    <xf numFmtId="41" fontId="73" fillId="0" borderId="0" applyFont="0" applyFill="0" applyBorder="0" applyAlignment="0" applyProtection="0"/>
    <xf numFmtId="168" fontId="73" fillId="0" borderId="0" applyFont="0" applyFill="0" applyBorder="0" applyAlignment="0" applyProtection="0"/>
    <xf numFmtId="41" fontId="125" fillId="0" borderId="0" applyFont="0" applyFill="0" applyBorder="0" applyAlignment="0" applyProtection="0"/>
    <xf numFmtId="41" fontId="73" fillId="0" borderId="0" applyFont="0" applyFill="0" applyBorder="0" applyAlignment="0" applyProtection="0"/>
    <xf numFmtId="41" fontId="73" fillId="0" borderId="0" applyFont="0" applyFill="0" applyBorder="0" applyAlignment="0" applyProtection="0"/>
    <xf numFmtId="0" fontId="73" fillId="0" borderId="0"/>
    <xf numFmtId="41" fontId="125" fillId="0" borderId="0" applyFont="0" applyFill="0" applyBorder="0" applyAlignment="0" applyProtection="0"/>
    <xf numFmtId="41" fontId="73" fillId="0" borderId="0" applyFont="0" applyFill="0" applyBorder="0" applyAlignment="0" applyProtection="0"/>
    <xf numFmtId="0" fontId="73" fillId="0" borderId="0"/>
    <xf numFmtId="0" fontId="73" fillId="0" borderId="0"/>
    <xf numFmtId="41" fontId="125" fillId="0" borderId="0" applyFont="0" applyFill="0" applyBorder="0" applyAlignment="0" applyProtection="0"/>
    <xf numFmtId="0" fontId="73" fillId="0" borderId="0"/>
    <xf numFmtId="41" fontId="125" fillId="0" borderId="0" applyFont="0" applyFill="0" applyBorder="0" applyAlignment="0" applyProtection="0"/>
    <xf numFmtId="0" fontId="73" fillId="0" borderId="0"/>
    <xf numFmtId="41" fontId="125" fillId="0" borderId="0" applyFont="0" applyFill="0" applyBorder="0" applyAlignment="0" applyProtection="0"/>
    <xf numFmtId="0" fontId="73" fillId="0" borderId="0"/>
    <xf numFmtId="41" fontId="125" fillId="0" borderId="0" applyFont="0" applyFill="0" applyBorder="0" applyAlignment="0" applyProtection="0"/>
    <xf numFmtId="0" fontId="73" fillId="0" borderId="0"/>
    <xf numFmtId="0" fontId="73" fillId="0" borderId="0"/>
    <xf numFmtId="41" fontId="125" fillId="0" borderId="0" applyFont="0" applyFill="0" applyBorder="0" applyAlignment="0" applyProtection="0"/>
    <xf numFmtId="0" fontId="73" fillId="0" borderId="0"/>
    <xf numFmtId="41" fontId="73" fillId="0" borderId="0" applyFont="0" applyFill="0" applyBorder="0" applyAlignment="0" applyProtection="0"/>
    <xf numFmtId="0" fontId="73" fillId="0" borderId="0"/>
    <xf numFmtId="41" fontId="125" fillId="0" borderId="0" applyFont="0" applyFill="0" applyBorder="0" applyAlignment="0" applyProtection="0"/>
    <xf numFmtId="0" fontId="73" fillId="0" borderId="0"/>
    <xf numFmtId="41" fontId="125" fillId="0" borderId="0" applyFont="0" applyFill="0" applyBorder="0" applyAlignment="0" applyProtection="0"/>
    <xf numFmtId="0" fontId="73" fillId="0" borderId="0"/>
    <xf numFmtId="0" fontId="73" fillId="0" borderId="0"/>
    <xf numFmtId="41" fontId="73" fillId="0" borderId="0" applyFont="0" applyFill="0" applyBorder="0" applyAlignment="0" applyProtection="0"/>
    <xf numFmtId="0" fontId="73" fillId="0" borderId="0"/>
    <xf numFmtId="43" fontId="33" fillId="0" borderId="0" applyFont="0" applyFill="0" applyBorder="0" applyAlignment="0" applyProtection="0"/>
    <xf numFmtId="41" fontId="8" fillId="0" borderId="0" applyFont="0" applyFill="0" applyBorder="0" applyAlignment="0" applyProtection="0"/>
    <xf numFmtId="0" fontId="73" fillId="0" borderId="0"/>
    <xf numFmtId="0" fontId="73" fillId="0" borderId="0"/>
    <xf numFmtId="41" fontId="8" fillId="0" borderId="0" applyFont="0" applyFill="0" applyBorder="0" applyAlignment="0" applyProtection="0"/>
    <xf numFmtId="0" fontId="73" fillId="0" borderId="0"/>
    <xf numFmtId="0" fontId="73" fillId="0" borderId="0"/>
    <xf numFmtId="41" fontId="8" fillId="0" borderId="0" applyFont="0" applyFill="0" applyBorder="0" applyAlignment="0" applyProtection="0"/>
    <xf numFmtId="167" fontId="8" fillId="0" borderId="0" applyFont="0" applyFill="0" applyBorder="0" applyAlignment="0" applyProtection="0"/>
    <xf numFmtId="0" fontId="73" fillId="0" borderId="0"/>
    <xf numFmtId="43" fontId="8" fillId="0" borderId="0" applyFont="0" applyFill="0" applyBorder="0" applyAlignment="0" applyProtection="0"/>
    <xf numFmtId="41" fontId="8" fillId="0" borderId="0" applyFont="0" applyFill="0" applyBorder="0" applyAlignment="0" applyProtection="0"/>
    <xf numFmtId="167" fontId="8" fillId="0" borderId="0" applyFont="0" applyFill="0" applyBorder="0" applyAlignment="0" applyProtection="0"/>
    <xf numFmtId="41" fontId="8" fillId="0" borderId="0" applyFont="0" applyFill="0" applyBorder="0" applyAlignment="0" applyProtection="0"/>
    <xf numFmtId="0" fontId="125" fillId="0" borderId="0"/>
    <xf numFmtId="41" fontId="8" fillId="0" borderId="0" applyFont="0" applyFill="0" applyBorder="0" applyAlignment="0" applyProtection="0"/>
    <xf numFmtId="0" fontId="73" fillId="0" borderId="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0" fontId="125" fillId="0" borderId="0"/>
    <xf numFmtId="41" fontId="8" fillId="0" borderId="0" applyFont="0" applyFill="0" applyBorder="0" applyAlignment="0" applyProtection="0"/>
    <xf numFmtId="41" fontId="8" fillId="0" borderId="0" applyFont="0" applyFill="0" applyBorder="0" applyAlignment="0" applyProtection="0"/>
    <xf numFmtId="0" fontId="73" fillId="0" borderId="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0" fontId="73" fillId="0" borderId="0"/>
    <xf numFmtId="167" fontId="8" fillId="0" borderId="0" applyFont="0" applyFill="0" applyBorder="0" applyAlignment="0" applyProtection="0"/>
    <xf numFmtId="41" fontId="8" fillId="0" borderId="0" applyFont="0" applyFill="0" applyBorder="0" applyAlignment="0" applyProtection="0"/>
    <xf numFmtId="0" fontId="80" fillId="0" borderId="0"/>
    <xf numFmtId="41" fontId="8" fillId="0" borderId="0" applyFont="0" applyFill="0" applyBorder="0" applyAlignment="0" applyProtection="0"/>
    <xf numFmtId="0" fontId="80" fillId="0" borderId="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0" fontId="73" fillId="0" borderId="0"/>
    <xf numFmtId="41" fontId="8" fillId="0" borderId="0" applyFont="0" applyFill="0" applyBorder="0" applyAlignment="0" applyProtection="0"/>
    <xf numFmtId="41" fontId="8" fillId="0" borderId="0" applyFont="0" applyFill="0" applyBorder="0" applyAlignment="0" applyProtection="0"/>
    <xf numFmtId="0" fontId="80" fillId="0" borderId="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41" fontId="8" fillId="0" borderId="0" applyFont="0" applyFill="0" applyBorder="0" applyAlignment="0" applyProtection="0"/>
    <xf numFmtId="0" fontId="73" fillId="0" borderId="0"/>
    <xf numFmtId="41" fontId="8" fillId="0" borderId="0" applyFont="0" applyFill="0" applyBorder="0" applyAlignment="0" applyProtection="0"/>
    <xf numFmtId="168" fontId="8" fillId="0" borderId="0" applyFont="0" applyFill="0" applyBorder="0" applyAlignment="0" applyProtection="0"/>
    <xf numFmtId="0" fontId="73" fillId="0" borderId="0"/>
    <xf numFmtId="41" fontId="8" fillId="0" borderId="0" applyFont="0" applyFill="0" applyBorder="0" applyAlignment="0" applyProtection="0"/>
    <xf numFmtId="0" fontId="73" fillId="0" borderId="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0" fontId="102" fillId="0" borderId="0">
      <protection locked="0"/>
    </xf>
    <xf numFmtId="41" fontId="8" fillId="0" borderId="0" applyFont="0" applyFill="0" applyBorder="0" applyAlignment="0" applyProtection="0"/>
    <xf numFmtId="0" fontId="102" fillId="0" borderId="0">
      <protection locked="0"/>
    </xf>
    <xf numFmtId="41" fontId="8" fillId="0" borderId="0" applyFont="0" applyFill="0" applyBorder="0" applyAlignment="0" applyProtection="0"/>
    <xf numFmtId="0" fontId="102" fillId="0" borderId="0">
      <protection locked="0"/>
    </xf>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168" fontId="97" fillId="0" borderId="0" applyFont="0" applyFill="0" applyBorder="0" applyAlignment="0" applyProtection="0"/>
    <xf numFmtId="43" fontId="73"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3" fontId="125" fillId="0" borderId="0" applyFont="0" applyFill="0" applyBorder="0" applyAlignment="0" applyProtection="0"/>
    <xf numFmtId="0" fontId="73" fillId="0" borderId="0"/>
    <xf numFmtId="41" fontId="8" fillId="0" borderId="0" applyFont="0" applyFill="0" applyBorder="0" applyAlignment="0" applyProtection="0"/>
    <xf numFmtId="0" fontId="73" fillId="0" borderId="0"/>
    <xf numFmtId="43" fontId="33" fillId="0" borderId="0" applyFont="0" applyFill="0" applyBorder="0" applyAlignment="0" applyProtection="0"/>
    <xf numFmtId="167" fontId="125" fillId="0" borderId="0" applyFont="0" applyFill="0" applyBorder="0" applyAlignment="0" applyProtection="0"/>
    <xf numFmtId="188" fontId="125" fillId="0" borderId="0" applyFont="0" applyFill="0" applyBorder="0" applyAlignment="0" applyProtection="0"/>
    <xf numFmtId="41" fontId="125" fillId="0" borderId="0" applyFont="0" applyFill="0" applyBorder="0" applyAlignment="0" applyProtection="0"/>
    <xf numFmtId="41" fontId="8" fillId="0" borderId="0" applyFont="0" applyFill="0" applyBorder="0" applyAlignment="0" applyProtection="0"/>
    <xf numFmtId="41" fontId="125" fillId="0" borderId="0" applyFont="0" applyFill="0" applyBorder="0" applyAlignment="0" applyProtection="0"/>
    <xf numFmtId="41" fontId="125" fillId="0" borderId="0" applyFont="0" applyFill="0" applyBorder="0" applyAlignment="0" applyProtection="0"/>
    <xf numFmtId="41" fontId="125" fillId="0" borderId="0" applyFont="0" applyFill="0" applyBorder="0" applyAlignment="0" applyProtection="0"/>
    <xf numFmtId="41" fontId="87" fillId="0" borderId="0" applyFont="0" applyFill="0" applyBorder="0" applyAlignment="0" applyProtection="0"/>
    <xf numFmtId="41" fontId="125" fillId="0" borderId="0" applyFont="0" applyFill="0" applyBorder="0" applyAlignment="0" applyProtection="0"/>
    <xf numFmtId="41" fontId="125" fillId="0" borderId="0" applyFont="0" applyFill="0" applyBorder="0" applyAlignment="0" applyProtection="0"/>
    <xf numFmtId="41" fontId="87" fillId="0" borderId="0" applyFont="0" applyFill="0" applyBorder="0" applyAlignment="0" applyProtection="0"/>
    <xf numFmtId="0" fontId="87" fillId="0" borderId="0"/>
    <xf numFmtId="167" fontId="125" fillId="0" borderId="0" applyFont="0" applyFill="0" applyBorder="0" applyAlignment="0" applyProtection="0"/>
    <xf numFmtId="41" fontId="125" fillId="0" borderId="0" applyFont="0" applyFill="0" applyBorder="0" applyAlignment="0" applyProtection="0"/>
    <xf numFmtId="0" fontId="73" fillId="0" borderId="0"/>
    <xf numFmtId="0" fontId="73" fillId="0" borderId="0"/>
    <xf numFmtId="0" fontId="125" fillId="0" borderId="0"/>
    <xf numFmtId="167" fontId="125" fillId="0" borderId="0" applyFont="0" applyFill="0" applyBorder="0" applyAlignment="0" applyProtection="0"/>
    <xf numFmtId="167" fontId="125" fillId="0" borderId="0" applyFont="0" applyFill="0" applyBorder="0" applyAlignment="0" applyProtection="0"/>
    <xf numFmtId="167" fontId="125" fillId="0" borderId="0" applyFont="0" applyFill="0" applyBorder="0" applyAlignment="0" applyProtection="0"/>
    <xf numFmtId="0" fontId="73" fillId="0" borderId="0"/>
    <xf numFmtId="0" fontId="73" fillId="0" borderId="0"/>
    <xf numFmtId="0" fontId="125" fillId="0" borderId="0"/>
    <xf numFmtId="167" fontId="125" fillId="0" borderId="0" applyFont="0" applyFill="0" applyBorder="0" applyAlignment="0" applyProtection="0"/>
    <xf numFmtId="0" fontId="73" fillId="0" borderId="0"/>
    <xf numFmtId="0" fontId="73" fillId="0" borderId="0"/>
    <xf numFmtId="0" fontId="125" fillId="0" borderId="0"/>
    <xf numFmtId="0" fontId="125" fillId="0" borderId="0"/>
    <xf numFmtId="41" fontId="125" fillId="0" borderId="0" applyFont="0" applyFill="0" applyBorder="0" applyAlignment="0" applyProtection="0"/>
    <xf numFmtId="0" fontId="73" fillId="0" borderId="0"/>
    <xf numFmtId="0" fontId="28" fillId="0" borderId="0" applyNumberFormat="0" applyFill="0" applyBorder="0" applyProtection="0">
      <alignment vertical="top"/>
    </xf>
    <xf numFmtId="167" fontId="125" fillId="0" borderId="0" applyFont="0" applyFill="0" applyBorder="0" applyAlignment="0" applyProtection="0"/>
    <xf numFmtId="0" fontId="73" fillId="0" borderId="0"/>
    <xf numFmtId="0" fontId="125" fillId="0" borderId="0"/>
    <xf numFmtId="167" fontId="125" fillId="0" borderId="0" applyFont="0" applyFill="0" applyBorder="0" applyAlignment="0" applyProtection="0"/>
    <xf numFmtId="0" fontId="125" fillId="0" borderId="0"/>
    <xf numFmtId="41" fontId="125" fillId="0" borderId="0" applyFont="0" applyFill="0" applyBorder="0" applyAlignment="0" applyProtection="0"/>
    <xf numFmtId="167" fontId="125" fillId="0" borderId="0" applyFont="0" applyFill="0" applyBorder="0" applyAlignment="0" applyProtection="0"/>
    <xf numFmtId="0" fontId="73" fillId="0" borderId="0"/>
    <xf numFmtId="167" fontId="93" fillId="0" borderId="0" applyFont="0" applyFill="0" applyBorder="0" applyAlignment="0" applyProtection="0"/>
    <xf numFmtId="0" fontId="73" fillId="0" borderId="0"/>
    <xf numFmtId="41" fontId="125" fillId="0" borderId="0" applyFont="0" applyFill="0" applyBorder="0" applyAlignment="0" applyProtection="0"/>
    <xf numFmtId="0" fontId="73" fillId="0" borderId="0"/>
    <xf numFmtId="0" fontId="125" fillId="0" borderId="0"/>
    <xf numFmtId="41" fontId="101" fillId="0" borderId="0" applyFont="0" applyFill="0" applyBorder="0" applyAlignment="0" applyProtection="0"/>
    <xf numFmtId="0" fontId="73" fillId="0" borderId="0"/>
    <xf numFmtId="41" fontId="125" fillId="0" borderId="0" applyFont="0" applyFill="0" applyBorder="0" applyAlignment="0" applyProtection="0"/>
    <xf numFmtId="0" fontId="73" fillId="0" borderId="0"/>
    <xf numFmtId="41" fontId="125" fillId="0" borderId="0" applyFont="0" applyFill="0" applyBorder="0" applyAlignment="0" applyProtection="0"/>
    <xf numFmtId="41" fontId="125" fillId="0" borderId="0" applyFont="0" applyFill="0" applyBorder="0" applyAlignment="0" applyProtection="0"/>
    <xf numFmtId="41" fontId="125" fillId="0" borderId="0" applyFont="0" applyFill="0" applyBorder="0" applyAlignment="0" applyProtection="0"/>
    <xf numFmtId="0" fontId="73" fillId="0" borderId="0"/>
    <xf numFmtId="41" fontId="59" fillId="0" borderId="0" applyFont="0" applyFill="0" applyBorder="0" applyAlignment="0" applyProtection="0"/>
    <xf numFmtId="0" fontId="87" fillId="0" borderId="0"/>
    <xf numFmtId="41" fontId="8" fillId="0" borderId="0" applyFont="0" applyFill="0" applyBorder="0" applyAlignment="0" applyProtection="0"/>
    <xf numFmtId="41" fontId="103" fillId="0" borderId="0" applyFont="0" applyFill="0" applyBorder="0" applyAlignment="0" applyProtection="0"/>
    <xf numFmtId="41" fontId="59" fillId="0" borderId="0" applyFont="0" applyFill="0" applyBorder="0" applyAlignment="0" applyProtection="0"/>
    <xf numFmtId="0" fontId="73" fillId="0" borderId="0"/>
    <xf numFmtId="41" fontId="8" fillId="0" borderId="0" applyFont="0" applyFill="0" applyBorder="0" applyAlignment="0" applyProtection="0"/>
    <xf numFmtId="41" fontId="103" fillId="0" borderId="0" applyFont="0" applyFill="0" applyBorder="0" applyAlignment="0" applyProtection="0"/>
    <xf numFmtId="3" fontId="125" fillId="0" borderId="0" applyFont="0" applyFill="0" applyBorder="0" applyAlignment="0" applyProtection="0"/>
    <xf numFmtId="41" fontId="103" fillId="0" borderId="0" applyFont="0" applyFill="0" applyBorder="0" applyAlignment="0" applyProtection="0"/>
    <xf numFmtId="41" fontId="103" fillId="0" borderId="0" applyFont="0" applyFill="0" applyBorder="0" applyAlignment="0" applyProtection="0"/>
    <xf numFmtId="41" fontId="103" fillId="0" borderId="0" applyFont="0" applyFill="0" applyBorder="0" applyAlignment="0" applyProtection="0"/>
    <xf numFmtId="0" fontId="73" fillId="0" borderId="0"/>
    <xf numFmtId="41" fontId="8" fillId="0" borderId="0" applyFont="0" applyFill="0" applyBorder="0" applyAlignment="0" applyProtection="0"/>
    <xf numFmtId="41" fontId="8" fillId="0" borderId="0" applyFont="0" applyFill="0" applyBorder="0" applyAlignment="0" applyProtection="0"/>
    <xf numFmtId="41" fontId="103" fillId="0" borderId="0" applyFont="0" applyFill="0" applyBorder="0" applyAlignment="0" applyProtection="0"/>
    <xf numFmtId="41" fontId="59" fillId="0" borderId="0" applyFont="0" applyFill="0" applyBorder="0" applyAlignment="0" applyProtection="0"/>
    <xf numFmtId="41" fontId="103" fillId="0" borderId="0" applyFont="0" applyFill="0" applyBorder="0" applyAlignment="0" applyProtection="0"/>
    <xf numFmtId="41" fontId="103" fillId="0" borderId="0" applyFont="0" applyFill="0" applyBorder="0" applyAlignment="0" applyProtection="0"/>
    <xf numFmtId="41" fontId="59" fillId="0" borderId="0" applyFont="0" applyFill="0" applyBorder="0" applyAlignment="0" applyProtection="0"/>
    <xf numFmtId="41" fontId="8" fillId="0" borderId="0" applyFont="0" applyFill="0" applyBorder="0" applyAlignment="0" applyProtection="0"/>
    <xf numFmtId="167" fontId="103" fillId="0" borderId="0" applyFont="0" applyFill="0" applyBorder="0" applyAlignment="0" applyProtection="0"/>
    <xf numFmtId="0" fontId="73" fillId="0" borderId="0"/>
    <xf numFmtId="41" fontId="8" fillId="0" borderId="0" applyFont="0" applyFill="0" applyBorder="0" applyAlignment="0" applyProtection="0"/>
    <xf numFmtId="167" fontId="103" fillId="0" borderId="0" applyFont="0" applyFill="0" applyBorder="0" applyAlignment="0" applyProtection="0"/>
    <xf numFmtId="0" fontId="73" fillId="0" borderId="0"/>
    <xf numFmtId="41" fontId="8" fillId="0" borderId="0" applyFont="0" applyFill="0" applyBorder="0" applyAlignment="0" applyProtection="0"/>
    <xf numFmtId="41" fontId="59" fillId="0" borderId="0" applyFont="0" applyFill="0" applyBorder="0" applyAlignment="0" applyProtection="0"/>
    <xf numFmtId="0" fontId="73" fillId="0" borderId="0"/>
    <xf numFmtId="167" fontId="8" fillId="0" borderId="0" applyFont="0" applyFill="0" applyBorder="0" applyAlignment="0" applyProtection="0"/>
    <xf numFmtId="41" fontId="59" fillId="0" borderId="0" applyFont="0" applyFill="0" applyBorder="0" applyAlignment="0" applyProtection="0"/>
    <xf numFmtId="41" fontId="59" fillId="0" borderId="0" applyFont="0" applyFill="0" applyBorder="0" applyAlignment="0" applyProtection="0"/>
    <xf numFmtId="0" fontId="73" fillId="0" borderId="0"/>
    <xf numFmtId="41" fontId="125" fillId="0" borderId="0" applyFont="0" applyFill="0" applyBorder="0" applyAlignment="0" applyProtection="0"/>
    <xf numFmtId="41" fontId="8" fillId="0" borderId="0" applyFont="0" applyFill="0" applyBorder="0" applyAlignment="0" applyProtection="0"/>
    <xf numFmtId="41" fontId="125" fillId="0" borderId="0" applyFont="0" applyFill="0" applyBorder="0" applyAlignment="0" applyProtection="0"/>
    <xf numFmtId="41" fontId="8" fillId="0" borderId="0" applyFont="0" applyFill="0" applyBorder="0" applyAlignment="0" applyProtection="0"/>
    <xf numFmtId="41" fontId="125" fillId="0" borderId="0" applyFont="0" applyFill="0" applyBorder="0" applyAlignment="0" applyProtection="0"/>
    <xf numFmtId="41" fontId="125" fillId="0" borderId="0" applyFont="0" applyFill="0" applyBorder="0" applyAlignment="0" applyProtection="0"/>
    <xf numFmtId="41" fontId="8" fillId="0" borderId="0" applyFont="0" applyFill="0" applyBorder="0" applyAlignment="0" applyProtection="0"/>
    <xf numFmtId="167" fontId="8" fillId="0" borderId="0" applyFont="0" applyFill="0" applyBorder="0" applyAlignment="0" applyProtection="0"/>
    <xf numFmtId="41" fontId="125" fillId="0" borderId="0" applyFont="0" applyFill="0" applyBorder="0" applyAlignment="0" applyProtection="0"/>
    <xf numFmtId="0" fontId="73" fillId="0" borderId="0"/>
    <xf numFmtId="41" fontId="8" fillId="0" borderId="0" applyFont="0" applyFill="0" applyBorder="0" applyAlignment="0" applyProtection="0"/>
    <xf numFmtId="41" fontId="125" fillId="0" borderId="0" applyFont="0" applyFill="0" applyBorder="0" applyAlignment="0" applyProtection="0"/>
    <xf numFmtId="0" fontId="73" fillId="0" borderId="0"/>
    <xf numFmtId="167" fontId="8" fillId="0" borderId="0" applyFont="0" applyFill="0" applyBorder="0" applyAlignment="0" applyProtection="0"/>
    <xf numFmtId="0" fontId="73" fillId="0" borderId="0"/>
    <xf numFmtId="167" fontId="8" fillId="0" borderId="0" applyFont="0" applyFill="0" applyBorder="0" applyAlignment="0" applyProtection="0"/>
    <xf numFmtId="0" fontId="73" fillId="0" borderId="0"/>
    <xf numFmtId="167"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0" fontId="73" fillId="0" borderId="0"/>
    <xf numFmtId="0" fontId="73" fillId="0" borderId="0"/>
    <xf numFmtId="41" fontId="8" fillId="0" borderId="0" applyFont="0" applyFill="0" applyBorder="0" applyAlignment="0" applyProtection="0"/>
    <xf numFmtId="0" fontId="73" fillId="0" borderId="0"/>
    <xf numFmtId="41" fontId="8" fillId="0" borderId="0" applyFont="0" applyFill="0" applyBorder="0" applyAlignment="0" applyProtection="0"/>
    <xf numFmtId="0" fontId="73" fillId="0" borderId="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0" fontId="8" fillId="0" borderId="0"/>
    <xf numFmtId="41" fontId="8" fillId="0" borderId="0" applyFont="0" applyFill="0" applyBorder="0" applyAlignment="0" applyProtection="0"/>
    <xf numFmtId="0" fontId="8" fillId="0" borderId="0"/>
    <xf numFmtId="41" fontId="8" fillId="0" borderId="0" applyFont="0" applyFill="0" applyBorder="0" applyAlignment="0" applyProtection="0"/>
    <xf numFmtId="0" fontId="8" fillId="0" borderId="0"/>
    <xf numFmtId="41" fontId="8" fillId="0" borderId="0" applyFont="0" applyFill="0" applyBorder="0" applyAlignment="0" applyProtection="0"/>
    <xf numFmtId="0" fontId="8" fillId="0" borderId="0"/>
    <xf numFmtId="41" fontId="8" fillId="0" borderId="0" applyFont="0" applyFill="0" applyBorder="0" applyAlignment="0" applyProtection="0"/>
    <xf numFmtId="0" fontId="8" fillId="0" borderId="0"/>
    <xf numFmtId="41" fontId="8" fillId="0" borderId="0" applyFont="0" applyFill="0" applyBorder="0" applyAlignment="0" applyProtection="0"/>
    <xf numFmtId="0" fontId="8" fillId="0" borderId="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167" fontId="8" fillId="0" borderId="0" applyFont="0" applyFill="0" applyBorder="0" applyAlignment="0" applyProtection="0"/>
    <xf numFmtId="167"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0" fontId="73" fillId="0" borderId="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3" fontId="73" fillId="0" borderId="0" applyFont="0" applyFill="0" applyBorder="0" applyAlignment="0" applyProtection="0"/>
    <xf numFmtId="43" fontId="125" fillId="0" borderId="0" applyFont="0" applyFill="0" applyBorder="0" applyAlignment="0" applyProtection="0"/>
    <xf numFmtId="41" fontId="8" fillId="0" borderId="0" applyFont="0" applyFill="0" applyBorder="0" applyAlignment="0" applyProtection="0"/>
    <xf numFmtId="43" fontId="73" fillId="0" borderId="0" applyFont="0" applyFill="0" applyBorder="0" applyAlignment="0" applyProtection="0"/>
    <xf numFmtId="43" fontId="125" fillId="0" borderId="0" applyFont="0" applyFill="0" applyBorder="0" applyAlignment="0" applyProtection="0"/>
    <xf numFmtId="0" fontId="87" fillId="0" borderId="0"/>
    <xf numFmtId="41" fontId="8" fillId="0" borderId="0" applyFont="0" applyFill="0" applyBorder="0" applyAlignment="0" applyProtection="0"/>
    <xf numFmtId="0" fontId="73" fillId="0" borderId="0"/>
    <xf numFmtId="41" fontId="8" fillId="0" borderId="0" applyFont="0" applyFill="0" applyBorder="0" applyAlignment="0" applyProtection="0"/>
    <xf numFmtId="41" fontId="8" fillId="0" borderId="0" applyFont="0" applyFill="0" applyBorder="0" applyAlignment="0" applyProtection="0"/>
    <xf numFmtId="167" fontId="8" fillId="0" borderId="0" applyFont="0" applyFill="0" applyBorder="0" applyAlignment="0" applyProtection="0"/>
    <xf numFmtId="41" fontId="8" fillId="0" borderId="0" applyFont="0" applyFill="0" applyBorder="0" applyAlignment="0" applyProtection="0"/>
    <xf numFmtId="0" fontId="73" fillId="0" borderId="0"/>
    <xf numFmtId="41" fontId="8" fillId="0" borderId="0" applyFont="0" applyFill="0" applyBorder="0" applyAlignment="0" applyProtection="0"/>
    <xf numFmtId="0" fontId="73" fillId="0" borderId="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0" fontId="73" fillId="0" borderId="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125" fillId="0" borderId="0" applyFont="0" applyFill="0" applyBorder="0" applyAlignment="0" applyProtection="0"/>
    <xf numFmtId="41" fontId="8" fillId="0" borderId="0" applyFont="0" applyFill="0" applyBorder="0" applyAlignment="0" applyProtection="0"/>
    <xf numFmtId="0" fontId="73" fillId="0" borderId="0"/>
    <xf numFmtId="41" fontId="125" fillId="0" borderId="0" applyFont="0" applyFill="0" applyBorder="0" applyAlignment="0" applyProtection="0"/>
    <xf numFmtId="41" fontId="8" fillId="0" borderId="0" applyFont="0" applyFill="0" applyBorder="0" applyAlignment="0" applyProtection="0"/>
    <xf numFmtId="41" fontId="125" fillId="0" borderId="0" applyFont="0" applyFill="0" applyBorder="0" applyAlignment="0" applyProtection="0"/>
    <xf numFmtId="41" fontId="125" fillId="0" borderId="0" applyFont="0" applyFill="0" applyBorder="0" applyAlignment="0" applyProtection="0"/>
    <xf numFmtId="43" fontId="8" fillId="0" borderId="0" applyFont="0" applyFill="0" applyBorder="0" applyAlignment="0" applyProtection="0"/>
    <xf numFmtId="41" fontId="125" fillId="0" borderId="0" applyFont="0" applyFill="0" applyBorder="0" applyAlignment="0" applyProtection="0"/>
    <xf numFmtId="0" fontId="73" fillId="0" borderId="0"/>
    <xf numFmtId="41" fontId="125" fillId="0" borderId="0" applyFont="0" applyFill="0" applyBorder="0" applyAlignment="0" applyProtection="0"/>
    <xf numFmtId="171" fontId="125" fillId="0" borderId="0" applyFill="0" applyBorder="0" applyAlignment="0" applyProtection="0"/>
    <xf numFmtId="41" fontId="125" fillId="0" borderId="0" applyFont="0" applyFill="0" applyBorder="0" applyAlignment="0" applyProtection="0"/>
    <xf numFmtId="41" fontId="125" fillId="0" borderId="0" applyFont="0" applyFill="0" applyBorder="0" applyAlignment="0" applyProtection="0"/>
    <xf numFmtId="41" fontId="125" fillId="0" borderId="0" applyFont="0" applyFill="0" applyBorder="0" applyAlignment="0" applyProtection="0"/>
    <xf numFmtId="41" fontId="125" fillId="0" borderId="0" applyFont="0" applyFill="0" applyBorder="0" applyAlignment="0" applyProtection="0"/>
    <xf numFmtId="0" fontId="73" fillId="0" borderId="0"/>
    <xf numFmtId="41" fontId="125" fillId="0" borderId="0" applyFont="0" applyFill="0" applyBorder="0" applyAlignment="0" applyProtection="0"/>
    <xf numFmtId="43" fontId="73" fillId="0" borderId="0" applyFont="0" applyFill="0" applyBorder="0" applyAlignment="0" applyProtection="0"/>
    <xf numFmtId="0" fontId="73" fillId="0" borderId="0"/>
    <xf numFmtId="0" fontId="8" fillId="0" borderId="0"/>
    <xf numFmtId="41" fontId="125" fillId="0" borderId="0" applyFont="0" applyFill="0" applyBorder="0" applyAlignment="0" applyProtection="0"/>
    <xf numFmtId="43" fontId="73" fillId="0" borderId="0" applyFont="0" applyFill="0" applyBorder="0" applyAlignment="0" applyProtection="0"/>
    <xf numFmtId="0" fontId="73" fillId="0" borderId="0"/>
    <xf numFmtId="0" fontId="8" fillId="0" borderId="0"/>
    <xf numFmtId="41" fontId="125" fillId="0" borderId="0" applyFont="0" applyFill="0" applyBorder="0" applyAlignment="0" applyProtection="0"/>
    <xf numFmtId="43" fontId="73" fillId="0" borderId="0" applyFont="0" applyFill="0" applyBorder="0" applyAlignment="0" applyProtection="0"/>
    <xf numFmtId="41" fontId="125" fillId="0" borderId="0" applyFont="0" applyFill="0" applyBorder="0" applyAlignment="0" applyProtection="0"/>
    <xf numFmtId="0" fontId="73" fillId="0" borderId="0"/>
    <xf numFmtId="41" fontId="125" fillId="0" borderId="0" applyFont="0" applyFill="0" applyBorder="0" applyAlignment="0" applyProtection="0"/>
    <xf numFmtId="0" fontId="73" fillId="0" borderId="0"/>
    <xf numFmtId="41" fontId="125" fillId="0" borderId="0" applyFont="0" applyFill="0" applyBorder="0" applyAlignment="0" applyProtection="0"/>
    <xf numFmtId="41" fontId="125" fillId="0" borderId="0" applyFont="0" applyFill="0" applyBorder="0" applyAlignment="0" applyProtection="0"/>
    <xf numFmtId="41" fontId="125" fillId="0" borderId="0" applyFont="0" applyFill="0" applyBorder="0" applyAlignment="0" applyProtection="0"/>
    <xf numFmtId="43" fontId="73" fillId="0" borderId="0" applyFont="0" applyFill="0" applyBorder="0" applyAlignment="0" applyProtection="0"/>
    <xf numFmtId="41" fontId="125" fillId="0" borderId="0" applyFont="0" applyFill="0" applyBorder="0" applyAlignment="0" applyProtection="0"/>
    <xf numFmtId="41" fontId="73" fillId="0" borderId="0" applyFont="0" applyFill="0" applyBorder="0" applyAlignment="0" applyProtection="0"/>
    <xf numFmtId="41" fontId="73" fillId="0" borderId="0" applyFont="0" applyFill="0" applyBorder="0" applyAlignment="0" applyProtection="0"/>
    <xf numFmtId="43" fontId="8" fillId="0" borderId="0" applyFont="0" applyFill="0" applyBorder="0" applyAlignment="0" applyProtection="0"/>
    <xf numFmtId="41" fontId="73" fillId="0" borderId="0" applyFont="0" applyFill="0" applyBorder="0" applyAlignment="0" applyProtection="0"/>
    <xf numFmtId="43" fontId="8" fillId="0" borderId="0" applyFont="0" applyFill="0" applyBorder="0" applyAlignment="0" applyProtection="0"/>
    <xf numFmtId="41" fontId="73" fillId="0" borderId="0" applyFont="0" applyFill="0" applyBorder="0" applyAlignment="0" applyProtection="0"/>
    <xf numFmtId="41" fontId="73" fillId="0" borderId="0" applyFont="0" applyFill="0" applyBorder="0" applyAlignment="0" applyProtection="0"/>
    <xf numFmtId="41" fontId="73" fillId="0" borderId="0" applyFont="0" applyFill="0" applyBorder="0" applyAlignment="0" applyProtection="0"/>
    <xf numFmtId="43" fontId="8" fillId="0" borderId="0" applyFont="0" applyFill="0" applyBorder="0" applyAlignment="0" applyProtection="0"/>
    <xf numFmtId="41" fontId="73" fillId="0" borderId="0" applyFont="0" applyFill="0" applyBorder="0" applyAlignment="0" applyProtection="0"/>
    <xf numFmtId="43" fontId="8" fillId="0" borderId="0" applyFont="0" applyFill="0" applyBorder="0" applyAlignment="0" applyProtection="0"/>
    <xf numFmtId="41" fontId="73" fillId="0" borderId="0" applyFont="0" applyFill="0" applyBorder="0" applyAlignment="0" applyProtection="0"/>
    <xf numFmtId="43" fontId="8" fillId="0" borderId="0" applyFont="0" applyFill="0" applyBorder="0" applyAlignment="0" applyProtection="0"/>
    <xf numFmtId="41" fontId="73" fillId="0" borderId="0" applyFont="0" applyFill="0" applyBorder="0" applyAlignment="0" applyProtection="0"/>
    <xf numFmtId="41" fontId="73" fillId="0" borderId="0" applyFont="0" applyFill="0" applyBorder="0" applyAlignment="0" applyProtection="0"/>
    <xf numFmtId="41" fontId="73" fillId="0" borderId="0" applyFont="0" applyFill="0" applyBorder="0" applyAlignment="0" applyProtection="0"/>
    <xf numFmtId="41" fontId="73" fillId="0" borderId="0" applyFont="0" applyFill="0" applyBorder="0" applyAlignment="0" applyProtection="0"/>
    <xf numFmtId="41" fontId="125" fillId="0" borderId="0" applyFont="0" applyFill="0" applyBorder="0" applyAlignment="0" applyProtection="0"/>
    <xf numFmtId="0" fontId="73" fillId="0" borderId="0"/>
    <xf numFmtId="43" fontId="73" fillId="0" borderId="0" applyFont="0" applyFill="0" applyBorder="0" applyAlignment="0" applyProtection="0"/>
    <xf numFmtId="43" fontId="73" fillId="0" borderId="0" applyFont="0" applyFill="0" applyBorder="0" applyAlignment="0" applyProtection="0"/>
    <xf numFmtId="0" fontId="73" fillId="0" borderId="0"/>
    <xf numFmtId="43" fontId="73" fillId="0" borderId="0" applyFont="0" applyFill="0" applyBorder="0" applyAlignment="0" applyProtection="0"/>
    <xf numFmtId="168"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0" fontId="73" fillId="0" borderId="0"/>
    <xf numFmtId="43" fontId="73" fillId="0" borderId="0" applyFont="0" applyFill="0" applyBorder="0" applyAlignment="0" applyProtection="0"/>
    <xf numFmtId="0" fontId="73" fillId="0" borderId="0"/>
    <xf numFmtId="43" fontId="73" fillId="0" borderId="0" applyFont="0" applyFill="0" applyBorder="0" applyAlignment="0" applyProtection="0"/>
    <xf numFmtId="43" fontId="73" fillId="0" borderId="0" applyFont="0" applyFill="0" applyBorder="0" applyAlignment="0" applyProtection="0"/>
    <xf numFmtId="0" fontId="73" fillId="0" borderId="0"/>
    <xf numFmtId="43" fontId="73" fillId="0" borderId="0" applyFont="0" applyFill="0" applyBorder="0" applyAlignment="0" applyProtection="0"/>
    <xf numFmtId="0" fontId="73" fillId="0" borderId="0"/>
    <xf numFmtId="0" fontId="73" fillId="0" borderId="0"/>
    <xf numFmtId="0" fontId="73" fillId="0" borderId="0"/>
    <xf numFmtId="43" fontId="73" fillId="0" borderId="0" applyFont="0" applyFill="0" applyBorder="0" applyAlignment="0" applyProtection="0"/>
    <xf numFmtId="0" fontId="91" fillId="0" borderId="0"/>
    <xf numFmtId="0" fontId="73" fillId="0" borderId="0"/>
    <xf numFmtId="43" fontId="8" fillId="0" borderId="0" applyFont="0" applyFill="0" applyBorder="0" applyAlignment="0" applyProtection="0"/>
    <xf numFmtId="0" fontId="73" fillId="0" borderId="0"/>
    <xf numFmtId="43" fontId="73" fillId="0" borderId="0" applyFont="0" applyFill="0" applyBorder="0" applyAlignment="0" applyProtection="0"/>
    <xf numFmtId="0" fontId="73" fillId="0" borderId="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0" fontId="73" fillId="0" borderId="0"/>
    <xf numFmtId="43" fontId="73" fillId="0" borderId="0" applyFont="0" applyFill="0" applyBorder="0" applyAlignment="0" applyProtection="0"/>
    <xf numFmtId="0" fontId="73" fillId="0" borderId="0"/>
    <xf numFmtId="0" fontId="8" fillId="0" borderId="0"/>
    <xf numFmtId="43" fontId="73" fillId="0" borderId="0" applyFont="0" applyFill="0" applyBorder="0" applyAlignment="0" applyProtection="0"/>
    <xf numFmtId="0" fontId="75" fillId="0" borderId="0"/>
    <xf numFmtId="0" fontId="73" fillId="0" borderId="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8"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168" fontId="73" fillId="0" borderId="0" applyFont="0" applyFill="0" applyBorder="0" applyAlignment="0" applyProtection="0"/>
    <xf numFmtId="168" fontId="73" fillId="0" borderId="0" applyFont="0" applyFill="0" applyBorder="0" applyAlignment="0" applyProtection="0"/>
    <xf numFmtId="168"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0" fontId="8" fillId="0" borderId="0"/>
    <xf numFmtId="43" fontId="73" fillId="0" borderId="0" applyFont="0" applyFill="0" applyBorder="0" applyAlignment="0" applyProtection="0"/>
    <xf numFmtId="0" fontId="8" fillId="0" borderId="0"/>
    <xf numFmtId="43" fontId="73" fillId="0" borderId="0" applyFont="0" applyFill="0" applyBorder="0" applyAlignment="0" applyProtection="0"/>
    <xf numFmtId="0" fontId="8" fillId="0" borderId="0"/>
    <xf numFmtId="43" fontId="73" fillId="0" borderId="0" applyFont="0" applyFill="0" applyBorder="0" applyAlignment="0" applyProtection="0"/>
    <xf numFmtId="0" fontId="73" fillId="0" borderId="0"/>
    <xf numFmtId="43" fontId="73" fillId="0" borderId="0" applyFont="0" applyFill="0" applyBorder="0" applyAlignment="0" applyProtection="0"/>
    <xf numFmtId="0" fontId="73" fillId="0" borderId="0"/>
    <xf numFmtId="43" fontId="73" fillId="0" borderId="0" applyFont="0" applyFill="0" applyBorder="0" applyAlignment="0" applyProtection="0"/>
    <xf numFmtId="0" fontId="73" fillId="0" borderId="0"/>
    <xf numFmtId="43" fontId="73" fillId="0" borderId="0" applyFont="0" applyFill="0" applyBorder="0" applyAlignment="0" applyProtection="0"/>
    <xf numFmtId="0" fontId="73" fillId="0" borderId="0"/>
    <xf numFmtId="43" fontId="73" fillId="0" borderId="0" applyFont="0" applyFill="0" applyBorder="0" applyAlignment="0" applyProtection="0"/>
    <xf numFmtId="43" fontId="73" fillId="0" borderId="0" applyFont="0" applyFill="0" applyBorder="0" applyAlignment="0" applyProtection="0"/>
    <xf numFmtId="0" fontId="73" fillId="0" borderId="0"/>
    <xf numFmtId="43" fontId="73" fillId="0" borderId="0" applyFont="0" applyFill="0" applyBorder="0" applyAlignment="0" applyProtection="0"/>
    <xf numFmtId="0" fontId="73" fillId="0" borderId="0"/>
    <xf numFmtId="43" fontId="73" fillId="0" borderId="0" applyFont="0" applyFill="0" applyBorder="0" applyAlignment="0" applyProtection="0"/>
    <xf numFmtId="0" fontId="73" fillId="0" borderId="0"/>
    <xf numFmtId="0" fontId="73" fillId="0" borderId="0"/>
    <xf numFmtId="43" fontId="73" fillId="0" borderId="0" applyFont="0" applyFill="0" applyBorder="0" applyAlignment="0" applyProtection="0"/>
    <xf numFmtId="0" fontId="73" fillId="0" borderId="0"/>
    <xf numFmtId="43" fontId="73" fillId="0" borderId="0" applyFont="0" applyFill="0" applyBorder="0" applyAlignment="0" applyProtection="0"/>
    <xf numFmtId="43" fontId="73" fillId="0" borderId="0" applyFont="0" applyFill="0" applyBorder="0" applyAlignment="0" applyProtection="0"/>
    <xf numFmtId="0" fontId="73" fillId="0" borderId="0"/>
    <xf numFmtId="0" fontId="33" fillId="0" borderId="0"/>
    <xf numFmtId="0" fontId="73" fillId="0" borderId="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0" fontId="73" fillId="0" borderId="0"/>
    <xf numFmtId="43" fontId="73" fillId="0" borderId="0" applyFont="0" applyFill="0" applyBorder="0" applyAlignment="0" applyProtection="0"/>
    <xf numFmtId="43" fontId="73" fillId="0" borderId="0" applyFont="0" applyFill="0" applyBorder="0" applyAlignment="0" applyProtection="0"/>
    <xf numFmtId="43" fontId="96" fillId="0" borderId="0" applyFont="0" applyFill="0" applyBorder="0" applyAlignment="0" applyProtection="0"/>
    <xf numFmtId="43" fontId="73" fillId="0" borderId="0" applyFont="0" applyFill="0" applyBorder="0" applyAlignment="0" applyProtection="0"/>
    <xf numFmtId="43" fontId="91" fillId="0" borderId="0" applyFont="0" applyFill="0" applyBorder="0" applyAlignment="0" applyProtection="0"/>
    <xf numFmtId="43" fontId="73" fillId="0" borderId="0" applyFont="0" applyFill="0" applyBorder="0" applyAlignment="0" applyProtection="0"/>
    <xf numFmtId="168" fontId="125" fillId="0" borderId="0" applyFont="0" applyFill="0" applyBorder="0" applyAlignment="0" applyProtection="0"/>
    <xf numFmtId="43" fontId="73" fillId="0" borderId="0" applyFont="0" applyFill="0" applyBorder="0" applyAlignment="0" applyProtection="0"/>
    <xf numFmtId="0" fontId="95" fillId="0" borderId="0">
      <protection locked="0"/>
    </xf>
    <xf numFmtId="168"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0" fontId="73" fillId="0" borderId="0"/>
    <xf numFmtId="43" fontId="73" fillId="0" borderId="0" applyFont="0" applyFill="0" applyBorder="0" applyAlignment="0" applyProtection="0"/>
    <xf numFmtId="0" fontId="73" fillId="0" borderId="0"/>
    <xf numFmtId="43" fontId="73" fillId="0" borderId="0" applyFont="0" applyFill="0" applyBorder="0" applyAlignment="0" applyProtection="0"/>
    <xf numFmtId="0" fontId="125" fillId="0" borderId="0"/>
    <xf numFmtId="0" fontId="73" fillId="0" borderId="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0" fontId="73" fillId="0" borderId="0"/>
    <xf numFmtId="43" fontId="73" fillId="0" borderId="0" applyFont="0" applyFill="0" applyBorder="0" applyAlignment="0" applyProtection="0"/>
    <xf numFmtId="0" fontId="73" fillId="0" borderId="0"/>
    <xf numFmtId="43" fontId="73" fillId="0" borderId="0" applyFont="0" applyFill="0" applyBorder="0" applyAlignment="0" applyProtection="0"/>
    <xf numFmtId="0" fontId="73" fillId="0" borderId="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0" fontId="73" fillId="0" borderId="0"/>
    <xf numFmtId="43" fontId="73" fillId="0" borderId="0" applyFont="0" applyFill="0" applyBorder="0" applyAlignment="0" applyProtection="0"/>
    <xf numFmtId="0" fontId="73" fillId="0" borderId="0"/>
    <xf numFmtId="43" fontId="73" fillId="0" borderId="0" applyFont="0" applyFill="0" applyBorder="0" applyAlignment="0" applyProtection="0"/>
    <xf numFmtId="0" fontId="73" fillId="0" borderId="0"/>
    <xf numFmtId="43" fontId="73" fillId="0" borderId="0" applyFont="0" applyFill="0" applyBorder="0" applyAlignment="0" applyProtection="0"/>
    <xf numFmtId="43" fontId="73" fillId="0" borderId="0" applyFont="0" applyFill="0" applyBorder="0" applyAlignment="0" applyProtection="0"/>
    <xf numFmtId="0" fontId="73" fillId="0" borderId="0"/>
    <xf numFmtId="43" fontId="73" fillId="0" borderId="0" applyFont="0" applyFill="0" applyBorder="0" applyAlignment="0" applyProtection="0"/>
    <xf numFmtId="0" fontId="73" fillId="0" borderId="0"/>
    <xf numFmtId="43" fontId="73" fillId="0" borderId="0" applyFont="0" applyFill="0" applyBorder="0" applyAlignment="0" applyProtection="0"/>
    <xf numFmtId="0" fontId="73" fillId="0" borderId="0"/>
    <xf numFmtId="43" fontId="73" fillId="0" borderId="0" applyFont="0" applyFill="0" applyBorder="0" applyAlignment="0" applyProtection="0"/>
    <xf numFmtId="0" fontId="73" fillId="0" borderId="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0" fontId="73" fillId="0" borderId="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73" fillId="0" borderId="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73" fillId="0" borderId="0"/>
    <xf numFmtId="43" fontId="125"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0" fontId="73" fillId="0" borderId="0"/>
    <xf numFmtId="0" fontId="73" fillId="0" borderId="0"/>
    <xf numFmtId="189" fontId="8" fillId="0" borderId="0" applyFont="0" applyFill="0" applyBorder="0" applyAlignment="0" applyProtection="0"/>
    <xf numFmtId="0" fontId="73" fillId="0" borderId="0"/>
    <xf numFmtId="171" fontId="125" fillId="0" borderId="0" applyFill="0" applyBorder="0" applyAlignment="0" applyProtection="0"/>
    <xf numFmtId="0" fontId="73" fillId="0" borderId="0"/>
    <xf numFmtId="9" fontId="73" fillId="0" borderId="0" applyFont="0" applyFill="0" applyBorder="0" applyAlignment="0" applyProtection="0"/>
    <xf numFmtId="189" fontId="8" fillId="0" borderId="0" applyFont="0" applyFill="0" applyBorder="0" applyAlignment="0" applyProtection="0"/>
    <xf numFmtId="9" fontId="73" fillId="0" borderId="0" applyFont="0" applyFill="0" applyBorder="0" applyAlignment="0" applyProtection="0"/>
    <xf numFmtId="189" fontId="8" fillId="0" borderId="0" applyFont="0" applyFill="0" applyBorder="0" applyAlignment="0" applyProtection="0"/>
    <xf numFmtId="189" fontId="8" fillId="0" borderId="0" applyFont="0" applyFill="0" applyBorder="0" applyAlignment="0" applyProtection="0"/>
    <xf numFmtId="0" fontId="73" fillId="0" borderId="0"/>
    <xf numFmtId="189" fontId="8" fillId="0" borderId="0" applyFont="0" applyFill="0" applyBorder="0" applyAlignment="0" applyProtection="0"/>
    <xf numFmtId="43" fontId="125" fillId="0" borderId="0" applyFont="0" applyFill="0" applyBorder="0" applyAlignment="0" applyProtection="0"/>
    <xf numFmtId="189" fontId="8" fillId="0" borderId="0" applyFont="0" applyFill="0" applyBorder="0" applyAlignment="0" applyProtection="0"/>
    <xf numFmtId="43" fontId="73" fillId="0" borderId="0" applyFont="0" applyFill="0" applyBorder="0" applyAlignment="0" applyProtection="0"/>
    <xf numFmtId="189" fontId="8" fillId="0" borderId="0" applyFont="0" applyFill="0" applyBorder="0" applyAlignment="0" applyProtection="0"/>
    <xf numFmtId="43" fontId="73" fillId="0" borderId="0" applyFont="0" applyFill="0" applyBorder="0" applyAlignment="0" applyProtection="0"/>
    <xf numFmtId="168" fontId="125" fillId="0" borderId="0" applyFont="0" applyFill="0" applyBorder="0" applyAlignment="0" applyProtection="0"/>
    <xf numFmtId="43" fontId="125" fillId="0" borderId="0" applyFont="0" applyFill="0" applyBorder="0" applyAlignment="0" applyProtection="0"/>
    <xf numFmtId="0" fontId="73" fillId="0" borderId="0"/>
    <xf numFmtId="43" fontId="125" fillId="0" borderId="0" applyFont="0" applyFill="0" applyBorder="0" applyAlignment="0" applyProtection="0"/>
    <xf numFmtId="43" fontId="73" fillId="0" borderId="0" applyFont="0" applyFill="0" applyBorder="0" applyAlignment="0" applyProtection="0"/>
    <xf numFmtId="0" fontId="74" fillId="0" borderId="0"/>
    <xf numFmtId="43" fontId="125" fillId="0" borderId="0" applyFont="0" applyFill="0" applyBorder="0" applyAlignment="0" applyProtection="0"/>
    <xf numFmtId="43" fontId="73" fillId="0" borderId="0" applyFont="0" applyFill="0" applyBorder="0" applyAlignment="0" applyProtection="0"/>
    <xf numFmtId="0" fontId="74" fillId="0" borderId="0"/>
    <xf numFmtId="43" fontId="125" fillId="0" borderId="0" applyFont="0" applyFill="0" applyBorder="0" applyAlignment="0" applyProtection="0"/>
    <xf numFmtId="43" fontId="73" fillId="0" borderId="0" applyFont="0" applyFill="0" applyBorder="0" applyAlignment="0" applyProtection="0"/>
    <xf numFmtId="43" fontId="125" fillId="0" borderId="0" applyFont="0" applyFill="0" applyBorder="0" applyAlignment="0" applyProtection="0"/>
    <xf numFmtId="43" fontId="73" fillId="0" borderId="0" applyFont="0" applyFill="0" applyBorder="0" applyAlignment="0" applyProtection="0"/>
    <xf numFmtId="0" fontId="73" fillId="0" borderId="0"/>
    <xf numFmtId="43" fontId="125" fillId="0" borderId="0" applyFont="0" applyFill="0" applyBorder="0" applyAlignment="0" applyProtection="0"/>
    <xf numFmtId="0" fontId="73" fillId="0" borderId="0"/>
    <xf numFmtId="43" fontId="125" fillId="0" borderId="0" applyFont="0" applyFill="0" applyBorder="0" applyAlignment="0" applyProtection="0"/>
    <xf numFmtId="0" fontId="73" fillId="0" borderId="0"/>
    <xf numFmtId="43" fontId="125" fillId="0" borderId="0" applyFont="0" applyFill="0" applyBorder="0" applyAlignment="0" applyProtection="0"/>
    <xf numFmtId="43" fontId="8" fillId="0" borderId="0" applyFont="0" applyFill="0" applyBorder="0" applyAlignment="0" applyProtection="0"/>
    <xf numFmtId="43" fontId="125" fillId="0" borderId="0" applyFont="0" applyFill="0" applyBorder="0" applyAlignment="0" applyProtection="0"/>
    <xf numFmtId="0" fontId="73" fillId="0" borderId="0"/>
    <xf numFmtId="0" fontId="73" fillId="0" borderId="0"/>
    <xf numFmtId="43" fontId="8" fillId="0" borderId="0" applyFont="0" applyFill="0" applyBorder="0" applyAlignment="0" applyProtection="0"/>
    <xf numFmtId="43" fontId="73" fillId="0" borderId="0" applyFont="0" applyFill="0" applyBorder="0" applyAlignment="0" applyProtection="0"/>
    <xf numFmtId="43" fontId="8" fillId="0" borderId="0" applyFont="0" applyFill="0" applyBorder="0" applyAlignment="0" applyProtection="0"/>
    <xf numFmtId="43" fontId="73" fillId="0" borderId="0" applyFont="0" applyFill="0" applyBorder="0" applyAlignment="0" applyProtection="0"/>
    <xf numFmtId="43" fontId="8"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0" fontId="8" fillId="0" borderId="0"/>
    <xf numFmtId="43" fontId="73" fillId="0" borderId="0" applyFont="0" applyFill="0" applyBorder="0" applyAlignment="0" applyProtection="0"/>
    <xf numFmtId="0" fontId="8" fillId="0" borderId="0"/>
    <xf numFmtId="43" fontId="73" fillId="0" borderId="0" applyFont="0" applyFill="0" applyBorder="0" applyAlignment="0" applyProtection="0"/>
    <xf numFmtId="43" fontId="73" fillId="0" borderId="0" applyFont="0" applyFill="0" applyBorder="0" applyAlignment="0" applyProtection="0"/>
    <xf numFmtId="0" fontId="73" fillId="0" borderId="0"/>
    <xf numFmtId="43" fontId="73" fillId="0" borderId="0" applyFont="0" applyFill="0" applyBorder="0" applyAlignment="0" applyProtection="0"/>
    <xf numFmtId="0" fontId="73" fillId="0" borderId="0"/>
    <xf numFmtId="43" fontId="73" fillId="0" borderId="0" applyFont="0" applyFill="0" applyBorder="0" applyAlignment="0" applyProtection="0"/>
    <xf numFmtId="0" fontId="73" fillId="0" borderId="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0" fontId="73" fillId="0" borderId="0"/>
    <xf numFmtId="43" fontId="73" fillId="0" borderId="0" applyFont="0" applyFill="0" applyBorder="0" applyAlignment="0" applyProtection="0"/>
    <xf numFmtId="0" fontId="73" fillId="0" borderId="0"/>
    <xf numFmtId="0" fontId="73" fillId="0" borderId="0"/>
    <xf numFmtId="43" fontId="73" fillId="0" borderId="0" applyFont="0" applyFill="0" applyBorder="0" applyAlignment="0" applyProtection="0"/>
    <xf numFmtId="0" fontId="73" fillId="0" borderId="0"/>
    <xf numFmtId="0" fontId="73" fillId="0" borderId="0"/>
    <xf numFmtId="43" fontId="73" fillId="0" borderId="0" applyFont="0" applyFill="0" applyBorder="0" applyAlignment="0" applyProtection="0"/>
    <xf numFmtId="0" fontId="73" fillId="0" borderId="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0" fontId="125" fillId="0" borderId="0" applyFont="0" applyFill="0" applyBorder="0" applyAlignment="0" applyProtection="0"/>
    <xf numFmtId="43" fontId="73" fillId="0" borderId="0" applyFont="0" applyFill="0" applyBorder="0" applyAlignment="0" applyProtection="0"/>
    <xf numFmtId="0" fontId="73" fillId="0" borderId="0"/>
    <xf numFmtId="0" fontId="73" fillId="0" borderId="0"/>
    <xf numFmtId="43" fontId="73" fillId="0" borderId="0" applyFont="0" applyFill="0" applyBorder="0" applyAlignment="0" applyProtection="0"/>
    <xf numFmtId="0" fontId="73" fillId="0" borderId="0"/>
    <xf numFmtId="0" fontId="73" fillId="0" borderId="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0" fontId="73" fillId="0" borderId="0"/>
    <xf numFmtId="0" fontId="73" fillId="0" borderId="0"/>
    <xf numFmtId="43" fontId="73" fillId="0" borderId="0" applyFont="0" applyFill="0" applyBorder="0" applyAlignment="0" applyProtection="0"/>
    <xf numFmtId="0" fontId="73" fillId="0" borderId="0"/>
    <xf numFmtId="0" fontId="73" fillId="0" borderId="0"/>
    <xf numFmtId="43" fontId="73" fillId="0" borderId="0" applyFont="0" applyFill="0" applyBorder="0" applyAlignment="0" applyProtection="0"/>
    <xf numFmtId="0" fontId="73" fillId="0" borderId="0"/>
    <xf numFmtId="0" fontId="73" fillId="0" borderId="0"/>
    <xf numFmtId="43" fontId="73" fillId="0" borderId="0" applyFont="0" applyFill="0" applyBorder="0" applyAlignment="0" applyProtection="0"/>
    <xf numFmtId="0" fontId="73" fillId="0" borderId="0"/>
    <xf numFmtId="43" fontId="73" fillId="0" borderId="0" applyFont="0" applyFill="0" applyBorder="0" applyAlignment="0" applyProtection="0"/>
    <xf numFmtId="0" fontId="73" fillId="0" borderId="0"/>
    <xf numFmtId="43" fontId="73" fillId="0" borderId="0" applyFont="0" applyFill="0" applyBorder="0" applyAlignment="0" applyProtection="0"/>
    <xf numFmtId="0" fontId="73" fillId="0" borderId="0"/>
    <xf numFmtId="43" fontId="73" fillId="0" borderId="0" applyFont="0" applyFill="0" applyBorder="0" applyAlignment="0" applyProtection="0"/>
    <xf numFmtId="0" fontId="73" fillId="0" borderId="0"/>
    <xf numFmtId="43" fontId="73" fillId="0" borderId="0" applyFont="0" applyFill="0" applyBorder="0" applyAlignment="0" applyProtection="0"/>
    <xf numFmtId="0" fontId="73" fillId="0" borderId="0"/>
    <xf numFmtId="43" fontId="73" fillId="0" borderId="0" applyFont="0" applyFill="0" applyBorder="0" applyAlignment="0" applyProtection="0"/>
    <xf numFmtId="0" fontId="73" fillId="0" borderId="0"/>
    <xf numFmtId="0" fontId="73" fillId="0" borderId="0"/>
    <xf numFmtId="0" fontId="73" fillId="0" borderId="0"/>
    <xf numFmtId="43" fontId="73" fillId="0" borderId="0" applyFont="0" applyFill="0" applyBorder="0" applyAlignment="0" applyProtection="0"/>
    <xf numFmtId="0" fontId="73" fillId="0" borderId="0"/>
    <xf numFmtId="0" fontId="73" fillId="0" borderId="0"/>
    <xf numFmtId="43" fontId="73" fillId="0" borderId="0" applyFont="0" applyFill="0" applyBorder="0" applyAlignment="0" applyProtection="0"/>
    <xf numFmtId="0" fontId="73" fillId="0" borderId="0"/>
    <xf numFmtId="43" fontId="73" fillId="0" borderId="0" applyFont="0" applyFill="0" applyBorder="0" applyAlignment="0" applyProtection="0"/>
    <xf numFmtId="0" fontId="73" fillId="0" borderId="0"/>
    <xf numFmtId="43" fontId="73" fillId="0" borderId="0" applyFont="0" applyFill="0" applyBorder="0" applyAlignment="0" applyProtection="0"/>
    <xf numFmtId="0" fontId="73" fillId="0" borderId="0"/>
    <xf numFmtId="0" fontId="73" fillId="0" borderId="0"/>
    <xf numFmtId="0" fontId="73" fillId="0" borderId="0"/>
    <xf numFmtId="43" fontId="73" fillId="0" borderId="0" applyFont="0" applyFill="0" applyBorder="0" applyAlignment="0" applyProtection="0"/>
    <xf numFmtId="0" fontId="73" fillId="0" borderId="0"/>
    <xf numFmtId="0" fontId="73" fillId="0" borderId="0"/>
    <xf numFmtId="0" fontId="73" fillId="0" borderId="0"/>
    <xf numFmtId="43" fontId="73" fillId="0" borderId="0" applyFont="0" applyFill="0" applyBorder="0" applyAlignment="0" applyProtection="0"/>
    <xf numFmtId="0" fontId="73" fillId="0" borderId="0"/>
    <xf numFmtId="0" fontId="73" fillId="0" borderId="0"/>
    <xf numFmtId="43" fontId="73" fillId="0" borderId="0" applyFont="0" applyFill="0" applyBorder="0" applyAlignment="0" applyProtection="0"/>
    <xf numFmtId="0" fontId="73" fillId="0" borderId="0"/>
    <xf numFmtId="43" fontId="73" fillId="0" borderId="0" applyFont="0" applyFill="0" applyBorder="0" applyAlignment="0" applyProtection="0"/>
    <xf numFmtId="0" fontId="73" fillId="0" borderId="0"/>
    <xf numFmtId="0" fontId="73" fillId="0" borderId="0"/>
    <xf numFmtId="43" fontId="73" fillId="0" borderId="0" applyFont="0" applyFill="0" applyBorder="0" applyAlignment="0" applyProtection="0"/>
    <xf numFmtId="0" fontId="73" fillId="0" borderId="0"/>
    <xf numFmtId="43" fontId="73" fillId="0" borderId="0" applyFont="0" applyFill="0" applyBorder="0" applyAlignment="0" applyProtection="0"/>
    <xf numFmtId="0" fontId="73" fillId="0" borderId="0"/>
    <xf numFmtId="43" fontId="73" fillId="0" borderId="0" applyFont="0" applyFill="0" applyBorder="0" applyAlignment="0" applyProtection="0"/>
    <xf numFmtId="43" fontId="8" fillId="0" borderId="0" applyFont="0" applyFill="0" applyBorder="0" applyAlignment="0" applyProtection="0"/>
    <xf numFmtId="0" fontId="73" fillId="0" borderId="0"/>
    <xf numFmtId="43" fontId="73" fillId="0" borderId="0" applyFont="0" applyFill="0" applyBorder="0" applyAlignment="0" applyProtection="0"/>
    <xf numFmtId="43" fontId="8"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187" fontId="125"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179" fontId="125" fillId="0" borderId="0" applyFill="0" applyBorder="0" applyAlignment="0" applyProtection="0"/>
    <xf numFmtId="0" fontId="73" fillId="0" borderId="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0" fontId="52" fillId="0" borderId="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0" fontId="103" fillId="0" borderId="0"/>
    <xf numFmtId="43" fontId="73" fillId="0" borderId="0" applyFont="0" applyFill="0" applyBorder="0" applyAlignment="0" applyProtection="0"/>
    <xf numFmtId="43" fontId="73" fillId="0" borderId="0" applyFont="0" applyFill="0" applyBorder="0" applyAlignment="0" applyProtection="0"/>
    <xf numFmtId="0" fontId="73" fillId="0" borderId="0"/>
    <xf numFmtId="43" fontId="73" fillId="0" borderId="0" applyFont="0" applyFill="0" applyBorder="0" applyAlignment="0" applyProtection="0"/>
    <xf numFmtId="0" fontId="73" fillId="0" borderId="0"/>
    <xf numFmtId="43" fontId="73" fillId="0" borderId="0" applyFont="0" applyFill="0" applyBorder="0" applyAlignment="0" applyProtection="0"/>
    <xf numFmtId="0" fontId="73" fillId="0" borderId="0"/>
    <xf numFmtId="43" fontId="73" fillId="0" borderId="0" applyFont="0" applyFill="0" applyBorder="0" applyAlignment="0" applyProtection="0"/>
    <xf numFmtId="0" fontId="73" fillId="0" borderId="0"/>
    <xf numFmtId="43" fontId="73" fillId="0" borderId="0" applyFont="0" applyFill="0" applyBorder="0" applyAlignment="0" applyProtection="0"/>
    <xf numFmtId="43" fontId="8"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0" fontId="8" fillId="0" borderId="0"/>
    <xf numFmtId="43" fontId="73" fillId="0" borderId="0" applyFont="0" applyFill="0" applyBorder="0" applyAlignment="0" applyProtection="0"/>
    <xf numFmtId="0" fontId="73" fillId="0" borderId="0"/>
    <xf numFmtId="43" fontId="73" fillId="0" borderId="0" applyFont="0" applyFill="0" applyBorder="0" applyAlignment="0" applyProtection="0"/>
    <xf numFmtId="0" fontId="73" fillId="0" borderId="0"/>
    <xf numFmtId="43" fontId="73" fillId="0" borderId="0" applyFont="0" applyFill="0" applyBorder="0" applyAlignment="0" applyProtection="0"/>
    <xf numFmtId="0" fontId="73" fillId="0" borderId="0"/>
    <xf numFmtId="43" fontId="73" fillId="0" borderId="0" applyFont="0" applyFill="0" applyBorder="0" applyAlignment="0" applyProtection="0"/>
    <xf numFmtId="0" fontId="73" fillId="0" borderId="0"/>
    <xf numFmtId="43" fontId="73" fillId="0" borderId="0" applyFont="0" applyFill="0" applyBorder="0" applyAlignment="0" applyProtection="0"/>
    <xf numFmtId="0" fontId="73" fillId="0" borderId="0"/>
    <xf numFmtId="43" fontId="73" fillId="0" borderId="0" applyFont="0" applyFill="0" applyBorder="0" applyAlignment="0" applyProtection="0"/>
    <xf numFmtId="0" fontId="73" fillId="0" borderId="0"/>
    <xf numFmtId="43" fontId="73" fillId="0" borderId="0" applyFont="0" applyFill="0" applyBorder="0" applyAlignment="0" applyProtection="0"/>
    <xf numFmtId="0" fontId="73" fillId="0" borderId="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0" fontId="73" fillId="0" borderId="0"/>
    <xf numFmtId="43" fontId="73" fillId="0" borderId="0" applyFont="0" applyFill="0" applyBorder="0" applyAlignment="0" applyProtection="0"/>
    <xf numFmtId="0" fontId="73" fillId="0" borderId="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0" fontId="73" fillId="0" borderId="0"/>
    <xf numFmtId="43" fontId="73" fillId="0" borderId="0" applyFont="0" applyFill="0" applyBorder="0" applyAlignment="0" applyProtection="0"/>
    <xf numFmtId="0" fontId="73" fillId="0" borderId="0"/>
    <xf numFmtId="43" fontId="73" fillId="0" borderId="0" applyFont="0" applyFill="0" applyBorder="0" applyAlignment="0" applyProtection="0"/>
    <xf numFmtId="166" fontId="125" fillId="0" borderId="0" applyFont="0" applyFill="0" applyBorder="0" applyAlignment="0" applyProtection="0"/>
    <xf numFmtId="43" fontId="73" fillId="0" borderId="0" applyFont="0" applyFill="0" applyBorder="0" applyAlignment="0" applyProtection="0"/>
    <xf numFmtId="0" fontId="73" fillId="0" borderId="0"/>
    <xf numFmtId="43" fontId="73" fillId="0" borderId="0" applyFont="0" applyFill="0" applyBorder="0" applyAlignment="0" applyProtection="0"/>
    <xf numFmtId="186" fontId="125"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0" fontId="73" fillId="0" borderId="0"/>
    <xf numFmtId="43" fontId="73" fillId="0" borderId="0" applyFont="0" applyFill="0" applyBorder="0" applyAlignment="0" applyProtection="0"/>
    <xf numFmtId="0" fontId="73" fillId="0" borderId="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0" fontId="8" fillId="0" borderId="0"/>
    <xf numFmtId="0" fontId="73" fillId="0" borderId="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0" fontId="73" fillId="0" borderId="0"/>
    <xf numFmtId="43" fontId="73" fillId="0" borderId="0" applyFont="0" applyFill="0" applyBorder="0" applyAlignment="0" applyProtection="0"/>
    <xf numFmtId="43" fontId="73" fillId="0" borderId="0" applyFont="0" applyFill="0" applyBorder="0" applyAlignment="0" applyProtection="0"/>
    <xf numFmtId="0" fontId="73" fillId="0" borderId="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0" fontId="73" fillId="0" borderId="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0" fontId="73" fillId="0" borderId="0"/>
    <xf numFmtId="43" fontId="73" fillId="0" borderId="0" applyFont="0" applyFill="0" applyBorder="0" applyAlignment="0" applyProtection="0"/>
    <xf numFmtId="0" fontId="73" fillId="0" borderId="0"/>
    <xf numFmtId="185" fontId="72" fillId="0" borderId="0" applyFill="0" applyBorder="0" applyAlignment="0" applyProtection="0"/>
    <xf numFmtId="43" fontId="73" fillId="0" borderId="0" applyFont="0" applyFill="0" applyBorder="0" applyAlignment="0" applyProtection="0"/>
    <xf numFmtId="0" fontId="73" fillId="0" borderId="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43" fontId="73" fillId="0" borderId="0" applyFont="0" applyFill="0" applyBorder="0" applyAlignment="0" applyProtection="0"/>
    <xf numFmtId="0" fontId="73" fillId="0" borderId="0"/>
    <xf numFmtId="43" fontId="73" fillId="0" borderId="0" applyFont="0" applyFill="0" applyBorder="0" applyAlignment="0" applyProtection="0"/>
    <xf numFmtId="0" fontId="73" fillId="0" borderId="0"/>
    <xf numFmtId="43" fontId="73" fillId="0" borderId="0" applyFont="0" applyFill="0" applyBorder="0" applyAlignment="0" applyProtection="0"/>
    <xf numFmtId="43" fontId="73" fillId="0" borderId="0" applyFont="0" applyFill="0" applyBorder="0" applyAlignment="0" applyProtection="0"/>
    <xf numFmtId="0" fontId="125" fillId="0" borderId="0"/>
    <xf numFmtId="43" fontId="73" fillId="0" borderId="0" applyFont="0" applyFill="0" applyBorder="0" applyAlignment="0" applyProtection="0"/>
    <xf numFmtId="0" fontId="73" fillId="0" borderId="0"/>
    <xf numFmtId="43" fontId="73" fillId="0" borderId="0" applyFont="0" applyFill="0" applyBorder="0" applyAlignment="0" applyProtection="0"/>
    <xf numFmtId="0" fontId="73" fillId="0" borderId="0"/>
    <xf numFmtId="43" fontId="73" fillId="0" borderId="0" applyFont="0" applyFill="0" applyBorder="0" applyAlignment="0" applyProtection="0"/>
    <xf numFmtId="43" fontId="73" fillId="0" borderId="0" applyFont="0" applyFill="0" applyBorder="0" applyAlignment="0" applyProtection="0"/>
    <xf numFmtId="43" fontId="125" fillId="0" borderId="0" applyFont="0" applyFill="0" applyBorder="0" applyAlignment="0" applyProtection="0"/>
    <xf numFmtId="0" fontId="8" fillId="0" borderId="0"/>
    <xf numFmtId="43" fontId="125" fillId="0" borderId="0" applyFont="0" applyFill="0" applyBorder="0" applyAlignment="0" applyProtection="0"/>
    <xf numFmtId="0" fontId="73" fillId="0" borderId="0"/>
    <xf numFmtId="0" fontId="73" fillId="0" borderId="0"/>
    <xf numFmtId="43" fontId="125" fillId="0" borderId="0" applyFont="0" applyFill="0" applyBorder="0" applyAlignment="0" applyProtection="0"/>
    <xf numFmtId="0" fontId="73" fillId="0" borderId="0"/>
    <xf numFmtId="0" fontId="73" fillId="0" borderId="0"/>
    <xf numFmtId="43" fontId="125" fillId="0" borderId="0" applyFont="0" applyFill="0" applyBorder="0" applyAlignment="0" applyProtection="0"/>
    <xf numFmtId="0" fontId="73" fillId="0" borderId="0"/>
    <xf numFmtId="43" fontId="125" fillId="0" borderId="0" applyFont="0" applyFill="0" applyBorder="0" applyAlignment="0" applyProtection="0"/>
    <xf numFmtId="43" fontId="125" fillId="0" borderId="0" applyFont="0" applyFill="0" applyBorder="0" applyAlignment="0" applyProtection="0"/>
    <xf numFmtId="43" fontId="125" fillId="0" borderId="0" applyFont="0" applyFill="0" applyBorder="0" applyAlignment="0" applyProtection="0"/>
    <xf numFmtId="43" fontId="125" fillId="0" borderId="0" applyFont="0" applyFill="0" applyBorder="0" applyAlignment="0" applyProtection="0"/>
    <xf numFmtId="0" fontId="73" fillId="0" borderId="0"/>
    <xf numFmtId="43" fontId="125" fillId="0" borderId="0" applyFont="0" applyFill="0" applyBorder="0" applyAlignment="0" applyProtection="0"/>
    <xf numFmtId="43" fontId="87" fillId="0" borderId="0" applyFont="0" applyFill="0" applyBorder="0" applyAlignment="0" applyProtection="0"/>
    <xf numFmtId="0" fontId="73" fillId="0" borderId="0"/>
    <xf numFmtId="0" fontId="73" fillId="0" borderId="0"/>
    <xf numFmtId="43" fontId="125" fillId="0" borderId="0" applyFont="0" applyFill="0" applyBorder="0" applyAlignment="0" applyProtection="0"/>
    <xf numFmtId="0" fontId="73" fillId="0" borderId="0"/>
    <xf numFmtId="0" fontId="73" fillId="0" borderId="0"/>
    <xf numFmtId="0" fontId="73" fillId="0" borderId="0"/>
    <xf numFmtId="43" fontId="125" fillId="0" borderId="0" applyFont="0" applyFill="0" applyBorder="0" applyAlignment="0" applyProtection="0"/>
    <xf numFmtId="0" fontId="73" fillId="0" borderId="0"/>
    <xf numFmtId="0" fontId="73" fillId="0" borderId="0"/>
    <xf numFmtId="43" fontId="125" fillId="0" borderId="0" applyFont="0" applyFill="0" applyBorder="0" applyAlignment="0" applyProtection="0"/>
    <xf numFmtId="43" fontId="125" fillId="0" borderId="0" applyFont="0" applyFill="0" applyBorder="0" applyAlignment="0" applyProtection="0"/>
    <xf numFmtId="43" fontId="125" fillId="0" borderId="0" applyFont="0" applyFill="0" applyBorder="0" applyAlignment="0" applyProtection="0"/>
    <xf numFmtId="43" fontId="87" fillId="0" borderId="0" applyFont="0" applyFill="0" applyBorder="0" applyAlignment="0" applyProtection="0"/>
    <xf numFmtId="0" fontId="125" fillId="0" borderId="0"/>
    <xf numFmtId="0" fontId="73" fillId="0" borderId="0"/>
    <xf numFmtId="43" fontId="125" fillId="0" borderId="0" applyFont="0" applyFill="0" applyBorder="0" applyAlignment="0" applyProtection="0"/>
    <xf numFmtId="0" fontId="73" fillId="0" borderId="0"/>
    <xf numFmtId="0" fontId="8" fillId="0" borderId="0"/>
    <xf numFmtId="0" fontId="73" fillId="0" borderId="0"/>
    <xf numFmtId="43" fontId="125" fillId="0" borderId="0" applyFont="0" applyFill="0" applyBorder="0" applyAlignment="0" applyProtection="0"/>
    <xf numFmtId="43" fontId="87" fillId="0" borderId="0" applyFont="0" applyFill="0" applyBorder="0" applyAlignment="0" applyProtection="0"/>
    <xf numFmtId="43" fontId="87" fillId="0" borderId="0" applyFont="0" applyFill="0" applyBorder="0" applyAlignment="0" applyProtection="0"/>
    <xf numFmtId="0" fontId="73" fillId="0" borderId="0"/>
    <xf numFmtId="0" fontId="73" fillId="0" borderId="0"/>
    <xf numFmtId="43" fontId="125" fillId="0" borderId="0" applyFont="0" applyFill="0" applyBorder="0" applyAlignment="0" applyProtection="0"/>
    <xf numFmtId="0" fontId="73" fillId="0" borderId="0"/>
    <xf numFmtId="0" fontId="73" fillId="0" borderId="0"/>
    <xf numFmtId="0" fontId="73" fillId="0" borderId="0"/>
    <xf numFmtId="43" fontId="125" fillId="0" borderId="0" applyFont="0" applyFill="0" applyBorder="0" applyAlignment="0" applyProtection="0"/>
    <xf numFmtId="0" fontId="73" fillId="0" borderId="0"/>
    <xf numFmtId="43" fontId="96" fillId="0" borderId="0" applyFont="0" applyFill="0" applyBorder="0" applyAlignment="0" applyProtection="0"/>
    <xf numFmtId="0" fontId="73" fillId="0" borderId="0"/>
    <xf numFmtId="43" fontId="96" fillId="0" borderId="0" applyFont="0" applyFill="0" applyBorder="0" applyAlignment="0" applyProtection="0"/>
    <xf numFmtId="0" fontId="73" fillId="0" borderId="0"/>
    <xf numFmtId="43" fontId="96" fillId="0" borderId="0" applyFont="0" applyFill="0" applyBorder="0" applyAlignment="0" applyProtection="0"/>
    <xf numFmtId="43" fontId="96" fillId="0" borderId="0" applyFont="0" applyFill="0" applyBorder="0" applyAlignment="0" applyProtection="0"/>
    <xf numFmtId="0" fontId="73" fillId="0" borderId="0"/>
    <xf numFmtId="0" fontId="73" fillId="0" borderId="0"/>
    <xf numFmtId="0" fontId="73" fillId="0" borderId="0"/>
    <xf numFmtId="43" fontId="96" fillId="0" borderId="0" applyFont="0" applyFill="0" applyBorder="0" applyAlignment="0" applyProtection="0"/>
    <xf numFmtId="0" fontId="73" fillId="0" borderId="0"/>
    <xf numFmtId="0" fontId="125" fillId="0" borderId="0"/>
    <xf numFmtId="0" fontId="73" fillId="0" borderId="0"/>
    <xf numFmtId="0" fontId="73" fillId="0" borderId="0"/>
    <xf numFmtId="43" fontId="125" fillId="0" borderId="0" applyFont="0" applyFill="0" applyBorder="0" applyAlignment="0" applyProtection="0"/>
    <xf numFmtId="0" fontId="73" fillId="0" borderId="0"/>
    <xf numFmtId="0" fontId="73" fillId="0" borderId="0"/>
    <xf numFmtId="0" fontId="125" fillId="0" borderId="0"/>
    <xf numFmtId="0" fontId="73" fillId="0" borderId="0"/>
    <xf numFmtId="0" fontId="125" fillId="0" borderId="0"/>
    <xf numFmtId="43" fontId="96" fillId="0" borderId="0" applyFont="0" applyFill="0" applyBorder="0" applyAlignment="0" applyProtection="0"/>
    <xf numFmtId="0" fontId="73" fillId="0" borderId="0"/>
    <xf numFmtId="0" fontId="73" fillId="0" borderId="0"/>
    <xf numFmtId="43" fontId="96" fillId="0" borderId="0" applyFont="0" applyFill="0" applyBorder="0" applyAlignment="0" applyProtection="0"/>
    <xf numFmtId="0" fontId="73" fillId="0" borderId="0"/>
    <xf numFmtId="0" fontId="125" fillId="0" borderId="0">
      <alignment vertical="center"/>
    </xf>
    <xf numFmtId="43" fontId="125" fillId="0" borderId="0" applyFont="0" applyFill="0" applyBorder="0" applyAlignment="0" applyProtection="0"/>
    <xf numFmtId="0" fontId="73" fillId="0" borderId="0"/>
    <xf numFmtId="0" fontId="125" fillId="0" borderId="0"/>
    <xf numFmtId="43" fontId="125" fillId="0" borderId="0" applyFont="0" applyFill="0" applyBorder="0" applyAlignment="0" applyProtection="0"/>
    <xf numFmtId="43" fontId="91" fillId="0" borderId="0" applyFont="0" applyFill="0" applyBorder="0" applyAlignment="0" applyProtection="0"/>
    <xf numFmtId="43" fontId="91" fillId="0" borderId="0" applyFont="0" applyFill="0" applyBorder="0" applyAlignment="0" applyProtection="0"/>
    <xf numFmtId="43" fontId="91" fillId="0" borderId="0" applyFont="0" applyFill="0" applyBorder="0" applyAlignment="0" applyProtection="0"/>
    <xf numFmtId="43" fontId="91" fillId="0" borderId="0" applyFont="0" applyFill="0" applyBorder="0" applyAlignment="0" applyProtection="0"/>
    <xf numFmtId="0" fontId="73" fillId="0" borderId="0"/>
    <xf numFmtId="0" fontId="73" fillId="0" borderId="0"/>
    <xf numFmtId="0" fontId="125" fillId="0" borderId="0"/>
    <xf numFmtId="43" fontId="91" fillId="0" borderId="0" applyFont="0" applyFill="0" applyBorder="0" applyAlignment="0" applyProtection="0"/>
    <xf numFmtId="0" fontId="73" fillId="0" borderId="0"/>
    <xf numFmtId="0" fontId="73" fillId="0" borderId="0"/>
    <xf numFmtId="0" fontId="80" fillId="0" borderId="0"/>
    <xf numFmtId="43" fontId="125" fillId="0" borderId="0" applyFont="0" applyFill="0" applyBorder="0" applyAlignment="0" applyProtection="0"/>
    <xf numFmtId="0" fontId="73" fillId="0" borderId="0"/>
    <xf numFmtId="0" fontId="80" fillId="0" borderId="0"/>
    <xf numFmtId="43" fontId="91" fillId="0" borderId="0" applyFont="0" applyFill="0" applyBorder="0" applyAlignment="0" applyProtection="0"/>
    <xf numFmtId="43" fontId="91" fillId="0" borderId="0" applyFont="0" applyFill="0" applyBorder="0" applyAlignment="0" applyProtection="0"/>
    <xf numFmtId="43" fontId="125" fillId="0" borderId="0" applyFont="0" applyFill="0" applyBorder="0" applyAlignment="0" applyProtection="0"/>
    <xf numFmtId="43" fontId="125" fillId="0" borderId="0" applyFont="0" applyFill="0" applyBorder="0" applyAlignment="0" applyProtection="0"/>
    <xf numFmtId="43" fontId="125" fillId="0" borderId="0" applyFont="0" applyFill="0" applyBorder="0" applyAlignment="0" applyProtection="0"/>
    <xf numFmtId="43" fontId="73" fillId="0" borderId="0" applyFont="0" applyFill="0" applyBorder="0" applyAlignment="0" applyProtection="0"/>
    <xf numFmtId="9" fontId="73" fillId="0" borderId="0" applyFont="0" applyFill="0" applyBorder="0" applyAlignment="0" applyProtection="0"/>
    <xf numFmtId="0" fontId="73" fillId="0" borderId="0"/>
    <xf numFmtId="43" fontId="73" fillId="0" borderId="0" applyFont="0" applyFill="0" applyBorder="0" applyAlignment="0" applyProtection="0"/>
    <xf numFmtId="9" fontId="73" fillId="0" borderId="0" applyFont="0" applyFill="0" applyBorder="0" applyAlignment="0" applyProtection="0"/>
    <xf numFmtId="0" fontId="73" fillId="0" borderId="0"/>
    <xf numFmtId="43" fontId="73" fillId="0" borderId="0" applyFont="0" applyFill="0" applyBorder="0" applyAlignment="0" applyProtection="0"/>
    <xf numFmtId="43" fontId="73" fillId="0" borderId="0" applyFont="0" applyFill="0" applyBorder="0" applyAlignment="0" applyProtection="0"/>
    <xf numFmtId="43" fontId="10" fillId="0" borderId="0" applyFont="0" applyFill="0" applyBorder="0" applyAlignment="0" applyProtection="0"/>
    <xf numFmtId="0" fontId="8" fillId="0" borderId="0"/>
    <xf numFmtId="0" fontId="73" fillId="0" borderId="0"/>
    <xf numFmtId="168" fontId="125" fillId="0" borderId="0" applyFont="0" applyFill="0" applyBorder="0" applyAlignment="0" applyProtection="0"/>
    <xf numFmtId="0" fontId="73" fillId="0" borderId="0"/>
    <xf numFmtId="0" fontId="73" fillId="0" borderId="0"/>
    <xf numFmtId="168" fontId="125" fillId="0" borderId="0" applyFont="0" applyFill="0" applyBorder="0" applyAlignment="0" applyProtection="0"/>
    <xf numFmtId="184" fontId="125" fillId="0" borderId="0" applyFont="0" applyFill="0" applyBorder="0" applyAlignment="0" applyProtection="0"/>
    <xf numFmtId="43" fontId="125" fillId="0" borderId="0" applyFont="0" applyFill="0" applyBorder="0" applyAlignment="0" applyProtection="0"/>
    <xf numFmtId="43" fontId="125" fillId="0" borderId="0" applyFont="0" applyFill="0" applyBorder="0" applyAlignment="0" applyProtection="0"/>
    <xf numFmtId="0" fontId="73" fillId="0" borderId="0"/>
    <xf numFmtId="43" fontId="125" fillId="0" borderId="0" applyFont="0" applyFill="0" applyBorder="0" applyAlignment="0" applyProtection="0"/>
    <xf numFmtId="0" fontId="73" fillId="0" borderId="0"/>
    <xf numFmtId="43" fontId="125" fillId="0" borderId="0" applyFont="0" applyFill="0" applyBorder="0" applyAlignment="0" applyProtection="0"/>
    <xf numFmtId="0" fontId="73" fillId="0" borderId="0"/>
    <xf numFmtId="43" fontId="10" fillId="0" borderId="0" applyFont="0" applyFill="0" applyBorder="0" applyAlignment="0" applyProtection="0"/>
    <xf numFmtId="0" fontId="73" fillId="0" borderId="0"/>
    <xf numFmtId="43" fontId="125" fillId="0" borderId="0" applyFont="0" applyFill="0" applyBorder="0" applyAlignment="0" applyProtection="0"/>
    <xf numFmtId="0" fontId="73" fillId="0" borderId="0"/>
    <xf numFmtId="43" fontId="125" fillId="0" borderId="0" applyFont="0" applyFill="0" applyBorder="0" applyAlignment="0" applyProtection="0"/>
    <xf numFmtId="0" fontId="73" fillId="0" borderId="0"/>
    <xf numFmtId="43" fontId="125" fillId="0" borderId="0" applyFont="0" applyFill="0" applyBorder="0" applyAlignment="0" applyProtection="0"/>
    <xf numFmtId="0" fontId="73" fillId="0" borderId="0"/>
    <xf numFmtId="43" fontId="125" fillId="0" borderId="0" applyFont="0" applyFill="0" applyBorder="0" applyAlignment="0" applyProtection="0"/>
    <xf numFmtId="0" fontId="73" fillId="0" borderId="0"/>
    <xf numFmtId="43" fontId="125" fillId="0" borderId="0" applyFont="0" applyFill="0" applyBorder="0" applyAlignment="0" applyProtection="0"/>
    <xf numFmtId="168" fontId="125" fillId="0" borderId="0" applyFont="0" applyFill="0" applyBorder="0" applyAlignment="0" applyProtection="0"/>
    <xf numFmtId="168" fontId="125" fillId="0" borderId="0" applyFont="0" applyFill="0" applyBorder="0" applyAlignment="0" applyProtection="0"/>
    <xf numFmtId="43" fontId="125" fillId="0" borderId="0" applyFont="0" applyFill="0" applyBorder="0" applyAlignment="0" applyProtection="0"/>
    <xf numFmtId="43" fontId="125" fillId="0" borderId="0" applyFont="0" applyFill="0" applyBorder="0" applyAlignment="0" applyProtection="0"/>
    <xf numFmtId="43" fontId="125" fillId="0" borderId="0" applyFont="0" applyFill="0" applyBorder="0" applyAlignment="0" applyProtection="0"/>
    <xf numFmtId="0" fontId="73" fillId="0" borderId="0"/>
    <xf numFmtId="43" fontId="125" fillId="0" borderId="0" applyFont="0" applyFill="0" applyBorder="0" applyAlignment="0" applyProtection="0"/>
    <xf numFmtId="0" fontId="73" fillId="0" borderId="0"/>
    <xf numFmtId="43" fontId="125" fillId="0" borderId="0" applyFont="0" applyFill="0" applyBorder="0" applyAlignment="0" applyProtection="0"/>
    <xf numFmtId="0" fontId="73" fillId="0" borderId="0"/>
    <xf numFmtId="43" fontId="125" fillId="0" borderId="0" applyFont="0" applyFill="0" applyBorder="0" applyAlignment="0" applyProtection="0"/>
    <xf numFmtId="43" fontId="125" fillId="0" borderId="0" applyFont="0" applyFill="0" applyBorder="0" applyAlignment="0" applyProtection="0"/>
    <xf numFmtId="0" fontId="73" fillId="0" borderId="0"/>
    <xf numFmtId="168" fontId="125" fillId="0" borderId="0" applyFont="0" applyFill="0" applyBorder="0" applyAlignment="0" applyProtection="0"/>
    <xf numFmtId="168" fontId="125" fillId="0" borderId="0" applyFont="0" applyFill="0" applyBorder="0" applyAlignment="0" applyProtection="0"/>
    <xf numFmtId="43" fontId="125" fillId="0" borderId="0" applyFont="0" applyFill="0" applyBorder="0" applyAlignment="0" applyProtection="0"/>
    <xf numFmtId="43" fontId="125" fillId="0" borderId="0" applyFont="0" applyFill="0" applyBorder="0" applyAlignment="0" applyProtection="0"/>
    <xf numFmtId="0" fontId="73" fillId="0" borderId="0"/>
    <xf numFmtId="43" fontId="125" fillId="0" borderId="0" applyFont="0" applyFill="0" applyBorder="0" applyAlignment="0" applyProtection="0"/>
    <xf numFmtId="43" fontId="125" fillId="0" borderId="0" applyFont="0" applyFill="0" applyBorder="0" applyAlignment="0" applyProtection="0"/>
    <xf numFmtId="43" fontId="125" fillId="0" borderId="0" applyFont="0" applyFill="0" applyBorder="0" applyAlignment="0" applyProtection="0"/>
    <xf numFmtId="168" fontId="125" fillId="0" borderId="0" applyFont="0" applyFill="0" applyBorder="0" applyAlignment="0" applyProtection="0"/>
    <xf numFmtId="168" fontId="125" fillId="0" borderId="0" applyFont="0" applyFill="0" applyBorder="0" applyAlignment="0" applyProtection="0"/>
    <xf numFmtId="168" fontId="125" fillId="0" borderId="0" applyFont="0" applyFill="0" applyBorder="0" applyAlignment="0" applyProtection="0"/>
    <xf numFmtId="168" fontId="125" fillId="0" borderId="0" applyFont="0" applyFill="0" applyBorder="0" applyAlignment="0" applyProtection="0"/>
    <xf numFmtId="168" fontId="125" fillId="0" borderId="0" applyFont="0" applyFill="0" applyBorder="0" applyAlignment="0" applyProtection="0"/>
    <xf numFmtId="43" fontId="125" fillId="0" borderId="0" applyFont="0" applyFill="0" applyBorder="0" applyAlignment="0" applyProtection="0"/>
    <xf numFmtId="0" fontId="103" fillId="0" borderId="0"/>
    <xf numFmtId="43" fontId="96" fillId="0" borderId="0" applyFont="0" applyFill="0" applyBorder="0" applyAlignment="0" applyProtection="0"/>
    <xf numFmtId="43" fontId="125" fillId="0" borderId="0" applyFont="0" applyFill="0" applyBorder="0" applyAlignment="0" applyProtection="0"/>
    <xf numFmtId="2" fontId="125" fillId="0" borderId="0" applyFont="0" applyFill="0" applyBorder="0" applyAlignment="0" applyProtection="0"/>
    <xf numFmtId="43" fontId="125" fillId="0" borderId="0" applyFont="0" applyFill="0" applyBorder="0" applyAlignment="0" applyProtection="0"/>
    <xf numFmtId="43" fontId="125" fillId="0" borderId="0" applyFont="0" applyFill="0" applyBorder="0" applyAlignment="0" applyProtection="0"/>
    <xf numFmtId="0" fontId="73" fillId="0" borderId="0"/>
    <xf numFmtId="43" fontId="125" fillId="0" borderId="0" applyFont="0" applyFill="0" applyBorder="0" applyAlignment="0" applyProtection="0"/>
    <xf numFmtId="0" fontId="73" fillId="0" borderId="0"/>
    <xf numFmtId="43" fontId="125" fillId="0" borderId="0" applyFont="0" applyFill="0" applyBorder="0" applyAlignment="0" applyProtection="0"/>
    <xf numFmtId="0" fontId="73" fillId="0" borderId="0"/>
    <xf numFmtId="43" fontId="59"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43" fontId="96" fillId="0" borderId="0" applyFont="0" applyFill="0" applyBorder="0" applyAlignment="0" applyProtection="0"/>
    <xf numFmtId="0" fontId="73" fillId="0" borderId="0"/>
    <xf numFmtId="43" fontId="9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73" fillId="0" borderId="0"/>
    <xf numFmtId="43" fontId="8" fillId="0" borderId="0" applyFont="0" applyFill="0" applyBorder="0" applyAlignment="0" applyProtection="0"/>
    <xf numFmtId="0" fontId="73" fillId="0" borderId="0"/>
    <xf numFmtId="0" fontId="73" fillId="0" borderId="0"/>
    <xf numFmtId="168" fontId="8" fillId="0" borderId="0" applyFont="0" applyFill="0" applyBorder="0" applyAlignment="0" applyProtection="0"/>
    <xf numFmtId="0" fontId="73" fillId="0" borderId="0"/>
    <xf numFmtId="168" fontId="8" fillId="0" borderId="0" applyFont="0" applyFill="0" applyBorder="0" applyAlignment="0" applyProtection="0"/>
    <xf numFmtId="0" fontId="73" fillId="0" borderId="0"/>
    <xf numFmtId="43" fontId="8" fillId="0" borderId="0" applyFont="0" applyFill="0" applyBorder="0" applyAlignment="0" applyProtection="0"/>
    <xf numFmtId="0" fontId="73" fillId="0" borderId="0"/>
    <xf numFmtId="43" fontId="8" fillId="0" borderId="0" applyFont="0" applyFill="0" applyBorder="0" applyAlignment="0" applyProtection="0"/>
    <xf numFmtId="0" fontId="73" fillId="0" borderId="0"/>
    <xf numFmtId="43" fontId="8" fillId="0" borderId="0" applyFont="0" applyFill="0" applyBorder="0" applyAlignment="0" applyProtection="0"/>
    <xf numFmtId="0" fontId="73" fillId="0" borderId="0"/>
    <xf numFmtId="43" fontId="8" fillId="0" borderId="0" applyFont="0" applyFill="0" applyBorder="0" applyAlignment="0" applyProtection="0"/>
    <xf numFmtId="0" fontId="73" fillId="0" borderId="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73" fillId="0" borderId="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73" fillId="0" borderId="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0" fontId="73" fillId="0" borderId="0"/>
    <xf numFmtId="0" fontId="73" fillId="0" borderId="0"/>
    <xf numFmtId="168" fontId="8" fillId="0" borderId="0" applyFont="0" applyFill="0" applyBorder="0" applyAlignment="0" applyProtection="0"/>
    <xf numFmtId="0" fontId="73" fillId="0" borderId="0"/>
    <xf numFmtId="168" fontId="8" fillId="0" borderId="0" applyFont="0" applyFill="0" applyBorder="0" applyAlignment="0" applyProtection="0"/>
    <xf numFmtId="0" fontId="73" fillId="0" borderId="0"/>
    <xf numFmtId="43" fontId="8" fillId="0" borderId="0" applyFont="0" applyFill="0" applyBorder="0" applyAlignment="0" applyProtection="0"/>
    <xf numFmtId="0" fontId="73" fillId="0" borderId="0"/>
    <xf numFmtId="43" fontId="8" fillId="0" borderId="0" applyFont="0" applyFill="0" applyBorder="0" applyAlignment="0" applyProtection="0"/>
    <xf numFmtId="0" fontId="73" fillId="0" borderId="0"/>
    <xf numFmtId="43" fontId="8" fillId="0" borderId="0" applyFont="0" applyFill="0" applyBorder="0" applyAlignment="0" applyProtection="0"/>
    <xf numFmtId="0" fontId="73" fillId="0" borderId="0"/>
    <xf numFmtId="43" fontId="8" fillId="0" borderId="0" applyFont="0" applyFill="0" applyBorder="0" applyAlignment="0" applyProtection="0"/>
    <xf numFmtId="0" fontId="73" fillId="0" borderId="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73" fillId="0" borderId="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73" fillId="0" borderId="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73" fillId="0" borderId="0"/>
    <xf numFmtId="43" fontId="8" fillId="0" borderId="0" applyFont="0" applyFill="0" applyBorder="0" applyAlignment="0" applyProtection="0"/>
    <xf numFmtId="0" fontId="73" fillId="0" borderId="0"/>
    <xf numFmtId="43" fontId="8" fillId="0" borderId="0" applyFont="0" applyFill="0" applyBorder="0" applyAlignment="0" applyProtection="0"/>
    <xf numFmtId="0" fontId="73" fillId="0" borderId="0"/>
    <xf numFmtId="43" fontId="8" fillId="0" borderId="0" applyFont="0" applyFill="0" applyBorder="0" applyAlignment="0" applyProtection="0"/>
    <xf numFmtId="0" fontId="73" fillId="0" borderId="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73" fillId="0" borderId="0"/>
    <xf numFmtId="168" fontId="8" fillId="0" borderId="0" applyFont="0" applyFill="0" applyBorder="0" applyAlignment="0" applyProtection="0"/>
    <xf numFmtId="0" fontId="73" fillId="0" borderId="0"/>
    <xf numFmtId="168" fontId="8" fillId="0" borderId="0" applyFont="0" applyFill="0" applyBorder="0" applyAlignment="0" applyProtection="0"/>
    <xf numFmtId="0" fontId="73" fillId="0" borderId="0"/>
    <xf numFmtId="43" fontId="8" fillId="0" borderId="0" applyFont="0" applyFill="0" applyBorder="0" applyAlignment="0" applyProtection="0"/>
    <xf numFmtId="0" fontId="73" fillId="0" borderId="0"/>
    <xf numFmtId="43" fontId="8" fillId="0" borderId="0" applyFont="0" applyFill="0" applyBorder="0" applyAlignment="0" applyProtection="0"/>
    <xf numFmtId="0" fontId="73" fillId="0" borderId="0"/>
    <xf numFmtId="43" fontId="8" fillId="0" borderId="0" applyFont="0" applyFill="0" applyBorder="0" applyAlignment="0" applyProtection="0"/>
    <xf numFmtId="0" fontId="73" fillId="0" borderId="0"/>
    <xf numFmtId="43" fontId="8" fillId="0" borderId="0" applyFont="0" applyFill="0" applyBorder="0" applyAlignment="0" applyProtection="0"/>
    <xf numFmtId="0" fontId="73" fillId="0" borderId="0"/>
    <xf numFmtId="43" fontId="8" fillId="0" borderId="0" applyFont="0" applyFill="0" applyBorder="0" applyAlignment="0" applyProtection="0"/>
    <xf numFmtId="0" fontId="73" fillId="0" borderId="0"/>
    <xf numFmtId="0" fontId="73" fillId="0" borderId="0"/>
    <xf numFmtId="43" fontId="8" fillId="0" borderId="0" applyFont="0" applyFill="0" applyBorder="0" applyAlignment="0" applyProtection="0"/>
    <xf numFmtId="0" fontId="73" fillId="0" borderId="0"/>
    <xf numFmtId="43" fontId="8" fillId="0" borderId="0" applyFont="0" applyFill="0" applyBorder="0" applyAlignment="0" applyProtection="0"/>
    <xf numFmtId="0" fontId="73" fillId="0" borderId="0"/>
    <xf numFmtId="43" fontId="8" fillId="0" borderId="0" applyFont="0" applyFill="0" applyBorder="0" applyAlignment="0" applyProtection="0"/>
    <xf numFmtId="0" fontId="73" fillId="0" borderId="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73" fillId="0" borderId="0"/>
    <xf numFmtId="43" fontId="8" fillId="0" borderId="0" applyFont="0" applyFill="0" applyBorder="0" applyAlignment="0" applyProtection="0"/>
    <xf numFmtId="0" fontId="73" fillId="0" borderId="0"/>
    <xf numFmtId="43" fontId="8" fillId="0" borderId="0" applyFont="0" applyFill="0" applyBorder="0" applyAlignment="0" applyProtection="0"/>
    <xf numFmtId="43" fontId="8" fillId="0" borderId="0" applyFont="0" applyFill="0" applyBorder="0" applyAlignment="0" applyProtection="0"/>
    <xf numFmtId="0" fontId="125" fillId="0" borderId="0"/>
    <xf numFmtId="0" fontId="73" fillId="0" borderId="0"/>
    <xf numFmtId="43" fontId="8" fillId="0" borderId="0" applyFont="0" applyFill="0" applyBorder="0" applyAlignment="0" applyProtection="0"/>
    <xf numFmtId="0" fontId="125" fillId="0" borderId="0"/>
    <xf numFmtId="43" fontId="8" fillId="0" borderId="0" applyFont="0" applyFill="0" applyBorder="0" applyAlignment="0" applyProtection="0"/>
    <xf numFmtId="0" fontId="125" fillId="0" borderId="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8" fontId="8" fillId="0" borderId="0" applyFont="0" applyFill="0" applyBorder="0" applyAlignment="0" applyProtection="0"/>
    <xf numFmtId="168" fontId="8" fillId="0" borderId="0" applyFont="0" applyFill="0" applyBorder="0" applyAlignment="0" applyProtection="0"/>
    <xf numFmtId="0" fontId="73" fillId="0" borderId="0"/>
    <xf numFmtId="0" fontId="73" fillId="0" borderId="0"/>
    <xf numFmtId="43" fontId="8" fillId="0" borderId="0" applyFont="0" applyFill="0" applyBorder="0" applyAlignment="0" applyProtection="0"/>
    <xf numFmtId="0" fontId="73" fillId="0" borderId="0"/>
    <xf numFmtId="43" fontId="8" fillId="0" borderId="0" applyFont="0" applyFill="0" applyBorder="0" applyAlignment="0" applyProtection="0"/>
    <xf numFmtId="0" fontId="73" fillId="0" borderId="0"/>
    <xf numFmtId="43" fontId="8" fillId="0" borderId="0" applyFont="0" applyFill="0" applyBorder="0" applyAlignment="0" applyProtection="0"/>
    <xf numFmtId="0" fontId="73" fillId="0" borderId="0"/>
    <xf numFmtId="43" fontId="8" fillId="0" borderId="0" applyFont="0" applyFill="0" applyBorder="0" applyAlignment="0" applyProtection="0"/>
    <xf numFmtId="0" fontId="73" fillId="0" borderId="0"/>
    <xf numFmtId="0" fontId="73" fillId="0" borderId="0"/>
    <xf numFmtId="43" fontId="8" fillId="0" borderId="0" applyFont="0" applyFill="0" applyBorder="0" applyAlignment="0" applyProtection="0"/>
    <xf numFmtId="0" fontId="8" fillId="0" borderId="0"/>
    <xf numFmtId="9" fontId="73" fillId="0" borderId="0" applyFont="0" applyFill="0" applyBorder="0" applyAlignment="0" applyProtection="0"/>
    <xf numFmtId="0" fontId="73" fillId="0" borderId="0"/>
    <xf numFmtId="43" fontId="8" fillId="0" borderId="0" applyFont="0" applyFill="0" applyBorder="0" applyAlignment="0" applyProtection="0"/>
    <xf numFmtId="0" fontId="125" fillId="0" borderId="0"/>
    <xf numFmtId="9" fontId="73" fillId="0" borderId="0" applyFont="0" applyFill="0" applyBorder="0" applyAlignment="0" applyProtection="0"/>
    <xf numFmtId="0" fontId="73" fillId="0" borderId="0"/>
    <xf numFmtId="43" fontId="8" fillId="0" borderId="0" applyFont="0" applyFill="0" applyBorder="0" applyAlignment="0" applyProtection="0"/>
    <xf numFmtId="0" fontId="125" fillId="0" borderId="0"/>
    <xf numFmtId="9" fontId="73" fillId="0" borderId="0" applyFont="0" applyFill="0" applyBorder="0" applyAlignment="0" applyProtection="0"/>
    <xf numFmtId="0" fontId="73" fillId="0" borderId="0"/>
    <xf numFmtId="43" fontId="8" fillId="0" borderId="0" applyFont="0" applyFill="0" applyBorder="0" applyAlignment="0" applyProtection="0"/>
    <xf numFmtId="0" fontId="73" fillId="0" borderId="0"/>
    <xf numFmtId="43" fontId="8" fillId="0" borderId="0" applyFont="0" applyFill="0" applyBorder="0" applyAlignment="0" applyProtection="0"/>
    <xf numFmtId="9" fontId="73" fillId="0" borderId="0" applyFont="0" applyFill="0" applyBorder="0" applyAlignment="0" applyProtection="0"/>
    <xf numFmtId="0" fontId="73" fillId="0" borderId="0"/>
    <xf numFmtId="43" fontId="8" fillId="0" borderId="0" applyFont="0" applyFill="0" applyBorder="0" applyAlignment="0" applyProtection="0"/>
    <xf numFmtId="9" fontId="73" fillId="0" borderId="0" applyFont="0" applyFill="0" applyBorder="0" applyAlignment="0" applyProtection="0"/>
    <xf numFmtId="0" fontId="73" fillId="0" borderId="0"/>
    <xf numFmtId="43" fontId="8" fillId="0" borderId="0" applyFont="0" applyFill="0" applyBorder="0" applyAlignment="0" applyProtection="0"/>
    <xf numFmtId="9" fontId="73" fillId="0" borderId="0" applyFont="0" applyFill="0" applyBorder="0" applyAlignment="0" applyProtection="0"/>
    <xf numFmtId="0" fontId="73" fillId="0" borderId="0"/>
    <xf numFmtId="43" fontId="8" fillId="0" borderId="0" applyFont="0" applyFill="0" applyBorder="0" applyAlignment="0" applyProtection="0"/>
    <xf numFmtId="0" fontId="73" fillId="0" borderId="0"/>
    <xf numFmtId="43" fontId="8" fillId="0" borderId="0" applyFont="0" applyFill="0" applyBorder="0" applyAlignment="0" applyProtection="0"/>
    <xf numFmtId="0" fontId="73" fillId="0" borderId="0"/>
    <xf numFmtId="43" fontId="8" fillId="0" borderId="0" applyFont="0" applyFill="0" applyBorder="0" applyAlignment="0" applyProtection="0"/>
    <xf numFmtId="0" fontId="73" fillId="0" borderId="0"/>
    <xf numFmtId="43" fontId="8" fillId="0" borderId="0" applyFont="0" applyFill="0" applyBorder="0" applyAlignment="0" applyProtection="0"/>
    <xf numFmtId="0" fontId="73" fillId="0" borderId="0"/>
    <xf numFmtId="43" fontId="8" fillId="0" borderId="0" applyFont="0" applyFill="0" applyBorder="0" applyAlignment="0" applyProtection="0"/>
    <xf numFmtId="0" fontId="73" fillId="0" borderId="0"/>
    <xf numFmtId="43" fontId="8" fillId="0" borderId="0" applyFont="0" applyFill="0" applyBorder="0" applyAlignment="0" applyProtection="0"/>
    <xf numFmtId="0" fontId="73" fillId="0" borderId="0"/>
    <xf numFmtId="43" fontId="8" fillId="0" borderId="0" applyFont="0" applyFill="0" applyBorder="0" applyAlignment="0" applyProtection="0"/>
    <xf numFmtId="0" fontId="73" fillId="0" borderId="0"/>
    <xf numFmtId="43" fontId="8" fillId="0" borderId="0" applyFont="0" applyFill="0" applyBorder="0" applyAlignment="0" applyProtection="0"/>
    <xf numFmtId="0" fontId="73" fillId="0" borderId="0"/>
    <xf numFmtId="43" fontId="8" fillId="0" borderId="0" applyFont="0" applyFill="0" applyBorder="0" applyAlignment="0" applyProtection="0"/>
    <xf numFmtId="0" fontId="73" fillId="0" borderId="0"/>
    <xf numFmtId="43" fontId="8" fillId="0" borderId="0" applyFont="0" applyFill="0" applyBorder="0" applyAlignment="0" applyProtection="0"/>
    <xf numFmtId="0" fontId="125" fillId="0" borderId="0"/>
    <xf numFmtId="168" fontId="8" fillId="0" borderId="0" applyFont="0" applyFill="0" applyBorder="0" applyAlignment="0" applyProtection="0"/>
    <xf numFmtId="0" fontId="125" fillId="0" borderId="0"/>
    <xf numFmtId="168" fontId="8" fillId="0" borderId="0" applyFont="0" applyFill="0" applyBorder="0" applyAlignment="0" applyProtection="0"/>
    <xf numFmtId="168" fontId="8" fillId="0" borderId="0" applyFont="0" applyFill="0" applyBorder="0" applyAlignment="0" applyProtection="0"/>
    <xf numFmtId="0" fontId="73" fillId="0" borderId="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8" fontId="8" fillId="0" borderId="0" applyFont="0" applyFill="0" applyBorder="0" applyAlignment="0" applyProtection="0"/>
    <xf numFmtId="0" fontId="73" fillId="0" borderId="0"/>
    <xf numFmtId="43" fontId="9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73" fillId="0" borderId="0"/>
    <xf numFmtId="43" fontId="96" fillId="0" borderId="0" applyFont="0" applyFill="0" applyBorder="0" applyAlignment="0" applyProtection="0"/>
    <xf numFmtId="0" fontId="73" fillId="0" borderId="0"/>
    <xf numFmtId="43" fontId="96" fillId="0" borderId="0" applyFont="0" applyFill="0" applyBorder="0" applyAlignment="0" applyProtection="0"/>
    <xf numFmtId="0" fontId="73" fillId="0" borderId="0"/>
    <xf numFmtId="43" fontId="96" fillId="0" borderId="0" applyFont="0" applyFill="0" applyBorder="0" applyAlignment="0" applyProtection="0"/>
    <xf numFmtId="43" fontId="103" fillId="0" borderId="0" applyFont="0" applyFill="0" applyBorder="0" applyAlignment="0" applyProtection="0"/>
    <xf numFmtId="168" fontId="103" fillId="0" borderId="0" applyFont="0" applyFill="0" applyBorder="0" applyAlignment="0" applyProtection="0"/>
    <xf numFmtId="168" fontId="103" fillId="0" borderId="0" applyFont="0" applyFill="0" applyBorder="0" applyAlignment="0" applyProtection="0"/>
    <xf numFmtId="168" fontId="8" fillId="0" borderId="0" applyFont="0" applyFill="0" applyBorder="0" applyAlignment="0" applyProtection="0"/>
    <xf numFmtId="0" fontId="8" fillId="0" borderId="0"/>
    <xf numFmtId="168" fontId="8" fillId="0" borderId="0" applyFont="0" applyFill="0" applyBorder="0" applyAlignment="0" applyProtection="0"/>
    <xf numFmtId="0" fontId="8" fillId="0" borderId="0"/>
    <xf numFmtId="168" fontId="8" fillId="0" borderId="0" applyFont="0" applyFill="0" applyBorder="0" applyAlignment="0" applyProtection="0"/>
    <xf numFmtId="168" fontId="8" fillId="0" borderId="0" applyFont="0" applyFill="0" applyBorder="0" applyAlignment="0" applyProtection="0"/>
    <xf numFmtId="43" fontId="125" fillId="0" borderId="0" applyFont="0" applyFill="0" applyBorder="0" applyAlignment="0" applyProtection="0"/>
    <xf numFmtId="43" fontId="125" fillId="0" borderId="0" applyFont="0" applyFill="0" applyBorder="0" applyAlignment="0" applyProtection="0"/>
    <xf numFmtId="0" fontId="73" fillId="0" borderId="0"/>
    <xf numFmtId="0" fontId="73" fillId="0" borderId="0"/>
    <xf numFmtId="43" fontId="125" fillId="0" borderId="0" applyFont="0" applyFill="0" applyBorder="0" applyAlignment="0" applyProtection="0"/>
    <xf numFmtId="168" fontId="125" fillId="0" borderId="0" applyFont="0" applyFill="0" applyBorder="0" applyAlignment="0" applyProtection="0"/>
    <xf numFmtId="168" fontId="125" fillId="0" borderId="0" applyFont="0" applyFill="0" applyBorder="0" applyAlignment="0" applyProtection="0"/>
    <xf numFmtId="43" fontId="125" fillId="0" borderId="0" applyFont="0" applyFill="0" applyBorder="0" applyAlignment="0" applyProtection="0"/>
    <xf numFmtId="43" fontId="125" fillId="0" borderId="0" applyFont="0" applyFill="0" applyBorder="0" applyAlignment="0" applyProtection="0"/>
    <xf numFmtId="43" fontId="125" fillId="0" borderId="0" applyFont="0" applyFill="0" applyBorder="0" applyAlignment="0" applyProtection="0"/>
    <xf numFmtId="43" fontId="125" fillId="0" borderId="0" applyFont="0" applyFill="0" applyBorder="0" applyAlignment="0" applyProtection="0"/>
    <xf numFmtId="43" fontId="125" fillId="0" borderId="0" applyFont="0" applyFill="0" applyBorder="0" applyAlignment="0" applyProtection="0"/>
    <xf numFmtId="0" fontId="73" fillId="0" borderId="0"/>
    <xf numFmtId="43" fontId="96" fillId="0" borderId="0" applyFont="0" applyFill="0" applyBorder="0" applyAlignment="0" applyProtection="0"/>
    <xf numFmtId="0" fontId="73" fillId="0" borderId="0"/>
    <xf numFmtId="43" fontId="125" fillId="0" borderId="0" applyFont="0" applyFill="0" applyBorder="0" applyAlignment="0" applyProtection="0"/>
    <xf numFmtId="43" fontId="8" fillId="0" borderId="0" applyFont="0" applyFill="0" applyBorder="0" applyAlignment="0" applyProtection="0"/>
    <xf numFmtId="43" fontId="125" fillId="0" borderId="0" applyFont="0" applyFill="0" applyBorder="0" applyAlignment="0" applyProtection="0"/>
    <xf numFmtId="43" fontId="8" fillId="0" borderId="0" applyFont="0" applyFill="0" applyBorder="0" applyAlignment="0" applyProtection="0"/>
    <xf numFmtId="0" fontId="73" fillId="0" borderId="0"/>
    <xf numFmtId="43" fontId="125" fillId="0" borderId="0" applyFont="0" applyFill="0" applyBorder="0" applyAlignment="0" applyProtection="0"/>
    <xf numFmtId="0" fontId="73" fillId="0" borderId="0"/>
    <xf numFmtId="168" fontId="8" fillId="0" borderId="0" applyFont="0" applyFill="0" applyBorder="0" applyAlignment="0" applyProtection="0"/>
    <xf numFmtId="0" fontId="73" fillId="0" borderId="0"/>
    <xf numFmtId="168" fontId="8" fillId="0" borderId="0" applyFont="0" applyFill="0" applyBorder="0" applyAlignment="0" applyProtection="0"/>
    <xf numFmtId="0" fontId="73" fillId="0" borderId="0"/>
    <xf numFmtId="0" fontId="73" fillId="0" borderId="0"/>
    <xf numFmtId="0" fontId="73" fillId="0" borderId="0"/>
    <xf numFmtId="43" fontId="8" fillId="0" borderId="0" applyFont="0" applyFill="0" applyBorder="0" applyAlignment="0" applyProtection="0"/>
    <xf numFmtId="0" fontId="73" fillId="0" borderId="0"/>
    <xf numFmtId="43" fontId="8" fillId="0" borderId="0" applyFont="0" applyFill="0" applyBorder="0" applyAlignment="0" applyProtection="0"/>
    <xf numFmtId="168"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73" fillId="0" borderId="0"/>
    <xf numFmtId="43" fontId="8" fillId="0" borderId="0" applyFont="0" applyFill="0" applyBorder="0" applyAlignment="0" applyProtection="0"/>
    <xf numFmtId="43" fontId="8" fillId="0" borderId="0" applyFont="0" applyFill="0" applyBorder="0" applyAlignment="0" applyProtection="0"/>
    <xf numFmtId="179" fontId="125" fillId="0" borderId="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0" fontId="73" fillId="0" borderId="0"/>
    <xf numFmtId="0" fontId="73" fillId="0" borderId="0"/>
    <xf numFmtId="43" fontId="8" fillId="0" borderId="0" applyFont="0" applyFill="0" applyBorder="0" applyAlignment="0" applyProtection="0"/>
    <xf numFmtId="0" fontId="73" fillId="0" borderId="0"/>
    <xf numFmtId="43" fontId="8" fillId="0" borderId="0" applyFont="0" applyFill="0" applyBorder="0" applyAlignment="0" applyProtection="0"/>
    <xf numFmtId="0" fontId="73" fillId="0" borderId="0"/>
    <xf numFmtId="43" fontId="8" fillId="0" borderId="0" applyFont="0" applyFill="0" applyBorder="0" applyAlignment="0" applyProtection="0"/>
    <xf numFmtId="0" fontId="73" fillId="0" borderId="0"/>
    <xf numFmtId="14" fontId="3" fillId="9" borderId="13">
      <alignment horizontal="center" vertical="center" wrapText="1"/>
    </xf>
    <xf numFmtId="43" fontId="8" fillId="0" borderId="0" applyFont="0" applyFill="0" applyBorder="0" applyAlignment="0" applyProtection="0"/>
    <xf numFmtId="0" fontId="73" fillId="0" borderId="0"/>
    <xf numFmtId="168" fontId="8" fillId="0" borderId="0" applyFont="0" applyFill="0" applyBorder="0" applyAlignment="0" applyProtection="0"/>
    <xf numFmtId="0" fontId="73" fillId="0" borderId="0"/>
    <xf numFmtId="168" fontId="8" fillId="0" borderId="0" applyFont="0" applyFill="0" applyBorder="0" applyAlignment="0" applyProtection="0"/>
    <xf numFmtId="43" fontId="8" fillId="0" borderId="0" applyFont="0" applyFill="0" applyBorder="0" applyAlignment="0" applyProtection="0"/>
    <xf numFmtId="0" fontId="73" fillId="0" borderId="0"/>
    <xf numFmtId="0" fontId="92" fillId="0" borderId="0"/>
    <xf numFmtId="0" fontId="92" fillId="0" borderId="0"/>
    <xf numFmtId="166" fontId="125" fillId="0" borderId="0" applyFont="0" applyFill="0" applyBorder="0" applyAlignment="0" applyProtection="0"/>
    <xf numFmtId="199" fontId="72" fillId="0" borderId="0" applyFill="0" applyBorder="0" applyAlignment="0" applyProtection="0"/>
    <xf numFmtId="0" fontId="95" fillId="0" borderId="0">
      <protection locked="0"/>
    </xf>
    <xf numFmtId="0" fontId="104" fillId="0" borderId="0" applyNumberFormat="0" applyFill="0" applyBorder="0" applyAlignment="0" applyProtection="0"/>
    <xf numFmtId="0" fontId="73" fillId="0" borderId="0"/>
    <xf numFmtId="9" fontId="73" fillId="0" borderId="0" applyFont="0" applyFill="0" applyBorder="0" applyAlignment="0" applyProtection="0"/>
    <xf numFmtId="0" fontId="105" fillId="0" borderId="0" applyFill="0" applyBorder="0" applyAlignment="0" applyProtection="0">
      <alignment vertical="top"/>
      <protection locked="0"/>
    </xf>
    <xf numFmtId="38" fontId="48" fillId="7" borderId="0" applyNumberFormat="0" applyBorder="0" applyAlignment="0" applyProtection="0"/>
    <xf numFmtId="0" fontId="106" fillId="0" borderId="0" applyNumberFormat="0" applyFill="0" applyBorder="0" applyAlignment="0" applyProtection="0">
      <alignment vertical="top"/>
      <protection locked="0"/>
    </xf>
    <xf numFmtId="0" fontId="8" fillId="0" borderId="0"/>
    <xf numFmtId="0" fontId="73" fillId="0" borderId="0"/>
    <xf numFmtId="0" fontId="106" fillId="0" borderId="0" applyNumberFormat="0" applyFill="0" applyBorder="0" applyAlignment="0" applyProtection="0">
      <alignment vertical="top"/>
      <protection locked="0"/>
    </xf>
    <xf numFmtId="0" fontId="8" fillId="0" borderId="0"/>
    <xf numFmtId="0" fontId="107" fillId="0" borderId="0" applyNumberFormat="0" applyFill="0" applyBorder="0" applyAlignment="0" applyProtection="0">
      <alignment vertical="top"/>
      <protection locked="0"/>
    </xf>
    <xf numFmtId="0" fontId="8" fillId="0" borderId="0"/>
    <xf numFmtId="0" fontId="73" fillId="0" borderId="0"/>
    <xf numFmtId="0" fontId="108" fillId="0" borderId="0" applyNumberFormat="0" applyFill="0" applyBorder="0" applyAlignment="0" applyProtection="0">
      <alignment vertical="top"/>
      <protection locked="0"/>
    </xf>
    <xf numFmtId="0" fontId="8" fillId="0" borderId="0"/>
    <xf numFmtId="0" fontId="109" fillId="0" borderId="0" applyNumberFormat="0" applyFill="0" applyBorder="0" applyAlignment="0" applyProtection="0">
      <alignment vertical="top"/>
      <protection locked="0"/>
    </xf>
    <xf numFmtId="0" fontId="8" fillId="0" borderId="0"/>
    <xf numFmtId="0" fontId="110" fillId="0" borderId="0" applyNumberFormat="0" applyFill="0" applyBorder="0" applyAlignment="0" applyProtection="0">
      <alignment vertical="top"/>
      <protection locked="0"/>
    </xf>
    <xf numFmtId="0" fontId="8" fillId="0" borderId="0"/>
    <xf numFmtId="0" fontId="73" fillId="0" borderId="0"/>
    <xf numFmtId="0" fontId="73" fillId="0" borderId="0"/>
    <xf numFmtId="0" fontId="111" fillId="0" borderId="0" applyNumberFormat="0" applyFill="0" applyBorder="0" applyAlignment="0" applyProtection="0">
      <alignment vertical="top"/>
      <protection locked="0"/>
    </xf>
    <xf numFmtId="0" fontId="8" fillId="0" borderId="0"/>
    <xf numFmtId="0" fontId="73" fillId="0" borderId="0"/>
    <xf numFmtId="0" fontId="73" fillId="0" borderId="0"/>
    <xf numFmtId="0" fontId="73" fillId="0" borderId="0"/>
    <xf numFmtId="10" fontId="48" fillId="10" borderId="1" applyNumberFormat="0" applyBorder="0" applyAlignment="0" applyProtection="0"/>
    <xf numFmtId="0" fontId="8" fillId="0" borderId="0"/>
    <xf numFmtId="0" fontId="73" fillId="0" borderId="0"/>
    <xf numFmtId="40" fontId="78" fillId="0" borderId="0" applyFont="0" applyFill="0" applyBorder="0" applyAlignment="0" applyProtection="0"/>
    <xf numFmtId="179" fontId="125" fillId="0" borderId="0" applyFill="0" applyBorder="0" applyAlignment="0" applyProtection="0"/>
    <xf numFmtId="0" fontId="73" fillId="0" borderId="0"/>
    <xf numFmtId="171" fontId="125" fillId="0" borderId="0" applyFill="0" applyBorder="0" applyAlignment="0" applyProtection="0"/>
    <xf numFmtId="164" fontId="78" fillId="0" borderId="0" applyFont="0" applyFill="0" applyBorder="0" applyAlignment="0" applyProtection="0"/>
    <xf numFmtId="179" fontId="125" fillId="0" borderId="0" applyFill="0" applyBorder="0" applyAlignment="0" applyProtection="0"/>
    <xf numFmtId="165" fontId="78" fillId="0" borderId="0" applyFont="0" applyFill="0" applyBorder="0" applyAlignment="0" applyProtection="0"/>
    <xf numFmtId="171" fontId="125" fillId="0" borderId="0" applyFill="0" applyBorder="0" applyAlignment="0" applyProtection="0"/>
    <xf numFmtId="171" fontId="125" fillId="0" borderId="0" applyFill="0" applyBorder="0" applyAlignment="0" applyProtection="0"/>
    <xf numFmtId="171" fontId="125" fillId="0" borderId="0" applyFill="0" applyBorder="0" applyAlignment="0" applyProtection="0"/>
    <xf numFmtId="0" fontId="73" fillId="0" borderId="0"/>
    <xf numFmtId="179" fontId="125" fillId="0" borderId="0" applyFill="0" applyBorder="0" applyAlignment="0" applyProtection="0"/>
    <xf numFmtId="0" fontId="73" fillId="0" borderId="0"/>
    <xf numFmtId="0" fontId="73" fillId="0" borderId="0"/>
    <xf numFmtId="0" fontId="74" fillId="0" borderId="0"/>
    <xf numFmtId="0" fontId="73" fillId="0" borderId="0"/>
    <xf numFmtId="0" fontId="73" fillId="0" borderId="0"/>
    <xf numFmtId="0" fontId="74" fillId="0" borderId="0"/>
    <xf numFmtId="0" fontId="73" fillId="0" borderId="0"/>
    <xf numFmtId="0" fontId="73" fillId="0" borderId="0"/>
    <xf numFmtId="0" fontId="74" fillId="0" borderId="0"/>
    <xf numFmtId="0" fontId="73" fillId="0" borderId="0"/>
    <xf numFmtId="9" fontId="73" fillId="0" borderId="0" applyFont="0" applyFill="0" applyBorder="0" applyAlignment="0" applyProtection="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125" fillId="0" borderId="0"/>
    <xf numFmtId="0" fontId="73" fillId="0" borderId="0"/>
    <xf numFmtId="0" fontId="125"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9" fontId="73" fillId="0" borderId="0" applyFont="0" applyFill="0" applyBorder="0" applyAlignment="0" applyProtection="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8" fillId="0" borderId="0"/>
    <xf numFmtId="0" fontId="73" fillId="0" borderId="0"/>
    <xf numFmtId="0" fontId="125" fillId="0" borderId="0"/>
    <xf numFmtId="0" fontId="8" fillId="0" borderId="0"/>
    <xf numFmtId="0" fontId="73" fillId="0" borderId="0"/>
    <xf numFmtId="0" fontId="8" fillId="0" borderId="0"/>
    <xf numFmtId="0" fontId="8" fillId="0" borderId="0"/>
    <xf numFmtId="0" fontId="8" fillId="0" borderId="0"/>
    <xf numFmtId="0" fontId="8" fillId="0" borderId="0"/>
    <xf numFmtId="0" fontId="8" fillId="0" borderId="0"/>
    <xf numFmtId="0" fontId="8" fillId="0" borderId="0"/>
    <xf numFmtId="0" fontId="73" fillId="0" borderId="0"/>
    <xf numFmtId="0" fontId="73" fillId="0" borderId="0"/>
    <xf numFmtId="0" fontId="8" fillId="0" borderId="0"/>
    <xf numFmtId="0" fontId="73" fillId="0" borderId="0"/>
    <xf numFmtId="0" fontId="73" fillId="0" borderId="0"/>
    <xf numFmtId="0" fontId="8" fillId="0" borderId="0"/>
    <xf numFmtId="0" fontId="73" fillId="0" borderId="0"/>
    <xf numFmtId="0" fontId="8" fillId="0" borderId="0"/>
    <xf numFmtId="0" fontId="73" fillId="0" borderId="0"/>
    <xf numFmtId="0" fontId="8" fillId="0" borderId="0"/>
    <xf numFmtId="0" fontId="125" fillId="0" borderId="0"/>
    <xf numFmtId="0" fontId="125" fillId="0" borderId="0">
      <alignment vertical="center"/>
    </xf>
    <xf numFmtId="0" fontId="73" fillId="0" borderId="0"/>
    <xf numFmtId="0" fontId="125" fillId="0" borderId="0">
      <alignment vertical="center"/>
    </xf>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125" fillId="0" borderId="0"/>
    <xf numFmtId="0" fontId="73" fillId="0" borderId="0"/>
    <xf numFmtId="0" fontId="73" fillId="0" borderId="0"/>
    <xf numFmtId="0" fontId="125" fillId="0" borderId="0"/>
    <xf numFmtId="0" fontId="125" fillId="0" borderId="0"/>
    <xf numFmtId="0" fontId="73" fillId="0" borderId="0"/>
    <xf numFmtId="0" fontId="125" fillId="0" borderId="0"/>
    <xf numFmtId="0" fontId="73" fillId="0" borderId="0"/>
    <xf numFmtId="0" fontId="73" fillId="0" borderId="0"/>
    <xf numFmtId="0" fontId="125" fillId="0" borderId="0"/>
    <xf numFmtId="0" fontId="73" fillId="0" borderId="0"/>
    <xf numFmtId="0" fontId="73" fillId="0" borderId="0"/>
    <xf numFmtId="0" fontId="73" fillId="0" borderId="0"/>
    <xf numFmtId="0" fontId="73" fillId="0" borderId="0"/>
    <xf numFmtId="0" fontId="8" fillId="0" borderId="0"/>
    <xf numFmtId="0" fontId="73"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73" fillId="0" borderId="0"/>
    <xf numFmtId="0" fontId="125" fillId="0" borderId="0"/>
    <xf numFmtId="0" fontId="73" fillId="0" borderId="0"/>
    <xf numFmtId="0" fontId="73" fillId="0" borderId="0"/>
    <xf numFmtId="0" fontId="73" fillId="0" borderId="0"/>
    <xf numFmtId="0" fontId="8" fillId="0" borderId="0"/>
    <xf numFmtId="0" fontId="73" fillId="0" borderId="0"/>
    <xf numFmtId="0" fontId="73" fillId="0" borderId="0"/>
    <xf numFmtId="0" fontId="73" fillId="0" borderId="0"/>
    <xf numFmtId="0" fontId="73" fillId="0" borderId="0"/>
    <xf numFmtId="0" fontId="10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8"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8"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125" fillId="0" borderId="0"/>
    <xf numFmtId="0" fontId="73" fillId="0" borderId="0"/>
    <xf numFmtId="0" fontId="125" fillId="0" borderId="0"/>
    <xf numFmtId="0" fontId="125"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8" fillId="0" borderId="0"/>
    <xf numFmtId="0" fontId="73" fillId="0" borderId="0"/>
    <xf numFmtId="0" fontId="73" fillId="0" borderId="0"/>
    <xf numFmtId="0" fontId="73" fillId="0" borderId="0"/>
    <xf numFmtId="0" fontId="73" fillId="0" borderId="0"/>
    <xf numFmtId="0" fontId="73" fillId="0" borderId="0"/>
    <xf numFmtId="0" fontId="73" fillId="0" borderId="0"/>
    <xf numFmtId="0" fontId="8" fillId="0" borderId="0"/>
    <xf numFmtId="0" fontId="73" fillId="0" borderId="0"/>
    <xf numFmtId="0" fontId="73" fillId="0" borderId="0"/>
    <xf numFmtId="0" fontId="73" fillId="0" borderId="0"/>
    <xf numFmtId="0" fontId="73" fillId="0" borderId="0"/>
    <xf numFmtId="0" fontId="73" fillId="0" borderId="0"/>
    <xf numFmtId="0" fontId="73" fillId="0" borderId="0"/>
    <xf numFmtId="0" fontId="8" fillId="0" borderId="0"/>
    <xf numFmtId="0" fontId="73" fillId="0" borderId="0"/>
    <xf numFmtId="0" fontId="73" fillId="0" borderId="0"/>
    <xf numFmtId="0" fontId="73" fillId="0" borderId="0"/>
    <xf numFmtId="0" fontId="73" fillId="0" borderId="0"/>
    <xf numFmtId="0" fontId="73" fillId="0" borderId="0"/>
    <xf numFmtId="0" fontId="98"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125" fillId="0" borderId="0"/>
    <xf numFmtId="0" fontId="73" fillId="0" borderId="0"/>
    <xf numFmtId="0" fontId="73" fillId="0" borderId="0"/>
    <xf numFmtId="0" fontId="73" fillId="0" borderId="0"/>
    <xf numFmtId="0" fontId="73" fillId="0" borderId="0"/>
    <xf numFmtId="0" fontId="125" fillId="0" borderId="0"/>
    <xf numFmtId="0" fontId="73" fillId="0" borderId="0"/>
    <xf numFmtId="0" fontId="73" fillId="0" borderId="0"/>
    <xf numFmtId="0" fontId="125" fillId="0" borderId="0"/>
    <xf numFmtId="0" fontId="73" fillId="0" borderId="0"/>
    <xf numFmtId="0" fontId="73" fillId="0" borderId="0"/>
    <xf numFmtId="0" fontId="73" fillId="0" borderId="0"/>
    <xf numFmtId="0" fontId="125"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202" fontId="97" fillId="0" borderId="0" applyFont="0" applyFill="0" applyBorder="0" applyAlignment="0" applyProtection="0"/>
    <xf numFmtId="0" fontId="73" fillId="0" borderId="0"/>
    <xf numFmtId="0" fontId="73" fillId="0" borderId="0"/>
    <xf numFmtId="0" fontId="73"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73" fillId="0" borderId="0"/>
    <xf numFmtId="0" fontId="73" fillId="0" borderId="0"/>
    <xf numFmtId="0" fontId="73" fillId="0" borderId="0"/>
    <xf numFmtId="0" fontId="73" fillId="0" borderId="0"/>
    <xf numFmtId="0" fontId="73" fillId="0" borderId="0"/>
    <xf numFmtId="9" fontId="73" fillId="0" borderId="0" applyFont="0" applyFill="0" applyBorder="0" applyAlignment="0" applyProtection="0"/>
    <xf numFmtId="0" fontId="73" fillId="0" borderId="0"/>
    <xf numFmtId="0" fontId="73" fillId="0" borderId="0"/>
    <xf numFmtId="0" fontId="73" fillId="0" borderId="0"/>
    <xf numFmtId="0" fontId="73" fillId="0" borderId="0"/>
    <xf numFmtId="0" fontId="73" fillId="0" borderId="0"/>
    <xf numFmtId="0" fontId="73" fillId="0" borderId="0"/>
    <xf numFmtId="0" fontId="125"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8"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125"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203" fontId="125" fillId="0" borderId="0" applyFill="0" applyBorder="0" applyAlignment="0" applyProtection="0"/>
    <xf numFmtId="0" fontId="73" fillId="0" borderId="0"/>
    <xf numFmtId="0" fontId="73" fillId="0" borderId="0"/>
    <xf numFmtId="0" fontId="73" fillId="0" borderId="0"/>
    <xf numFmtId="0" fontId="73" fillId="0" borderId="0"/>
    <xf numFmtId="9" fontId="73" fillId="0" borderId="0" applyFont="0" applyFill="0" applyBorder="0" applyAlignment="0" applyProtection="0"/>
    <xf numFmtId="0" fontId="73" fillId="0" borderId="0"/>
    <xf numFmtId="0" fontId="73" fillId="0" borderId="0"/>
    <xf numFmtId="0" fontId="73" fillId="0" borderId="0"/>
    <xf numFmtId="9" fontId="73" fillId="0" borderId="0" applyFont="0" applyFill="0" applyBorder="0" applyAlignment="0" applyProtection="0"/>
    <xf numFmtId="0" fontId="73" fillId="0" borderId="0"/>
    <xf numFmtId="0" fontId="73" fillId="0" borderId="0"/>
    <xf numFmtId="0" fontId="73" fillId="0" borderId="0"/>
    <xf numFmtId="9" fontId="73" fillId="0" borderId="0" applyFont="0" applyFill="0" applyBorder="0" applyAlignment="0" applyProtection="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8" fillId="0" borderId="0"/>
    <xf numFmtId="0" fontId="73" fillId="0" borderId="0"/>
    <xf numFmtId="0" fontId="73" fillId="0" borderId="0"/>
    <xf numFmtId="0" fontId="8" fillId="0" borderId="0"/>
    <xf numFmtId="0" fontId="73" fillId="0" borderId="0"/>
    <xf numFmtId="0" fontId="73" fillId="0" borderId="0"/>
    <xf numFmtId="0" fontId="8"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9" fontId="73" fillId="0" borderId="0" applyFont="0" applyFill="0" applyBorder="0" applyAlignment="0" applyProtection="0"/>
    <xf numFmtId="0" fontId="73" fillId="0" borderId="0"/>
    <xf numFmtId="0" fontId="73" fillId="0" borderId="0"/>
    <xf numFmtId="9" fontId="73" fillId="0" borderId="0" applyFont="0" applyFill="0" applyBorder="0" applyAlignment="0" applyProtection="0"/>
    <xf numFmtId="0" fontId="73" fillId="0" borderId="0"/>
    <xf numFmtId="0" fontId="73" fillId="0" borderId="0"/>
    <xf numFmtId="9" fontId="73" fillId="0" borderId="0" applyFont="0" applyFill="0" applyBorder="0" applyAlignment="0" applyProtection="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125" fillId="0" borderId="0"/>
    <xf numFmtId="0" fontId="73" fillId="0" borderId="0"/>
    <xf numFmtId="0" fontId="73" fillId="0" borderId="0"/>
    <xf numFmtId="0" fontId="125" fillId="0" borderId="0"/>
    <xf numFmtId="0" fontId="125" fillId="0" borderId="0"/>
    <xf numFmtId="0" fontId="73" fillId="0" borderId="0"/>
    <xf numFmtId="0" fontId="73" fillId="0" borderId="0"/>
    <xf numFmtId="0" fontId="100" fillId="0" borderId="0"/>
    <xf numFmtId="0" fontId="73" fillId="0" borderId="0"/>
    <xf numFmtId="0" fontId="73" fillId="0" borderId="0"/>
    <xf numFmtId="0" fontId="125" fillId="0" borderId="0"/>
    <xf numFmtId="0" fontId="80" fillId="0" borderId="0"/>
    <xf numFmtId="0" fontId="73" fillId="0" borderId="0"/>
    <xf numFmtId="0" fontId="80" fillId="0" borderId="0"/>
    <xf numFmtId="0" fontId="73" fillId="0" borderId="0"/>
    <xf numFmtId="0" fontId="125" fillId="0" borderId="0"/>
    <xf numFmtId="0" fontId="80" fillId="0" borderId="0"/>
    <xf numFmtId="0" fontId="19" fillId="0" borderId="0"/>
    <xf numFmtId="0" fontId="73" fillId="0" borderId="0"/>
    <xf numFmtId="0" fontId="19" fillId="0" borderId="0"/>
    <xf numFmtId="0" fontId="73" fillId="0" borderId="0"/>
    <xf numFmtId="0" fontId="125" fillId="0" borderId="0"/>
    <xf numFmtId="0" fontId="73" fillId="0" borderId="0"/>
    <xf numFmtId="0" fontId="73" fillId="0" borderId="0"/>
    <xf numFmtId="0" fontId="73" fillId="0" borderId="0"/>
    <xf numFmtId="0" fontId="13" fillId="0" borderId="0"/>
    <xf numFmtId="0" fontId="73" fillId="0" borderId="0"/>
    <xf numFmtId="0" fontId="125" fillId="0" borderId="0"/>
    <xf numFmtId="0" fontId="73" fillId="0" borderId="0"/>
    <xf numFmtId="0" fontId="125"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125"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8"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125" fillId="0" borderId="0"/>
    <xf numFmtId="0" fontId="73" fillId="0" borderId="0"/>
    <xf numFmtId="0" fontId="73" fillId="0" borderId="0"/>
    <xf numFmtId="0" fontId="73" fillId="0" borderId="0"/>
    <xf numFmtId="0" fontId="125" fillId="0" borderId="0"/>
    <xf numFmtId="0" fontId="73" fillId="0" borderId="0"/>
    <xf numFmtId="0" fontId="73" fillId="0" borderId="0"/>
    <xf numFmtId="0" fontId="73" fillId="0" borderId="0"/>
    <xf numFmtId="0" fontId="73" fillId="0" borderId="0"/>
    <xf numFmtId="0" fontId="125"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80" fillId="0" borderId="0"/>
    <xf numFmtId="0" fontId="73" fillId="0" borderId="0"/>
    <xf numFmtId="0" fontId="125" fillId="0" borderId="0"/>
    <xf numFmtId="0" fontId="73" fillId="0" borderId="0"/>
    <xf numFmtId="0" fontId="73" fillId="0" borderId="0"/>
    <xf numFmtId="0" fontId="125" fillId="0" borderId="0"/>
    <xf numFmtId="0" fontId="73" fillId="0" borderId="0"/>
    <xf numFmtId="0" fontId="73" fillId="0" borderId="0"/>
    <xf numFmtId="0" fontId="73" fillId="0" borderId="0"/>
    <xf numFmtId="0" fontId="125"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8" fillId="0" borderId="0"/>
    <xf numFmtId="0" fontId="73" fillId="0" borderId="0"/>
    <xf numFmtId="0" fontId="73" fillId="0" borderId="0"/>
    <xf numFmtId="0" fontId="73" fillId="0" borderId="0"/>
    <xf numFmtId="0" fontId="73" fillId="0" borderId="0"/>
    <xf numFmtId="0" fontId="73" fillId="0" borderId="0"/>
    <xf numFmtId="0" fontId="87" fillId="0" borderId="0"/>
    <xf numFmtId="0" fontId="73" fillId="0" borderId="0"/>
    <xf numFmtId="0" fontId="125" fillId="0" borderId="0"/>
    <xf numFmtId="0" fontId="73" fillId="0" borderId="0"/>
    <xf numFmtId="0" fontId="125" fillId="0" borderId="0"/>
    <xf numFmtId="0" fontId="73" fillId="0" borderId="0"/>
    <xf numFmtId="0" fontId="125" fillId="0" borderId="0"/>
    <xf numFmtId="0" fontId="73" fillId="0" borderId="0"/>
    <xf numFmtId="0" fontId="125" fillId="0" borderId="0"/>
    <xf numFmtId="0" fontId="73" fillId="0" borderId="0"/>
    <xf numFmtId="0" fontId="73" fillId="0" borderId="0"/>
    <xf numFmtId="0" fontId="73" fillId="0" borderId="0"/>
    <xf numFmtId="0" fontId="73" fillId="0" borderId="0"/>
    <xf numFmtId="0" fontId="125" fillId="0" borderId="0"/>
    <xf numFmtId="0" fontId="73" fillId="0" borderId="0"/>
    <xf numFmtId="0" fontId="52" fillId="0" borderId="0"/>
    <xf numFmtId="0" fontId="73" fillId="0" borderId="0"/>
    <xf numFmtId="0" fontId="19" fillId="0" borderId="0"/>
    <xf numFmtId="0" fontId="73" fillId="0" borderId="0"/>
    <xf numFmtId="0" fontId="125" fillId="0" borderId="0"/>
    <xf numFmtId="0" fontId="73" fillId="0" borderId="0"/>
    <xf numFmtId="0" fontId="8" fillId="0" borderId="0"/>
    <xf numFmtId="0" fontId="73" fillId="0" borderId="0"/>
    <xf numFmtId="0" fontId="8" fillId="0" borderId="0"/>
    <xf numFmtId="0" fontId="73" fillId="0" borderId="0"/>
    <xf numFmtId="0" fontId="8" fillId="0" borderId="0"/>
    <xf numFmtId="0" fontId="73" fillId="0" borderId="0"/>
    <xf numFmtId="0" fontId="101" fillId="0" borderId="0"/>
    <xf numFmtId="0" fontId="73" fillId="0" borderId="0"/>
    <xf numFmtId="0" fontId="19" fillId="0" borderId="0"/>
    <xf numFmtId="0" fontId="73" fillId="0" borderId="0"/>
    <xf numFmtId="0" fontId="125" fillId="0" borderId="0"/>
    <xf numFmtId="0" fontId="73" fillId="0" borderId="0"/>
    <xf numFmtId="0" fontId="8" fillId="0" borderId="0"/>
    <xf numFmtId="0" fontId="73" fillId="0" borderId="0"/>
    <xf numFmtId="0" fontId="125" fillId="0" borderId="0"/>
    <xf numFmtId="0" fontId="73" fillId="0" borderId="0"/>
    <xf numFmtId="0" fontId="125" fillId="0" borderId="0"/>
    <xf numFmtId="0" fontId="73" fillId="0" borderId="0"/>
    <xf numFmtId="0" fontId="125" fillId="0" borderId="0"/>
    <xf numFmtId="0" fontId="73" fillId="0" borderId="0"/>
    <xf numFmtId="0" fontId="8" fillId="0" borderId="0"/>
    <xf numFmtId="0" fontId="73" fillId="0" borderId="0"/>
    <xf numFmtId="0" fontId="8" fillId="0" borderId="0"/>
    <xf numFmtId="0" fontId="125" fillId="0" borderId="0"/>
    <xf numFmtId="0" fontId="125" fillId="0" borderId="0"/>
    <xf numFmtId="0" fontId="73" fillId="0" borderId="0"/>
    <xf numFmtId="0" fontId="8" fillId="0" borderId="0"/>
    <xf numFmtId="0" fontId="73" fillId="0" borderId="0"/>
    <xf numFmtId="0" fontId="8" fillId="0" borderId="0"/>
    <xf numFmtId="0" fontId="73" fillId="0" borderId="0"/>
    <xf numFmtId="0" fontId="73" fillId="0" borderId="0"/>
    <xf numFmtId="0" fontId="73" fillId="0" borderId="0"/>
    <xf numFmtId="0" fontId="73" fillId="0" borderId="0"/>
    <xf numFmtId="0" fontId="73" fillId="0" borderId="0"/>
    <xf numFmtId="0" fontId="73" fillId="0" borderId="0"/>
    <xf numFmtId="0" fontId="8"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9" fontId="73" fillId="0" borderId="0" applyFont="0" applyFill="0" applyBorder="0" applyAlignment="0" applyProtection="0"/>
    <xf numFmtId="0" fontId="73" fillId="0" borderId="0"/>
    <xf numFmtId="9" fontId="73" fillId="0" borderId="0" applyFont="0" applyFill="0" applyBorder="0" applyAlignment="0" applyProtection="0"/>
    <xf numFmtId="0" fontId="73" fillId="0" borderId="0"/>
    <xf numFmtId="9" fontId="73" fillId="0" borderId="0" applyFont="0" applyFill="0" applyBorder="0" applyAlignment="0" applyProtection="0"/>
    <xf numFmtId="0" fontId="73" fillId="0" borderId="0"/>
    <xf numFmtId="9" fontId="73" fillId="0" borderId="0" applyFont="0" applyFill="0" applyBorder="0" applyAlignment="0" applyProtection="0"/>
    <xf numFmtId="0" fontId="73" fillId="0" borderId="0"/>
    <xf numFmtId="9" fontId="73" fillId="0" borderId="0" applyFont="0" applyFill="0" applyBorder="0" applyAlignment="0" applyProtection="0"/>
    <xf numFmtId="0" fontId="73" fillId="0" borderId="0"/>
    <xf numFmtId="9" fontId="73" fillId="0" borderId="0" applyFont="0" applyFill="0" applyBorder="0" applyAlignment="0" applyProtection="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9" fontId="73" fillId="0" borderId="0" applyFont="0" applyFill="0" applyBorder="0" applyAlignment="0" applyProtection="0"/>
    <xf numFmtId="0" fontId="73" fillId="0" borderId="0"/>
    <xf numFmtId="9" fontId="73" fillId="0" borderId="0" applyFont="0" applyFill="0" applyBorder="0" applyAlignment="0" applyProtection="0"/>
    <xf numFmtId="0" fontId="73" fillId="0" borderId="0"/>
    <xf numFmtId="9" fontId="73" fillId="0" borderId="0" applyFont="0" applyFill="0" applyBorder="0" applyAlignment="0" applyProtection="0"/>
    <xf numFmtId="0" fontId="73" fillId="0" borderId="0"/>
    <xf numFmtId="9" fontId="73" fillId="0" borderId="0" applyFont="0" applyFill="0" applyBorder="0" applyAlignment="0" applyProtection="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8"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83" fillId="0" borderId="0"/>
    <xf numFmtId="0" fontId="73" fillId="0" borderId="0"/>
    <xf numFmtId="0" fontId="33" fillId="0" borderId="0"/>
    <xf numFmtId="0" fontId="73" fillId="0" borderId="0"/>
    <xf numFmtId="0" fontId="33" fillId="0" borderId="0"/>
    <xf numFmtId="0" fontId="125" fillId="0" borderId="0"/>
    <xf numFmtId="0" fontId="125" fillId="0" borderId="0"/>
    <xf numFmtId="0" fontId="73" fillId="0" borderId="0"/>
    <xf numFmtId="0" fontId="73" fillId="0" borderId="0"/>
    <xf numFmtId="0" fontId="86" fillId="0" borderId="0">
      <alignment vertical="center"/>
    </xf>
    <xf numFmtId="0" fontId="125" fillId="0" borderId="0"/>
    <xf numFmtId="0" fontId="125" fillId="0" borderId="0"/>
    <xf numFmtId="0" fontId="73" fillId="0" borderId="0"/>
    <xf numFmtId="0" fontId="73" fillId="0" borderId="0"/>
    <xf numFmtId="0" fontId="73" fillId="0" borderId="0"/>
    <xf numFmtId="0" fontId="73" fillId="0" borderId="0"/>
    <xf numFmtId="0" fontId="73" fillId="0" borderId="0"/>
    <xf numFmtId="0" fontId="125"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125" fillId="0" borderId="0"/>
    <xf numFmtId="0" fontId="73" fillId="0" borderId="0"/>
    <xf numFmtId="0" fontId="125" fillId="0" borderId="0"/>
    <xf numFmtId="0" fontId="73" fillId="0" borderId="0"/>
    <xf numFmtId="0" fontId="125" fillId="0" borderId="0"/>
    <xf numFmtId="0" fontId="125" fillId="0" borderId="0"/>
    <xf numFmtId="0" fontId="73" fillId="0" borderId="0"/>
    <xf numFmtId="0" fontId="125" fillId="0" borderId="0"/>
    <xf numFmtId="0" fontId="87" fillId="0" borderId="0"/>
    <xf numFmtId="0" fontId="73" fillId="0" borderId="0"/>
    <xf numFmtId="0" fontId="125" fillId="0" borderId="0"/>
    <xf numFmtId="0" fontId="87"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87"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8" fillId="0" borderId="0"/>
    <xf numFmtId="0" fontId="73" fillId="0" borderId="0"/>
    <xf numFmtId="0" fontId="8"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8" fillId="0" borderId="0"/>
    <xf numFmtId="0" fontId="73" fillId="0" borderId="0"/>
    <xf numFmtId="0" fontId="8"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125"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125" fillId="0" borderId="0"/>
    <xf numFmtId="0" fontId="125" fillId="0" borderId="0"/>
    <xf numFmtId="0" fontId="73" fillId="0" borderId="0"/>
    <xf numFmtId="0" fontId="125" fillId="0" borderId="0"/>
    <xf numFmtId="0" fontId="125"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125" fillId="0" borderId="0"/>
    <xf numFmtId="0" fontId="8" fillId="0" borderId="0"/>
    <xf numFmtId="0" fontId="73" fillId="0" borderId="0"/>
    <xf numFmtId="0" fontId="73" fillId="0" borderId="0"/>
    <xf numFmtId="0" fontId="73" fillId="0" borderId="0"/>
    <xf numFmtId="0" fontId="73" fillId="0" borderId="0"/>
    <xf numFmtId="0" fontId="73" fillId="0" borderId="0"/>
    <xf numFmtId="0" fontId="8"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8"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5" fillId="0" borderId="0"/>
    <xf numFmtId="0" fontId="73" fillId="0" borderId="0"/>
    <xf numFmtId="0" fontId="75" fillId="0" borderId="0"/>
    <xf numFmtId="0" fontId="73" fillId="0" borderId="0"/>
    <xf numFmtId="0" fontId="75"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86" fillId="0" borderId="0">
      <alignment vertical="center"/>
    </xf>
    <xf numFmtId="0" fontId="73" fillId="0" borderId="0"/>
    <xf numFmtId="0" fontId="86" fillId="0" borderId="0">
      <alignment vertical="center"/>
    </xf>
    <xf numFmtId="0" fontId="8"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8" fillId="0" borderId="0"/>
    <xf numFmtId="0" fontId="73" fillId="0" borderId="0"/>
    <xf numFmtId="0" fontId="73" fillId="0" borderId="0"/>
    <xf numFmtId="0" fontId="87" fillId="0" borderId="0"/>
    <xf numFmtId="0" fontId="8" fillId="0" borderId="0"/>
    <xf numFmtId="0" fontId="73" fillId="0" borderId="0"/>
    <xf numFmtId="0" fontId="73" fillId="0" borderId="0"/>
    <xf numFmtId="0" fontId="73" fillId="0" borderId="0"/>
    <xf numFmtId="0" fontId="86" fillId="0" borderId="0">
      <alignment vertical="center"/>
    </xf>
    <xf numFmtId="0" fontId="75" fillId="0" borderId="0"/>
    <xf numFmtId="0" fontId="73" fillId="0" borderId="0"/>
    <xf numFmtId="0" fontId="8" fillId="0" borderId="0"/>
    <xf numFmtId="0" fontId="73" fillId="0" borderId="0"/>
    <xf numFmtId="0" fontId="125" fillId="0" borderId="0"/>
    <xf numFmtId="0" fontId="73" fillId="0" borderId="0"/>
    <xf numFmtId="0" fontId="125" fillId="0" borderId="0"/>
    <xf numFmtId="0" fontId="73" fillId="0" borderId="0"/>
    <xf numFmtId="0" fontId="73" fillId="0" borderId="0"/>
    <xf numFmtId="0" fontId="73" fillId="0" borderId="0"/>
    <xf numFmtId="0" fontId="73" fillId="0" borderId="0"/>
    <xf numFmtId="0" fontId="73" fillId="0" borderId="0"/>
    <xf numFmtId="0" fontId="73" fillId="0" borderId="0"/>
    <xf numFmtId="0" fontId="73" fillId="0" borderId="0"/>
    <xf numFmtId="0" fontId="125" fillId="0" borderId="0"/>
    <xf numFmtId="0" fontId="125" fillId="0" borderId="0"/>
    <xf numFmtId="0" fontId="125" fillId="0" borderId="0"/>
    <xf numFmtId="0" fontId="73" fillId="0" borderId="0"/>
    <xf numFmtId="0" fontId="73" fillId="0" borderId="0"/>
    <xf numFmtId="0" fontId="33" fillId="0" borderId="0"/>
    <xf numFmtId="0" fontId="33" fillId="0" borderId="0"/>
    <xf numFmtId="0" fontId="125" fillId="0" borderId="0"/>
    <xf numFmtId="0" fontId="52" fillId="0" borderId="0"/>
    <xf numFmtId="0" fontId="52" fillId="0" borderId="0"/>
    <xf numFmtId="0" fontId="52" fillId="0" borderId="0"/>
    <xf numFmtId="0" fontId="52" fillId="0" borderId="0"/>
    <xf numFmtId="0" fontId="52" fillId="0" borderId="0"/>
    <xf numFmtId="0" fontId="125" fillId="0" borderId="0"/>
    <xf numFmtId="0" fontId="125" fillId="0" borderId="0"/>
    <xf numFmtId="0" fontId="12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3" fillId="0" borderId="0"/>
    <xf numFmtId="0" fontId="8" fillId="0" borderId="0"/>
    <xf numFmtId="0" fontId="103" fillId="0" borderId="0"/>
    <xf numFmtId="0" fontId="103" fillId="0" borderId="0"/>
    <xf numFmtId="0" fontId="103" fillId="0" borderId="0"/>
    <xf numFmtId="0" fontId="19" fillId="0" borderId="0"/>
    <xf numFmtId="0" fontId="103" fillId="0" borderId="0"/>
    <xf numFmtId="0" fontId="103" fillId="0" borderId="0"/>
    <xf numFmtId="0" fontId="19" fillId="0" borderId="0"/>
    <xf numFmtId="0" fontId="125" fillId="0" borderId="0"/>
    <xf numFmtId="0" fontId="125" fillId="0" borderId="0"/>
    <xf numFmtId="0" fontId="8" fillId="0" borderId="0"/>
    <xf numFmtId="0" fontId="8" fillId="0" borderId="0"/>
    <xf numFmtId="0" fontId="8" fillId="0" borderId="0"/>
    <xf numFmtId="0" fontId="125" fillId="0" borderId="0"/>
    <xf numFmtId="0" fontId="125" fillId="0" borderId="0"/>
    <xf numFmtId="0" fontId="12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5" fillId="0" borderId="0"/>
    <xf numFmtId="0" fontId="8" fillId="0" borderId="0"/>
    <xf numFmtId="0" fontId="8" fillId="0" borderId="0"/>
    <xf numFmtId="0" fontId="8" fillId="0" borderId="0"/>
    <xf numFmtId="0" fontId="8" fillId="0" borderId="0"/>
    <xf numFmtId="0" fontId="8" fillId="0" borderId="0"/>
    <xf numFmtId="0" fontId="75" fillId="0" borderId="0"/>
    <xf numFmtId="0" fontId="8" fillId="0" borderId="0"/>
    <xf numFmtId="0" fontId="8" fillId="0" borderId="0"/>
    <xf numFmtId="0" fontId="75" fillId="0" borderId="0"/>
    <xf numFmtId="0" fontId="12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25" fillId="0" borderId="0"/>
    <xf numFmtId="0" fontId="125" fillId="0" borderId="0"/>
    <xf numFmtId="0" fontId="7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8" fillId="0" borderId="0"/>
    <xf numFmtId="0" fontId="78" fillId="0" borderId="0"/>
    <xf numFmtId="0" fontId="78" fillId="0" borderId="0"/>
    <xf numFmtId="0" fontId="78" fillId="0" borderId="0"/>
    <xf numFmtId="0" fontId="78" fillId="0" borderId="0"/>
    <xf numFmtId="0" fontId="10" fillId="0" borderId="0"/>
    <xf numFmtId="0" fontId="8" fillId="0" borderId="0"/>
    <xf numFmtId="0" fontId="8" fillId="0" borderId="0"/>
    <xf numFmtId="0" fontId="8" fillId="0" borderId="0"/>
    <xf numFmtId="0" fontId="8" fillId="0" borderId="0"/>
    <xf numFmtId="0" fontId="12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3" fontId="125" fillId="0" borderId="0" applyFont="0" applyFill="0" applyBorder="0" applyAlignment="0" applyProtection="0"/>
    <xf numFmtId="41" fontId="125" fillId="0" borderId="0" applyFont="0" applyFill="0" applyBorder="0" applyAlignment="0" applyProtection="0"/>
    <xf numFmtId="190" fontId="125" fillId="0" borderId="0" applyFill="0" applyBorder="0" applyAlignment="0" applyProtection="0"/>
    <xf numFmtId="172" fontId="125" fillId="0" borderId="0" applyFill="0" applyBorder="0" applyAlignment="0" applyProtection="0"/>
    <xf numFmtId="183" fontId="125" fillId="0" borderId="0" applyFont="0" applyFill="0" applyBorder="0" applyAlignment="0" applyProtection="0"/>
    <xf numFmtId="10" fontId="125" fillId="0" borderId="0" applyFont="0" applyFill="0" applyBorder="0" applyAlignment="0" applyProtection="0"/>
    <xf numFmtId="9" fontId="88" fillId="0" borderId="0" applyFont="0" applyFill="0" applyBorder="0" applyAlignment="0" applyProtection="0"/>
    <xf numFmtId="9" fontId="10" fillId="0" borderId="0" applyFont="0" applyFill="0" applyBorder="0" applyAlignment="0" applyProtection="0"/>
    <xf numFmtId="9" fontId="125" fillId="0" borderId="0" applyFont="0" applyFill="0" applyBorder="0" applyAlignment="0" applyProtection="0"/>
    <xf numFmtId="9" fontId="125" fillId="0" borderId="0" applyFont="0" applyFill="0" applyBorder="0" applyAlignment="0" applyProtection="0"/>
    <xf numFmtId="9" fontId="96" fillId="0" borderId="0" applyFont="0" applyFill="0" applyBorder="0" applyAlignment="0" applyProtection="0"/>
    <xf numFmtId="9" fontId="125" fillId="0" borderId="0" applyFont="0" applyFill="0" applyBorder="0" applyAlignment="0" applyProtection="0"/>
    <xf numFmtId="9" fontId="125" fillId="0" borderId="0" applyFont="0" applyFill="0" applyBorder="0" applyAlignment="0" applyProtection="0"/>
    <xf numFmtId="9" fontId="91" fillId="0" borderId="0" applyFont="0" applyFill="0" applyBorder="0" applyAlignment="0" applyProtection="0"/>
    <xf numFmtId="9" fontId="125" fillId="0" borderId="0" applyFont="0" applyFill="0" applyBorder="0" applyAlignment="0" applyProtection="0"/>
    <xf numFmtId="9" fontId="125" fillId="0" borderId="0" applyFont="0" applyFill="0" applyBorder="0" applyAlignment="0" applyProtection="0"/>
    <xf numFmtId="9" fontId="125" fillId="0" borderId="0" applyFont="0" applyFill="0" applyBorder="0" applyAlignment="0" applyProtection="0"/>
    <xf numFmtId="9" fontId="125" fillId="0" borderId="0" applyFont="0" applyFill="0" applyBorder="0" applyAlignment="0" applyProtection="0"/>
    <xf numFmtId="9" fontId="125" fillId="0" borderId="0" applyFont="0" applyFill="0" applyBorder="0" applyAlignment="0" applyProtection="0"/>
    <xf numFmtId="9" fontId="125" fillId="0" borderId="0" applyFont="0" applyFill="0" applyBorder="0" applyAlignment="0" applyProtection="0"/>
    <xf numFmtId="9" fontId="125" fillId="0" borderId="0" applyFont="0" applyFill="0" applyBorder="0" applyAlignment="0" applyProtection="0"/>
    <xf numFmtId="9" fontId="125" fillId="0" borderId="0" applyFont="0" applyFill="0" applyBorder="0" applyAlignment="0" applyProtection="0"/>
    <xf numFmtId="9" fontId="125" fillId="0" borderId="0" applyFont="0" applyFill="0" applyBorder="0" applyAlignment="0" applyProtection="0"/>
    <xf numFmtId="9" fontId="125" fillId="0" borderId="0" applyFont="0" applyFill="0" applyBorder="0" applyAlignment="0" applyProtection="0"/>
    <xf numFmtId="9" fontId="125" fillId="0" borderId="0" applyFont="0" applyFill="0" applyBorder="0" applyAlignment="0" applyProtection="0"/>
    <xf numFmtId="9" fontId="125" fillId="0" borderId="0" applyFont="0" applyFill="0" applyBorder="0" applyAlignment="0" applyProtection="0"/>
    <xf numFmtId="9" fontId="125" fillId="0" borderId="0" applyFont="0" applyFill="0" applyBorder="0" applyAlignment="0" applyProtection="0"/>
    <xf numFmtId="9" fontId="125"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96" fillId="0" borderId="0" applyFont="0" applyFill="0" applyBorder="0" applyAlignment="0" applyProtection="0"/>
    <xf numFmtId="9" fontId="125"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198" fontId="72" fillId="0" borderId="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3" fillId="0" borderId="0" applyFont="0" applyFill="0" applyBorder="0" applyAlignment="0" applyProtection="0"/>
    <xf numFmtId="9" fontId="78" fillId="0" borderId="20" applyNumberFormat="0" applyBorder="0"/>
    <xf numFmtId="0" fontId="76" fillId="0" borderId="115"/>
    <xf numFmtId="0" fontId="125" fillId="0" borderId="0"/>
    <xf numFmtId="0" fontId="112" fillId="0" borderId="0" applyFill="0" applyBorder="0" applyProtection="0">
      <alignment horizontal="left" vertical="top"/>
    </xf>
    <xf numFmtId="197" fontId="72" fillId="0" borderId="0" applyFill="0" applyBorder="0" applyAlignment="0" applyProtection="0"/>
    <xf numFmtId="0" fontId="113" fillId="0" borderId="0" applyNumberFormat="0" applyFill="0" applyBorder="0" applyAlignment="0" applyProtection="0">
      <alignment vertical="top"/>
      <protection locked="0"/>
    </xf>
    <xf numFmtId="167" fontId="97" fillId="0" borderId="0" applyFont="0" applyFill="0" applyBorder="0" applyAlignment="0" applyProtection="0"/>
    <xf numFmtId="168" fontId="97" fillId="0" borderId="0" applyFont="0" applyFill="0" applyBorder="0" applyAlignment="0" applyProtection="0"/>
    <xf numFmtId="196" fontId="97" fillId="0" borderId="0" applyFont="0" applyFill="0" applyBorder="0" applyAlignment="0" applyProtection="0"/>
    <xf numFmtId="0" fontId="97" fillId="0" borderId="0"/>
    <xf numFmtId="40" fontId="99" fillId="0" borderId="0" applyFont="0" applyFill="0" applyBorder="0" applyAlignment="0" applyProtection="0"/>
    <xf numFmtId="0" fontId="99" fillId="0" borderId="0" applyFont="0" applyFill="0" applyBorder="0" applyAlignment="0" applyProtection="0"/>
    <xf numFmtId="0" fontId="99" fillId="0" borderId="0" applyFont="0" applyFill="0" applyBorder="0" applyAlignment="0" applyProtection="0"/>
    <xf numFmtId="10" fontId="125" fillId="0" borderId="0" applyFont="0" applyFill="0" applyBorder="0" applyAlignment="0" applyProtection="0"/>
    <xf numFmtId="195" fontId="125" fillId="0" borderId="0" applyFont="0" applyFill="0" applyBorder="0" applyAlignment="0" applyProtection="0"/>
    <xf numFmtId="0" fontId="97" fillId="0" borderId="0"/>
    <xf numFmtId="177" fontId="125" fillId="0" borderId="0" applyFont="0" applyFill="0" applyBorder="0" applyAlignment="0" applyProtection="0"/>
    <xf numFmtId="173" fontId="114" fillId="0" borderId="0" applyFont="0" applyFill="0" applyBorder="0" applyAlignment="0" applyProtection="0"/>
    <xf numFmtId="191" fontId="114" fillId="0" borderId="0" applyFont="0" applyFill="0" applyBorder="0" applyAlignment="0" applyProtection="0"/>
    <xf numFmtId="0" fontId="115" fillId="0" borderId="0"/>
    <xf numFmtId="167" fontId="97" fillId="0" borderId="0" applyFont="0" applyFill="0" applyBorder="0" applyAlignment="0" applyProtection="0"/>
    <xf numFmtId="43" fontId="125" fillId="0" borderId="0" applyFont="0" applyFill="0" applyBorder="0" applyAlignment="0" applyProtection="0"/>
    <xf numFmtId="172" fontId="125" fillId="0" borderId="0" applyFill="0" applyBorder="0" applyAlignment="0" applyProtection="0"/>
    <xf numFmtId="0" fontId="125" fillId="0" borderId="0"/>
    <xf numFmtId="0" fontId="116" fillId="0" borderId="0"/>
    <xf numFmtId="0" fontId="117" fillId="0" borderId="0" applyNumberFormat="0" applyFill="0" applyBorder="0" applyAlignment="0" applyProtection="0">
      <alignment vertical="top"/>
      <protection locked="0"/>
    </xf>
    <xf numFmtId="196" fontId="97" fillId="0" borderId="0" applyFont="0" applyFill="0" applyBorder="0" applyAlignment="0" applyProtection="0"/>
    <xf numFmtId="202" fontId="97" fillId="0" borderId="0" applyFont="0" applyFill="0" applyBorder="0" applyAlignment="0" applyProtection="0"/>
    <xf numFmtId="192" fontId="125" fillId="0" borderId="0" applyFill="0" applyBorder="0" applyAlignment="0" applyProtection="0"/>
    <xf numFmtId="0" fontId="136" fillId="0" borderId="0" applyNumberFormat="0" applyFill="0" applyBorder="0" applyAlignment="0" applyProtection="0"/>
    <xf numFmtId="0" fontId="130" fillId="0" borderId="0"/>
  </cellStyleXfs>
  <cellXfs count="1423">
    <xf numFmtId="0" fontId="0" fillId="0" borderId="0" xfId="0"/>
    <xf numFmtId="0" fontId="0" fillId="2" borderId="0" xfId="0" applyFont="1" applyFill="1" applyAlignment="1">
      <alignment vertical="center"/>
    </xf>
    <xf numFmtId="0" fontId="0" fillId="2" borderId="0" xfId="0" applyFont="1" applyFill="1" applyAlignment="1">
      <alignment horizontal="center" vertical="center"/>
    </xf>
    <xf numFmtId="200" fontId="0" fillId="2" borderId="0" xfId="3" applyNumberFormat="1" applyFont="1" applyFill="1" applyAlignment="1">
      <alignment vertical="center"/>
    </xf>
    <xf numFmtId="41" fontId="0" fillId="2" borderId="0" xfId="8" applyFont="1" applyFill="1" applyAlignment="1">
      <alignment vertical="center"/>
    </xf>
    <xf numFmtId="0" fontId="0" fillId="2" borderId="0" xfId="0" applyFont="1" applyFill="1" applyAlignment="1">
      <alignment horizontal="left" vertical="center"/>
    </xf>
    <xf numFmtId="0" fontId="0" fillId="2" borderId="0" xfId="0" applyFont="1" applyFill="1" applyAlignment="1">
      <alignment horizontal="left" vertical="center" indent="1"/>
    </xf>
    <xf numFmtId="0" fontId="3" fillId="2" borderId="1" xfId="0" applyFont="1" applyFill="1" applyBorder="1" applyAlignment="1">
      <alignment horizontal="center" vertical="center"/>
    </xf>
    <xf numFmtId="0" fontId="0" fillId="2" borderId="4" xfId="0" applyFont="1" applyFill="1" applyBorder="1" applyAlignment="1">
      <alignment horizontal="center" vertical="center"/>
    </xf>
    <xf numFmtId="170" fontId="0" fillId="2" borderId="6" xfId="3" applyNumberFormat="1" applyFont="1" applyFill="1" applyBorder="1" applyAlignment="1">
      <alignment vertical="center"/>
    </xf>
    <xf numFmtId="0" fontId="0" fillId="2" borderId="6" xfId="0" applyFont="1" applyFill="1" applyBorder="1" applyAlignment="1">
      <alignment vertical="center"/>
    </xf>
    <xf numFmtId="0" fontId="3" fillId="2" borderId="7" xfId="0" applyFont="1" applyFill="1" applyBorder="1" applyAlignment="1">
      <alignment horizontal="center" vertical="center"/>
    </xf>
    <xf numFmtId="0" fontId="0" fillId="2" borderId="8" xfId="0" applyFont="1" applyFill="1" applyBorder="1" applyAlignment="1">
      <alignment horizontal="left" vertical="center"/>
    </xf>
    <xf numFmtId="0" fontId="0" fillId="2" borderId="0" xfId="0" applyFont="1" applyFill="1" applyBorder="1" applyAlignment="1">
      <alignment vertical="center"/>
    </xf>
    <xf numFmtId="170" fontId="0" fillId="2" borderId="0" xfId="3" applyNumberFormat="1" applyFont="1" applyFill="1" applyBorder="1" applyAlignment="1">
      <alignment vertical="center"/>
    </xf>
    <xf numFmtId="0" fontId="3" fillId="2" borderId="9" xfId="0" applyFont="1" applyFill="1" applyBorder="1" applyAlignment="1">
      <alignment horizontal="center" vertical="center"/>
    </xf>
    <xf numFmtId="0" fontId="0" fillId="2" borderId="10" xfId="0" applyFont="1" applyFill="1" applyBorder="1" applyAlignment="1">
      <alignment vertical="center"/>
    </xf>
    <xf numFmtId="170" fontId="0" fillId="2" borderId="11" xfId="3" applyNumberFormat="1" applyFont="1" applyFill="1" applyBorder="1" applyAlignment="1">
      <alignment vertical="center"/>
    </xf>
    <xf numFmtId="0" fontId="0" fillId="2" borderId="11" xfId="0" applyFont="1" applyFill="1" applyBorder="1" applyAlignment="1">
      <alignment vertical="center"/>
    </xf>
    <xf numFmtId="0" fontId="0" fillId="2" borderId="7" xfId="0" applyFont="1" applyFill="1" applyBorder="1" applyAlignment="1">
      <alignment horizontal="center" vertical="center"/>
    </xf>
    <xf numFmtId="176" fontId="0" fillId="2" borderId="0" xfId="8" applyNumberFormat="1" applyFont="1" applyFill="1" applyBorder="1" applyAlignment="1">
      <alignment vertical="center"/>
    </xf>
    <xf numFmtId="0" fontId="0" fillId="2" borderId="9" xfId="0" applyFont="1" applyFill="1" applyBorder="1" applyAlignment="1">
      <alignment horizontal="center" vertical="center"/>
    </xf>
    <xf numFmtId="0" fontId="3" fillId="2" borderId="11" xfId="0" applyFont="1" applyFill="1" applyBorder="1" applyAlignment="1">
      <alignment vertical="center"/>
    </xf>
    <xf numFmtId="175" fontId="0" fillId="2" borderId="0" xfId="0" applyNumberFormat="1" applyFont="1" applyFill="1" applyBorder="1" applyAlignment="1">
      <alignment vertical="center"/>
    </xf>
    <xf numFmtId="0" fontId="0" fillId="2" borderId="12" xfId="0" applyFont="1" applyFill="1" applyBorder="1" applyAlignment="1">
      <alignment horizontal="center" vertical="center"/>
    </xf>
    <xf numFmtId="0" fontId="0" fillId="2" borderId="13" xfId="0" applyFont="1" applyFill="1" applyBorder="1" applyAlignment="1">
      <alignment vertical="center"/>
    </xf>
    <xf numFmtId="0" fontId="0" fillId="2" borderId="0" xfId="0" applyNumberFormat="1" applyFont="1" applyFill="1" applyBorder="1" applyAlignment="1">
      <alignment vertical="center"/>
    </xf>
    <xf numFmtId="182" fontId="0" fillId="2" borderId="0" xfId="8" applyNumberFormat="1" applyFont="1" applyFill="1" applyBorder="1" applyAlignment="1">
      <alignment vertical="center"/>
    </xf>
    <xf numFmtId="0" fontId="0" fillId="2" borderId="0"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15" xfId="0" applyFont="1" applyFill="1" applyBorder="1" applyAlignment="1">
      <alignment horizontal="center" vertical="center"/>
    </xf>
    <xf numFmtId="0" fontId="3" fillId="2" borderId="0" xfId="0" applyFont="1" applyFill="1" applyBorder="1" applyAlignment="1">
      <alignment horizontal="center" vertical="center"/>
    </xf>
    <xf numFmtId="0" fontId="3" fillId="2" borderId="16" xfId="0" applyFont="1" applyFill="1" applyBorder="1" applyAlignment="1">
      <alignment horizontal="center" vertical="center"/>
    </xf>
    <xf numFmtId="41" fontId="0" fillId="2" borderId="0" xfId="8" applyFont="1" applyFill="1" applyBorder="1" applyAlignment="1">
      <alignment vertical="center"/>
    </xf>
    <xf numFmtId="200" fontId="5" fillId="2" borderId="11" xfId="3" applyNumberFormat="1" applyFont="1" applyFill="1" applyBorder="1" applyAlignment="1">
      <alignment horizontal="right" vertical="center"/>
    </xf>
    <xf numFmtId="0" fontId="5" fillId="2" borderId="11" xfId="0" applyFont="1" applyFill="1" applyBorder="1" applyAlignment="1">
      <alignment vertical="center"/>
    </xf>
    <xf numFmtId="0" fontId="5" fillId="2" borderId="3" xfId="0" applyFont="1" applyFill="1" applyBorder="1" applyAlignment="1">
      <alignment vertical="center"/>
    </xf>
    <xf numFmtId="41" fontId="5" fillId="2" borderId="3" xfId="8" applyFont="1" applyFill="1" applyBorder="1" applyAlignment="1">
      <alignment vertical="center"/>
    </xf>
    <xf numFmtId="0" fontId="3" fillId="2" borderId="17" xfId="0" applyFont="1" applyFill="1" applyBorder="1" applyAlignment="1">
      <alignment horizontal="center" vertical="center"/>
    </xf>
    <xf numFmtId="200" fontId="0" fillId="2" borderId="0" xfId="3" applyNumberFormat="1" applyFont="1" applyFill="1" applyBorder="1" applyAlignment="1">
      <alignment vertical="center"/>
    </xf>
    <xf numFmtId="0" fontId="0" fillId="2" borderId="16" xfId="0" applyFont="1" applyFill="1" applyBorder="1" applyAlignment="1">
      <alignment vertical="center"/>
    </xf>
    <xf numFmtId="200" fontId="0" fillId="2" borderId="11" xfId="3" applyNumberFormat="1" applyFont="1" applyFill="1" applyBorder="1" applyAlignment="1">
      <alignment vertical="center"/>
    </xf>
    <xf numFmtId="0" fontId="6" fillId="0" borderId="1" xfId="0" applyFont="1" applyFill="1" applyBorder="1" applyAlignment="1">
      <alignment horizontal="left"/>
    </xf>
    <xf numFmtId="0" fontId="7" fillId="0" borderId="1" xfId="0" applyFont="1" applyBorder="1" applyAlignment="1">
      <alignment horizontal="center" vertical="center"/>
    </xf>
    <xf numFmtId="0" fontId="7" fillId="0" borderId="1" xfId="0" applyFont="1" applyBorder="1" applyAlignment="1">
      <alignment vertical="center"/>
    </xf>
    <xf numFmtId="200" fontId="5" fillId="2" borderId="11" xfId="3" applyNumberFormat="1" applyFont="1" applyFill="1" applyBorder="1" applyAlignment="1">
      <alignment vertical="center"/>
    </xf>
    <xf numFmtId="0" fontId="0" fillId="2" borderId="17" xfId="0" applyFont="1" applyFill="1" applyBorder="1" applyAlignment="1">
      <alignment vertical="center"/>
    </xf>
    <xf numFmtId="0" fontId="0" fillId="0" borderId="1" xfId="0" applyBorder="1" applyAlignment="1">
      <alignment vertical="center"/>
    </xf>
    <xf numFmtId="200" fontId="0" fillId="2" borderId="6" xfId="3" applyNumberFormat="1" applyFont="1" applyFill="1" applyBorder="1" applyAlignment="1">
      <alignment vertical="center"/>
    </xf>
    <xf numFmtId="0" fontId="0" fillId="2" borderId="15" xfId="0" applyFont="1" applyFill="1" applyBorder="1" applyAlignment="1">
      <alignment vertical="center"/>
    </xf>
    <xf numFmtId="0" fontId="7" fillId="2" borderId="1" xfId="0" applyFont="1" applyFill="1" applyBorder="1" applyAlignment="1">
      <alignment vertical="center"/>
    </xf>
    <xf numFmtId="43" fontId="0" fillId="2" borderId="0" xfId="0" applyNumberFormat="1" applyFont="1" applyFill="1" applyAlignment="1">
      <alignment vertical="center"/>
    </xf>
    <xf numFmtId="0" fontId="8" fillId="2" borderId="1" xfId="0" applyFont="1" applyFill="1" applyBorder="1"/>
    <xf numFmtId="0" fontId="0" fillId="2" borderId="1" xfId="0" applyFill="1" applyBorder="1"/>
    <xf numFmtId="200" fontId="5" fillId="2" borderId="13" xfId="3" applyNumberFormat="1" applyFont="1" applyFill="1" applyBorder="1" applyAlignment="1">
      <alignment horizontal="right" vertical="center"/>
    </xf>
    <xf numFmtId="0" fontId="5" fillId="2" borderId="13" xfId="0" applyFont="1" applyFill="1" applyBorder="1" applyAlignment="1">
      <alignment vertical="center"/>
    </xf>
    <xf numFmtId="200" fontId="5" fillId="2" borderId="13" xfId="3" applyNumberFormat="1" applyFont="1" applyFill="1" applyBorder="1" applyAlignment="1">
      <alignment vertical="center"/>
    </xf>
    <xf numFmtId="0" fontId="0" fillId="2" borderId="18" xfId="0" applyFont="1" applyFill="1" applyBorder="1" applyAlignment="1">
      <alignment vertical="center"/>
    </xf>
    <xf numFmtId="0" fontId="8" fillId="0" borderId="1" xfId="0" applyFont="1" applyFill="1" applyBorder="1"/>
    <xf numFmtId="0" fontId="0" fillId="0" borderId="1" xfId="0" applyFill="1" applyBorder="1"/>
    <xf numFmtId="200" fontId="5" fillId="2" borderId="0" xfId="3" applyNumberFormat="1" applyFont="1" applyFill="1" applyBorder="1" applyAlignment="1">
      <alignment horizontal="right" vertical="center"/>
    </xf>
    <xf numFmtId="0" fontId="5" fillId="2" borderId="0" xfId="0" applyFont="1" applyFill="1" applyBorder="1" applyAlignment="1">
      <alignment vertical="center"/>
    </xf>
    <xf numFmtId="200" fontId="5" fillId="2" borderId="0" xfId="3" applyNumberFormat="1" applyFont="1" applyFill="1" applyBorder="1" applyAlignment="1">
      <alignment vertical="center"/>
    </xf>
    <xf numFmtId="0" fontId="0" fillId="2" borderId="4" xfId="0" applyFill="1" applyBorder="1" applyAlignment="1">
      <alignment vertical="center"/>
    </xf>
    <xf numFmtId="0" fontId="6" fillId="0" borderId="8" xfId="0" applyFont="1" applyFill="1" applyBorder="1" applyAlignment="1">
      <alignment horizontal="left"/>
    </xf>
    <xf numFmtId="0" fontId="7" fillId="0" borderId="1" xfId="0" applyFont="1" applyFill="1" applyBorder="1" applyAlignment="1">
      <alignment horizontal="center" vertical="center"/>
    </xf>
    <xf numFmtId="175" fontId="7" fillId="0" borderId="1" xfId="0" applyNumberFormat="1" applyFont="1" applyBorder="1" applyAlignment="1">
      <alignment horizontal="center" vertical="center"/>
    </xf>
    <xf numFmtId="0" fontId="7" fillId="0" borderId="1" xfId="0" applyFont="1" applyBorder="1" applyAlignment="1">
      <alignment horizontal="center" vertical="center" wrapText="1"/>
    </xf>
    <xf numFmtId="41" fontId="7" fillId="0" borderId="1" xfId="0" applyNumberFormat="1" applyFont="1" applyBorder="1" applyAlignment="1">
      <alignment horizontal="center" vertical="center" wrapText="1"/>
    </xf>
    <xf numFmtId="1" fontId="7" fillId="0" borderId="1" xfId="0" applyNumberFormat="1" applyFont="1" applyBorder="1" applyAlignment="1">
      <alignment horizontal="center" vertical="center"/>
    </xf>
    <xf numFmtId="49" fontId="7" fillId="0" borderId="1" xfId="0" applyNumberFormat="1" applyFont="1" applyBorder="1" applyAlignment="1">
      <alignment horizontal="center" vertical="center"/>
    </xf>
    <xf numFmtId="41" fontId="7" fillId="0" borderId="1" xfId="0" applyNumberFormat="1" applyFont="1" applyBorder="1" applyAlignment="1">
      <alignment horizontal="center" vertical="center"/>
    </xf>
    <xf numFmtId="0" fontId="0" fillId="0" borderId="1" xfId="0" applyFill="1" applyBorder="1" applyAlignment="1">
      <alignment horizontal="center" vertical="center"/>
    </xf>
    <xf numFmtId="0" fontId="0" fillId="0" borderId="1" xfId="0" applyBorder="1" applyAlignment="1">
      <alignment horizontal="center" vertical="center"/>
    </xf>
    <xf numFmtId="175" fontId="0" fillId="0" borderId="1" xfId="0" applyNumberFormat="1" applyBorder="1" applyAlignment="1">
      <alignment horizontal="center" vertical="center"/>
    </xf>
    <xf numFmtId="41" fontId="0" fillId="0" borderId="1" xfId="0" applyNumberFormat="1" applyBorder="1" applyAlignment="1">
      <alignment horizontal="center" vertical="center"/>
    </xf>
    <xf numFmtId="0" fontId="7" fillId="2" borderId="1" xfId="0" applyFont="1" applyFill="1" applyBorder="1" applyAlignment="1">
      <alignment horizontal="center" vertical="center"/>
    </xf>
    <xf numFmtId="175" fontId="7" fillId="2" borderId="1" xfId="0" applyNumberFormat="1" applyFont="1" applyFill="1" applyBorder="1" applyAlignment="1">
      <alignment horizontal="center" vertical="center"/>
    </xf>
    <xf numFmtId="0" fontId="0" fillId="0" borderId="1" xfId="0" applyFill="1" applyBorder="1" applyAlignment="1">
      <alignment horizontal="center"/>
    </xf>
    <xf numFmtId="0" fontId="0" fillId="2" borderId="1" xfId="0" applyFill="1" applyBorder="1" applyAlignment="1">
      <alignment horizontal="center" vertical="center"/>
    </xf>
    <xf numFmtId="175" fontId="0" fillId="2" borderId="1" xfId="0" applyNumberFormat="1" applyFill="1" applyBorder="1" applyAlignment="1">
      <alignment horizontal="center" vertical="center"/>
    </xf>
    <xf numFmtId="0" fontId="9" fillId="0" borderId="1" xfId="0" applyFont="1" applyFill="1" applyBorder="1" applyAlignment="1">
      <alignment horizontal="center"/>
    </xf>
    <xf numFmtId="175" fontId="0" fillId="0" borderId="1" xfId="0" applyNumberFormat="1" applyFill="1" applyBorder="1" applyAlignment="1">
      <alignment horizontal="center" vertical="center"/>
    </xf>
    <xf numFmtId="41" fontId="0" fillId="0" borderId="1" xfId="0" applyNumberFormat="1" applyFill="1" applyBorder="1" applyAlignment="1">
      <alignment horizontal="center" vertical="center"/>
    </xf>
    <xf numFmtId="0" fontId="0" fillId="2" borderId="6" xfId="0" applyFill="1" applyBorder="1" applyAlignment="1">
      <alignment horizontal="center" vertical="center"/>
    </xf>
    <xf numFmtId="0" fontId="0" fillId="2" borderId="4" xfId="0" applyFill="1" applyBorder="1" applyAlignment="1">
      <alignment horizontal="center" vertical="center"/>
    </xf>
    <xf numFmtId="175" fontId="0" fillId="2" borderId="6" xfId="0" applyNumberFormat="1" applyFill="1" applyBorder="1" applyAlignment="1">
      <alignment horizontal="center" vertical="center"/>
    </xf>
    <xf numFmtId="0" fontId="0" fillId="2" borderId="0" xfId="0" applyNumberFormat="1" applyFont="1" applyFill="1" applyBorder="1" applyAlignment="1">
      <alignment horizontal="left" vertical="center"/>
    </xf>
    <xf numFmtId="170" fontId="0" fillId="2" borderId="0" xfId="3" applyNumberFormat="1" applyFont="1" applyFill="1" applyBorder="1" applyAlignment="1">
      <alignment horizontal="center" vertical="center"/>
    </xf>
    <xf numFmtId="43" fontId="0" fillId="2" borderId="0" xfId="3" applyFont="1" applyFill="1" applyBorder="1" applyAlignment="1">
      <alignment horizontal="center" vertical="center"/>
    </xf>
    <xf numFmtId="0" fontId="0" fillId="2" borderId="0" xfId="0" applyFont="1" applyFill="1" applyBorder="1" applyAlignment="1">
      <alignment horizontal="left" vertical="center"/>
    </xf>
    <xf numFmtId="170" fontId="0" fillId="2" borderId="0" xfId="3" applyNumberFormat="1" applyFont="1" applyFill="1" applyBorder="1" applyAlignment="1">
      <alignment horizontal="left" vertical="center"/>
    </xf>
    <xf numFmtId="43" fontId="0" fillId="2" borderId="0" xfId="3" applyFont="1" applyFill="1" applyBorder="1" applyAlignment="1">
      <alignment vertical="center"/>
    </xf>
    <xf numFmtId="0" fontId="0" fillId="2" borderId="0" xfId="0" applyNumberFormat="1" applyFont="1" applyFill="1" applyBorder="1" applyAlignment="1">
      <alignment horizontal="center" vertical="center"/>
    </xf>
    <xf numFmtId="0" fontId="0" fillId="2" borderId="0" xfId="3" applyNumberFormat="1" applyFont="1" applyFill="1" applyBorder="1" applyAlignment="1">
      <alignment horizontal="center" vertical="center"/>
    </xf>
    <xf numFmtId="43" fontId="0" fillId="2" borderId="0" xfId="3" applyFont="1" applyFill="1" applyBorder="1" applyAlignment="1">
      <alignment horizontal="left" vertical="center"/>
    </xf>
    <xf numFmtId="0" fontId="0" fillId="2" borderId="7" xfId="0" applyFill="1" applyBorder="1" applyAlignment="1">
      <alignment vertical="center"/>
    </xf>
    <xf numFmtId="0" fontId="0" fillId="2" borderId="9" xfId="0" applyFill="1" applyBorder="1" applyAlignment="1">
      <alignment vertical="center"/>
    </xf>
    <xf numFmtId="200" fontId="0" fillId="2" borderId="0" xfId="3" applyNumberFormat="1" applyFont="1" applyFill="1" applyBorder="1" applyAlignment="1">
      <alignment horizontal="center" vertical="center"/>
    </xf>
    <xf numFmtId="0" fontId="0" fillId="2" borderId="0" xfId="3" applyNumberFormat="1" applyFont="1" applyFill="1" applyBorder="1" applyAlignment="1">
      <alignment horizontal="left" vertical="center"/>
    </xf>
    <xf numFmtId="200" fontId="0" fillId="2" borderId="0" xfId="3" applyNumberFormat="1" applyFont="1" applyFill="1" applyBorder="1" applyAlignment="1">
      <alignment horizontal="left" vertical="center"/>
    </xf>
    <xf numFmtId="0" fontId="0" fillId="2" borderId="0" xfId="0" applyFill="1" applyBorder="1" applyAlignment="1">
      <alignment horizontal="center" vertical="center"/>
    </xf>
    <xf numFmtId="0" fontId="0" fillId="2" borderId="7" xfId="0" applyFill="1" applyBorder="1" applyAlignment="1">
      <alignment horizontal="center" vertical="center"/>
    </xf>
    <xf numFmtId="169" fontId="0" fillId="2" borderId="0" xfId="0" applyNumberFormat="1" applyFill="1" applyBorder="1" applyAlignment="1">
      <alignment horizontal="center" vertical="center"/>
    </xf>
    <xf numFmtId="0" fontId="0" fillId="2" borderId="11" xfId="0" applyFill="1" applyBorder="1" applyAlignment="1">
      <alignment horizontal="center" vertical="center"/>
    </xf>
    <xf numFmtId="0" fontId="0" fillId="2" borderId="9" xfId="0" applyFill="1" applyBorder="1" applyAlignment="1">
      <alignment horizontal="center" vertical="center"/>
    </xf>
    <xf numFmtId="169" fontId="0" fillId="2" borderId="11" xfId="0" applyNumberFormat="1" applyFill="1" applyBorder="1" applyAlignment="1">
      <alignment horizontal="center" vertical="center"/>
    </xf>
    <xf numFmtId="3" fontId="0" fillId="2" borderId="0" xfId="0" applyNumberFormat="1" applyFill="1" applyBorder="1" applyAlignment="1">
      <alignment horizontal="center" vertical="center"/>
    </xf>
    <xf numFmtId="0" fontId="0" fillId="0" borderId="2" xfId="0" applyBorder="1" applyAlignment="1">
      <alignment horizontal="right" vertical="center"/>
    </xf>
    <xf numFmtId="0" fontId="0" fillId="0" borderId="3" xfId="0" applyBorder="1" applyAlignment="1">
      <alignment horizontal="right" vertical="center"/>
    </xf>
    <xf numFmtId="0" fontId="0" fillId="0" borderId="14" xfId="0" applyBorder="1" applyAlignment="1">
      <alignment horizontal="right" vertical="center"/>
    </xf>
    <xf numFmtId="0" fontId="10" fillId="0" borderId="0" xfId="3713" applyFont="1"/>
    <xf numFmtId="0" fontId="125" fillId="0" borderId="0" xfId="3713"/>
    <xf numFmtId="0" fontId="125" fillId="0" borderId="0" xfId="3713" applyAlignment="1">
      <alignment horizontal="center" vertical="center"/>
    </xf>
    <xf numFmtId="0" fontId="10" fillId="0" borderId="19" xfId="3713" applyFont="1" applyBorder="1"/>
    <xf numFmtId="0" fontId="10" fillId="0" borderId="20" xfId="3713" applyFont="1" applyBorder="1"/>
    <xf numFmtId="0" fontId="10" fillId="0" borderId="21" xfId="3713" applyFont="1" applyBorder="1"/>
    <xf numFmtId="0" fontId="11" fillId="0" borderId="0" xfId="3713" applyFont="1" applyBorder="1"/>
    <xf numFmtId="0" fontId="12" fillId="0" borderId="0" xfId="3713" applyFont="1" applyBorder="1"/>
    <xf numFmtId="2" fontId="10" fillId="0" borderId="0" xfId="3713" applyNumberFormat="1" applyFont="1" applyBorder="1" applyAlignment="1"/>
    <xf numFmtId="0" fontId="13" fillId="0" borderId="21" xfId="3713" applyFont="1" applyBorder="1"/>
    <xf numFmtId="0" fontId="10" fillId="0" borderId="13" xfId="3713" applyFont="1" applyBorder="1"/>
    <xf numFmtId="0" fontId="11" fillId="0" borderId="20" xfId="3713" applyFont="1" applyBorder="1"/>
    <xf numFmtId="0" fontId="10" fillId="0" borderId="0" xfId="3713" applyFont="1" applyBorder="1" applyAlignment="1">
      <alignment horizontal="center" vertical="center"/>
    </xf>
    <xf numFmtId="0" fontId="10" fillId="0" borderId="19" xfId="3713" applyFont="1" applyBorder="1" applyAlignment="1">
      <alignment horizontal="center" vertical="center"/>
    </xf>
    <xf numFmtId="0" fontId="10" fillId="0" borderId="20" xfId="3713" applyFont="1" applyBorder="1" applyAlignment="1">
      <alignment horizontal="center" vertical="center"/>
    </xf>
    <xf numFmtId="0" fontId="10" fillId="0" borderId="21" xfId="3713" applyFont="1" applyBorder="1" applyAlignment="1">
      <alignment horizontal="center" vertical="center"/>
    </xf>
    <xf numFmtId="0" fontId="10" fillId="0" borderId="23" xfId="3713" applyFont="1" applyBorder="1" applyAlignment="1">
      <alignment horizontal="center" vertical="center"/>
    </xf>
    <xf numFmtId="0" fontId="10" fillId="0" borderId="26" xfId="3713" applyFont="1" applyBorder="1" applyAlignment="1">
      <alignment horizontal="center" vertical="center"/>
    </xf>
    <xf numFmtId="0" fontId="10" fillId="0" borderId="13" xfId="3713" applyFont="1" applyBorder="1" applyAlignment="1">
      <alignment horizontal="center" vertical="center"/>
    </xf>
    <xf numFmtId="0" fontId="27" fillId="0" borderId="0" xfId="3262" applyFont="1"/>
    <xf numFmtId="0" fontId="28" fillId="0" borderId="0" xfId="1402" applyAlignment="1"/>
    <xf numFmtId="0" fontId="30" fillId="0" borderId="0" xfId="3262" applyFont="1"/>
    <xf numFmtId="41" fontId="27" fillId="0" borderId="0" xfId="1114" applyFont="1"/>
    <xf numFmtId="41" fontId="27" fillId="0" borderId="0" xfId="3262" applyNumberFormat="1" applyFont="1"/>
    <xf numFmtId="0" fontId="29" fillId="0" borderId="29" xfId="3262" applyFont="1" applyBorder="1"/>
    <xf numFmtId="0" fontId="29" fillId="0" borderId="30" xfId="3262" applyFont="1" applyBorder="1"/>
    <xf numFmtId="0" fontId="29" fillId="0" borderId="20" xfId="3262" applyFont="1" applyBorder="1"/>
    <xf numFmtId="0" fontId="29" fillId="0" borderId="31" xfId="3262" applyFont="1" applyBorder="1"/>
    <xf numFmtId="0" fontId="29" fillId="0" borderId="32" xfId="3262" applyFont="1" applyBorder="1"/>
    <xf numFmtId="0" fontId="29" fillId="0" borderId="34" xfId="3262" applyFont="1" applyBorder="1"/>
    <xf numFmtId="0" fontId="29" fillId="0" borderId="7" xfId="3262" applyFont="1" applyBorder="1" applyAlignment="1">
      <alignment horizontal="center"/>
    </xf>
    <xf numFmtId="0" fontId="29" fillId="0" borderId="35" xfId="3262" applyFont="1" applyBorder="1"/>
    <xf numFmtId="0" fontId="29" fillId="0" borderId="36" xfId="3262" applyFont="1" applyBorder="1"/>
    <xf numFmtId="0" fontId="29" fillId="0" borderId="37" xfId="3262" applyFont="1" applyBorder="1"/>
    <xf numFmtId="0" fontId="29" fillId="0" borderId="38" xfId="3262" applyFont="1" applyBorder="1"/>
    <xf numFmtId="0" fontId="29" fillId="0" borderId="39" xfId="3262" applyFont="1" applyBorder="1"/>
    <xf numFmtId="0" fontId="30" fillId="0" borderId="40" xfId="3262" applyFont="1" applyBorder="1" applyAlignment="1">
      <alignment horizontal="center"/>
    </xf>
    <xf numFmtId="0" fontId="27" fillId="0" borderId="41" xfId="3262" applyFont="1" applyBorder="1"/>
    <xf numFmtId="0" fontId="27" fillId="0" borderId="42" xfId="3262" applyFont="1" applyBorder="1"/>
    <xf numFmtId="0" fontId="27" fillId="0" borderId="43" xfId="3262" applyFont="1" applyBorder="1"/>
    <xf numFmtId="0" fontId="27" fillId="0" borderId="44" xfId="3262" applyFont="1" applyBorder="1"/>
    <xf numFmtId="0" fontId="31" fillId="0" borderId="45" xfId="3262" applyFont="1" applyBorder="1" applyAlignment="1">
      <alignment horizontal="center"/>
    </xf>
    <xf numFmtId="41" fontId="32" fillId="0" borderId="46" xfId="3262" applyNumberFormat="1" applyFont="1" applyBorder="1"/>
    <xf numFmtId="0" fontId="32" fillId="0" borderId="46" xfId="3262" applyFont="1" applyBorder="1"/>
    <xf numFmtId="0" fontId="31" fillId="0" borderId="46" xfId="3262" applyFont="1" applyBorder="1"/>
    <xf numFmtId="0" fontId="27" fillId="0" borderId="47" xfId="3262" applyFont="1" applyBorder="1"/>
    <xf numFmtId="0" fontId="27" fillId="0" borderId="48" xfId="3262" applyFont="1" applyBorder="1"/>
    <xf numFmtId="0" fontId="30" fillId="0" borderId="45" xfId="3262" applyFont="1" applyBorder="1"/>
    <xf numFmtId="41" fontId="27" fillId="0" borderId="46" xfId="3262" applyNumberFormat="1" applyFont="1" applyBorder="1"/>
    <xf numFmtId="0" fontId="27" fillId="0" borderId="0" xfId="3262" applyFont="1" applyBorder="1"/>
    <xf numFmtId="0" fontId="30" fillId="0" borderId="46" xfId="3262" applyFont="1" applyBorder="1"/>
    <xf numFmtId="43" fontId="27" fillId="0" borderId="47" xfId="3262" applyNumberFormat="1" applyFont="1" applyBorder="1"/>
    <xf numFmtId="0" fontId="27" fillId="0" borderId="47" xfId="3262" applyFont="1" applyBorder="1" applyAlignment="1">
      <alignment horizontal="center"/>
    </xf>
    <xf numFmtId="0" fontId="27" fillId="3" borderId="49" xfId="3262" applyFont="1" applyFill="1" applyBorder="1"/>
    <xf numFmtId="0" fontId="27" fillId="0" borderId="49" xfId="3262" applyFont="1" applyBorder="1"/>
    <xf numFmtId="0" fontId="27" fillId="2" borderId="49" xfId="3262" applyFont="1" applyFill="1" applyBorder="1"/>
    <xf numFmtId="0" fontId="27" fillId="0" borderId="46" xfId="3262" applyFont="1" applyBorder="1"/>
    <xf numFmtId="43" fontId="27" fillId="0" borderId="47" xfId="3262" applyNumberFormat="1" applyFont="1" applyBorder="1" applyAlignment="1">
      <alignment horizontal="center"/>
    </xf>
    <xf numFmtId="0" fontId="30" fillId="0" borderId="45" xfId="3262" applyFont="1" applyBorder="1" applyAlignment="1">
      <alignment horizontal="center"/>
    </xf>
    <xf numFmtId="0" fontId="27" fillId="2" borderId="47" xfId="3262" applyFont="1" applyFill="1" applyBorder="1"/>
    <xf numFmtId="0" fontId="27" fillId="2" borderId="47" xfId="3262" applyFont="1" applyFill="1" applyBorder="1" applyAlignment="1">
      <alignment horizontal="center"/>
    </xf>
    <xf numFmtId="0" fontId="27" fillId="2" borderId="48" xfId="3262" applyFont="1" applyFill="1" applyBorder="1"/>
    <xf numFmtId="43" fontId="27" fillId="2" borderId="47" xfId="3262" applyNumberFormat="1" applyFont="1" applyFill="1" applyBorder="1"/>
    <xf numFmtId="39" fontId="27" fillId="0" borderId="47" xfId="3262" applyNumberFormat="1" applyFont="1" applyBorder="1"/>
    <xf numFmtId="0" fontId="31" fillId="0" borderId="45" xfId="3262" applyFont="1" applyBorder="1"/>
    <xf numFmtId="0" fontId="32" fillId="0" borderId="48" xfId="3262" applyFont="1" applyBorder="1"/>
    <xf numFmtId="0" fontId="27" fillId="0" borderId="45" xfId="3262" applyFont="1" applyBorder="1"/>
    <xf numFmtId="0" fontId="27" fillId="0" borderId="50" xfId="3262" applyFont="1" applyBorder="1"/>
    <xf numFmtId="0" fontId="27" fillId="0" borderId="51" xfId="3262" applyFont="1" applyBorder="1"/>
    <xf numFmtId="0" fontId="27" fillId="0" borderId="52" xfId="3262" applyFont="1" applyBorder="1"/>
    <xf numFmtId="0" fontId="27" fillId="0" borderId="53" xfId="3262" applyFont="1" applyBorder="1"/>
    <xf numFmtId="0" fontId="27" fillId="0" borderId="54" xfId="3262" applyFont="1" applyBorder="1"/>
    <xf numFmtId="0" fontId="27" fillId="0" borderId="54" xfId="3262" applyFont="1" applyBorder="1" applyAlignment="1">
      <alignment horizontal="center"/>
    </xf>
    <xf numFmtId="170" fontId="0" fillId="2" borderId="0" xfId="0" applyNumberFormat="1" applyFill="1" applyBorder="1" applyAlignment="1">
      <alignment vertical="center"/>
    </xf>
    <xf numFmtId="170" fontId="33" fillId="2" borderId="0" xfId="0" applyNumberFormat="1" applyFont="1" applyFill="1" applyBorder="1" applyAlignment="1">
      <alignment horizontal="center" vertical="center"/>
    </xf>
    <xf numFmtId="170" fontId="0" fillId="2" borderId="0" xfId="0" applyNumberFormat="1" applyFill="1" applyBorder="1" applyAlignment="1">
      <alignment horizontal="center" vertical="center"/>
    </xf>
    <xf numFmtId="0" fontId="0" fillId="2" borderId="0" xfId="0" applyFill="1" applyBorder="1" applyAlignment="1">
      <alignment vertical="center"/>
    </xf>
    <xf numFmtId="0" fontId="0" fillId="2" borderId="0" xfId="3" applyNumberFormat="1" applyFont="1" applyFill="1" applyBorder="1" applyAlignment="1">
      <alignment vertical="center"/>
    </xf>
    <xf numFmtId="0" fontId="34" fillId="0" borderId="0" xfId="3262" applyFont="1"/>
    <xf numFmtId="0" fontId="0" fillId="2" borderId="0" xfId="0" applyFill="1" applyAlignment="1">
      <alignment horizontal="center" vertical="center"/>
    </xf>
    <xf numFmtId="0" fontId="0" fillId="2" borderId="0" xfId="0" applyFill="1" applyAlignment="1">
      <alignment vertical="center"/>
    </xf>
    <xf numFmtId="0" fontId="0" fillId="2" borderId="0" xfId="3" applyNumberFormat="1" applyFont="1" applyFill="1" applyAlignment="1">
      <alignment vertical="center"/>
    </xf>
    <xf numFmtId="0" fontId="27" fillId="0" borderId="0" xfId="3262" applyFont="1" applyAlignment="1">
      <alignment horizontal="center"/>
    </xf>
    <xf numFmtId="0" fontId="35" fillId="0" borderId="0" xfId="3262" applyFont="1" applyAlignment="1"/>
    <xf numFmtId="0" fontId="36" fillId="0" borderId="0" xfId="3262" applyFont="1" applyAlignment="1">
      <alignment horizontal="center"/>
    </xf>
    <xf numFmtId="0" fontId="37" fillId="0" borderId="0" xfId="3262" applyFont="1" applyAlignment="1">
      <alignment horizontal="right"/>
    </xf>
    <xf numFmtId="0" fontId="37" fillId="0" borderId="0" xfId="3262" applyFont="1"/>
    <xf numFmtId="0" fontId="27" fillId="0" borderId="55" xfId="3262" applyFont="1" applyBorder="1"/>
    <xf numFmtId="0" fontId="27" fillId="0" borderId="56" xfId="3262" applyFont="1" applyBorder="1"/>
    <xf numFmtId="0" fontId="27" fillId="0" borderId="57" xfId="3262" applyFont="1" applyBorder="1"/>
    <xf numFmtId="0" fontId="27" fillId="0" borderId="58" xfId="3262" applyFont="1" applyBorder="1"/>
    <xf numFmtId="0" fontId="27" fillId="3" borderId="46" xfId="3262" applyFont="1" applyFill="1" applyBorder="1"/>
    <xf numFmtId="0" fontId="27" fillId="3" borderId="57" xfId="3262" applyFont="1" applyFill="1" applyBorder="1"/>
    <xf numFmtId="0" fontId="27" fillId="0" borderId="59" xfId="3262" applyFont="1" applyBorder="1"/>
    <xf numFmtId="0" fontId="27" fillId="2" borderId="57" xfId="3262" applyFont="1" applyFill="1" applyBorder="1"/>
    <xf numFmtId="0" fontId="27" fillId="3" borderId="48" xfId="3262" applyFont="1" applyFill="1" applyBorder="1"/>
    <xf numFmtId="0" fontId="27" fillId="3" borderId="58" xfId="3262" applyFont="1" applyFill="1" applyBorder="1"/>
    <xf numFmtId="0" fontId="27" fillId="2" borderId="46" xfId="3262" applyFont="1" applyFill="1" applyBorder="1"/>
    <xf numFmtId="0" fontId="27" fillId="2" borderId="59" xfId="3262" applyFont="1" applyFill="1" applyBorder="1"/>
    <xf numFmtId="0" fontId="27" fillId="2" borderId="58" xfId="3262" applyFont="1" applyFill="1" applyBorder="1"/>
    <xf numFmtId="0" fontId="27" fillId="0" borderId="60" xfId="3262" applyFont="1" applyBorder="1"/>
    <xf numFmtId="0" fontId="27" fillId="0" borderId="61" xfId="3262" applyFont="1" applyBorder="1"/>
    <xf numFmtId="0" fontId="27" fillId="0" borderId="62" xfId="3262" applyFont="1" applyBorder="1"/>
    <xf numFmtId="43" fontId="27" fillId="0" borderId="0" xfId="3262" applyNumberFormat="1" applyFont="1"/>
    <xf numFmtId="43" fontId="0" fillId="2" borderId="0" xfId="3" applyFont="1" applyFill="1" applyBorder="1" applyAlignment="1">
      <alignment horizontal="right" vertical="center"/>
    </xf>
    <xf numFmtId="174" fontId="0" fillId="2" borderId="0" xfId="3" applyNumberFormat="1" applyFont="1" applyFill="1" applyAlignment="1">
      <alignment horizontal="left" vertical="center"/>
    </xf>
    <xf numFmtId="174" fontId="0" fillId="2" borderId="0" xfId="0" applyNumberFormat="1" applyFill="1" applyAlignment="1">
      <alignment vertical="center"/>
    </xf>
    <xf numFmtId="170" fontId="0" fillId="2" borderId="0" xfId="3" applyNumberFormat="1" applyFont="1" applyFill="1" applyAlignment="1">
      <alignment vertical="center"/>
    </xf>
    <xf numFmtId="43" fontId="0" fillId="2" borderId="0" xfId="3" applyFont="1" applyFill="1" applyAlignment="1">
      <alignment vertical="center"/>
    </xf>
    <xf numFmtId="200" fontId="0" fillId="2" borderId="0" xfId="0" applyNumberFormat="1" applyFill="1" applyAlignment="1">
      <alignment vertical="center"/>
    </xf>
    <xf numFmtId="41" fontId="27" fillId="0" borderId="0" xfId="3262" applyNumberFormat="1" applyFont="1" applyAlignment="1">
      <alignment horizontal="left"/>
    </xf>
    <xf numFmtId="0" fontId="30" fillId="0" borderId="65" xfId="3262" applyFont="1" applyBorder="1" applyAlignment="1">
      <alignment horizontal="center"/>
    </xf>
    <xf numFmtId="0" fontId="27" fillId="0" borderId="66" xfId="3262" applyFont="1" applyBorder="1"/>
    <xf numFmtId="0" fontId="27" fillId="0" borderId="67" xfId="3262" applyFont="1" applyBorder="1"/>
    <xf numFmtId="0" fontId="27" fillId="2" borderId="67" xfId="3262" applyFont="1" applyFill="1" applyBorder="1"/>
    <xf numFmtId="0" fontId="27" fillId="0" borderId="68" xfId="3262" applyFont="1" applyBorder="1"/>
    <xf numFmtId="41" fontId="36" fillId="0" borderId="0" xfId="3262" applyNumberFormat="1" applyFont="1" applyAlignment="1"/>
    <xf numFmtId="0" fontId="125" fillId="0" borderId="0" xfId="2651" applyFill="1" applyAlignment="1">
      <alignment vertical="center"/>
    </xf>
    <xf numFmtId="0" fontId="38" fillId="0" borderId="0" xfId="2651" applyFont="1" applyAlignment="1">
      <alignment vertical="center"/>
    </xf>
    <xf numFmtId="0" fontId="39" fillId="0" borderId="0" xfId="2651" applyFont="1" applyAlignment="1">
      <alignment vertical="center"/>
    </xf>
    <xf numFmtId="0" fontId="40" fillId="0" borderId="0" xfId="2651" applyFont="1" applyAlignment="1">
      <alignment vertical="center"/>
    </xf>
    <xf numFmtId="0" fontId="41" fillId="0" borderId="0" xfId="2651" applyFont="1" applyAlignment="1">
      <alignment vertical="center"/>
    </xf>
    <xf numFmtId="0" fontId="42" fillId="0" borderId="0" xfId="2651" applyFont="1" applyAlignment="1">
      <alignment vertical="center"/>
    </xf>
    <xf numFmtId="0" fontId="125" fillId="0" borderId="0" xfId="2651" applyAlignment="1">
      <alignment vertical="center"/>
    </xf>
    <xf numFmtId="0" fontId="41" fillId="0" borderId="0" xfId="2651" applyFont="1" applyFill="1" applyAlignment="1">
      <alignment vertical="center"/>
    </xf>
    <xf numFmtId="41" fontId="41" fillId="0" borderId="0" xfId="2651" applyNumberFormat="1" applyFont="1" applyFill="1" applyAlignment="1">
      <alignment vertical="center"/>
    </xf>
    <xf numFmtId="0" fontId="44" fillId="4" borderId="70" xfId="2651" applyFont="1" applyFill="1" applyBorder="1" applyAlignment="1">
      <alignment vertical="center"/>
    </xf>
    <xf numFmtId="186" fontId="44" fillId="4" borderId="7" xfId="2651" applyNumberFormat="1" applyFont="1" applyFill="1" applyBorder="1" applyAlignment="1">
      <alignment horizontal="left" vertical="center"/>
    </xf>
    <xf numFmtId="1" fontId="44" fillId="4" borderId="7" xfId="2651" applyNumberFormat="1" applyFont="1" applyFill="1" applyBorder="1" applyAlignment="1">
      <alignment horizontal="left" vertical="center"/>
    </xf>
    <xf numFmtId="0" fontId="44" fillId="4" borderId="9" xfId="2651" applyFont="1" applyFill="1" applyBorder="1" applyAlignment="1">
      <alignment vertical="center"/>
    </xf>
    <xf numFmtId="0" fontId="44" fillId="4" borderId="40" xfId="2651" applyFont="1" applyFill="1" applyBorder="1" applyAlignment="1">
      <alignment horizontal="center" vertical="center"/>
    </xf>
    <xf numFmtId="0" fontId="45" fillId="4" borderId="39" xfId="2651" applyFont="1" applyFill="1" applyBorder="1" applyAlignment="1">
      <alignment horizontal="center" vertical="center" wrapText="1"/>
    </xf>
    <xf numFmtId="0" fontId="39" fillId="0" borderId="76" xfId="2651" applyFont="1" applyFill="1" applyBorder="1" applyAlignment="1">
      <alignment horizontal="center" vertical="center"/>
    </xf>
    <xf numFmtId="0" fontId="39" fillId="2" borderId="16" xfId="2651" applyFont="1" applyFill="1" applyBorder="1" applyAlignment="1">
      <alignment horizontal="left" vertical="center" wrapText="1"/>
    </xf>
    <xf numFmtId="41" fontId="44" fillId="2" borderId="7" xfId="2651" applyNumberFormat="1" applyFont="1" applyFill="1" applyBorder="1" applyAlignment="1">
      <alignment horizontal="center" vertical="center"/>
    </xf>
    <xf numFmtId="2" fontId="39" fillId="0" borderId="58" xfId="2651" applyNumberFormat="1" applyFont="1" applyFill="1" applyBorder="1" applyAlignment="1">
      <alignment vertical="center"/>
    </xf>
    <xf numFmtId="0" fontId="39" fillId="0" borderId="58" xfId="2651" applyFont="1" applyFill="1" applyBorder="1" applyAlignment="1">
      <alignment vertical="center"/>
    </xf>
    <xf numFmtId="0" fontId="39" fillId="0" borderId="47" xfId="2651" applyFont="1" applyFill="1" applyBorder="1" applyAlignment="1">
      <alignment vertical="center"/>
    </xf>
    <xf numFmtId="43" fontId="39" fillId="0" borderId="47" xfId="2042" applyFont="1" applyFill="1" applyBorder="1" applyAlignment="1">
      <alignment vertical="center"/>
    </xf>
    <xf numFmtId="200" fontId="39" fillId="0" borderId="47" xfId="2042" applyNumberFormat="1" applyFont="1" applyFill="1" applyBorder="1" applyAlignment="1">
      <alignment vertical="center"/>
    </xf>
    <xf numFmtId="0" fontId="39" fillId="0" borderId="77" xfId="2651" applyFont="1" applyFill="1" applyBorder="1" applyAlignment="1">
      <alignment horizontal="center" vertical="center"/>
    </xf>
    <xf numFmtId="0" fontId="39" fillId="0" borderId="78" xfId="2651" applyFont="1" applyFill="1" applyBorder="1" applyAlignment="1">
      <alignment vertical="center"/>
    </xf>
    <xf numFmtId="200" fontId="39" fillId="0" borderId="79" xfId="2042" applyNumberFormat="1" applyFont="1" applyFill="1" applyBorder="1" applyAlignment="1">
      <alignment vertical="center"/>
    </xf>
    <xf numFmtId="37" fontId="39" fillId="0" borderId="79" xfId="1114" applyNumberFormat="1" applyFont="1" applyFill="1" applyBorder="1" applyAlignment="1">
      <alignment vertical="center"/>
    </xf>
    <xf numFmtId="41" fontId="44" fillId="0" borderId="87" xfId="1114" applyFont="1" applyFill="1" applyBorder="1" applyAlignment="1">
      <alignment vertical="center"/>
    </xf>
    <xf numFmtId="186" fontId="44" fillId="0" borderId="84" xfId="2651" applyNumberFormat="1" applyFont="1" applyFill="1" applyBorder="1" applyAlignment="1">
      <alignment vertical="center"/>
    </xf>
    <xf numFmtId="0" fontId="39" fillId="0" borderId="88" xfId="2651" applyFont="1" applyFill="1" applyBorder="1" applyAlignment="1">
      <alignment horizontal="center" vertical="center"/>
    </xf>
    <xf numFmtId="0" fontId="39" fillId="0" borderId="44" xfId="2651" applyFont="1" applyFill="1" applyBorder="1" applyAlignment="1">
      <alignment horizontal="left" vertical="center"/>
    </xf>
    <xf numFmtId="3" fontId="39" fillId="0" borderId="43" xfId="1114" applyNumberFormat="1" applyFont="1" applyFill="1" applyBorder="1" applyAlignment="1">
      <alignment horizontal="right" vertical="center"/>
    </xf>
    <xf numFmtId="41" fontId="44" fillId="0" borderId="43" xfId="1114" applyFont="1" applyFill="1" applyBorder="1" applyAlignment="1">
      <alignment horizontal="left" vertical="center"/>
    </xf>
    <xf numFmtId="41" fontId="44" fillId="0" borderId="56" xfId="1114" applyFont="1" applyFill="1" applyBorder="1" applyAlignment="1">
      <alignment horizontal="center" vertical="center"/>
    </xf>
    <xf numFmtId="41" fontId="44" fillId="0" borderId="44" xfId="1114" applyFont="1" applyFill="1" applyBorder="1" applyAlignment="1">
      <alignment vertical="center"/>
    </xf>
    <xf numFmtId="186" fontId="44" fillId="0" borderId="56" xfId="2651" applyNumberFormat="1" applyFont="1" applyFill="1" applyBorder="1" applyAlignment="1">
      <alignment vertical="center"/>
    </xf>
    <xf numFmtId="200" fontId="39" fillId="0" borderId="1" xfId="2042" applyNumberFormat="1" applyFont="1" applyFill="1" applyBorder="1" applyAlignment="1">
      <alignment vertical="center"/>
    </xf>
    <xf numFmtId="0" fontId="39" fillId="0" borderId="1" xfId="2651" applyFont="1" applyFill="1" applyBorder="1" applyAlignment="1">
      <alignment vertical="center"/>
    </xf>
    <xf numFmtId="0" fontId="39" fillId="0" borderId="37" xfId="2651" applyFont="1" applyFill="1" applyBorder="1" applyAlignment="1">
      <alignment horizontal="right" vertical="center"/>
    </xf>
    <xf numFmtId="41" fontId="39" fillId="0" borderId="38" xfId="2651" applyNumberFormat="1" applyFont="1" applyFill="1" applyBorder="1" applyAlignment="1">
      <alignment vertical="center"/>
    </xf>
    <xf numFmtId="200" fontId="39" fillId="0" borderId="39" xfId="2042" applyNumberFormat="1" applyFont="1" applyFill="1" applyBorder="1" applyAlignment="1">
      <alignment vertical="center"/>
    </xf>
    <xf numFmtId="0" fontId="39" fillId="0" borderId="39" xfId="2651" applyFont="1" applyFill="1" applyBorder="1" applyAlignment="1">
      <alignment vertical="center"/>
    </xf>
    <xf numFmtId="0" fontId="40" fillId="0" borderId="0" xfId="2651" applyFont="1" applyFill="1" applyAlignment="1">
      <alignment vertical="center"/>
    </xf>
    <xf numFmtId="43" fontId="40" fillId="0" borderId="0" xfId="2651" applyNumberFormat="1" applyFont="1" applyFill="1" applyAlignment="1">
      <alignment vertical="center"/>
    </xf>
    <xf numFmtId="0" fontId="41" fillId="0" borderId="0" xfId="2651" applyFont="1" applyFill="1" applyAlignment="1">
      <alignment horizontal="center" vertical="center"/>
    </xf>
    <xf numFmtId="37" fontId="41" fillId="0" borderId="0" xfId="1114" applyNumberFormat="1" applyFont="1" applyFill="1" applyBorder="1" applyAlignment="1">
      <alignment vertical="center"/>
    </xf>
    <xf numFmtId="0" fontId="41" fillId="0" borderId="0" xfId="2651" applyFont="1" applyFill="1" applyAlignment="1">
      <alignment horizontal="right" vertical="center"/>
    </xf>
    <xf numFmtId="0" fontId="44" fillId="4" borderId="7" xfId="2651" applyFont="1" applyFill="1" applyBorder="1" applyAlignment="1">
      <alignment vertical="center"/>
    </xf>
    <xf numFmtId="43" fontId="44" fillId="4" borderId="7" xfId="2042" applyFont="1" applyFill="1" applyBorder="1" applyAlignment="1">
      <alignment vertical="center"/>
    </xf>
    <xf numFmtId="0" fontId="44" fillId="2" borderId="7" xfId="2651" applyFont="1" applyFill="1" applyBorder="1" applyAlignment="1">
      <alignment horizontal="center" vertical="center"/>
    </xf>
    <xf numFmtId="0" fontId="44" fillId="2" borderId="7" xfId="2651" applyFont="1" applyFill="1" applyBorder="1" applyAlignment="1">
      <alignment horizontal="center" vertical="center" wrapText="1"/>
    </xf>
    <xf numFmtId="3" fontId="39" fillId="2" borderId="7" xfId="2651" applyNumberFormat="1" applyFont="1" applyFill="1" applyBorder="1" applyAlignment="1">
      <alignment horizontal="right" vertical="center"/>
    </xf>
    <xf numFmtId="37" fontId="39" fillId="0" borderId="47" xfId="1114" applyNumberFormat="1" applyFont="1" applyFill="1" applyBorder="1" applyAlignment="1">
      <alignment vertical="center"/>
    </xf>
    <xf numFmtId="2" fontId="39" fillId="0" borderId="94" xfId="2651" applyNumberFormat="1" applyFont="1" applyFill="1" applyBorder="1" applyAlignment="1">
      <alignment vertical="center"/>
    </xf>
    <xf numFmtId="37" fontId="39" fillId="0" borderId="47" xfId="2651" applyNumberFormat="1" applyFont="1" applyFill="1" applyBorder="1" applyAlignment="1">
      <alignment vertical="center"/>
    </xf>
    <xf numFmtId="0" fontId="39" fillId="0" borderId="95" xfId="2651" applyFont="1" applyFill="1" applyBorder="1" applyAlignment="1">
      <alignment vertical="center"/>
    </xf>
    <xf numFmtId="43" fontId="39" fillId="0" borderId="79" xfId="2042" applyFont="1" applyFill="1" applyBorder="1" applyAlignment="1">
      <alignment vertical="center"/>
    </xf>
    <xf numFmtId="2" fontId="39" fillId="0" borderId="78" xfId="2651" applyNumberFormat="1" applyFont="1" applyFill="1" applyBorder="1" applyAlignment="1">
      <alignment vertical="center"/>
    </xf>
    <xf numFmtId="2" fontId="44" fillId="0" borderId="84" xfId="2651" applyNumberFormat="1" applyFont="1" applyFill="1" applyBorder="1" applyAlignment="1">
      <alignment vertical="center"/>
    </xf>
    <xf numFmtId="37" fontId="44" fillId="0" borderId="87" xfId="1114" applyNumberFormat="1" applyFont="1" applyFill="1" applyBorder="1" applyAlignment="1">
      <alignment vertical="center"/>
    </xf>
    <xf numFmtId="186" fontId="44" fillId="0" borderId="96" xfId="2651" applyNumberFormat="1" applyFont="1" applyFill="1" applyBorder="1" applyAlignment="1">
      <alignment vertical="center"/>
    </xf>
    <xf numFmtId="41" fontId="39" fillId="0" borderId="0" xfId="2651" applyNumberFormat="1" applyFont="1" applyAlignment="1">
      <alignment vertical="center"/>
    </xf>
    <xf numFmtId="2" fontId="44" fillId="0" borderId="56" xfId="2651" applyNumberFormat="1" applyFont="1" applyFill="1" applyBorder="1" applyAlignment="1">
      <alignment vertical="center"/>
    </xf>
    <xf numFmtId="37" fontId="44" fillId="0" borderId="44" xfId="1114" applyNumberFormat="1" applyFont="1" applyFill="1" applyBorder="1" applyAlignment="1">
      <alignment vertical="center"/>
    </xf>
    <xf numFmtId="186" fontId="44" fillId="0" borderId="97" xfId="2651" applyNumberFormat="1" applyFont="1" applyFill="1" applyBorder="1" applyAlignment="1">
      <alignment vertical="center"/>
    </xf>
    <xf numFmtId="37" fontId="39" fillId="0" borderId="1" xfId="2651" applyNumberFormat="1" applyFont="1" applyFill="1" applyBorder="1" applyAlignment="1">
      <alignment vertical="center"/>
    </xf>
    <xf numFmtId="0" fontId="39" fillId="0" borderId="98" xfId="2651" applyFont="1" applyFill="1" applyBorder="1" applyAlignment="1">
      <alignment vertical="center"/>
    </xf>
    <xf numFmtId="200" fontId="39" fillId="0" borderId="0" xfId="2042" applyNumberFormat="1" applyFont="1" applyAlignment="1">
      <alignment vertical="center"/>
    </xf>
    <xf numFmtId="37" fontId="39" fillId="0" borderId="39" xfId="1114" applyNumberFormat="1" applyFont="1" applyFill="1" applyBorder="1" applyAlignment="1">
      <alignment vertical="center"/>
    </xf>
    <xf numFmtId="0" fontId="39" fillId="0" borderId="93" xfId="2651" applyFont="1" applyFill="1" applyBorder="1" applyAlignment="1">
      <alignment vertical="center"/>
    </xf>
    <xf numFmtId="0" fontId="41" fillId="0" borderId="0" xfId="2651" applyFont="1" applyAlignment="1">
      <alignment horizontal="right" vertical="center"/>
    </xf>
    <xf numFmtId="0" fontId="41" fillId="0" borderId="0" xfId="2651" applyFont="1" applyAlignment="1">
      <alignment horizontal="center" vertical="center"/>
    </xf>
    <xf numFmtId="41" fontId="41" fillId="0" borderId="0" xfId="2651" applyNumberFormat="1" applyFont="1" applyFill="1" applyAlignment="1">
      <alignment horizontal="center" vertical="center"/>
    </xf>
    <xf numFmtId="0" fontId="46" fillId="0" borderId="0" xfId="2651" applyFont="1" applyAlignment="1">
      <alignment horizontal="center" vertical="center"/>
    </xf>
    <xf numFmtId="0" fontId="39" fillId="0" borderId="0" xfId="2651" applyFont="1" applyFill="1" applyAlignment="1">
      <alignment vertical="center"/>
    </xf>
    <xf numFmtId="37" fontId="39" fillId="0" borderId="0" xfId="2651" applyNumberFormat="1" applyFont="1" applyAlignment="1">
      <alignment vertical="center"/>
    </xf>
    <xf numFmtId="0" fontId="3" fillId="2" borderId="0" xfId="0" applyFont="1" applyFill="1" applyAlignment="1">
      <alignment vertical="center"/>
    </xf>
    <xf numFmtId="0" fontId="0" fillId="5" borderId="0" xfId="0" applyFont="1" applyFill="1" applyAlignment="1">
      <alignment horizontal="left" vertical="center"/>
    </xf>
    <xf numFmtId="0" fontId="0" fillId="5" borderId="0" xfId="0" applyFont="1" applyFill="1" applyAlignment="1">
      <alignment vertical="center"/>
    </xf>
    <xf numFmtId="200" fontId="0" fillId="5" borderId="0" xfId="3" applyNumberFormat="1" applyFont="1" applyFill="1" applyAlignment="1">
      <alignment vertical="center"/>
    </xf>
    <xf numFmtId="0" fontId="0" fillId="5" borderId="0" xfId="0" applyFont="1" applyFill="1" applyBorder="1" applyAlignment="1">
      <alignment horizontal="left" vertical="center"/>
    </xf>
    <xf numFmtId="0" fontId="0" fillId="5" borderId="0" xfId="0" applyFont="1" applyFill="1" applyBorder="1" applyAlignment="1">
      <alignment vertical="center"/>
    </xf>
    <xf numFmtId="200" fontId="0" fillId="5" borderId="0" xfId="3" applyNumberFormat="1" applyFont="1" applyFill="1" applyBorder="1" applyAlignment="1">
      <alignment vertical="center"/>
    </xf>
    <xf numFmtId="43" fontId="3" fillId="2" borderId="32" xfId="3" applyFont="1" applyFill="1" applyBorder="1" applyAlignment="1">
      <alignment horizontal="center" vertical="center"/>
    </xf>
    <xf numFmtId="43" fontId="3" fillId="2" borderId="23" xfId="3" applyFont="1" applyFill="1" applyBorder="1" applyAlignment="1">
      <alignment horizontal="center" vertical="center"/>
    </xf>
    <xf numFmtId="43" fontId="3" fillId="2" borderId="12" xfId="3" applyFont="1" applyFill="1" applyBorder="1" applyAlignment="1">
      <alignment horizontal="center" vertical="center"/>
    </xf>
    <xf numFmtId="43" fontId="3" fillId="2" borderId="27" xfId="3" applyFont="1" applyFill="1" applyBorder="1" applyAlignment="1">
      <alignment horizontal="center" vertical="center"/>
    </xf>
    <xf numFmtId="0" fontId="0" fillId="2" borderId="29" xfId="0" applyFont="1" applyFill="1" applyBorder="1" applyAlignment="1">
      <alignment horizontal="center" vertical="center"/>
    </xf>
    <xf numFmtId="0" fontId="0" fillId="2" borderId="30" xfId="0" applyFont="1" applyFill="1" applyBorder="1" applyAlignment="1">
      <alignment vertical="center"/>
    </xf>
    <xf numFmtId="0" fontId="0" fillId="2" borderId="31" xfId="0" applyFont="1" applyFill="1" applyBorder="1" applyAlignment="1">
      <alignment vertical="center"/>
    </xf>
    <xf numFmtId="43" fontId="0" fillId="2" borderId="32" xfId="3" applyFont="1" applyFill="1" applyBorder="1" applyAlignment="1">
      <alignment vertical="center"/>
    </xf>
    <xf numFmtId="0" fontId="0" fillId="2" borderId="32" xfId="0" applyFont="1" applyFill="1" applyBorder="1" applyAlignment="1">
      <alignment vertical="center"/>
    </xf>
    <xf numFmtId="43" fontId="0" fillId="2" borderId="30" xfId="3" applyFont="1" applyFill="1" applyBorder="1" applyAlignment="1">
      <alignment vertical="center"/>
    </xf>
    <xf numFmtId="194" fontId="0" fillId="2" borderId="101" xfId="8" applyNumberFormat="1" applyFont="1" applyFill="1" applyBorder="1" applyAlignment="1">
      <alignment vertical="center"/>
    </xf>
    <xf numFmtId="0" fontId="3" fillId="2" borderId="34" xfId="0" applyFont="1" applyFill="1" applyBorder="1" applyAlignment="1">
      <alignment horizontal="center" vertical="center"/>
    </xf>
    <xf numFmtId="0" fontId="47" fillId="2" borderId="8" xfId="0" applyFont="1" applyFill="1" applyBorder="1" applyAlignment="1">
      <alignment vertical="center"/>
    </xf>
    <xf numFmtId="0" fontId="47" fillId="2" borderId="16" xfId="0" applyFont="1" applyFill="1" applyBorder="1" applyAlignment="1">
      <alignment vertical="center"/>
    </xf>
    <xf numFmtId="43" fontId="0" fillId="2" borderId="7" xfId="3" applyFont="1" applyFill="1" applyBorder="1" applyAlignment="1">
      <alignment vertical="center"/>
    </xf>
    <xf numFmtId="0" fontId="0" fillId="2" borderId="7" xfId="0" applyFont="1" applyFill="1" applyBorder="1" applyAlignment="1">
      <alignment vertical="center"/>
    </xf>
    <xf numFmtId="43" fontId="0" fillId="2" borderId="8" xfId="3" applyFont="1" applyFill="1" applyBorder="1" applyAlignment="1">
      <alignment vertical="center"/>
    </xf>
    <xf numFmtId="194" fontId="0" fillId="2" borderId="102" xfId="8" applyNumberFormat="1" applyFont="1" applyFill="1" applyBorder="1" applyAlignment="1">
      <alignment vertical="center"/>
    </xf>
    <xf numFmtId="0" fontId="0" fillId="2" borderId="34" xfId="0" applyFont="1" applyFill="1" applyBorder="1" applyAlignment="1">
      <alignment horizontal="right" vertical="center"/>
    </xf>
    <xf numFmtId="0" fontId="0" fillId="2" borderId="8" xfId="0" applyFont="1" applyFill="1" applyBorder="1" applyAlignment="1">
      <alignment vertical="center"/>
    </xf>
    <xf numFmtId="43" fontId="0" fillId="2" borderId="7" xfId="3" applyFont="1" applyFill="1" applyBorder="1" applyAlignment="1">
      <alignment horizontal="center" vertical="center"/>
    </xf>
    <xf numFmtId="43" fontId="0" fillId="2" borderId="9" xfId="3" applyFont="1" applyFill="1" applyBorder="1" applyAlignment="1">
      <alignment vertical="center"/>
    </xf>
    <xf numFmtId="43" fontId="0" fillId="2" borderId="9" xfId="3" applyFont="1" applyFill="1" applyBorder="1" applyAlignment="1">
      <alignment horizontal="center" vertical="center"/>
    </xf>
    <xf numFmtId="43" fontId="0" fillId="2" borderId="10" xfId="3" applyFont="1" applyFill="1" applyBorder="1" applyAlignment="1">
      <alignment vertical="center"/>
    </xf>
    <xf numFmtId="194" fontId="0" fillId="2" borderId="103" xfId="8" applyNumberFormat="1" applyFont="1" applyFill="1" applyBorder="1" applyAlignment="1">
      <alignment vertical="center"/>
    </xf>
    <xf numFmtId="0" fontId="0" fillId="2" borderId="104" xfId="0" applyFont="1" applyFill="1" applyBorder="1" applyAlignment="1">
      <alignment horizontal="center" vertical="center"/>
    </xf>
    <xf numFmtId="194" fontId="5" fillId="2" borderId="103" xfId="8" applyNumberFormat="1" applyFont="1" applyFill="1" applyBorder="1" applyAlignment="1">
      <alignment vertical="center"/>
    </xf>
    <xf numFmtId="43" fontId="0" fillId="2" borderId="4" xfId="3" applyFont="1" applyFill="1" applyBorder="1" applyAlignment="1">
      <alignment vertical="center"/>
    </xf>
    <xf numFmtId="0" fontId="3" fillId="2" borderId="104" xfId="0" applyFont="1" applyFill="1" applyBorder="1" applyAlignment="1">
      <alignment horizontal="center" vertical="center"/>
    </xf>
    <xf numFmtId="0" fontId="3" fillId="2" borderId="8" xfId="0" applyFont="1" applyFill="1" applyBorder="1" applyAlignment="1">
      <alignment vertical="center"/>
    </xf>
    <xf numFmtId="0" fontId="47" fillId="2" borderId="0" xfId="0" applyFont="1" applyFill="1" applyBorder="1" applyAlignment="1">
      <alignment vertical="center"/>
    </xf>
    <xf numFmtId="194" fontId="0" fillId="2" borderId="105" xfId="8" applyNumberFormat="1" applyFont="1" applyFill="1" applyBorder="1" applyAlignment="1">
      <alignment vertical="center"/>
    </xf>
    <xf numFmtId="194" fontId="0" fillId="2" borderId="7" xfId="8" applyNumberFormat="1" applyFont="1" applyFill="1" applyBorder="1" applyAlignment="1">
      <alignment vertical="center"/>
    </xf>
    <xf numFmtId="0" fontId="0" fillId="2" borderId="106" xfId="0" applyFont="1" applyFill="1" applyBorder="1" applyAlignment="1">
      <alignment horizontal="right" vertical="center"/>
    </xf>
    <xf numFmtId="0" fontId="0" fillId="2" borderId="107" xfId="0" applyFont="1" applyFill="1" applyBorder="1" applyAlignment="1">
      <alignment vertical="center"/>
    </xf>
    <xf numFmtId="0" fontId="0" fillId="2" borderId="25" xfId="0" applyFont="1" applyFill="1" applyBorder="1" applyAlignment="1">
      <alignment vertical="center"/>
    </xf>
    <xf numFmtId="43" fontId="0" fillId="2" borderId="108" xfId="3" applyFont="1" applyFill="1" applyBorder="1" applyAlignment="1">
      <alignment vertical="center"/>
    </xf>
    <xf numFmtId="194" fontId="0" fillId="2" borderId="108" xfId="8" applyNumberFormat="1" applyFont="1" applyFill="1" applyBorder="1" applyAlignment="1">
      <alignment vertical="center"/>
    </xf>
    <xf numFmtId="194" fontId="0" fillId="2" borderId="109" xfId="8" applyNumberFormat="1" applyFont="1" applyFill="1" applyBorder="1" applyAlignment="1">
      <alignment vertical="center"/>
    </xf>
    <xf numFmtId="193" fontId="0" fillId="2" borderId="7" xfId="3" applyNumberFormat="1" applyFont="1" applyFill="1" applyBorder="1" applyAlignment="1">
      <alignment vertical="center"/>
    </xf>
    <xf numFmtId="41" fontId="0" fillId="2" borderId="7" xfId="8" applyNumberFormat="1" applyFont="1" applyFill="1" applyBorder="1" applyAlignment="1">
      <alignment vertical="center"/>
    </xf>
    <xf numFmtId="41" fontId="0" fillId="2" borderId="102" xfId="8" applyNumberFormat="1" applyFont="1" applyFill="1" applyBorder="1" applyAlignment="1">
      <alignment vertical="center"/>
    </xf>
    <xf numFmtId="193" fontId="0" fillId="2" borderId="108" xfId="3" applyNumberFormat="1" applyFont="1" applyFill="1" applyBorder="1" applyAlignment="1">
      <alignment vertical="center"/>
    </xf>
    <xf numFmtId="41" fontId="0" fillId="2" borderId="108" xfId="8" applyNumberFormat="1" applyFont="1" applyFill="1" applyBorder="1" applyAlignment="1">
      <alignment vertical="center"/>
    </xf>
    <xf numFmtId="41" fontId="0" fillId="2" borderId="109" xfId="8" applyNumberFormat="1" applyFont="1" applyFill="1" applyBorder="1" applyAlignment="1">
      <alignment vertical="center"/>
    </xf>
    <xf numFmtId="0" fontId="0" fillId="2" borderId="34" xfId="0" applyFont="1" applyFill="1" applyBorder="1" applyAlignment="1">
      <alignment horizontal="center" vertical="center"/>
    </xf>
    <xf numFmtId="0" fontId="0" fillId="2" borderId="106" xfId="0" applyFont="1" applyFill="1" applyBorder="1" applyAlignment="1">
      <alignment horizontal="center" vertical="center"/>
    </xf>
    <xf numFmtId="193" fontId="0" fillId="2" borderId="25" xfId="3" applyNumberFormat="1" applyFont="1" applyFill="1" applyBorder="1" applyAlignment="1">
      <alignment vertical="center"/>
    </xf>
    <xf numFmtId="43" fontId="0" fillId="2" borderId="25" xfId="3" applyFont="1" applyFill="1" applyBorder="1" applyAlignment="1">
      <alignment vertical="center"/>
    </xf>
    <xf numFmtId="41" fontId="0" fillId="2" borderId="25" xfId="8" applyNumberFormat="1" applyFont="1" applyFill="1" applyBorder="1" applyAlignment="1">
      <alignment vertical="center"/>
    </xf>
    <xf numFmtId="41" fontId="5" fillId="2" borderId="102" xfId="8" applyNumberFormat="1" applyFont="1" applyFill="1" applyBorder="1" applyAlignment="1">
      <alignment vertical="center"/>
    </xf>
    <xf numFmtId="0" fontId="0" fillId="2" borderId="19" xfId="0" applyFont="1" applyFill="1" applyBorder="1" applyAlignment="1">
      <alignment horizontal="center" vertical="center"/>
    </xf>
    <xf numFmtId="0" fontId="0" fillId="2" borderId="20" xfId="0" applyFont="1" applyFill="1" applyBorder="1" applyAlignment="1">
      <alignment vertical="center"/>
    </xf>
    <xf numFmtId="43" fontId="0" fillId="2" borderId="20" xfId="3" applyFont="1" applyFill="1" applyBorder="1" applyAlignment="1">
      <alignment vertical="center"/>
    </xf>
    <xf numFmtId="0" fontId="5" fillId="2" borderId="20" xfId="0" applyFont="1" applyFill="1" applyBorder="1" applyAlignment="1">
      <alignment horizontal="right" vertical="center"/>
    </xf>
    <xf numFmtId="41" fontId="5" fillId="2" borderId="101" xfId="8" applyNumberFormat="1" applyFont="1" applyFill="1" applyBorder="1" applyAlignment="1">
      <alignment vertical="center"/>
    </xf>
    <xf numFmtId="0" fontId="0" fillId="2" borderId="0" xfId="0" applyNumberFormat="1" applyFont="1" applyFill="1" applyBorder="1" applyAlignment="1">
      <alignment horizontal="right" vertical="center"/>
    </xf>
    <xf numFmtId="201" fontId="48" fillId="2" borderId="0" xfId="0" applyNumberFormat="1" applyFont="1" applyFill="1" applyBorder="1" applyAlignment="1">
      <alignment horizontal="left" vertical="center"/>
    </xf>
    <xf numFmtId="170" fontId="0" fillId="2" borderId="0" xfId="3" applyNumberFormat="1" applyFont="1" applyFill="1" applyBorder="1" applyAlignment="1">
      <alignment horizontal="right" vertical="center" indent="1"/>
    </xf>
    <xf numFmtId="170" fontId="0" fillId="2" borderId="0" xfId="3" applyNumberFormat="1" applyFont="1" applyFill="1" applyBorder="1" applyAlignment="1">
      <alignment horizontal="right" vertical="center"/>
    </xf>
    <xf numFmtId="170" fontId="49" fillId="2" borderId="0" xfId="3" applyNumberFormat="1" applyFont="1" applyFill="1" applyBorder="1" applyAlignment="1">
      <alignment vertical="center"/>
    </xf>
    <xf numFmtId="0" fontId="3" fillId="2" borderId="0" xfId="0" applyFont="1" applyFill="1" applyBorder="1" applyAlignment="1">
      <alignment vertical="center"/>
    </xf>
    <xf numFmtId="0" fontId="51" fillId="2" borderId="0" xfId="0" applyFont="1" applyFill="1" applyBorder="1"/>
    <xf numFmtId="0" fontId="3" fillId="2" borderId="0" xfId="0" applyFont="1" applyFill="1" applyBorder="1"/>
    <xf numFmtId="0" fontId="0" fillId="2" borderId="0" xfId="0" applyFont="1" applyFill="1" applyBorder="1"/>
    <xf numFmtId="170" fontId="51" fillId="2" borderId="0" xfId="3" applyNumberFormat="1" applyFont="1" applyFill="1" applyBorder="1" applyAlignment="1">
      <alignment horizontal="left" vertical="center"/>
    </xf>
    <xf numFmtId="43" fontId="51" fillId="2" borderId="0" xfId="3" applyFont="1" applyFill="1" applyBorder="1" applyAlignment="1">
      <alignment horizontal="left" vertical="center"/>
    </xf>
    <xf numFmtId="43" fontId="51" fillId="2" borderId="0" xfId="3" applyFont="1" applyFill="1" applyBorder="1" applyAlignment="1">
      <alignment horizontal="center" vertical="center"/>
    </xf>
    <xf numFmtId="0" fontId="51" fillId="5" borderId="0" xfId="0" applyFont="1" applyFill="1" applyBorder="1" applyAlignment="1">
      <alignment horizontal="left" vertical="center"/>
    </xf>
    <xf numFmtId="0" fontId="51" fillId="5" borderId="0" xfId="0" applyFont="1" applyFill="1" applyBorder="1" applyAlignment="1">
      <alignment vertical="center"/>
    </xf>
    <xf numFmtId="3" fontId="51" fillId="5" borderId="0" xfId="0" applyNumberFormat="1" applyFont="1" applyFill="1" applyBorder="1" applyAlignment="1">
      <alignment horizontal="left" vertical="center"/>
    </xf>
    <xf numFmtId="0" fontId="3" fillId="2" borderId="6" xfId="0" applyFont="1" applyFill="1" applyBorder="1" applyAlignment="1">
      <alignment vertical="center"/>
    </xf>
    <xf numFmtId="0" fontId="53" fillId="2" borderId="0" xfId="0" applyFont="1" applyFill="1" applyBorder="1" applyAlignment="1">
      <alignment horizontal="center" vertical="center"/>
    </xf>
    <xf numFmtId="43" fontId="51" fillId="2" borderId="0" xfId="3" applyFont="1" applyFill="1" applyBorder="1" applyAlignment="1">
      <alignment vertical="center"/>
    </xf>
    <xf numFmtId="0" fontId="51" fillId="2" borderId="0" xfId="0" applyFont="1" applyFill="1" applyBorder="1" applyAlignment="1">
      <alignment horizontal="center" vertical="center"/>
    </xf>
    <xf numFmtId="0" fontId="51" fillId="2" borderId="0" xfId="0" applyFont="1" applyFill="1" applyBorder="1" applyAlignment="1">
      <alignment horizontal="left" vertical="center"/>
    </xf>
    <xf numFmtId="43" fontId="53" fillId="2" borderId="108" xfId="3" applyFont="1" applyFill="1" applyBorder="1" applyAlignment="1">
      <alignment horizontal="center" vertical="center"/>
    </xf>
    <xf numFmtId="0" fontId="3" fillId="6" borderId="0" xfId="0" applyFont="1" applyFill="1" applyBorder="1"/>
    <xf numFmtId="0" fontId="55" fillId="2" borderId="0" xfId="0" applyFont="1" applyFill="1" applyBorder="1" applyAlignment="1">
      <alignment vertical="center"/>
    </xf>
    <xf numFmtId="0" fontId="53" fillId="2" borderId="0" xfId="0" applyFont="1" applyFill="1" applyBorder="1" applyAlignment="1">
      <alignment vertical="center"/>
    </xf>
    <xf numFmtId="43" fontId="56" fillId="2" borderId="7" xfId="3" applyFont="1" applyFill="1" applyBorder="1" applyAlignment="1">
      <alignment horizontal="center" vertical="center"/>
    </xf>
    <xf numFmtId="0" fontId="51" fillId="2" borderId="26" xfId="0" applyNumberFormat="1" applyFont="1" applyFill="1" applyBorder="1" applyAlignment="1">
      <alignment horizontal="center" vertical="center"/>
    </xf>
    <xf numFmtId="0" fontId="51" fillId="2" borderId="0" xfId="0" applyFont="1" applyFill="1" applyBorder="1" applyAlignment="1"/>
    <xf numFmtId="170" fontId="56" fillId="2" borderId="0" xfId="3" applyNumberFormat="1" applyFont="1" applyFill="1" applyBorder="1" applyAlignment="1">
      <alignment horizontal="center" vertical="center"/>
    </xf>
    <xf numFmtId="0" fontId="51" fillId="2" borderId="26" xfId="0" applyFont="1" applyFill="1" applyBorder="1" applyAlignment="1">
      <alignment horizontal="center" vertical="center"/>
    </xf>
    <xf numFmtId="0" fontId="51" fillId="2" borderId="0" xfId="0" applyFont="1" applyFill="1" applyBorder="1" applyAlignment="1">
      <alignment vertical="top"/>
    </xf>
    <xf numFmtId="194" fontId="51" fillId="2" borderId="7" xfId="8" applyNumberFormat="1" applyFont="1" applyFill="1" applyBorder="1" applyAlignment="1">
      <alignment vertical="top"/>
    </xf>
    <xf numFmtId="0" fontId="51" fillId="2" borderId="26" xfId="0" applyFont="1" applyFill="1" applyBorder="1" applyAlignment="1">
      <alignment horizontal="center" vertical="top"/>
    </xf>
    <xf numFmtId="0" fontId="51" fillId="2" borderId="0" xfId="0" applyFont="1" applyFill="1" applyBorder="1" applyAlignment="1">
      <alignment vertical="center"/>
    </xf>
    <xf numFmtId="194" fontId="56" fillId="2" borderId="7" xfId="8" applyNumberFormat="1" applyFont="1" applyFill="1" applyBorder="1" applyAlignment="1">
      <alignment horizontal="center" vertical="center"/>
    </xf>
    <xf numFmtId="194" fontId="56" fillId="2" borderId="7" xfId="8" applyNumberFormat="1" applyFont="1" applyFill="1" applyBorder="1" applyAlignment="1">
      <alignment horizontal="center" vertical="top"/>
    </xf>
    <xf numFmtId="194" fontId="51" fillId="2" borderId="7" xfId="8" applyNumberFormat="1" applyFont="1" applyFill="1" applyBorder="1" applyAlignment="1">
      <alignment vertical="center"/>
    </xf>
    <xf numFmtId="170" fontId="51" fillId="2" borderId="7" xfId="3" applyNumberFormat="1" applyFont="1" applyFill="1" applyBorder="1" applyAlignment="1">
      <alignment vertical="center"/>
    </xf>
    <xf numFmtId="0" fontId="0" fillId="2" borderId="15" xfId="0" applyFont="1" applyFill="1" applyBorder="1" applyAlignment="1">
      <alignment horizontal="left" vertical="center"/>
    </xf>
    <xf numFmtId="170" fontId="51" fillId="2" borderId="6" xfId="3" applyNumberFormat="1" applyFont="1" applyFill="1" applyBorder="1" applyAlignment="1">
      <alignment horizontal="left" vertical="center"/>
    </xf>
    <xf numFmtId="194" fontId="51" fillId="2" borderId="4" xfId="8" applyNumberFormat="1" applyFont="1" applyFill="1" applyBorder="1" applyAlignment="1">
      <alignment horizontal="left" vertical="center"/>
    </xf>
    <xf numFmtId="0" fontId="51" fillId="2" borderId="112" xfId="0" applyFont="1" applyFill="1" applyBorder="1" applyAlignment="1">
      <alignment horizontal="center" vertical="center"/>
    </xf>
    <xf numFmtId="0" fontId="0" fillId="2" borderId="16" xfId="0" applyFont="1" applyFill="1" applyBorder="1" applyAlignment="1">
      <alignment horizontal="center" vertical="center"/>
    </xf>
    <xf numFmtId="0" fontId="0" fillId="5" borderId="0" xfId="0" applyFill="1"/>
    <xf numFmtId="0" fontId="57" fillId="0" borderId="0" xfId="0" applyFont="1"/>
    <xf numFmtId="0" fontId="25" fillId="0" borderId="0" xfId="0" applyFont="1"/>
    <xf numFmtId="0" fontId="13" fillId="5" borderId="0" xfId="0" applyFont="1" applyFill="1"/>
    <xf numFmtId="0" fontId="13" fillId="5" borderId="0" xfId="0" applyFont="1" applyFill="1" applyBorder="1" applyAlignment="1">
      <alignment horizontal="center"/>
    </xf>
    <xf numFmtId="0" fontId="13" fillId="5" borderId="0" xfId="0" applyFont="1" applyFill="1" applyBorder="1"/>
    <xf numFmtId="0" fontId="20" fillId="5" borderId="0" xfId="0" applyFont="1" applyFill="1" applyAlignment="1">
      <alignment horizontal="center"/>
    </xf>
    <xf numFmtId="0" fontId="13" fillId="5" borderId="0" xfId="0" applyFont="1" applyFill="1" applyAlignment="1">
      <alignment horizontal="center"/>
    </xf>
    <xf numFmtId="0" fontId="20" fillId="5" borderId="0" xfId="0" applyFont="1" applyFill="1"/>
    <xf numFmtId="0" fontId="13" fillId="5" borderId="0" xfId="0" applyFont="1" applyFill="1" applyAlignment="1">
      <alignment horizontal="justify" vertical="top"/>
    </xf>
    <xf numFmtId="0" fontId="13" fillId="5" borderId="0" xfId="0" applyFont="1" applyFill="1" applyAlignment="1">
      <alignment vertical="top"/>
    </xf>
    <xf numFmtId="0" fontId="13" fillId="5" borderId="0" xfId="0" applyFont="1" applyFill="1" applyAlignment="1">
      <alignment horizontal="center" vertical="top"/>
    </xf>
    <xf numFmtId="0" fontId="13" fillId="5" borderId="0" xfId="0" applyFont="1" applyFill="1" applyAlignment="1">
      <alignment horizontal="left" vertical="top"/>
    </xf>
    <xf numFmtId="0" fontId="20" fillId="5" borderId="0" xfId="0" applyFont="1" applyFill="1" applyAlignment="1">
      <alignment horizontal="center" vertical="top"/>
    </xf>
    <xf numFmtId="0" fontId="13" fillId="5" borderId="0" xfId="0" applyFont="1" applyFill="1" applyBorder="1" applyAlignment="1">
      <alignment vertical="top"/>
    </xf>
    <xf numFmtId="0" fontId="13" fillId="5" borderId="0" xfId="0" applyFont="1" applyFill="1" applyBorder="1" applyAlignment="1">
      <alignment horizontal="justify" vertical="top" wrapText="1"/>
    </xf>
    <xf numFmtId="0" fontId="60" fillId="5" borderId="0" xfId="0" applyFont="1" applyFill="1" applyBorder="1" applyAlignment="1">
      <alignment vertical="top"/>
    </xf>
    <xf numFmtId="0" fontId="13" fillId="5" borderId="0" xfId="0" applyFont="1" applyFill="1" applyAlignment="1">
      <alignment horizontal="right" vertical="top"/>
    </xf>
    <xf numFmtId="0" fontId="13" fillId="5" borderId="11" xfId="0" applyFont="1" applyFill="1" applyBorder="1" applyAlignment="1">
      <alignment horizontal="left" vertical="top"/>
    </xf>
    <xf numFmtId="0" fontId="13" fillId="5" borderId="4" xfId="0" applyFont="1" applyFill="1" applyBorder="1" applyAlignment="1">
      <alignment horizontal="center" vertical="top" wrapText="1"/>
    </xf>
    <xf numFmtId="0" fontId="13" fillId="0" borderId="1" xfId="0" applyFont="1" applyBorder="1" applyAlignment="1">
      <alignment horizontal="center" vertical="center" wrapText="1"/>
    </xf>
    <xf numFmtId="0" fontId="13" fillId="5" borderId="0" xfId="0" applyFont="1" applyFill="1" applyBorder="1" applyAlignment="1">
      <alignment horizontal="center" vertical="center" wrapText="1"/>
    </xf>
    <xf numFmtId="0" fontId="13" fillId="5" borderId="0" xfId="0" applyFont="1" applyFill="1" applyBorder="1" applyAlignment="1">
      <alignment vertical="center" wrapText="1"/>
    </xf>
    <xf numFmtId="0" fontId="0" fillId="5" borderId="0" xfId="0" applyFill="1" applyBorder="1" applyAlignment="1">
      <alignment vertical="center"/>
    </xf>
    <xf numFmtId="0" fontId="57" fillId="5" borderId="0" xfId="0" applyFont="1" applyFill="1" applyAlignment="1">
      <alignment horizontal="justify" vertical="top"/>
    </xf>
    <xf numFmtId="0" fontId="57" fillId="5" borderId="0" xfId="0" applyFont="1" applyFill="1" applyAlignment="1">
      <alignment vertical="top"/>
    </xf>
    <xf numFmtId="0" fontId="25" fillId="5" borderId="4" xfId="0" applyFont="1" applyFill="1" applyBorder="1" applyAlignment="1">
      <alignment horizontal="center" vertical="top" wrapText="1"/>
    </xf>
    <xf numFmtId="0" fontId="63" fillId="5" borderId="4" xfId="0" applyFont="1" applyFill="1" applyBorder="1" applyAlignment="1">
      <alignment horizontal="center" vertical="top" wrapText="1"/>
    </xf>
    <xf numFmtId="0" fontId="64" fillId="5" borderId="6" xfId="0" applyFont="1" applyFill="1" applyBorder="1" applyAlignment="1">
      <alignment vertical="top" wrapText="1"/>
    </xf>
    <xf numFmtId="0" fontId="65" fillId="5" borderId="7" xfId="0" applyFont="1" applyFill="1" applyBorder="1" applyAlignment="1">
      <alignment horizontal="center" vertical="top" wrapText="1"/>
    </xf>
    <xf numFmtId="0" fontId="57" fillId="5" borderId="0" xfId="0" applyFont="1" applyFill="1" applyBorder="1" applyAlignment="1">
      <alignment vertical="top"/>
    </xf>
    <xf numFmtId="0" fontId="25" fillId="5" borderId="7" xfId="0" applyFont="1" applyFill="1" applyBorder="1" applyAlignment="1">
      <alignment horizontal="center" vertical="top" wrapText="1"/>
    </xf>
    <xf numFmtId="0" fontId="25" fillId="5" borderId="8" xfId="0" applyFont="1" applyFill="1" applyBorder="1" applyAlignment="1">
      <alignment horizontal="center" vertical="top" wrapText="1"/>
    </xf>
    <xf numFmtId="0" fontId="25" fillId="5" borderId="0" xfId="0" applyFont="1" applyFill="1" applyBorder="1" applyAlignment="1">
      <alignment vertical="top" wrapText="1"/>
    </xf>
    <xf numFmtId="0" fontId="25" fillId="5" borderId="16" xfId="0" applyFont="1" applyFill="1" applyBorder="1" applyAlignment="1">
      <alignment vertical="top" wrapText="1"/>
    </xf>
    <xf numFmtId="0" fontId="25" fillId="5" borderId="16" xfId="0" applyFont="1" applyFill="1" applyBorder="1" applyAlignment="1">
      <alignment vertical="top"/>
    </xf>
    <xf numFmtId="0" fontId="25" fillId="5" borderId="0" xfId="0" applyFont="1" applyFill="1" applyBorder="1" applyAlignment="1">
      <alignment vertical="top"/>
    </xf>
    <xf numFmtId="0" fontId="25" fillId="2" borderId="0" xfId="0" applyFont="1" applyFill="1" applyBorder="1"/>
    <xf numFmtId="0" fontId="13" fillId="5" borderId="11" xfId="0" applyFont="1" applyFill="1" applyBorder="1"/>
    <xf numFmtId="0" fontId="20" fillId="5" borderId="5" xfId="0" applyFont="1" applyFill="1" applyBorder="1" applyAlignment="1">
      <alignment horizontal="center" vertical="center" wrapText="1"/>
    </xf>
    <xf numFmtId="0" fontId="20" fillId="5" borderId="10" xfId="0" applyFont="1" applyFill="1" applyBorder="1" applyAlignment="1">
      <alignment horizontal="center" vertical="center" wrapText="1"/>
    </xf>
    <xf numFmtId="200" fontId="13" fillId="5" borderId="2" xfId="3" applyNumberFormat="1" applyFont="1" applyFill="1" applyBorder="1" applyAlignment="1">
      <alignment horizontal="center" vertical="center"/>
    </xf>
    <xf numFmtId="43" fontId="13" fillId="5" borderId="2" xfId="3" applyFont="1" applyFill="1" applyBorder="1" applyAlignment="1">
      <alignment horizontal="center" vertical="center"/>
    </xf>
    <xf numFmtId="43" fontId="13" fillId="5" borderId="0" xfId="3" applyFont="1" applyFill="1" applyBorder="1" applyAlignment="1">
      <alignment horizontal="center" vertical="center"/>
    </xf>
    <xf numFmtId="0" fontId="62" fillId="5" borderId="4" xfId="0" applyFont="1" applyFill="1" applyBorder="1" applyAlignment="1">
      <alignment horizontal="center" vertical="center" wrapText="1"/>
    </xf>
    <xf numFmtId="0" fontId="62" fillId="5" borderId="9" xfId="0" applyFont="1" applyFill="1" applyBorder="1" applyAlignment="1">
      <alignment horizontal="center" vertical="center" wrapText="1"/>
    </xf>
    <xf numFmtId="0" fontId="64" fillId="5" borderId="4" xfId="0" applyFont="1" applyFill="1" applyBorder="1" applyAlignment="1">
      <alignment vertical="top" wrapText="1"/>
    </xf>
    <xf numFmtId="0" fontId="57" fillId="5" borderId="7" xfId="0" applyFont="1" applyFill="1" applyBorder="1" applyAlignment="1">
      <alignment vertical="top"/>
    </xf>
    <xf numFmtId="200" fontId="25" fillId="5" borderId="7" xfId="3" applyNumberFormat="1" applyFont="1" applyFill="1" applyBorder="1" applyAlignment="1">
      <alignment horizontal="right" vertical="top"/>
    </xf>
    <xf numFmtId="3" fontId="25" fillId="0" borderId="0" xfId="0" applyNumberFormat="1" applyFont="1"/>
    <xf numFmtId="0" fontId="25" fillId="5" borderId="1" xfId="0" applyFont="1" applyFill="1" applyBorder="1" applyAlignment="1">
      <alignment horizontal="center" vertical="top" wrapText="1"/>
    </xf>
    <xf numFmtId="0" fontId="25" fillId="5" borderId="2" xfId="0" applyFont="1" applyFill="1" applyBorder="1" applyAlignment="1">
      <alignment horizontal="center" vertical="top" wrapText="1"/>
    </xf>
    <xf numFmtId="0" fontId="25" fillId="2" borderId="3" xfId="0" applyFont="1" applyFill="1" applyBorder="1"/>
    <xf numFmtId="0" fontId="25" fillId="5" borderId="3" xfId="0" applyFont="1" applyFill="1" applyBorder="1" applyAlignment="1">
      <alignment vertical="top" wrapText="1"/>
    </xf>
    <xf numFmtId="0" fontId="25" fillId="5" borderId="14" xfId="0" applyFont="1" applyFill="1" applyBorder="1" applyAlignment="1">
      <alignment vertical="top" wrapText="1"/>
    </xf>
    <xf numFmtId="0" fontId="25" fillId="5" borderId="3" xfId="0" applyFont="1" applyFill="1" applyBorder="1" applyAlignment="1">
      <alignment horizontal="center" vertical="top" wrapText="1"/>
    </xf>
    <xf numFmtId="0" fontId="25" fillId="5" borderId="11" xfId="0" applyFont="1" applyFill="1" applyBorder="1" applyAlignment="1">
      <alignment vertical="top" wrapText="1"/>
    </xf>
    <xf numFmtId="0" fontId="25" fillId="5" borderId="7" xfId="0" applyFont="1" applyFill="1" applyBorder="1" applyAlignment="1">
      <alignment vertical="top" wrapText="1"/>
    </xf>
    <xf numFmtId="0" fontId="25" fillId="5" borderId="8" xfId="0" applyFont="1" applyFill="1" applyBorder="1" applyAlignment="1">
      <alignment vertical="top" wrapText="1"/>
    </xf>
    <xf numFmtId="0" fontId="25" fillId="5" borderId="8" xfId="0" applyFont="1" applyFill="1" applyBorder="1" applyAlignment="1">
      <alignment horizontal="justify" vertical="top"/>
    </xf>
    <xf numFmtId="0" fontId="25" fillId="5" borderId="8" xfId="0" applyFont="1" applyFill="1" applyBorder="1" applyAlignment="1">
      <alignment vertical="top"/>
    </xf>
    <xf numFmtId="0" fontId="25" fillId="5" borderId="0" xfId="0" applyFont="1" applyFill="1" applyBorder="1"/>
    <xf numFmtId="0" fontId="62" fillId="5" borderId="0" xfId="0" applyFont="1" applyFill="1" applyBorder="1" applyAlignment="1">
      <alignment horizontal="center" vertical="top"/>
    </xf>
    <xf numFmtId="0" fontId="25" fillId="5" borderId="0" xfId="0" applyFont="1" applyFill="1" applyBorder="1" applyAlignment="1">
      <alignment horizontal="center" vertical="top"/>
    </xf>
    <xf numFmtId="0" fontId="25" fillId="0" borderId="0" xfId="0" applyFont="1" applyBorder="1"/>
    <xf numFmtId="0" fontId="25" fillId="5" borderId="0" xfId="0" applyFont="1" applyFill="1" applyAlignment="1">
      <alignment horizontal="center" vertical="top"/>
    </xf>
    <xf numFmtId="0" fontId="25" fillId="5" borderId="0" xfId="0" applyFont="1" applyFill="1" applyAlignment="1">
      <alignment vertical="top"/>
    </xf>
    <xf numFmtId="0" fontId="25" fillId="5" borderId="0" xfId="0" applyFont="1" applyFill="1" applyAlignment="1">
      <alignment horizontal="left" vertical="top"/>
    </xf>
    <xf numFmtId="0" fontId="25" fillId="5" borderId="0" xfId="0" applyFont="1" applyFill="1"/>
    <xf numFmtId="0" fontId="17" fillId="5" borderId="0" xfId="0" applyFont="1" applyFill="1" applyAlignment="1">
      <alignment vertical="top"/>
    </xf>
    <xf numFmtId="200" fontId="25" fillId="5" borderId="1" xfId="3" applyNumberFormat="1" applyFont="1" applyFill="1" applyBorder="1" applyAlignment="1">
      <alignment horizontal="right" vertical="top"/>
    </xf>
    <xf numFmtId="200" fontId="25" fillId="5" borderId="1" xfId="3" applyNumberFormat="1" applyFont="1" applyFill="1" applyBorder="1" applyAlignment="1">
      <alignment horizontal="center" vertical="top" wrapText="1"/>
    </xf>
    <xf numFmtId="0" fontId="25" fillId="5" borderId="0" xfId="0" applyFont="1" applyFill="1" applyBorder="1" applyAlignment="1">
      <alignment horizontal="center" vertical="top" wrapText="1"/>
    </xf>
    <xf numFmtId="200" fontId="25" fillId="5" borderId="7" xfId="3" applyNumberFormat="1" applyFont="1" applyFill="1" applyBorder="1" applyAlignment="1">
      <alignment horizontal="right" vertical="top" wrapText="1"/>
    </xf>
    <xf numFmtId="200" fontId="25" fillId="0" borderId="7" xfId="3" applyNumberFormat="1" applyFont="1" applyBorder="1"/>
    <xf numFmtId="3" fontId="25" fillId="5" borderId="16" xfId="0" applyNumberFormat="1" applyFont="1" applyFill="1" applyBorder="1" applyAlignment="1">
      <alignment horizontal="right" vertical="top" wrapText="1"/>
    </xf>
    <xf numFmtId="0" fontId="0" fillId="0" borderId="0" xfId="3713" applyFont="1"/>
    <xf numFmtId="0" fontId="0" fillId="0" borderId="19" xfId="3713" applyFont="1" applyBorder="1"/>
    <xf numFmtId="0" fontId="0" fillId="0" borderId="20" xfId="3713" applyFont="1" applyBorder="1"/>
    <xf numFmtId="0" fontId="0" fillId="0" borderId="21" xfId="3713" applyFont="1" applyFill="1" applyBorder="1"/>
    <xf numFmtId="0" fontId="66" fillId="0" borderId="0" xfId="3713" applyFont="1" applyFill="1" applyBorder="1" applyAlignment="1"/>
    <xf numFmtId="0" fontId="0" fillId="0" borderId="21" xfId="3713" applyFont="1" applyBorder="1"/>
    <xf numFmtId="0" fontId="0" fillId="0" borderId="0" xfId="3713" applyFont="1" applyFill="1" applyBorder="1"/>
    <xf numFmtId="0" fontId="67" fillId="0" borderId="0" xfId="3713" applyFont="1" applyFill="1" applyBorder="1" applyAlignment="1">
      <alignment horizontal="left"/>
    </xf>
    <xf numFmtId="0" fontId="3" fillId="0" borderId="0" xfId="3713" applyFont="1" applyFill="1" applyBorder="1"/>
    <xf numFmtId="0" fontId="3" fillId="0" borderId="0" xfId="3713" applyFont="1" applyFill="1" applyBorder="1" applyAlignment="1">
      <alignment horizontal="center"/>
    </xf>
    <xf numFmtId="0" fontId="3" fillId="0" borderId="0" xfId="3713" applyNumberFormat="1" applyFont="1" applyBorder="1" applyAlignment="1">
      <alignment horizontal="left" vertical="center"/>
    </xf>
    <xf numFmtId="0" fontId="3" fillId="0" borderId="0" xfId="3713" applyNumberFormat="1" applyFont="1" applyFill="1" applyBorder="1" applyAlignment="1">
      <alignment horizontal="left" vertical="center"/>
    </xf>
    <xf numFmtId="0" fontId="3" fillId="0" borderId="0" xfId="3713" applyFont="1" applyFill="1" applyBorder="1" applyAlignment="1">
      <alignment horizontal="left"/>
    </xf>
    <xf numFmtId="0" fontId="68" fillId="0" borderId="0" xfId="3713" applyFont="1" applyFill="1" applyBorder="1"/>
    <xf numFmtId="0" fontId="68" fillId="0" borderId="0" xfId="3713" applyFont="1" applyFill="1" applyBorder="1" applyAlignment="1"/>
    <xf numFmtId="0" fontId="0" fillId="0" borderId="22" xfId="3713" applyFont="1" applyBorder="1"/>
    <xf numFmtId="0" fontId="0" fillId="0" borderId="13" xfId="3713" applyFont="1" applyBorder="1"/>
    <xf numFmtId="0" fontId="0" fillId="8" borderId="0" xfId="3713" applyFont="1" applyFill="1" applyBorder="1"/>
    <xf numFmtId="0" fontId="0" fillId="8" borderId="0" xfId="3713" applyFont="1" applyFill="1" applyBorder="1" applyAlignment="1">
      <alignment horizontal="center"/>
    </xf>
    <xf numFmtId="0" fontId="0" fillId="8" borderId="0" xfId="3713" applyFont="1" applyFill="1" applyBorder="1" applyAlignment="1">
      <alignment horizontal="left"/>
    </xf>
    <xf numFmtId="0" fontId="0" fillId="8" borderId="0" xfId="3713" applyFont="1" applyFill="1" applyBorder="1" applyAlignment="1"/>
    <xf numFmtId="0" fontId="3" fillId="8" borderId="0" xfId="3713" applyFont="1" applyFill="1" applyBorder="1"/>
    <xf numFmtId="0" fontId="0" fillId="0" borderId="0" xfId="3713" applyFont="1" applyFill="1" applyBorder="1" applyAlignment="1">
      <alignment horizontal="center"/>
    </xf>
    <xf numFmtId="0" fontId="0" fillId="0" borderId="23" xfId="3713" applyFont="1" applyBorder="1"/>
    <xf numFmtId="0" fontId="66" fillId="0" borderId="26" xfId="3713" applyFont="1" applyFill="1" applyBorder="1" applyAlignment="1"/>
    <xf numFmtId="0" fontId="67" fillId="0" borderId="26" xfId="3713" applyFont="1" applyFill="1" applyBorder="1" applyAlignment="1">
      <alignment horizontal="left"/>
    </xf>
    <xf numFmtId="0" fontId="0" fillId="0" borderId="26" xfId="3713" applyFont="1" applyFill="1" applyBorder="1" applyAlignment="1">
      <alignment horizontal="center"/>
    </xf>
    <xf numFmtId="0" fontId="125" fillId="0" borderId="0" xfId="3713" applyFill="1" applyBorder="1" applyAlignment="1">
      <alignment horizontal="center"/>
    </xf>
    <xf numFmtId="0" fontId="69" fillId="0" borderId="0" xfId="3713" applyFont="1" applyFill="1" applyBorder="1"/>
    <xf numFmtId="0" fontId="69" fillId="0" borderId="0" xfId="3713" applyFont="1" applyFill="1" applyBorder="1" applyAlignment="1"/>
    <xf numFmtId="0" fontId="70" fillId="0" borderId="0" xfId="3713" applyFont="1" applyFill="1" applyBorder="1"/>
    <xf numFmtId="0" fontId="0" fillId="0" borderId="26" xfId="3713" applyFont="1" applyFill="1" applyBorder="1"/>
    <xf numFmtId="0" fontId="71" fillId="0" borderId="0" xfId="3713" applyFont="1" applyFill="1" applyBorder="1"/>
    <xf numFmtId="43" fontId="0" fillId="0" borderId="0" xfId="3713" applyNumberFormat="1" applyFont="1" applyFill="1" applyBorder="1"/>
    <xf numFmtId="0" fontId="125" fillId="0" borderId="0" xfId="3713" applyFill="1" applyBorder="1"/>
    <xf numFmtId="0" fontId="0" fillId="0" borderId="26" xfId="3713" applyFont="1" applyFill="1" applyBorder="1" applyAlignment="1">
      <alignment horizontal="left"/>
    </xf>
    <xf numFmtId="0" fontId="0" fillId="0" borderId="0" xfId="3713" applyFont="1" applyFill="1" applyBorder="1" applyAlignment="1">
      <alignment horizontal="left"/>
    </xf>
    <xf numFmtId="0" fontId="0" fillId="0" borderId="26" xfId="3713" applyFont="1" applyBorder="1"/>
    <xf numFmtId="0" fontId="0" fillId="0" borderId="27" xfId="3713" applyFont="1" applyBorder="1"/>
    <xf numFmtId="0" fontId="0" fillId="0" borderId="0" xfId="3713" applyFont="1" applyBorder="1"/>
    <xf numFmtId="0" fontId="72" fillId="2" borderId="0" xfId="3713" applyFont="1" applyFill="1" applyAlignment="1" applyProtection="1">
      <alignment horizontal="center"/>
      <protection locked="0"/>
    </xf>
    <xf numFmtId="0" fontId="13" fillId="5" borderId="0" xfId="0" quotePrefix="1" applyFont="1" applyFill="1" applyAlignment="1">
      <alignment horizontal="justify" vertical="top"/>
    </xf>
    <xf numFmtId="0" fontId="0" fillId="2" borderId="5" xfId="0" quotePrefix="1" applyFont="1" applyFill="1" applyBorder="1" applyAlignment="1">
      <alignment vertical="center"/>
    </xf>
    <xf numFmtId="0" fontId="0" fillId="2" borderId="0" xfId="0" quotePrefix="1" applyFont="1" applyFill="1" applyBorder="1" applyAlignment="1">
      <alignment vertical="center"/>
    </xf>
    <xf numFmtId="0" fontId="5" fillId="2" borderId="11" xfId="0" quotePrefix="1" applyFont="1" applyFill="1" applyBorder="1" applyAlignment="1">
      <alignment vertical="center"/>
    </xf>
    <xf numFmtId="0" fontId="25" fillId="5" borderId="0" xfId="0" applyFont="1" applyFill="1" applyBorder="1" applyAlignment="1">
      <alignment vertical="top" wrapText="1"/>
    </xf>
    <xf numFmtId="0" fontId="25" fillId="5" borderId="16" xfId="0" applyFont="1" applyFill="1" applyBorder="1" applyAlignment="1">
      <alignment vertical="top" wrapText="1"/>
    </xf>
    <xf numFmtId="0" fontId="25" fillId="5" borderId="8" xfId="0" applyFont="1" applyFill="1" applyBorder="1" applyAlignment="1">
      <alignment horizontal="center" vertical="top" wrapText="1"/>
    </xf>
    <xf numFmtId="0" fontId="25" fillId="5" borderId="7" xfId="0" applyFont="1" applyFill="1" applyBorder="1" applyAlignment="1">
      <alignment horizontal="center" vertical="top" wrapText="1"/>
    </xf>
    <xf numFmtId="0" fontId="127" fillId="2" borderId="0" xfId="0" applyFont="1" applyFill="1" applyBorder="1"/>
    <xf numFmtId="0" fontId="130" fillId="2" borderId="0" xfId="0" applyFont="1" applyFill="1" applyBorder="1" applyAlignment="1">
      <alignment vertical="center"/>
    </xf>
    <xf numFmtId="194" fontId="128" fillId="0" borderId="1" xfId="1202" applyNumberFormat="1" applyFont="1" applyFill="1" applyBorder="1" applyAlignment="1">
      <alignment horizontal="center" vertical="center"/>
    </xf>
    <xf numFmtId="0" fontId="130" fillId="2" borderId="8" xfId="0" applyFont="1" applyFill="1" applyBorder="1" applyAlignment="1">
      <alignment vertical="center"/>
    </xf>
    <xf numFmtId="0" fontId="127" fillId="2" borderId="0" xfId="0" applyFont="1" applyFill="1" applyBorder="1" applyAlignment="1">
      <alignment vertical="center"/>
    </xf>
    <xf numFmtId="0" fontId="127" fillId="2" borderId="8" xfId="0" applyFont="1" applyFill="1" applyBorder="1"/>
    <xf numFmtId="0" fontId="130" fillId="2" borderId="0" xfId="0" applyFont="1" applyFill="1" applyBorder="1" applyAlignment="1">
      <alignment horizontal="left" vertical="center"/>
    </xf>
    <xf numFmtId="0" fontId="130" fillId="2" borderId="6" xfId="0" applyFont="1" applyFill="1" applyBorder="1" applyAlignment="1">
      <alignment vertical="center"/>
    </xf>
    <xf numFmtId="0" fontId="130" fillId="2" borderId="0" xfId="0" applyFont="1" applyFill="1" applyBorder="1" applyAlignment="1">
      <alignment horizontal="left"/>
    </xf>
    <xf numFmtId="0" fontId="3" fillId="2" borderId="8" xfId="0" applyFont="1" applyFill="1" applyBorder="1"/>
    <xf numFmtId="0" fontId="133" fillId="2" borderId="0" xfId="0" applyFont="1" applyFill="1" applyBorder="1"/>
    <xf numFmtId="0" fontId="133" fillId="2" borderId="0" xfId="0" applyFont="1" applyFill="1" applyBorder="1" applyAlignment="1">
      <alignment horizontal="right"/>
    </xf>
    <xf numFmtId="0" fontId="130" fillId="2" borderId="0" xfId="0" applyFont="1" applyFill="1" applyBorder="1" applyAlignment="1">
      <alignment horizontal="right" vertical="center"/>
    </xf>
    <xf numFmtId="3" fontId="129" fillId="0" borderId="0" xfId="0" applyNumberFormat="1" applyFont="1"/>
    <xf numFmtId="43" fontId="25" fillId="0" borderId="0" xfId="3" applyFont="1"/>
    <xf numFmtId="43" fontId="25" fillId="0" borderId="0" xfId="0" applyNumberFormat="1" applyFont="1"/>
    <xf numFmtId="0" fontId="129" fillId="0" borderId="0" xfId="0" applyFont="1"/>
    <xf numFmtId="0" fontId="3" fillId="2" borderId="24" xfId="0" applyFont="1" applyFill="1" applyBorder="1" applyAlignment="1">
      <alignment vertical="center"/>
    </xf>
    <xf numFmtId="0" fontId="0" fillId="2" borderId="21" xfId="0" applyFont="1" applyFill="1" applyBorder="1" applyAlignment="1">
      <alignment vertical="center"/>
    </xf>
    <xf numFmtId="0" fontId="0" fillId="2" borderId="110" xfId="0" applyFont="1" applyFill="1" applyBorder="1" applyAlignment="1">
      <alignment vertical="center"/>
    </xf>
    <xf numFmtId="200" fontId="25" fillId="0" borderId="0" xfId="0" applyNumberFormat="1" applyFont="1"/>
    <xf numFmtId="0" fontId="128" fillId="5" borderId="0" xfId="0" applyFont="1" applyFill="1" applyBorder="1" applyAlignment="1">
      <alignment horizontal="left" vertical="center"/>
    </xf>
    <xf numFmtId="181" fontId="3" fillId="2" borderId="6" xfId="0" applyNumberFormat="1" applyFont="1" applyFill="1" applyBorder="1" applyAlignment="1">
      <alignment vertical="center"/>
    </xf>
    <xf numFmtId="0" fontId="3" fillId="2" borderId="0" xfId="0" applyFont="1" applyFill="1" applyBorder="1" applyAlignment="1">
      <alignment horizontal="right" vertical="center"/>
    </xf>
    <xf numFmtId="0" fontId="127" fillId="2" borderId="0" xfId="0" applyFont="1" applyFill="1" applyBorder="1" applyAlignment="1">
      <alignment horizontal="left" vertical="center"/>
    </xf>
    <xf numFmtId="0" fontId="3" fillId="2" borderId="7" xfId="0" applyFont="1" applyFill="1" applyBorder="1"/>
    <xf numFmtId="0" fontId="0" fillId="2" borderId="16" xfId="0" applyFont="1" applyFill="1" applyBorder="1" applyAlignment="1">
      <alignment horizontal="left" vertical="center"/>
    </xf>
    <xf numFmtId="0" fontId="138" fillId="0" borderId="0" xfId="4676" applyFont="1"/>
    <xf numFmtId="0" fontId="140" fillId="0" borderId="0" xfId="4676" applyFont="1"/>
    <xf numFmtId="0" fontId="138" fillId="0" borderId="19" xfId="4676" applyFont="1" applyBorder="1"/>
    <xf numFmtId="0" fontId="138" fillId="0" borderId="20" xfId="4676" applyFont="1" applyBorder="1"/>
    <xf numFmtId="0" fontId="138" fillId="0" borderId="23" xfId="4676" applyFont="1" applyBorder="1"/>
    <xf numFmtId="0" fontId="138" fillId="0" borderId="21" xfId="4676" applyFont="1" applyBorder="1"/>
    <xf numFmtId="0" fontId="138" fillId="0" borderId="26" xfId="4676" applyFont="1" applyBorder="1"/>
    <xf numFmtId="0" fontId="139" fillId="0" borderId="0" xfId="4676" applyFont="1"/>
    <xf numFmtId="0" fontId="139" fillId="0" borderId="26" xfId="4676" applyFont="1" applyBorder="1"/>
    <xf numFmtId="0" fontId="138" fillId="0" borderId="117" xfId="4676" applyFont="1" applyBorder="1"/>
    <xf numFmtId="0" fontId="138" fillId="0" borderId="118" xfId="4676" applyFont="1" applyBorder="1"/>
    <xf numFmtId="0" fontId="138" fillId="0" borderId="119" xfId="4676" applyFont="1" applyBorder="1"/>
    <xf numFmtId="0" fontId="142" fillId="0" borderId="0" xfId="4676" applyFont="1" applyAlignment="1">
      <alignment horizontal="center" vertical="center"/>
    </xf>
    <xf numFmtId="2" fontId="140" fillId="0" borderId="0" xfId="4676" applyNumberFormat="1" applyFont="1"/>
    <xf numFmtId="0" fontId="138" fillId="2" borderId="0" xfId="4676" applyFont="1" applyFill="1"/>
    <xf numFmtId="0" fontId="139" fillId="2" borderId="0" xfId="4676" applyFont="1" applyFill="1"/>
    <xf numFmtId="0" fontId="144" fillId="2" borderId="0" xfId="0" applyFont="1" applyFill="1" applyBorder="1" applyAlignment="1">
      <alignment vertical="center"/>
    </xf>
    <xf numFmtId="0" fontId="129" fillId="5" borderId="0" xfId="0" applyFont="1" applyFill="1" applyBorder="1" applyAlignment="1">
      <alignment horizontal="left" vertical="top"/>
    </xf>
    <xf numFmtId="0" fontId="130" fillId="2" borderId="16" xfId="0" applyFont="1" applyFill="1" applyBorder="1" applyAlignment="1">
      <alignment vertical="center"/>
    </xf>
    <xf numFmtId="181" fontId="3" fillId="2" borderId="7" xfId="0" applyNumberFormat="1" applyFont="1" applyFill="1" applyBorder="1"/>
    <xf numFmtId="0" fontId="133" fillId="2" borderId="0" xfId="0" applyFont="1" applyFill="1" applyBorder="1" applyAlignment="1">
      <alignment horizontal="left"/>
    </xf>
    <xf numFmtId="2" fontId="3" fillId="2" borderId="7" xfId="0" applyNumberFormat="1" applyFont="1" applyFill="1" applyBorder="1"/>
    <xf numFmtId="43" fontId="130" fillId="2" borderId="7" xfId="3" applyFont="1" applyFill="1" applyBorder="1" applyAlignment="1">
      <alignment vertical="center"/>
    </xf>
    <xf numFmtId="0" fontId="129" fillId="5" borderId="8" xfId="0" applyFont="1" applyFill="1" applyBorder="1" applyAlignment="1">
      <alignment horizontal="center" vertical="top" wrapText="1"/>
    </xf>
    <xf numFmtId="0" fontId="0" fillId="2" borderId="0" xfId="0" applyFont="1" applyFill="1" applyBorder="1" applyAlignment="1">
      <alignment horizontal="center" vertical="center"/>
    </xf>
    <xf numFmtId="0" fontId="10" fillId="0" borderId="0" xfId="3713" applyFont="1" applyBorder="1"/>
    <xf numFmtId="0" fontId="17" fillId="0" borderId="21" xfId="3713" applyFont="1" applyBorder="1" applyAlignment="1">
      <alignment horizontal="center" vertical="center"/>
    </xf>
    <xf numFmtId="0" fontId="17" fillId="0" borderId="0" xfId="3713" applyFont="1" applyBorder="1" applyAlignment="1">
      <alignment horizontal="center" vertical="center"/>
    </xf>
    <xf numFmtId="0" fontId="17" fillId="0" borderId="26" xfId="3713" applyFont="1" applyBorder="1" applyAlignment="1">
      <alignment horizontal="center" vertical="center"/>
    </xf>
    <xf numFmtId="0" fontId="3" fillId="2" borderId="0" xfId="0" applyFont="1" applyFill="1" applyBorder="1" applyAlignment="1">
      <alignment horizontal="center" vertical="center"/>
    </xf>
    <xf numFmtId="0" fontId="127" fillId="2" borderId="8" xfId="0" applyFont="1" applyFill="1" applyBorder="1" applyAlignment="1">
      <alignment horizontal="right" vertical="center"/>
    </xf>
    <xf numFmtId="0" fontId="130" fillId="2" borderId="0" xfId="0" quotePrefix="1" applyFont="1" applyFill="1" applyBorder="1" applyAlignment="1">
      <alignment horizontal="left" vertical="center"/>
    </xf>
    <xf numFmtId="0" fontId="127" fillId="2" borderId="0" xfId="0" applyFont="1" applyFill="1" applyBorder="1" applyAlignment="1">
      <alignment horizontal="right" vertical="center"/>
    </xf>
    <xf numFmtId="0" fontId="127" fillId="12" borderId="21" xfId="0" applyFont="1" applyFill="1" applyBorder="1" applyAlignment="1">
      <alignment vertical="center"/>
    </xf>
    <xf numFmtId="0" fontId="131" fillId="12" borderId="11" xfId="0" applyFont="1" applyFill="1" applyBorder="1"/>
    <xf numFmtId="43" fontId="0" fillId="12" borderId="0" xfId="3" applyFont="1" applyFill="1" applyBorder="1" applyAlignment="1">
      <alignment horizontal="left" vertical="center"/>
    </xf>
    <xf numFmtId="0" fontId="128" fillId="12" borderId="0" xfId="4300" applyFont="1" applyFill="1"/>
    <xf numFmtId="180" fontId="146" fillId="12" borderId="0" xfId="0" applyNumberFormat="1" applyFont="1" applyFill="1"/>
    <xf numFmtId="200" fontId="147" fillId="0" borderId="0" xfId="3" applyNumberFormat="1" applyFont="1" applyFill="1" applyBorder="1" applyAlignment="1">
      <alignment horizontal="left"/>
    </xf>
    <xf numFmtId="0" fontId="128" fillId="0" borderId="0" xfId="0" applyFont="1" applyAlignment="1">
      <alignment vertical="top"/>
    </xf>
    <xf numFmtId="0" fontId="0" fillId="0" borderId="21" xfId="0" applyBorder="1" applyAlignment="1">
      <alignment vertical="center"/>
    </xf>
    <xf numFmtId="0" fontId="145" fillId="13" borderId="113" xfId="2325" applyFont="1" applyFill="1" applyBorder="1" applyAlignment="1">
      <alignment horizontal="center" vertical="center"/>
    </xf>
    <xf numFmtId="0" fontId="145" fillId="13" borderId="120" xfId="2325" applyFont="1" applyFill="1" applyBorder="1" applyAlignment="1">
      <alignment horizontal="center" vertical="center"/>
    </xf>
    <xf numFmtId="0" fontId="145" fillId="13" borderId="100" xfId="2325" applyFont="1" applyFill="1" applyBorder="1" applyAlignment="1">
      <alignment horizontal="center" vertical="center"/>
    </xf>
    <xf numFmtId="0" fontId="145" fillId="13" borderId="1" xfId="2325" applyFont="1" applyFill="1" applyBorder="1" applyAlignment="1">
      <alignment horizontal="center" vertical="center"/>
    </xf>
    <xf numFmtId="0" fontId="145" fillId="11" borderId="5" xfId="2325" applyFont="1" applyFill="1" applyBorder="1" applyAlignment="1">
      <alignment horizontal="left" vertical="center"/>
    </xf>
    <xf numFmtId="0" fontId="145" fillId="11" borderId="7" xfId="2325" applyFont="1" applyFill="1" applyBorder="1" applyAlignment="1">
      <alignment horizontal="center" vertical="center"/>
    </xf>
    <xf numFmtId="0" fontId="145" fillId="11" borderId="8" xfId="2325" applyFont="1" applyFill="1" applyBorder="1" applyAlignment="1">
      <alignment horizontal="center" vertical="center"/>
    </xf>
    <xf numFmtId="0" fontId="145" fillId="11" borderId="1" xfId="2325" applyFont="1" applyFill="1" applyBorder="1" applyAlignment="1">
      <alignment horizontal="center" vertical="center"/>
    </xf>
    <xf numFmtId="0" fontId="145" fillId="11" borderId="14" xfId="2325" applyFont="1" applyFill="1" applyBorder="1" applyAlignment="1">
      <alignment horizontal="center" vertical="center"/>
    </xf>
    <xf numFmtId="0" fontId="148" fillId="0" borderId="2" xfId="2325" applyFont="1" applyBorder="1" applyAlignment="1">
      <alignment vertical="center"/>
    </xf>
    <xf numFmtId="169" fontId="128" fillId="0" borderId="1" xfId="0" applyNumberFormat="1" applyFont="1" applyBorder="1" applyAlignment="1">
      <alignment horizontal="center" vertical="center"/>
    </xf>
    <xf numFmtId="2" fontId="128" fillId="0" borderId="2" xfId="1202" applyNumberFormat="1" applyFont="1" applyFill="1" applyBorder="1" applyAlignment="1">
      <alignment horizontal="center" vertical="center"/>
    </xf>
    <xf numFmtId="200" fontId="134" fillId="0" borderId="1" xfId="3" applyNumberFormat="1" applyFont="1" applyFill="1" applyBorder="1" applyAlignment="1">
      <alignment vertical="center"/>
    </xf>
    <xf numFmtId="200" fontId="128" fillId="0" borderId="1" xfId="3" applyNumberFormat="1" applyFont="1" applyFill="1" applyBorder="1" applyAlignment="1">
      <alignment horizontal="right"/>
    </xf>
    <xf numFmtId="175" fontId="128" fillId="0" borderId="1" xfId="0" applyNumberFormat="1" applyFont="1" applyBorder="1" applyAlignment="1">
      <alignment horizontal="center" vertical="center"/>
    </xf>
    <xf numFmtId="0" fontId="145" fillId="0" borderId="5" xfId="2325" applyFont="1" applyBorder="1" applyAlignment="1">
      <alignment horizontal="left" vertical="center"/>
    </xf>
    <xf numFmtId="0" fontId="145" fillId="0" borderId="7" xfId="2325" applyFont="1" applyBorder="1" applyAlignment="1">
      <alignment horizontal="center" vertical="center"/>
    </xf>
    <xf numFmtId="0" fontId="145" fillId="0" borderId="8" xfId="2325" applyFont="1" applyBorder="1" applyAlignment="1">
      <alignment horizontal="center" vertical="center"/>
    </xf>
    <xf numFmtId="0" fontId="145" fillId="0" borderId="1" xfId="2325" applyFont="1" applyBorder="1" applyAlignment="1">
      <alignment horizontal="center" vertical="center"/>
    </xf>
    <xf numFmtId="0" fontId="145" fillId="0" borderId="14" xfId="2325" applyFont="1" applyBorder="1" applyAlignment="1">
      <alignment horizontal="center" vertical="center"/>
    </xf>
    <xf numFmtId="43" fontId="135" fillId="0" borderId="0" xfId="3" applyFont="1" applyFill="1" applyBorder="1" applyAlignment="1">
      <alignment horizontal="left" vertical="center"/>
    </xf>
    <xf numFmtId="193" fontId="128" fillId="0" borderId="1" xfId="3" applyNumberFormat="1" applyFont="1" applyFill="1" applyBorder="1" applyAlignment="1">
      <alignment horizontal="right"/>
    </xf>
    <xf numFmtId="0" fontId="148" fillId="0" borderId="0" xfId="2325" applyFont="1" applyAlignment="1">
      <alignment vertical="center"/>
    </xf>
    <xf numFmtId="175" fontId="128" fillId="0" borderId="0" xfId="0" applyNumberFormat="1" applyFont="1" applyAlignment="1">
      <alignment horizontal="center" vertical="center"/>
    </xf>
    <xf numFmtId="2" fontId="128" fillId="0" borderId="0" xfId="1202" applyNumberFormat="1" applyFont="1" applyFill="1" applyBorder="1" applyAlignment="1">
      <alignment horizontal="center" vertical="center"/>
    </xf>
    <xf numFmtId="194" fontId="128" fillId="0" borderId="0" xfId="1202" applyNumberFormat="1" applyFont="1" applyFill="1" applyBorder="1" applyAlignment="1">
      <alignment horizontal="center" vertical="center"/>
    </xf>
    <xf numFmtId="200" fontId="134" fillId="0" borderId="0" xfId="3" applyNumberFormat="1" applyFont="1" applyFill="1" applyBorder="1" applyAlignment="1">
      <alignment vertical="center"/>
    </xf>
    <xf numFmtId="200" fontId="147" fillId="0" borderId="1" xfId="3" applyNumberFormat="1" applyFont="1" applyFill="1" applyBorder="1" applyAlignment="1">
      <alignment horizontal="right"/>
    </xf>
    <xf numFmtId="0" fontId="0" fillId="2" borderId="21" xfId="0" applyFill="1" applyBorder="1" applyAlignment="1">
      <alignment vertical="center"/>
    </xf>
    <xf numFmtId="0" fontId="128" fillId="14" borderId="0" xfId="4300" applyFont="1" applyFill="1"/>
    <xf numFmtId="180" fontId="146" fillId="14" borderId="0" xfId="0" applyNumberFormat="1" applyFont="1" applyFill="1"/>
    <xf numFmtId="200" fontId="147" fillId="14" borderId="0" xfId="3" applyNumberFormat="1" applyFont="1" applyFill="1" applyBorder="1" applyAlignment="1">
      <alignment horizontal="right"/>
    </xf>
    <xf numFmtId="2" fontId="128" fillId="14" borderId="0" xfId="4300" applyNumberFormat="1" applyFont="1" applyFill="1"/>
    <xf numFmtId="180" fontId="146" fillId="14" borderId="0" xfId="0" quotePrefix="1" applyNumberFormat="1" applyFont="1" applyFill="1"/>
    <xf numFmtId="200" fontId="147" fillId="12" borderId="0" xfId="3" applyNumberFormat="1" applyFont="1" applyFill="1" applyBorder="1" applyAlignment="1">
      <alignment horizontal="right"/>
    </xf>
    <xf numFmtId="0" fontId="145" fillId="4" borderId="113" xfId="2325" applyFont="1" applyFill="1" applyBorder="1" applyAlignment="1">
      <alignment horizontal="center" vertical="center"/>
    </xf>
    <xf numFmtId="0" fontId="145" fillId="4" borderId="120" xfId="2325" applyFont="1" applyFill="1" applyBorder="1" applyAlignment="1">
      <alignment horizontal="center" vertical="center"/>
    </xf>
    <xf numFmtId="0" fontId="145" fillId="4" borderId="100" xfId="2325" applyFont="1" applyFill="1" applyBorder="1" applyAlignment="1">
      <alignment horizontal="center" vertical="center"/>
    </xf>
    <xf numFmtId="0" fontId="145" fillId="4" borderId="1" xfId="2325" applyFont="1" applyFill="1" applyBorder="1" applyAlignment="1">
      <alignment horizontal="center" vertical="center"/>
    </xf>
    <xf numFmtId="0" fontId="145" fillId="4" borderId="5" xfId="2325" applyFont="1" applyFill="1" applyBorder="1" applyAlignment="1">
      <alignment horizontal="left" vertical="center"/>
    </xf>
    <xf numFmtId="0" fontId="145" fillId="4" borderId="7" xfId="2325" applyFont="1" applyFill="1" applyBorder="1" applyAlignment="1">
      <alignment horizontal="center" vertical="center"/>
    </xf>
    <xf numFmtId="0" fontId="145" fillId="4" borderId="8" xfId="2325" applyFont="1" applyFill="1" applyBorder="1" applyAlignment="1">
      <alignment horizontal="center" vertical="center"/>
    </xf>
    <xf numFmtId="186" fontId="128" fillId="0" borderId="2" xfId="1202" applyNumberFormat="1" applyFont="1" applyFill="1" applyBorder="1" applyAlignment="1">
      <alignment horizontal="center" vertical="center"/>
    </xf>
    <xf numFmtId="200" fontId="128" fillId="0" borderId="1" xfId="3" applyNumberFormat="1" applyFont="1" applyBorder="1" applyAlignment="1">
      <alignment horizontal="right"/>
    </xf>
    <xf numFmtId="193" fontId="128" fillId="0" borderId="1" xfId="3" applyNumberFormat="1" applyFont="1" applyBorder="1" applyAlignment="1">
      <alignment horizontal="right"/>
    </xf>
    <xf numFmtId="200" fontId="147" fillId="0" borderId="1" xfId="3" applyNumberFormat="1" applyFont="1" applyBorder="1" applyAlignment="1">
      <alignment horizontal="right"/>
    </xf>
    <xf numFmtId="0" fontId="130" fillId="2" borderId="16" xfId="0" applyFont="1" applyFill="1" applyBorder="1" applyAlignment="1">
      <alignment horizontal="center" vertical="center"/>
    </xf>
    <xf numFmtId="43" fontId="0" fillId="14" borderId="0" xfId="3" applyFont="1" applyFill="1" applyBorder="1" applyAlignment="1">
      <alignment horizontal="left" vertical="center"/>
    </xf>
    <xf numFmtId="43" fontId="147" fillId="14" borderId="0" xfId="3" applyFont="1" applyFill="1" applyBorder="1" applyAlignment="1">
      <alignment horizontal="right"/>
    </xf>
    <xf numFmtId="0" fontId="131" fillId="14" borderId="0" xfId="0" applyFont="1" applyFill="1"/>
    <xf numFmtId="0" fontId="134" fillId="0" borderId="2" xfId="2325" applyFont="1" applyBorder="1" applyAlignment="1">
      <alignment vertical="center"/>
    </xf>
    <xf numFmtId="4" fontId="128" fillId="0" borderId="1" xfId="0" applyNumberFormat="1" applyFont="1" applyBorder="1" applyAlignment="1">
      <alignment horizontal="center" vertical="center"/>
    </xf>
    <xf numFmtId="193" fontId="128" fillId="0" borderId="2" xfId="1202" applyNumberFormat="1" applyFont="1" applyFill="1" applyBorder="1" applyAlignment="1">
      <alignment horizontal="center" vertical="center"/>
    </xf>
    <xf numFmtId="43" fontId="128" fillId="2" borderId="0" xfId="3" applyFont="1" applyFill="1" applyBorder="1" applyAlignment="1">
      <alignment horizontal="left" vertical="center"/>
    </xf>
    <xf numFmtId="200" fontId="150" fillId="0" borderId="1" xfId="3" applyNumberFormat="1" applyFont="1" applyBorder="1" applyAlignment="1">
      <alignment horizontal="right"/>
    </xf>
    <xf numFmtId="0" fontId="127" fillId="2" borderId="0" xfId="0" applyFont="1" applyFill="1" applyBorder="1" applyAlignment="1">
      <alignment horizontal="left"/>
    </xf>
    <xf numFmtId="0" fontId="132" fillId="2" borderId="16" xfId="0" applyFont="1" applyFill="1" applyBorder="1" applyAlignment="1">
      <alignment horizontal="left" vertical="center"/>
    </xf>
    <xf numFmtId="0" fontId="20" fillId="5" borderId="0" xfId="0" applyFont="1" applyFill="1" applyAlignment="1">
      <alignment horizontal="center"/>
    </xf>
    <xf numFmtId="0" fontId="13" fillId="5" borderId="0" xfId="0" applyFont="1" applyFill="1" applyAlignment="1">
      <alignment horizontal="justify" vertical="top"/>
    </xf>
    <xf numFmtId="0" fontId="13" fillId="5" borderId="0" xfId="0" applyFont="1" applyFill="1" applyAlignment="1">
      <alignment horizontal="center" vertical="top"/>
    </xf>
    <xf numFmtId="0" fontId="13" fillId="5" borderId="0" xfId="0" applyFont="1" applyFill="1" applyAlignment="1">
      <alignment horizontal="left" vertical="top"/>
    </xf>
    <xf numFmtId="0" fontId="20" fillId="5" borderId="0" xfId="0" applyFont="1" applyFill="1" applyAlignment="1">
      <alignment horizontal="center" vertical="top"/>
    </xf>
    <xf numFmtId="0" fontId="13" fillId="5" borderId="4" xfId="0" applyFont="1" applyFill="1" applyBorder="1" applyAlignment="1">
      <alignment horizontal="center" vertical="top" wrapText="1"/>
    </xf>
    <xf numFmtId="0" fontId="13" fillId="5" borderId="0" xfId="0" applyFont="1" applyFill="1" applyAlignment="1">
      <alignment horizontal="left" vertical="center"/>
    </xf>
    <xf numFmtId="0" fontId="25" fillId="5" borderId="0" xfId="0" applyFont="1" applyFill="1" applyBorder="1" applyAlignment="1">
      <alignment vertical="top" wrapText="1"/>
    </xf>
    <xf numFmtId="0" fontId="25" fillId="5" borderId="4" xfId="0" applyFont="1" applyFill="1" applyBorder="1" applyAlignment="1">
      <alignment horizontal="center" vertical="top" wrapText="1"/>
    </xf>
    <xf numFmtId="0" fontId="25" fillId="5" borderId="8" xfId="0" applyFont="1" applyFill="1" applyBorder="1" applyAlignment="1">
      <alignment horizontal="center" vertical="top" wrapText="1"/>
    </xf>
    <xf numFmtId="0" fontId="62" fillId="5" borderId="1" xfId="0" applyFont="1" applyFill="1" applyBorder="1" applyAlignment="1">
      <alignment horizontal="center" vertical="center" wrapText="1"/>
    </xf>
    <xf numFmtId="0" fontId="145" fillId="13" borderId="14" xfId="2325" applyFont="1" applyFill="1" applyBorder="1" applyAlignment="1">
      <alignment horizontal="center" vertical="center"/>
    </xf>
    <xf numFmtId="0" fontId="145" fillId="4" borderId="14" xfId="2325" applyFont="1" applyFill="1" applyBorder="1" applyAlignment="1">
      <alignment horizontal="center" vertical="center"/>
    </xf>
    <xf numFmtId="0" fontId="3" fillId="2" borderId="0" xfId="0" applyFont="1" applyFill="1" applyBorder="1" applyAlignment="1">
      <alignment horizontal="center" vertical="center"/>
    </xf>
    <xf numFmtId="0" fontId="151" fillId="2" borderId="16" xfId="0" applyFont="1" applyFill="1" applyBorder="1" applyAlignment="1">
      <alignment vertical="center" wrapText="1"/>
    </xf>
    <xf numFmtId="0" fontId="137" fillId="2" borderId="4" xfId="0" applyFont="1" applyFill="1" applyBorder="1" applyAlignment="1">
      <alignment vertical="center"/>
    </xf>
    <xf numFmtId="0" fontId="126" fillId="2" borderId="7" xfId="0" applyFont="1" applyFill="1" applyBorder="1"/>
    <xf numFmtId="0" fontId="133" fillId="2" borderId="7" xfId="0" applyFont="1" applyFill="1" applyBorder="1" applyAlignment="1">
      <alignment horizontal="center"/>
    </xf>
    <xf numFmtId="0" fontId="151" fillId="2" borderId="7" xfId="0" applyFont="1" applyFill="1" applyBorder="1" applyAlignment="1">
      <alignment vertical="center" wrapText="1"/>
    </xf>
    <xf numFmtId="0" fontId="133" fillId="2" borderId="7" xfId="0" applyFont="1" applyFill="1" applyBorder="1"/>
    <xf numFmtId="0" fontId="3" fillId="2" borderId="0" xfId="0" applyFont="1" applyFill="1" applyBorder="1" applyAlignment="1">
      <alignment horizontal="center" vertical="center"/>
    </xf>
    <xf numFmtId="0" fontId="153" fillId="2" borderId="57" xfId="0" quotePrefix="1" applyFont="1" applyFill="1" applyBorder="1" applyAlignment="1">
      <alignment horizontal="center" vertical="center"/>
    </xf>
    <xf numFmtId="0" fontId="154" fillId="2" borderId="57" xfId="0" applyFont="1" applyFill="1" applyBorder="1" applyAlignment="1">
      <alignment horizontal="center" vertical="center"/>
    </xf>
    <xf numFmtId="0" fontId="153" fillId="2" borderId="57" xfId="0" applyFont="1" applyFill="1" applyBorder="1" applyAlignment="1">
      <alignment horizontal="center"/>
    </xf>
    <xf numFmtId="0" fontId="154" fillId="2" borderId="57" xfId="0" applyFont="1" applyFill="1" applyBorder="1" applyAlignment="1">
      <alignment horizontal="center"/>
    </xf>
    <xf numFmtId="0" fontId="153" fillId="2" borderId="57" xfId="0" applyFont="1" applyFill="1" applyBorder="1" applyAlignment="1">
      <alignment horizontal="center" vertical="center"/>
    </xf>
    <xf numFmtId="0" fontId="153" fillId="15" borderId="57" xfId="0" applyFont="1" applyFill="1" applyBorder="1" applyAlignment="1">
      <alignment horizontal="center" vertical="center"/>
    </xf>
    <xf numFmtId="0" fontId="155" fillId="2" borderId="0" xfId="0" applyFont="1" applyFill="1" applyBorder="1" applyAlignment="1">
      <alignment vertical="center"/>
    </xf>
    <xf numFmtId="0" fontId="156" fillId="2" borderId="0" xfId="0" applyFont="1" applyFill="1" applyBorder="1" applyAlignment="1">
      <alignment horizontal="center" vertical="center"/>
    </xf>
    <xf numFmtId="0" fontId="156" fillId="2" borderId="0" xfId="0" applyFont="1" applyFill="1" applyBorder="1" applyAlignment="1">
      <alignment vertical="center"/>
    </xf>
    <xf numFmtId="0" fontId="155" fillId="2" borderId="57" xfId="0" applyFont="1" applyFill="1" applyBorder="1" applyAlignment="1">
      <alignment vertical="center"/>
    </xf>
    <xf numFmtId="0" fontId="156" fillId="2" borderId="122" xfId="0" applyFont="1" applyFill="1" applyBorder="1" applyAlignment="1">
      <alignment horizontal="center" vertical="center"/>
    </xf>
    <xf numFmtId="0" fontId="156" fillId="2" borderId="122" xfId="0" applyFont="1" applyFill="1" applyBorder="1" applyAlignment="1">
      <alignment vertical="center"/>
    </xf>
    <xf numFmtId="0" fontId="156" fillId="2" borderId="57" xfId="0" applyFont="1" applyFill="1" applyBorder="1" applyAlignment="1">
      <alignment vertical="center"/>
    </xf>
    <xf numFmtId="0" fontId="155" fillId="2" borderId="121" xfId="0" applyFont="1" applyFill="1" applyBorder="1" applyAlignment="1">
      <alignment vertical="center"/>
    </xf>
    <xf numFmtId="0" fontId="156" fillId="2" borderId="59" xfId="0" applyFont="1" applyFill="1" applyBorder="1" applyAlignment="1">
      <alignment vertical="center"/>
    </xf>
    <xf numFmtId="0" fontId="154" fillId="2" borderId="121" xfId="0" applyFont="1" applyFill="1" applyBorder="1" applyAlignment="1">
      <alignment vertical="center"/>
    </xf>
    <xf numFmtId="0" fontId="155" fillId="2" borderId="121" xfId="0" applyFont="1" applyFill="1" applyBorder="1"/>
    <xf numFmtId="0" fontId="156" fillId="2" borderId="123" xfId="0" applyFont="1" applyFill="1" applyBorder="1" applyAlignment="1">
      <alignment horizontal="center" vertical="center"/>
    </xf>
    <xf numFmtId="0" fontId="156" fillId="2" borderId="123" xfId="0" applyFont="1" applyFill="1" applyBorder="1" applyAlignment="1">
      <alignment vertical="center"/>
    </xf>
    <xf numFmtId="0" fontId="156" fillId="2" borderId="57" xfId="0" applyFont="1" applyFill="1" applyBorder="1" applyAlignment="1">
      <alignment horizontal="center" vertical="center"/>
    </xf>
    <xf numFmtId="2" fontId="156" fillId="15" borderId="57" xfId="0" applyNumberFormat="1" applyFont="1" applyFill="1" applyBorder="1" applyAlignment="1">
      <alignment vertical="center"/>
    </xf>
    <xf numFmtId="0" fontId="156" fillId="15" borderId="57" xfId="0" applyFont="1" applyFill="1" applyBorder="1" applyAlignment="1">
      <alignment vertical="center"/>
    </xf>
    <xf numFmtId="0" fontId="156" fillId="0" borderId="57" xfId="0" applyFont="1" applyFill="1" applyBorder="1" applyAlignment="1">
      <alignment vertical="center"/>
    </xf>
    <xf numFmtId="0" fontId="156" fillId="2" borderId="0" xfId="0" quotePrefix="1" applyFont="1" applyFill="1" applyBorder="1" applyAlignment="1">
      <alignment vertical="center"/>
    </xf>
    <xf numFmtId="2" fontId="156" fillId="15" borderId="0" xfId="0" applyNumberFormat="1" applyFont="1" applyFill="1" applyBorder="1" applyAlignment="1">
      <alignment vertical="center"/>
    </xf>
    <xf numFmtId="2" fontId="156" fillId="15" borderId="57" xfId="0" applyNumberFormat="1" applyFont="1" applyFill="1" applyBorder="1" applyAlignment="1">
      <alignment horizontal="left" vertical="center"/>
    </xf>
    <xf numFmtId="0" fontId="156" fillId="15" borderId="57" xfId="0" applyFont="1" applyFill="1" applyBorder="1" applyAlignment="1">
      <alignment horizontal="center" vertical="center"/>
    </xf>
    <xf numFmtId="0" fontId="155" fillId="15" borderId="121" xfId="0" applyFont="1" applyFill="1" applyBorder="1" applyAlignment="1"/>
    <xf numFmtId="0" fontId="3" fillId="0" borderId="0" xfId="0" applyFont="1" applyFill="1" applyBorder="1"/>
    <xf numFmtId="181" fontId="3" fillId="2" borderId="0" xfId="0" applyNumberFormat="1" applyFont="1" applyFill="1" applyBorder="1" applyAlignment="1">
      <alignment vertical="center"/>
    </xf>
    <xf numFmtId="0" fontId="137" fillId="2" borderId="7" xfId="0" applyFont="1" applyFill="1" applyBorder="1" applyAlignment="1">
      <alignment vertical="center"/>
    </xf>
    <xf numFmtId="194" fontId="51" fillId="2" borderId="8" xfId="8" applyNumberFormat="1" applyFont="1" applyFill="1" applyBorder="1" applyAlignment="1">
      <alignment horizontal="left" vertical="center"/>
    </xf>
    <xf numFmtId="0" fontId="130" fillId="16" borderId="0" xfId="0" applyFont="1" applyFill="1" applyBorder="1" applyAlignment="1">
      <alignment vertical="center"/>
    </xf>
    <xf numFmtId="0" fontId="51" fillId="2" borderId="8" xfId="0" applyFont="1" applyFill="1" applyBorder="1" applyAlignment="1">
      <alignment horizontal="center" vertical="center"/>
    </xf>
    <xf numFmtId="0" fontId="53" fillId="2" borderId="25" xfId="0" applyFont="1" applyFill="1" applyBorder="1" applyAlignment="1">
      <alignment horizontal="center" vertical="center" wrapText="1"/>
    </xf>
    <xf numFmtId="0" fontId="155" fillId="2" borderId="124" xfId="0" applyFont="1" applyFill="1" applyBorder="1" applyAlignment="1">
      <alignment horizontal="center" vertical="center"/>
    </xf>
    <xf numFmtId="0" fontId="133" fillId="2" borderId="7" xfId="0" applyFont="1" applyFill="1" applyBorder="1" applyAlignment="1">
      <alignment horizontal="right"/>
    </xf>
    <xf numFmtId="0" fontId="3" fillId="2" borderId="9" xfId="0" applyFont="1" applyFill="1" applyBorder="1"/>
    <xf numFmtId="2" fontId="3" fillId="2" borderId="9" xfId="0" applyNumberFormat="1" applyFont="1" applyFill="1" applyBorder="1"/>
    <xf numFmtId="0" fontId="133" fillId="17" borderId="124" xfId="0" applyFont="1" applyFill="1" applyBorder="1" applyAlignment="1">
      <alignment horizontal="center"/>
    </xf>
    <xf numFmtId="0" fontId="133" fillId="17" borderId="125" xfId="0" applyFont="1" applyFill="1" applyBorder="1"/>
    <xf numFmtId="0" fontId="3" fillId="17" borderId="124" xfId="0" applyFont="1" applyFill="1" applyBorder="1"/>
    <xf numFmtId="0" fontId="3" fillId="2" borderId="126" xfId="0" applyFont="1" applyFill="1" applyBorder="1"/>
    <xf numFmtId="0" fontId="3" fillId="2" borderId="17" xfId="0" applyFont="1" applyFill="1" applyBorder="1"/>
    <xf numFmtId="0" fontId="155" fillId="2" borderId="0" xfId="0" applyFont="1" applyFill="1" applyBorder="1" applyAlignment="1">
      <alignment horizontal="center" vertical="center"/>
    </xf>
    <xf numFmtId="0" fontId="157" fillId="2" borderId="0" xfId="0" applyFont="1" applyFill="1" applyBorder="1" applyAlignment="1">
      <alignment horizontal="center" vertical="center"/>
    </xf>
    <xf numFmtId="186" fontId="155" fillId="2" borderId="0" xfId="0" applyNumberFormat="1" applyFont="1" applyFill="1" applyBorder="1" applyAlignment="1">
      <alignment horizontal="center" vertical="center"/>
    </xf>
    <xf numFmtId="181" fontId="155" fillId="2" borderId="0" xfId="0" applyNumberFormat="1" applyFont="1" applyFill="1" applyBorder="1" applyAlignment="1">
      <alignment horizontal="center" vertical="center"/>
    </xf>
    <xf numFmtId="0" fontId="155" fillId="2" borderId="0" xfId="0" applyFont="1" applyFill="1" applyBorder="1" applyAlignment="1">
      <alignment horizontal="center" vertical="center" wrapText="1"/>
    </xf>
    <xf numFmtId="175" fontId="155" fillId="2" borderId="0" xfId="0" applyNumberFormat="1" applyFont="1" applyFill="1" applyBorder="1" applyAlignment="1">
      <alignment horizontal="center" vertical="center"/>
    </xf>
    <xf numFmtId="0" fontId="62" fillId="15" borderId="4" xfId="0" applyFont="1" applyFill="1" applyBorder="1" applyAlignment="1">
      <alignment horizontal="center" vertical="center" wrapText="1"/>
    </xf>
    <xf numFmtId="2" fontId="155" fillId="2" borderId="0" xfId="0" applyNumberFormat="1" applyFont="1" applyFill="1" applyBorder="1" applyAlignment="1">
      <alignment horizontal="center" vertical="center"/>
    </xf>
    <xf numFmtId="0" fontId="64" fillId="5" borderId="4" xfId="0" applyFont="1" applyFill="1" applyBorder="1" applyAlignment="1">
      <alignment vertical="center" wrapText="1"/>
    </xf>
    <xf numFmtId="0" fontId="57" fillId="5" borderId="7" xfId="0" applyFont="1" applyFill="1" applyBorder="1" applyAlignment="1">
      <alignment vertical="center"/>
    </xf>
    <xf numFmtId="0" fontId="25" fillId="5" borderId="127" xfId="0" applyFont="1" applyFill="1" applyBorder="1" applyAlignment="1">
      <alignment horizontal="center" vertical="top" wrapText="1"/>
    </xf>
    <xf numFmtId="0" fontId="129" fillId="5" borderId="128" xfId="0" applyFont="1" applyFill="1" applyBorder="1" applyAlignment="1">
      <alignment horizontal="center" vertical="top" wrapText="1"/>
    </xf>
    <xf numFmtId="43" fontId="25" fillId="5" borderId="127" xfId="3" applyNumberFormat="1" applyFont="1" applyFill="1" applyBorder="1" applyAlignment="1">
      <alignment horizontal="center" vertical="center"/>
    </xf>
    <xf numFmtId="200" fontId="25" fillId="5" borderId="127" xfId="3" applyNumberFormat="1" applyFont="1" applyFill="1" applyBorder="1" applyAlignment="1">
      <alignment horizontal="right" vertical="top"/>
    </xf>
    <xf numFmtId="0" fontId="25" fillId="5" borderId="47" xfId="0" applyFont="1" applyFill="1" applyBorder="1" applyAlignment="1">
      <alignment horizontal="center" vertical="top" wrapText="1"/>
    </xf>
    <xf numFmtId="0" fontId="25" fillId="5" borderId="48" xfId="0" applyFont="1" applyFill="1" applyBorder="1" applyAlignment="1">
      <alignment horizontal="center" vertical="top" wrapText="1"/>
    </xf>
    <xf numFmtId="0" fontId="25" fillId="5" borderId="58" xfId="0" applyFont="1" applyFill="1" applyBorder="1" applyAlignment="1">
      <alignment vertical="top"/>
    </xf>
    <xf numFmtId="43" fontId="25" fillId="5" borderId="47" xfId="3" applyNumberFormat="1" applyFont="1" applyFill="1" applyBorder="1" applyAlignment="1">
      <alignment horizontal="center" vertical="center"/>
    </xf>
    <xf numFmtId="200" fontId="25" fillId="5" borderId="47" xfId="3" applyNumberFormat="1" applyFont="1" applyFill="1" applyBorder="1" applyAlignment="1">
      <alignment horizontal="right" vertical="top"/>
    </xf>
    <xf numFmtId="0" fontId="25" fillId="5" borderId="46" xfId="0" applyFont="1" applyFill="1" applyBorder="1" applyAlignment="1">
      <alignment vertical="top"/>
    </xf>
    <xf numFmtId="0" fontId="25" fillId="5" borderId="46" xfId="0" applyFont="1" applyFill="1" applyBorder="1" applyAlignment="1">
      <alignment vertical="top" wrapText="1"/>
    </xf>
    <xf numFmtId="0" fontId="25" fillId="5" borderId="58" xfId="0" applyFont="1" applyFill="1" applyBorder="1" applyAlignment="1">
      <alignment vertical="top" wrapText="1"/>
    </xf>
    <xf numFmtId="200" fontId="25" fillId="5" borderId="47" xfId="3" applyNumberFormat="1" applyFont="1" applyFill="1" applyBorder="1" applyAlignment="1">
      <alignment vertical="center"/>
    </xf>
    <xf numFmtId="0" fontId="25" fillId="2" borderId="46" xfId="0" applyFont="1" applyFill="1" applyBorder="1"/>
    <xf numFmtId="193" fontId="155" fillId="2" borderId="0" xfId="0" applyNumberFormat="1" applyFont="1" applyFill="1" applyBorder="1" applyAlignment="1">
      <alignment horizontal="center" vertical="center"/>
    </xf>
    <xf numFmtId="43" fontId="155" fillId="2" borderId="0" xfId="0" applyNumberFormat="1" applyFont="1" applyFill="1" applyBorder="1" applyAlignment="1">
      <alignment horizontal="center" vertical="center"/>
    </xf>
    <xf numFmtId="0" fontId="25" fillId="5" borderId="0" xfId="0" applyFont="1" applyFill="1" applyBorder="1" applyAlignment="1">
      <alignment vertical="top" wrapText="1"/>
    </xf>
    <xf numFmtId="0" fontId="25" fillId="5" borderId="16" xfId="0" applyFont="1" applyFill="1" applyBorder="1" applyAlignment="1">
      <alignment vertical="top" wrapText="1"/>
    </xf>
    <xf numFmtId="0" fontId="25" fillId="5" borderId="8" xfId="0" applyFont="1" applyFill="1" applyBorder="1" applyAlignment="1">
      <alignment horizontal="center" vertical="top" wrapText="1"/>
    </xf>
    <xf numFmtId="0" fontId="25" fillId="5" borderId="7" xfId="0" applyFont="1" applyFill="1" applyBorder="1" applyAlignment="1">
      <alignment horizontal="center" vertical="top" wrapText="1"/>
    </xf>
    <xf numFmtId="0" fontId="145" fillId="4" borderId="14" xfId="2325" applyFont="1" applyFill="1" applyBorder="1" applyAlignment="1">
      <alignment horizontal="center" vertical="center"/>
    </xf>
    <xf numFmtId="0" fontId="25" fillId="5" borderId="46" xfId="0" applyFont="1" applyFill="1" applyBorder="1" applyAlignment="1">
      <alignment vertical="top" wrapText="1"/>
    </xf>
    <xf numFmtId="0" fontId="153" fillId="0" borderId="57" xfId="0" applyFont="1" applyFill="1" applyBorder="1" applyAlignment="1">
      <alignment horizontal="center" vertical="center"/>
    </xf>
    <xf numFmtId="0" fontId="154" fillId="0" borderId="57" xfId="0" applyFont="1" applyFill="1" applyBorder="1" applyAlignment="1">
      <alignment horizontal="center" vertical="center"/>
    </xf>
    <xf numFmtId="0" fontId="153" fillId="0" borderId="57" xfId="0" quotePrefix="1" applyFont="1" applyFill="1" applyBorder="1" applyAlignment="1">
      <alignment horizontal="center" vertical="center"/>
    </xf>
    <xf numFmtId="0" fontId="153" fillId="0" borderId="57" xfId="0" applyFont="1" applyFill="1" applyBorder="1" applyAlignment="1">
      <alignment horizontal="center"/>
    </xf>
    <xf numFmtId="0" fontId="33" fillId="16" borderId="0" xfId="0" applyFont="1" applyFill="1" applyBorder="1" applyAlignment="1">
      <alignment vertical="center"/>
    </xf>
    <xf numFmtId="0" fontId="16" fillId="17" borderId="125" xfId="0" applyFont="1" applyFill="1" applyBorder="1"/>
    <xf numFmtId="0" fontId="7" fillId="12" borderId="11" xfId="0" applyFont="1" applyFill="1" applyBorder="1"/>
    <xf numFmtId="0" fontId="25" fillId="5" borderId="0" xfId="0" applyFont="1" applyFill="1" applyBorder="1" applyAlignment="1">
      <alignment vertical="top" wrapText="1"/>
    </xf>
    <xf numFmtId="0" fontId="25" fillId="5" borderId="7" xfId="0" applyFont="1" applyFill="1" applyBorder="1" applyAlignment="1">
      <alignment horizontal="center" vertical="top" wrapText="1"/>
    </xf>
    <xf numFmtId="0" fontId="25" fillId="5" borderId="8" xfId="0" applyFont="1" applyFill="1" applyBorder="1" applyAlignment="1">
      <alignment horizontal="center" vertical="top" wrapText="1"/>
    </xf>
    <xf numFmtId="0" fontId="145" fillId="4" borderId="14" xfId="2325" applyFont="1" applyFill="1" applyBorder="1" applyAlignment="1">
      <alignment horizontal="center" vertical="center"/>
    </xf>
    <xf numFmtId="0" fontId="3" fillId="2" borderId="0" xfId="0" applyFont="1" applyFill="1" applyBorder="1" applyAlignment="1">
      <alignment horizontal="center" vertical="center"/>
    </xf>
    <xf numFmtId="0" fontId="25" fillId="5" borderId="46" xfId="0" applyFont="1" applyFill="1" applyBorder="1" applyAlignment="1">
      <alignment vertical="top" wrapText="1"/>
    </xf>
    <xf numFmtId="0" fontId="155" fillId="0" borderId="57" xfId="0" applyFont="1" applyFill="1" applyBorder="1" applyAlignment="1">
      <alignment vertical="center"/>
    </xf>
    <xf numFmtId="0" fontId="155" fillId="0" borderId="121" xfId="0" applyFont="1" applyFill="1" applyBorder="1" applyAlignment="1">
      <alignment vertical="center"/>
    </xf>
    <xf numFmtId="0" fontId="156" fillId="0" borderId="59" xfId="0" applyFont="1" applyFill="1" applyBorder="1" applyAlignment="1">
      <alignment vertical="center"/>
    </xf>
    <xf numFmtId="2" fontId="156" fillId="0" borderId="57" xfId="0" applyNumberFormat="1" applyFont="1" applyFill="1" applyBorder="1" applyAlignment="1">
      <alignment vertical="center"/>
    </xf>
    <xf numFmtId="0" fontId="155" fillId="0" borderId="121" xfId="0" applyFont="1" applyFill="1" applyBorder="1" applyAlignment="1"/>
    <xf numFmtId="0" fontId="154" fillId="0" borderId="121" xfId="0" applyFont="1" applyFill="1" applyBorder="1" applyAlignment="1">
      <alignment vertical="center"/>
    </xf>
    <xf numFmtId="0" fontId="155" fillId="0" borderId="121" xfId="0" applyFont="1" applyFill="1" applyBorder="1"/>
    <xf numFmtId="0" fontId="156" fillId="0" borderId="123" xfId="0" applyFont="1" applyFill="1" applyBorder="1" applyAlignment="1">
      <alignment horizontal="center" vertical="center"/>
    </xf>
    <xf numFmtId="0" fontId="156" fillId="0" borderId="123" xfId="0" applyFont="1" applyFill="1" applyBorder="1" applyAlignment="1">
      <alignment vertical="center"/>
    </xf>
    <xf numFmtId="0" fontId="156" fillId="0" borderId="57" xfId="0" applyFont="1" applyFill="1" applyBorder="1" applyAlignment="1">
      <alignment horizontal="center" vertical="center"/>
    </xf>
    <xf numFmtId="2" fontId="156" fillId="0" borderId="57" xfId="0" applyNumberFormat="1" applyFont="1" applyFill="1" applyBorder="1" applyAlignment="1">
      <alignment horizontal="left" vertical="center"/>
    </xf>
    <xf numFmtId="2" fontId="156" fillId="2" borderId="0" xfId="0" applyNumberFormat="1" applyFont="1" applyFill="1" applyBorder="1" applyAlignment="1">
      <alignment vertical="center"/>
    </xf>
    <xf numFmtId="0" fontId="26" fillId="15" borderId="4" xfId="0" applyFont="1" applyFill="1" applyBorder="1" applyAlignment="1">
      <alignment horizontal="center" vertical="center" wrapText="1"/>
    </xf>
    <xf numFmtId="0" fontId="25" fillId="5" borderId="46" xfId="0" applyFont="1" applyFill="1" applyBorder="1" applyAlignment="1">
      <alignment horizontal="left" vertical="top"/>
    </xf>
    <xf numFmtId="0" fontId="51" fillId="14" borderId="0" xfId="4300" applyFont="1" applyFill="1"/>
    <xf numFmtId="43" fontId="147" fillId="14" borderId="0" xfId="3" applyNumberFormat="1" applyFont="1" applyFill="1" applyBorder="1" applyAlignment="1">
      <alignment horizontal="right"/>
    </xf>
    <xf numFmtId="43" fontId="25" fillId="5" borderId="47" xfId="3" applyNumberFormat="1" applyFont="1" applyFill="1" applyBorder="1" applyAlignment="1">
      <alignment vertical="center"/>
    </xf>
    <xf numFmtId="43" fontId="25" fillId="5" borderId="47" xfId="3" applyNumberFormat="1" applyFont="1" applyFill="1" applyBorder="1" applyAlignment="1">
      <alignment horizontal="right" vertical="top"/>
    </xf>
    <xf numFmtId="0" fontId="51" fillId="0" borderId="0" xfId="0" applyFont="1" applyAlignment="1"/>
    <xf numFmtId="194" fontId="51" fillId="0" borderId="1" xfId="1202" applyNumberFormat="1" applyFont="1" applyFill="1" applyBorder="1" applyAlignment="1">
      <alignment horizontal="center" vertical="center"/>
    </xf>
    <xf numFmtId="0" fontId="145" fillId="4" borderId="0" xfId="2325" applyFont="1" applyFill="1" applyBorder="1" applyAlignment="1">
      <alignment horizontal="center" vertical="center"/>
    </xf>
    <xf numFmtId="0" fontId="25" fillId="5" borderId="0" xfId="0" applyFont="1" applyFill="1" applyBorder="1" applyAlignment="1">
      <alignment horizontal="left" vertical="top"/>
    </xf>
    <xf numFmtId="169" fontId="51" fillId="0" borderId="1" xfId="0" applyNumberFormat="1" applyFont="1" applyBorder="1" applyAlignment="1">
      <alignment horizontal="center" vertical="center"/>
    </xf>
    <xf numFmtId="169" fontId="155" fillId="2" borderId="0" xfId="0" applyNumberFormat="1" applyFont="1" applyFill="1" applyBorder="1" applyAlignment="1">
      <alignment horizontal="center" vertical="center"/>
    </xf>
    <xf numFmtId="4" fontId="155" fillId="2" borderId="0" xfId="0" applyNumberFormat="1" applyFont="1" applyFill="1" applyBorder="1" applyAlignment="1">
      <alignment horizontal="center" vertical="center"/>
    </xf>
    <xf numFmtId="0" fontId="16" fillId="2" borderId="0" xfId="0" applyFont="1" applyFill="1" applyBorder="1"/>
    <xf numFmtId="0" fontId="51" fillId="14" borderId="0" xfId="4300" applyFont="1" applyFill="1" applyAlignment="1">
      <alignment horizontal="center"/>
    </xf>
    <xf numFmtId="0" fontId="33" fillId="2" borderId="0" xfId="0" applyFont="1" applyFill="1" applyBorder="1"/>
    <xf numFmtId="43" fontId="3" fillId="2" borderId="0" xfId="0" applyNumberFormat="1" applyFont="1" applyFill="1" applyBorder="1" applyAlignment="1">
      <alignment horizontal="center" vertical="center"/>
    </xf>
    <xf numFmtId="0" fontId="145" fillId="4" borderId="9" xfId="2325" applyFont="1" applyFill="1" applyBorder="1" applyAlignment="1">
      <alignment horizontal="center" vertical="center"/>
    </xf>
    <xf numFmtId="0" fontId="145" fillId="4" borderId="17" xfId="2325" applyFont="1" applyFill="1" applyBorder="1" applyAlignment="1">
      <alignment horizontal="center" vertical="center"/>
    </xf>
    <xf numFmtId="0" fontId="145" fillId="4" borderId="133" xfId="2325" applyFont="1" applyFill="1" applyBorder="1" applyAlignment="1">
      <alignment horizontal="center" vertical="center"/>
    </xf>
    <xf numFmtId="0" fontId="145" fillId="4" borderId="134" xfId="2325" applyFont="1" applyFill="1" applyBorder="1" applyAlignment="1">
      <alignment horizontal="center" vertical="center"/>
    </xf>
    <xf numFmtId="0" fontId="3" fillId="0" borderId="8" xfId="0" applyFont="1" applyFill="1" applyBorder="1"/>
    <xf numFmtId="0" fontId="25" fillId="5" borderId="8" xfId="0" applyFont="1" applyFill="1" applyBorder="1" applyAlignment="1">
      <alignment horizontal="center" vertical="top" wrapText="1"/>
    </xf>
    <xf numFmtId="0" fontId="25" fillId="5" borderId="0" xfId="0" applyFont="1" applyFill="1" applyBorder="1" applyAlignment="1">
      <alignment vertical="top" wrapText="1"/>
    </xf>
    <xf numFmtId="0" fontId="25" fillId="5" borderId="4" xfId="0" applyFont="1" applyFill="1" applyBorder="1" applyAlignment="1">
      <alignment horizontal="center" vertical="top" wrapText="1"/>
    </xf>
    <xf numFmtId="0" fontId="25" fillId="5" borderId="7" xfId="0" applyFont="1" applyFill="1" applyBorder="1" applyAlignment="1">
      <alignment horizontal="center" vertical="top" wrapText="1"/>
    </xf>
    <xf numFmtId="0" fontId="145" fillId="4" borderId="14" xfId="2325" applyFont="1" applyFill="1" applyBorder="1" applyAlignment="1">
      <alignment horizontal="center" vertical="center"/>
    </xf>
    <xf numFmtId="0" fontId="3" fillId="2" borderId="0" xfId="0" applyFont="1" applyFill="1" applyBorder="1" applyAlignment="1">
      <alignment horizontal="center" vertical="center"/>
    </xf>
    <xf numFmtId="0" fontId="25" fillId="5" borderId="46" xfId="0" applyFont="1" applyFill="1" applyBorder="1" applyAlignment="1">
      <alignment vertical="top" wrapText="1"/>
    </xf>
    <xf numFmtId="0" fontId="128" fillId="14" borderId="0" xfId="4300" applyFont="1" applyFill="1" applyBorder="1"/>
    <xf numFmtId="180" fontId="146" fillId="14" borderId="0" xfId="0" applyNumberFormat="1" applyFont="1" applyFill="1" applyBorder="1"/>
    <xf numFmtId="43" fontId="25" fillId="5" borderId="127" xfId="3" applyNumberFormat="1" applyFont="1" applyFill="1" applyBorder="1" applyAlignment="1">
      <alignment horizontal="right" vertical="top"/>
    </xf>
    <xf numFmtId="0" fontId="25" fillId="5" borderId="0" xfId="0" applyFont="1" applyFill="1" applyBorder="1" applyAlignment="1">
      <alignment vertical="top" wrapText="1"/>
    </xf>
    <xf numFmtId="0" fontId="62" fillId="5" borderId="1" xfId="0" applyFont="1" applyFill="1" applyBorder="1" applyAlignment="1">
      <alignment horizontal="center" vertical="center" wrapText="1"/>
    </xf>
    <xf numFmtId="0" fontId="25" fillId="5" borderId="8" xfId="0" applyFont="1" applyFill="1" applyBorder="1" applyAlignment="1">
      <alignment horizontal="center" vertical="top" wrapText="1"/>
    </xf>
    <xf numFmtId="0" fontId="25" fillId="5" borderId="7" xfId="0" applyFont="1" applyFill="1" applyBorder="1" applyAlignment="1">
      <alignment horizontal="center" vertical="top" wrapText="1"/>
    </xf>
    <xf numFmtId="0" fontId="25" fillId="5" borderId="4" xfId="0" applyFont="1" applyFill="1" applyBorder="1" applyAlignment="1">
      <alignment horizontal="center" vertical="top" wrapText="1"/>
    </xf>
    <xf numFmtId="0" fontId="145" fillId="4" borderId="14" xfId="2325" applyFont="1" applyFill="1" applyBorder="1" applyAlignment="1">
      <alignment horizontal="center" vertical="center"/>
    </xf>
    <xf numFmtId="0" fontId="3" fillId="2" borderId="0" xfId="0" applyFont="1" applyFill="1" applyBorder="1" applyAlignment="1">
      <alignment horizontal="center" vertical="center"/>
    </xf>
    <xf numFmtId="0" fontId="25" fillId="5" borderId="46" xfId="0" applyFont="1" applyFill="1" applyBorder="1" applyAlignment="1">
      <alignment vertical="top" wrapText="1"/>
    </xf>
    <xf numFmtId="2" fontId="156" fillId="2" borderId="57" xfId="0" applyNumberFormat="1" applyFont="1" applyFill="1" applyBorder="1" applyAlignment="1">
      <alignment vertical="center"/>
    </xf>
    <xf numFmtId="0" fontId="155" fillId="2" borderId="121" xfId="0" applyFont="1" applyFill="1" applyBorder="1" applyAlignment="1"/>
    <xf numFmtId="2" fontId="156" fillId="2" borderId="57" xfId="0" applyNumberFormat="1" applyFont="1" applyFill="1" applyBorder="1" applyAlignment="1">
      <alignment horizontal="left" vertical="center"/>
    </xf>
    <xf numFmtId="200" fontId="147" fillId="0" borderId="0" xfId="3" applyNumberFormat="1" applyFont="1" applyFill="1" applyBorder="1" applyAlignment="1">
      <alignment horizontal="right"/>
    </xf>
    <xf numFmtId="43" fontId="147" fillId="0" borderId="0" xfId="3" applyNumberFormat="1" applyFont="1" applyFill="1" applyBorder="1" applyAlignment="1">
      <alignment horizontal="right"/>
    </xf>
    <xf numFmtId="0" fontId="127" fillId="0" borderId="0" xfId="0" applyFont="1" applyFill="1" applyBorder="1" applyAlignment="1">
      <alignment vertical="center"/>
    </xf>
    <xf numFmtId="0" fontId="128" fillId="0" borderId="0" xfId="4300" applyFont="1" applyFill="1" applyBorder="1"/>
    <xf numFmtId="180" fontId="146" fillId="0" borderId="0" xfId="0" applyNumberFormat="1" applyFont="1" applyFill="1" applyBorder="1"/>
    <xf numFmtId="0" fontId="0" fillId="0" borderId="0" xfId="0" applyFill="1" applyBorder="1" applyAlignment="1">
      <alignment vertical="center"/>
    </xf>
    <xf numFmtId="0" fontId="145" fillId="0" borderId="0" xfId="2325" applyFont="1" applyFill="1" applyBorder="1" applyAlignment="1">
      <alignment horizontal="center" vertical="center"/>
    </xf>
    <xf numFmtId="0" fontId="145" fillId="0" borderId="0" xfId="2325" applyFont="1" applyFill="1" applyBorder="1" applyAlignment="1">
      <alignment horizontal="left" vertical="center"/>
    </xf>
    <xf numFmtId="0" fontId="148" fillId="0" borderId="0" xfId="2325" applyFont="1" applyFill="1" applyBorder="1" applyAlignment="1">
      <alignment vertical="center"/>
    </xf>
    <xf numFmtId="200" fontId="128" fillId="0" borderId="0" xfId="3" applyNumberFormat="1" applyFont="1" applyFill="1" applyBorder="1" applyAlignment="1">
      <alignment horizontal="right"/>
    </xf>
    <xf numFmtId="175" fontId="128" fillId="0" borderId="0" xfId="0" applyNumberFormat="1" applyFont="1" applyFill="1" applyBorder="1" applyAlignment="1">
      <alignment horizontal="center" vertical="center"/>
    </xf>
    <xf numFmtId="193" fontId="128" fillId="0" borderId="0" xfId="3" applyNumberFormat="1" applyFont="1" applyFill="1" applyBorder="1" applyAlignment="1">
      <alignment horizontal="right"/>
    </xf>
    <xf numFmtId="169" fontId="128" fillId="0" borderId="0" xfId="0" applyNumberFormat="1" applyFont="1" applyFill="1" applyBorder="1" applyAlignment="1">
      <alignment horizontal="center" vertical="center"/>
    </xf>
    <xf numFmtId="186" fontId="128" fillId="0" borderId="0" xfId="1202" applyNumberFormat="1" applyFont="1" applyFill="1" applyBorder="1" applyAlignment="1">
      <alignment horizontal="center" vertical="center"/>
    </xf>
    <xf numFmtId="194" fontId="51" fillId="0" borderId="0" xfId="1202" applyNumberFormat="1" applyFont="1" applyFill="1" applyBorder="1" applyAlignment="1">
      <alignment horizontal="center" vertical="center"/>
    </xf>
    <xf numFmtId="2" fontId="128" fillId="0" borderId="0" xfId="4300" applyNumberFormat="1" applyFont="1" applyFill="1" applyBorder="1"/>
    <xf numFmtId="180" fontId="146" fillId="0" borderId="0" xfId="0" quotePrefix="1" applyNumberFormat="1" applyFont="1" applyFill="1" applyBorder="1"/>
    <xf numFmtId="0" fontId="7" fillId="14" borderId="0" xfId="0" applyFont="1" applyFill="1"/>
    <xf numFmtId="0" fontId="148" fillId="0" borderId="0" xfId="2325" applyFont="1" applyBorder="1" applyAlignment="1">
      <alignment vertical="center"/>
    </xf>
    <xf numFmtId="169" fontId="128" fillId="0" borderId="0" xfId="0" applyNumberFormat="1" applyFont="1" applyBorder="1" applyAlignment="1">
      <alignment horizontal="center" vertical="center"/>
    </xf>
    <xf numFmtId="0" fontId="0" fillId="0" borderId="0" xfId="0" applyFont="1" applyFill="1" applyBorder="1"/>
    <xf numFmtId="0" fontId="26" fillId="15" borderId="126" xfId="0" applyFont="1" applyFill="1" applyBorder="1" applyAlignment="1">
      <alignment horizontal="center" vertical="center" wrapText="1"/>
    </xf>
    <xf numFmtId="0" fontId="25" fillId="5" borderId="126" xfId="0" applyFont="1" applyFill="1" applyBorder="1" applyAlignment="1">
      <alignment horizontal="center" vertical="top" wrapText="1"/>
    </xf>
    <xf numFmtId="0" fontId="64" fillId="5" borderId="126" xfId="0" applyFont="1" applyFill="1" applyBorder="1" applyAlignment="1">
      <alignment vertical="top" wrapText="1"/>
    </xf>
    <xf numFmtId="0" fontId="160" fillId="0" borderId="0" xfId="0" applyFont="1"/>
    <xf numFmtId="0" fontId="160" fillId="0" borderId="0" xfId="3" applyNumberFormat="1" applyFont="1"/>
    <xf numFmtId="0" fontId="33" fillId="2" borderId="0" xfId="0" applyFont="1" applyFill="1" applyBorder="1" applyAlignment="1">
      <alignment vertical="center"/>
    </xf>
    <xf numFmtId="0" fontId="33" fillId="6" borderId="0" xfId="0" applyFont="1" applyFill="1" applyBorder="1" applyAlignment="1">
      <alignment vertical="center"/>
    </xf>
    <xf numFmtId="2" fontId="33" fillId="6" borderId="0" xfId="0" applyNumberFormat="1" applyFont="1" applyFill="1" applyBorder="1" applyAlignment="1">
      <alignment vertical="center"/>
    </xf>
    <xf numFmtId="2" fontId="156" fillId="6" borderId="57" xfId="0" applyNumberFormat="1" applyFont="1" applyFill="1" applyBorder="1" applyAlignment="1">
      <alignment vertical="center"/>
    </xf>
    <xf numFmtId="2" fontId="155" fillId="6" borderId="121" xfId="0" applyNumberFormat="1" applyFont="1" applyFill="1" applyBorder="1" applyAlignment="1">
      <alignment vertical="center"/>
    </xf>
    <xf numFmtId="2" fontId="3" fillId="2" borderId="8" xfId="0" applyNumberFormat="1" applyFont="1" applyFill="1" applyBorder="1"/>
    <xf numFmtId="186" fontId="3" fillId="2" borderId="8" xfId="0" applyNumberFormat="1" applyFont="1" applyFill="1" applyBorder="1"/>
    <xf numFmtId="2" fontId="3" fillId="2" borderId="126" xfId="0" applyNumberFormat="1" applyFont="1" applyFill="1" applyBorder="1"/>
    <xf numFmtId="2" fontId="3" fillId="6" borderId="0" xfId="0" applyNumberFormat="1" applyFont="1" applyFill="1" applyBorder="1"/>
    <xf numFmtId="0" fontId="155" fillId="0" borderId="57" xfId="0" applyFont="1" applyFill="1" applyBorder="1" applyAlignment="1">
      <alignment horizontal="left" vertical="center"/>
    </xf>
    <xf numFmtId="0" fontId="0" fillId="6" borderId="0" xfId="0" applyFont="1" applyFill="1" applyBorder="1" applyAlignment="1">
      <alignment vertical="center"/>
    </xf>
    <xf numFmtId="186" fontId="0" fillId="6" borderId="0" xfId="0" applyNumberFormat="1" applyFont="1" applyFill="1" applyBorder="1" applyAlignment="1">
      <alignment vertical="center"/>
    </xf>
    <xf numFmtId="1" fontId="0" fillId="6" borderId="0" xfId="0" applyNumberFormat="1" applyFont="1" applyFill="1" applyBorder="1" applyAlignment="1">
      <alignment vertical="center"/>
    </xf>
    <xf numFmtId="1" fontId="0" fillId="6" borderId="0" xfId="0" applyNumberFormat="1" applyFont="1" applyFill="1" applyBorder="1" applyAlignment="1">
      <alignment horizontal="center" vertical="center"/>
    </xf>
    <xf numFmtId="1" fontId="0" fillId="2" borderId="0" xfId="0" applyNumberFormat="1" applyFont="1" applyFill="1" applyBorder="1" applyAlignment="1">
      <alignment horizontal="center" vertical="center"/>
    </xf>
    <xf numFmtId="1" fontId="0" fillId="6" borderId="0" xfId="3" applyNumberFormat="1" applyFont="1" applyFill="1" applyBorder="1" applyAlignment="1">
      <alignment horizontal="center" vertical="center"/>
    </xf>
    <xf numFmtId="1" fontId="0" fillId="2" borderId="0" xfId="3" applyNumberFormat="1" applyFont="1" applyFill="1" applyBorder="1" applyAlignment="1">
      <alignment horizontal="center" vertical="center"/>
    </xf>
    <xf numFmtId="2" fontId="0" fillId="2" borderId="0" xfId="0" applyNumberFormat="1" applyFont="1" applyFill="1" applyBorder="1" applyAlignment="1">
      <alignment vertical="center"/>
    </xf>
    <xf numFmtId="2" fontId="0" fillId="6" borderId="0" xfId="0" applyNumberFormat="1" applyFont="1" applyFill="1" applyBorder="1" applyAlignment="1">
      <alignment vertical="center"/>
    </xf>
    <xf numFmtId="43" fontId="33" fillId="2" borderId="0" xfId="3" applyFont="1" applyFill="1" applyBorder="1" applyAlignment="1">
      <alignment horizontal="left" vertical="center"/>
    </xf>
    <xf numFmtId="43" fontId="3" fillId="2" borderId="0" xfId="3" applyFont="1" applyFill="1" applyBorder="1" applyAlignment="1">
      <alignment horizontal="left" vertical="center"/>
    </xf>
    <xf numFmtId="43" fontId="54" fillId="2" borderId="0" xfId="3" applyFont="1" applyFill="1" applyBorder="1" applyAlignment="1">
      <alignment horizontal="left" vertical="center"/>
    </xf>
    <xf numFmtId="193" fontId="0" fillId="6" borderId="0" xfId="3" applyNumberFormat="1" applyFont="1" applyFill="1" applyBorder="1" applyAlignment="1">
      <alignment horizontal="left" vertical="center"/>
    </xf>
    <xf numFmtId="43" fontId="135" fillId="2" borderId="0" xfId="3" applyFont="1" applyFill="1" applyBorder="1" applyAlignment="1">
      <alignment horizontal="left" vertical="center"/>
    </xf>
    <xf numFmtId="1" fontId="3" fillId="2" borderId="8" xfId="0" applyNumberFormat="1" applyFont="1" applyFill="1" applyBorder="1"/>
    <xf numFmtId="0" fontId="161" fillId="2" borderId="0" xfId="0" applyFont="1" applyFill="1" applyBorder="1"/>
    <xf numFmtId="0" fontId="54" fillId="2" borderId="126" xfId="0" applyFont="1" applyFill="1" applyBorder="1"/>
    <xf numFmtId="0" fontId="3" fillId="2" borderId="9" xfId="0" quotePrefix="1" applyFont="1" applyFill="1" applyBorder="1"/>
    <xf numFmtId="0" fontId="54" fillId="2" borderId="8" xfId="0" applyFont="1" applyFill="1" applyBorder="1"/>
    <xf numFmtId="2" fontId="130" fillId="6" borderId="0" xfId="0" applyNumberFormat="1" applyFont="1" applyFill="1" applyBorder="1" applyAlignment="1">
      <alignment vertical="center"/>
    </xf>
    <xf numFmtId="0" fontId="130" fillId="6" borderId="0" xfId="0" applyFont="1" applyFill="1" applyBorder="1" applyAlignment="1">
      <alignment vertical="center"/>
    </xf>
    <xf numFmtId="200" fontId="3" fillId="2" borderId="0" xfId="0" applyNumberFormat="1" applyFont="1" applyFill="1" applyBorder="1"/>
    <xf numFmtId="43" fontId="3" fillId="2" borderId="0" xfId="0" applyNumberFormat="1" applyFont="1" applyFill="1" applyBorder="1"/>
    <xf numFmtId="43" fontId="3" fillId="2" borderId="0" xfId="3" applyFont="1" applyFill="1" applyBorder="1"/>
    <xf numFmtId="193" fontId="3" fillId="0" borderId="0" xfId="0" applyNumberFormat="1" applyFont="1" applyFill="1" applyBorder="1"/>
    <xf numFmtId="0" fontId="156" fillId="15" borderId="59" xfId="0" applyFont="1" applyFill="1" applyBorder="1" applyAlignment="1">
      <alignment vertical="center"/>
    </xf>
    <xf numFmtId="2" fontId="156" fillId="15" borderId="59" xfId="0" applyNumberFormat="1" applyFont="1" applyFill="1" applyBorder="1" applyAlignment="1">
      <alignment vertical="center"/>
    </xf>
    <xf numFmtId="2" fontId="156" fillId="15" borderId="122" xfId="0" applyNumberFormat="1" applyFont="1" applyFill="1" applyBorder="1" applyAlignment="1">
      <alignment vertical="center"/>
    </xf>
    <xf numFmtId="0" fontId="130" fillId="6" borderId="0" xfId="0" applyFont="1" applyFill="1" applyBorder="1" applyAlignment="1">
      <alignment horizontal="center" vertical="center"/>
    </xf>
    <xf numFmtId="0" fontId="135" fillId="2" borderId="57" xfId="0" applyFont="1" applyFill="1" applyBorder="1" applyAlignment="1">
      <alignment vertical="center"/>
    </xf>
    <xf numFmtId="186" fontId="156" fillId="6" borderId="57" xfId="0" applyNumberFormat="1" applyFont="1" applyFill="1" applyBorder="1" applyAlignment="1">
      <alignment vertical="center"/>
    </xf>
    <xf numFmtId="200" fontId="0" fillId="2" borderId="6" xfId="3" applyNumberFormat="1" applyFont="1" applyFill="1" applyBorder="1" applyAlignment="1">
      <alignment horizontal="left" vertical="center"/>
    </xf>
    <xf numFmtId="0" fontId="153" fillId="2" borderId="0" xfId="0" quotePrefix="1" applyFont="1" applyFill="1" applyBorder="1" applyAlignment="1">
      <alignment horizontal="center" vertical="center"/>
    </xf>
    <xf numFmtId="0" fontId="154" fillId="2" borderId="0" xfId="0" applyFont="1" applyFill="1" applyBorder="1" applyAlignment="1">
      <alignment horizontal="center" vertical="center"/>
    </xf>
    <xf numFmtId="0" fontId="153" fillId="2" borderId="0" xfId="0" applyFont="1" applyFill="1" applyBorder="1" applyAlignment="1">
      <alignment horizontal="center"/>
    </xf>
    <xf numFmtId="0" fontId="154" fillId="2" borderId="0" xfId="0" applyFont="1" applyFill="1" applyBorder="1" applyAlignment="1">
      <alignment horizontal="center"/>
    </xf>
    <xf numFmtId="0" fontId="153" fillId="2" borderId="0" xfId="0" applyFont="1" applyFill="1" applyBorder="1" applyAlignment="1">
      <alignment horizontal="center" vertical="center"/>
    </xf>
    <xf numFmtId="2" fontId="156" fillId="2" borderId="0" xfId="0" applyNumberFormat="1" applyFont="1" applyFill="1" applyBorder="1" applyAlignment="1">
      <alignment horizontal="left" vertical="center"/>
    </xf>
    <xf numFmtId="0" fontId="155" fillId="2" borderId="0" xfId="0" applyFont="1" applyFill="1" applyBorder="1" applyAlignment="1"/>
    <xf numFmtId="0" fontId="154" fillId="2" borderId="0" xfId="0" applyFont="1" applyFill="1" applyBorder="1" applyAlignment="1">
      <alignment vertical="center"/>
    </xf>
    <xf numFmtId="0" fontId="155" fillId="2" borderId="0" xfId="0" applyFont="1" applyFill="1" applyBorder="1"/>
    <xf numFmtId="200" fontId="128" fillId="0" borderId="0" xfId="0" applyNumberFormat="1" applyFont="1" applyAlignment="1">
      <alignment vertical="top"/>
    </xf>
    <xf numFmtId="0" fontId="26" fillId="6" borderId="4" xfId="0" applyFont="1" applyFill="1" applyBorder="1" applyAlignment="1">
      <alignment horizontal="center" vertical="center" wrapText="1"/>
    </xf>
    <xf numFmtId="0" fontId="3" fillId="12" borderId="0" xfId="0" applyFont="1" applyFill="1" applyBorder="1"/>
    <xf numFmtId="2" fontId="3" fillId="12" borderId="0" xfId="0" applyNumberFormat="1" applyFont="1" applyFill="1" applyBorder="1"/>
    <xf numFmtId="170" fontId="53" fillId="2" borderId="0" xfId="3" applyNumberFormat="1" applyFont="1" applyFill="1" applyBorder="1" applyAlignment="1">
      <alignment horizontal="left" vertical="center"/>
    </xf>
    <xf numFmtId="180" fontId="51" fillId="14" borderId="0" xfId="0" quotePrefix="1" applyNumberFormat="1" applyFont="1" applyFill="1"/>
    <xf numFmtId="193" fontId="53" fillId="14" borderId="0" xfId="3" applyNumberFormat="1" applyFont="1" applyFill="1" applyBorder="1" applyAlignment="1">
      <alignment horizontal="right"/>
    </xf>
    <xf numFmtId="200" fontId="53" fillId="14" borderId="0" xfId="3" applyNumberFormat="1" applyFont="1" applyFill="1" applyBorder="1" applyAlignment="1">
      <alignment horizontal="right"/>
    </xf>
    <xf numFmtId="180" fontId="53" fillId="14" borderId="0" xfId="0" quotePrefix="1" applyNumberFormat="1" applyFont="1" applyFill="1"/>
    <xf numFmtId="200" fontId="0" fillId="2" borderId="0" xfId="0" applyNumberFormat="1" applyFont="1" applyFill="1" applyBorder="1"/>
    <xf numFmtId="0" fontId="162" fillId="0" borderId="0" xfId="0" applyFont="1"/>
    <xf numFmtId="43" fontId="162" fillId="0" borderId="0" xfId="0" applyNumberFormat="1" applyFont="1"/>
    <xf numFmtId="0" fontId="163" fillId="0" borderId="0" xfId="0" applyFont="1" applyAlignment="1">
      <alignment horizontal="right"/>
    </xf>
    <xf numFmtId="0" fontId="3" fillId="2" borderId="57" xfId="0" applyFont="1" applyFill="1" applyBorder="1"/>
    <xf numFmtId="0" fontId="165" fillId="0" borderId="0" xfId="3713" applyFont="1" applyBorder="1"/>
    <xf numFmtId="0" fontId="166" fillId="0" borderId="0" xfId="3713" applyFont="1" applyBorder="1"/>
    <xf numFmtId="2" fontId="165" fillId="0" borderId="0" xfId="3713" applyNumberFormat="1" applyFont="1" applyBorder="1" applyAlignment="1"/>
    <xf numFmtId="4" fontId="165" fillId="0" borderId="0" xfId="3713" applyNumberFormat="1" applyFont="1" applyBorder="1" applyAlignment="1"/>
    <xf numFmtId="181" fontId="165" fillId="0" borderId="0" xfId="3713" applyNumberFormat="1" applyFont="1" applyBorder="1" applyAlignment="1"/>
    <xf numFmtId="0" fontId="168" fillId="0" borderId="0" xfId="3713" applyFont="1" applyBorder="1" applyAlignment="1">
      <alignment vertical="center"/>
    </xf>
    <xf numFmtId="0" fontId="166" fillId="0" borderId="0" xfId="3713" applyFont="1" applyBorder="1" applyAlignment="1">
      <alignment vertical="center"/>
    </xf>
    <xf numFmtId="3" fontId="165" fillId="0" borderId="0" xfId="3713" applyNumberFormat="1" applyFont="1" applyBorder="1" applyAlignment="1">
      <alignment vertical="center"/>
    </xf>
    <xf numFmtId="0" fontId="165" fillId="0" borderId="0" xfId="3713" applyFont="1" applyBorder="1" applyAlignment="1">
      <alignment vertical="center"/>
    </xf>
    <xf numFmtId="0" fontId="165" fillId="0" borderId="0" xfId="3713" applyFont="1" applyBorder="1" applyAlignment="1">
      <alignment textRotation="36"/>
    </xf>
    <xf numFmtId="0" fontId="169" fillId="0" borderId="0" xfId="3713" applyFont="1" applyBorder="1" applyAlignment="1">
      <alignment vertical="center"/>
    </xf>
    <xf numFmtId="0" fontId="170" fillId="0" borderId="0" xfId="3713" applyFont="1" applyBorder="1" applyAlignment="1">
      <alignment vertical="center"/>
    </xf>
    <xf numFmtId="0" fontId="171" fillId="0" borderId="13" xfId="3713" applyFont="1" applyBorder="1"/>
    <xf numFmtId="0" fontId="33" fillId="8" borderId="0" xfId="3713" applyFont="1" applyFill="1" applyBorder="1"/>
    <xf numFmtId="0" fontId="33" fillId="0" borderId="0" xfId="3713" applyFont="1" applyFill="1" applyBorder="1"/>
    <xf numFmtId="2" fontId="165" fillId="0" borderId="0" xfId="3713" applyNumberFormat="1" applyFont="1" applyBorder="1" applyAlignment="1">
      <alignment horizontal="center"/>
    </xf>
    <xf numFmtId="0" fontId="165" fillId="0" borderId="0" xfId="3713" applyFont="1" applyBorder="1" applyAlignment="1">
      <alignment horizontal="center"/>
    </xf>
    <xf numFmtId="4" fontId="168" fillId="0" borderId="0" xfId="3713" applyNumberFormat="1" applyFont="1" applyBorder="1" applyAlignment="1">
      <alignment horizontal="center" vertical="center"/>
    </xf>
    <xf numFmtId="0" fontId="168" fillId="0" borderId="0" xfId="3713" applyFont="1" applyBorder="1" applyAlignment="1">
      <alignment horizontal="center" vertical="center"/>
    </xf>
    <xf numFmtId="0" fontId="10" fillId="0" borderId="119" xfId="3713" applyFont="1" applyBorder="1" applyAlignment="1">
      <alignment horizontal="center" vertical="center"/>
    </xf>
    <xf numFmtId="0" fontId="167" fillId="0" borderId="0" xfId="4676" applyFont="1" applyBorder="1"/>
    <xf numFmtId="4" fontId="165" fillId="0" borderId="0" xfId="3713" applyNumberFormat="1" applyFont="1" applyBorder="1" applyAlignment="1">
      <alignment vertical="center"/>
    </xf>
    <xf numFmtId="0" fontId="10" fillId="0" borderId="117" xfId="3713" applyFont="1" applyBorder="1"/>
    <xf numFmtId="0" fontId="145" fillId="4" borderId="0" xfId="2325" applyFont="1" applyFill="1" applyBorder="1" applyAlignment="1">
      <alignment horizontal="left" vertical="center"/>
    </xf>
    <xf numFmtId="200" fontId="128" fillId="0" borderId="0" xfId="3" applyNumberFormat="1" applyFont="1" applyBorder="1" applyAlignment="1">
      <alignment horizontal="right"/>
    </xf>
    <xf numFmtId="175" fontId="128" fillId="0" borderId="0" xfId="0" applyNumberFormat="1" applyFont="1" applyBorder="1" applyAlignment="1">
      <alignment horizontal="center" vertical="center"/>
    </xf>
    <xf numFmtId="193" fontId="128" fillId="0" borderId="0" xfId="3" applyNumberFormat="1" applyFont="1" applyBorder="1" applyAlignment="1">
      <alignment horizontal="right"/>
    </xf>
    <xf numFmtId="200" fontId="147" fillId="0" borderId="0" xfId="3" applyNumberFormat="1" applyFont="1" applyBorder="1" applyAlignment="1">
      <alignment horizontal="right"/>
    </xf>
    <xf numFmtId="0" fontId="128" fillId="0" borderId="0" xfId="0" applyFont="1" applyBorder="1" applyAlignment="1">
      <alignment vertical="top"/>
    </xf>
    <xf numFmtId="180" fontId="146" fillId="14" borderId="0" xfId="0" quotePrefix="1" applyNumberFormat="1" applyFont="1" applyFill="1" applyBorder="1"/>
    <xf numFmtId="0" fontId="127" fillId="14" borderId="0" xfId="0" applyFont="1" applyFill="1" applyBorder="1" applyAlignment="1">
      <alignment vertical="center"/>
    </xf>
    <xf numFmtId="180" fontId="128" fillId="14" borderId="0" xfId="4300" applyNumberFormat="1" applyFont="1" applyFill="1" applyBorder="1" applyAlignment="1">
      <alignment horizontal="center"/>
    </xf>
    <xf numFmtId="0" fontId="126" fillId="14" borderId="0" xfId="4300" applyFont="1" applyFill="1" applyBorder="1" applyAlignment="1">
      <alignment horizontal="center"/>
    </xf>
    <xf numFmtId="194" fontId="128" fillId="14" borderId="0" xfId="1202" applyNumberFormat="1" applyFont="1" applyFill="1" applyBorder="1" applyAlignment="1">
      <alignment horizontal="center" vertical="center"/>
    </xf>
    <xf numFmtId="0" fontId="131" fillId="14" borderId="0" xfId="0" applyFont="1" applyFill="1" applyBorder="1"/>
    <xf numFmtId="0" fontId="134" fillId="0" borderId="0" xfId="2325" applyFont="1" applyBorder="1" applyAlignment="1">
      <alignment vertical="center"/>
    </xf>
    <xf numFmtId="4" fontId="128" fillId="0" borderId="0" xfId="0" applyNumberFormat="1" applyFont="1" applyBorder="1" applyAlignment="1">
      <alignment horizontal="center" vertical="center"/>
    </xf>
    <xf numFmtId="193" fontId="128" fillId="0" borderId="0" xfId="1202" applyNumberFormat="1" applyFont="1" applyFill="1" applyBorder="1" applyAlignment="1">
      <alignment horizontal="center" vertical="center"/>
    </xf>
    <xf numFmtId="200" fontId="150" fillId="0" borderId="0" xfId="3" applyNumberFormat="1" applyFont="1" applyBorder="1" applyAlignment="1">
      <alignment horizontal="right"/>
    </xf>
    <xf numFmtId="0" fontId="53" fillId="2" borderId="0" xfId="0" applyFont="1" applyFill="1" applyBorder="1" applyAlignment="1">
      <alignment horizontal="center" vertical="center" wrapText="1"/>
    </xf>
    <xf numFmtId="43" fontId="56" fillId="2" borderId="0" xfId="3" applyFont="1" applyFill="1" applyBorder="1" applyAlignment="1">
      <alignment horizontal="center" vertical="center"/>
    </xf>
    <xf numFmtId="0" fontId="51" fillId="2" borderId="0" xfId="0" applyNumberFormat="1" applyFont="1" applyFill="1" applyBorder="1" applyAlignment="1">
      <alignment horizontal="center" vertical="center"/>
    </xf>
    <xf numFmtId="194" fontId="51" fillId="2" borderId="0" xfId="8" applyNumberFormat="1" applyFont="1" applyFill="1" applyBorder="1" applyAlignment="1">
      <alignment vertical="top"/>
    </xf>
    <xf numFmtId="0" fontId="51" fillId="2" borderId="0" xfId="0" applyFont="1" applyFill="1" applyBorder="1" applyAlignment="1">
      <alignment horizontal="center" vertical="top"/>
    </xf>
    <xf numFmtId="194" fontId="56" fillId="2" borderId="0" xfId="8" applyNumberFormat="1" applyFont="1" applyFill="1" applyBorder="1" applyAlignment="1">
      <alignment horizontal="center" vertical="center"/>
    </xf>
    <xf numFmtId="194" fontId="56" fillId="2" borderId="0" xfId="8" applyNumberFormat="1" applyFont="1" applyFill="1" applyBorder="1" applyAlignment="1">
      <alignment horizontal="center" vertical="top"/>
    </xf>
    <xf numFmtId="194" fontId="51" fillId="2" borderId="0" xfId="8" applyNumberFormat="1" applyFont="1" applyFill="1" applyBorder="1" applyAlignment="1">
      <alignment vertical="center"/>
    </xf>
    <xf numFmtId="170" fontId="51" fillId="2" borderId="0" xfId="3" applyNumberFormat="1" applyFont="1" applyFill="1" applyBorder="1" applyAlignment="1">
      <alignment vertical="center"/>
    </xf>
    <xf numFmtId="0" fontId="153" fillId="6" borderId="57" xfId="0" applyFont="1" applyFill="1" applyBorder="1" applyAlignment="1">
      <alignment horizontal="center" vertical="center"/>
    </xf>
    <xf numFmtId="0" fontId="153" fillId="6" borderId="57" xfId="0" applyFont="1" applyFill="1" applyBorder="1" applyAlignment="1">
      <alignment horizontal="center"/>
    </xf>
    <xf numFmtId="0" fontId="15" fillId="0" borderId="0" xfId="3713" applyFont="1" applyBorder="1"/>
    <xf numFmtId="2" fontId="15" fillId="0" borderId="0" xfId="3713" applyNumberFormat="1" applyFont="1" applyBorder="1" applyAlignment="1"/>
    <xf numFmtId="0" fontId="173" fillId="0" borderId="0" xfId="4676" applyFont="1" applyBorder="1"/>
    <xf numFmtId="0" fontId="174" fillId="0" borderId="0" xfId="3713" applyFont="1" applyBorder="1"/>
    <xf numFmtId="4" fontId="174" fillId="0" borderId="0" xfId="3713" applyNumberFormat="1" applyFont="1" applyBorder="1" applyAlignment="1"/>
    <xf numFmtId="0" fontId="14" fillId="0" borderId="0" xfId="3713" applyFont="1" applyBorder="1"/>
    <xf numFmtId="0" fontId="175" fillId="0" borderId="0" xfId="4676" applyFont="1" applyBorder="1"/>
    <xf numFmtId="0" fontId="176" fillId="0" borderId="0" xfId="3713" applyFont="1" applyBorder="1"/>
    <xf numFmtId="0" fontId="171" fillId="0" borderId="0" xfId="3713" applyFont="1" applyBorder="1"/>
    <xf numFmtId="0" fontId="172" fillId="0" borderId="0" xfId="3713" applyFont="1" applyBorder="1" applyAlignment="1">
      <alignment horizontal="center" vertical="center"/>
    </xf>
    <xf numFmtId="0" fontId="25" fillId="0" borderId="0" xfId="3713" applyFont="1" applyBorder="1" applyAlignment="1">
      <alignment horizontal="center" vertical="center"/>
    </xf>
    <xf numFmtId="0" fontId="177" fillId="0" borderId="0" xfId="3713" applyFont="1" applyBorder="1"/>
    <xf numFmtId="2" fontId="177" fillId="0" borderId="0" xfId="3713" applyNumberFormat="1" applyFont="1" applyBorder="1" applyAlignment="1"/>
    <xf numFmtId="2" fontId="177" fillId="0" borderId="0" xfId="3713" applyNumberFormat="1" applyFont="1" applyBorder="1"/>
    <xf numFmtId="2" fontId="176" fillId="0" borderId="0" xfId="3713" applyNumberFormat="1" applyFont="1" applyBorder="1" applyAlignment="1"/>
    <xf numFmtId="4" fontId="176" fillId="0" borderId="0" xfId="3713" applyNumberFormat="1" applyFont="1" applyBorder="1" applyAlignment="1"/>
    <xf numFmtId="181" fontId="176" fillId="0" borderId="0" xfId="3713" applyNumberFormat="1" applyFont="1" applyBorder="1" applyAlignment="1"/>
    <xf numFmtId="2" fontId="176" fillId="0" borderId="0" xfId="3713" applyNumberFormat="1" applyFont="1" applyBorder="1" applyAlignment="1">
      <alignment horizontal="center"/>
    </xf>
    <xf numFmtId="0" fontId="178" fillId="0" borderId="0" xfId="3713" applyFont="1" applyBorder="1" applyAlignment="1">
      <alignment vertical="center"/>
    </xf>
    <xf numFmtId="0" fontId="179" fillId="0" borderId="0" xfId="3713" applyFont="1" applyBorder="1" applyAlignment="1">
      <alignment vertical="center"/>
    </xf>
    <xf numFmtId="0" fontId="176" fillId="0" borderId="0" xfId="3713" applyFont="1" applyBorder="1" applyAlignment="1">
      <alignment horizontal="center"/>
    </xf>
    <xf numFmtId="3" fontId="176" fillId="0" borderId="0" xfId="3713" applyNumberFormat="1" applyFont="1" applyBorder="1" applyAlignment="1">
      <alignment vertical="center"/>
    </xf>
    <xf numFmtId="0" fontId="176" fillId="0" borderId="0" xfId="3713" applyFont="1" applyBorder="1" applyAlignment="1">
      <alignment vertical="center"/>
    </xf>
    <xf numFmtId="0" fontId="176" fillId="0" borderId="0" xfId="3713" applyFont="1" applyBorder="1" applyAlignment="1">
      <alignment textRotation="36"/>
    </xf>
    <xf numFmtId="0" fontId="16" fillId="2" borderId="0" xfId="0" applyFont="1" applyFill="1" applyBorder="1" applyAlignment="1">
      <alignment vertical="center"/>
    </xf>
    <xf numFmtId="0" fontId="48" fillId="2" borderId="0" xfId="0" applyFont="1" applyFill="1" applyBorder="1" applyAlignment="1">
      <alignment horizontal="center" vertical="center"/>
    </xf>
    <xf numFmtId="0" fontId="48" fillId="2" borderId="0" xfId="0" applyFont="1" applyFill="1" applyBorder="1" applyAlignment="1">
      <alignment vertical="center"/>
    </xf>
    <xf numFmtId="0" fontId="180" fillId="2" borderId="0" xfId="0" applyFont="1" applyFill="1" applyBorder="1" applyAlignment="1">
      <alignment vertical="center"/>
    </xf>
    <xf numFmtId="0" fontId="181" fillId="2" borderId="0" xfId="0" applyFont="1" applyFill="1" applyBorder="1" applyAlignment="1">
      <alignment horizontal="center" vertical="center"/>
    </xf>
    <xf numFmtId="0" fontId="181" fillId="2" borderId="0" xfId="0" applyFont="1" applyFill="1" applyBorder="1" applyAlignment="1">
      <alignment vertical="center"/>
    </xf>
    <xf numFmtId="0" fontId="180" fillId="2" borderId="57" xfId="0" applyFont="1" applyFill="1" applyBorder="1" applyAlignment="1">
      <alignment vertical="center"/>
    </xf>
    <xf numFmtId="0" fontId="181" fillId="2" borderId="122" xfId="0" applyFont="1" applyFill="1" applyBorder="1" applyAlignment="1">
      <alignment horizontal="center" vertical="center"/>
    </xf>
    <xf numFmtId="0" fontId="181" fillId="2" borderId="122" xfId="0" applyFont="1" applyFill="1" applyBorder="1" applyAlignment="1">
      <alignment vertical="center"/>
    </xf>
    <xf numFmtId="0" fontId="181" fillId="2" borderId="57" xfId="0" applyFont="1" applyFill="1" applyBorder="1" applyAlignment="1">
      <alignment vertical="center"/>
    </xf>
    <xf numFmtId="0" fontId="180" fillId="2" borderId="121" xfId="0" applyFont="1" applyFill="1" applyBorder="1" applyAlignment="1">
      <alignment vertical="center"/>
    </xf>
    <xf numFmtId="0" fontId="181" fillId="0" borderId="57" xfId="0" applyFont="1" applyFill="1" applyBorder="1" applyAlignment="1">
      <alignment horizontal="center" vertical="center"/>
    </xf>
    <xf numFmtId="0" fontId="181" fillId="0" borderId="57" xfId="0" applyFont="1" applyFill="1" applyBorder="1" applyAlignment="1">
      <alignment vertical="center"/>
    </xf>
    <xf numFmtId="0" fontId="181" fillId="2" borderId="59" xfId="0" applyFont="1" applyFill="1" applyBorder="1" applyAlignment="1">
      <alignment vertical="center"/>
    </xf>
    <xf numFmtId="2" fontId="181" fillId="6" borderId="57" xfId="0" applyNumberFormat="1" applyFont="1" applyFill="1" applyBorder="1" applyAlignment="1">
      <alignment vertical="center"/>
    </xf>
    <xf numFmtId="2" fontId="180" fillId="6" borderId="121" xfId="0" applyNumberFormat="1" applyFont="1" applyFill="1" applyBorder="1" applyAlignment="1">
      <alignment vertical="center"/>
    </xf>
    <xf numFmtId="0" fontId="181" fillId="0" borderId="59" xfId="0" applyFont="1" applyFill="1" applyBorder="1" applyAlignment="1">
      <alignment vertical="center"/>
    </xf>
    <xf numFmtId="2" fontId="181" fillId="0" borderId="57" xfId="0" applyNumberFormat="1" applyFont="1" applyFill="1" applyBorder="1" applyAlignment="1">
      <alignment vertical="center"/>
    </xf>
    <xf numFmtId="0" fontId="180" fillId="0" borderId="121" xfId="0" applyFont="1" applyFill="1" applyBorder="1" applyAlignment="1"/>
    <xf numFmtId="0" fontId="180" fillId="0" borderId="121" xfId="0" applyFont="1" applyFill="1" applyBorder="1" applyAlignment="1">
      <alignment vertical="center"/>
    </xf>
    <xf numFmtId="0" fontId="180" fillId="0" borderId="57" xfId="0" applyFont="1" applyFill="1" applyBorder="1" applyAlignment="1">
      <alignment horizontal="left" vertical="center"/>
    </xf>
    <xf numFmtId="0" fontId="16" fillId="2" borderId="57" xfId="0" applyFont="1" applyFill="1" applyBorder="1"/>
    <xf numFmtId="0" fontId="180" fillId="0" borderId="121" xfId="0" applyFont="1" applyFill="1" applyBorder="1"/>
    <xf numFmtId="0" fontId="181" fillId="0" borderId="123" xfId="0" applyFont="1" applyFill="1" applyBorder="1" applyAlignment="1">
      <alignment vertical="center"/>
    </xf>
    <xf numFmtId="0" fontId="180" fillId="0" borderId="57" xfId="0" applyFont="1" applyFill="1" applyBorder="1" applyAlignment="1">
      <alignment vertical="center"/>
    </xf>
    <xf numFmtId="0" fontId="181" fillId="0" borderId="123" xfId="0" applyFont="1" applyFill="1" applyBorder="1" applyAlignment="1">
      <alignment horizontal="center" vertical="center"/>
    </xf>
    <xf numFmtId="2" fontId="181" fillId="0" borderId="57" xfId="0" applyNumberFormat="1" applyFont="1" applyFill="1" applyBorder="1" applyAlignment="1">
      <alignment horizontal="left" vertical="center"/>
    </xf>
    <xf numFmtId="0" fontId="165" fillId="0" borderId="0" xfId="3713" applyFont="1" applyFill="1" applyBorder="1"/>
    <xf numFmtId="0" fontId="0" fillId="0" borderId="0" xfId="0" applyFont="1" applyFill="1" applyBorder="1" applyAlignment="1">
      <alignment horizontal="center" vertical="center"/>
    </xf>
    <xf numFmtId="0" fontId="0" fillId="0" borderId="0" xfId="0" applyFont="1" applyFill="1" applyBorder="1" applyAlignment="1">
      <alignment vertical="center"/>
    </xf>
    <xf numFmtId="0" fontId="156" fillId="0" borderId="0" xfId="0" applyFont="1" applyFill="1" applyBorder="1" applyAlignment="1">
      <alignment horizontal="center" vertical="center"/>
    </xf>
    <xf numFmtId="0" fontId="156" fillId="0" borderId="0" xfId="0" applyFont="1" applyFill="1" applyBorder="1" applyAlignment="1">
      <alignment vertical="center"/>
    </xf>
    <xf numFmtId="2" fontId="156" fillId="0" borderId="0" xfId="0" applyNumberFormat="1" applyFont="1" applyFill="1" applyBorder="1" applyAlignment="1">
      <alignment vertical="center"/>
    </xf>
    <xf numFmtId="2" fontId="156" fillId="0" borderId="0" xfId="0" applyNumberFormat="1" applyFont="1" applyFill="1" applyBorder="1" applyAlignment="1">
      <alignment horizontal="left" vertical="center"/>
    </xf>
    <xf numFmtId="0" fontId="135" fillId="0" borderId="0" xfId="0" applyFont="1" applyFill="1" applyBorder="1" applyAlignment="1">
      <alignment vertical="center"/>
    </xf>
    <xf numFmtId="2" fontId="156" fillId="0" borderId="0" xfId="0" applyNumberFormat="1" applyFont="1" applyFill="1" applyBorder="1" applyAlignment="1">
      <alignment horizontal="center" vertical="center"/>
    </xf>
    <xf numFmtId="0" fontId="176" fillId="0" borderId="0" xfId="3713" applyFont="1" applyFill="1" applyBorder="1"/>
    <xf numFmtId="0" fontId="164" fillId="0" borderId="0" xfId="0" applyFont="1" applyFill="1" applyBorder="1" applyAlignment="1">
      <alignment vertical="center"/>
    </xf>
    <xf numFmtId="0" fontId="182" fillId="0" borderId="0" xfId="0" applyFont="1" applyFill="1" applyBorder="1" applyAlignment="1">
      <alignment vertical="center"/>
    </xf>
    <xf numFmtId="2" fontId="182" fillId="0" borderId="0" xfId="0" applyNumberFormat="1" applyFont="1" applyFill="1" applyBorder="1" applyAlignment="1">
      <alignment horizontal="center" vertical="center"/>
    </xf>
    <xf numFmtId="2" fontId="182" fillId="0" borderId="0" xfId="0" applyNumberFormat="1" applyFont="1" applyFill="1" applyBorder="1" applyAlignment="1">
      <alignment vertical="center"/>
    </xf>
    <xf numFmtId="186" fontId="182" fillId="0" borderId="0" xfId="0" applyNumberFormat="1" applyFont="1" applyFill="1" applyBorder="1" applyAlignment="1">
      <alignment horizontal="center" vertical="center"/>
    </xf>
    <xf numFmtId="0" fontId="153" fillId="0" borderId="0" xfId="0" applyFont="1" applyFill="1" applyBorder="1" applyAlignment="1">
      <alignment vertical="center"/>
    </xf>
    <xf numFmtId="2" fontId="153" fillId="0" borderId="0" xfId="0" applyNumberFormat="1" applyFont="1" applyFill="1" applyBorder="1" applyAlignment="1">
      <alignment vertical="center"/>
    </xf>
    <xf numFmtId="0" fontId="10" fillId="0" borderId="0" xfId="3713" applyFont="1" applyBorder="1" applyAlignment="1">
      <alignment horizontal="center"/>
    </xf>
    <xf numFmtId="0" fontId="165" fillId="0" borderId="0" xfId="3713" applyFont="1" applyBorder="1" applyAlignment="1">
      <alignment horizontal="center" vertical="center"/>
    </xf>
    <xf numFmtId="0" fontId="145" fillId="4" borderId="0" xfId="2325" applyFont="1" applyFill="1" applyBorder="1" applyAlignment="1">
      <alignment horizontal="center" vertical="center"/>
    </xf>
    <xf numFmtId="0" fontId="3" fillId="2" borderId="0" xfId="0" applyFont="1" applyFill="1" applyBorder="1" applyAlignment="1">
      <alignment horizontal="center" vertical="center"/>
    </xf>
    <xf numFmtId="0" fontId="10" fillId="0" borderId="0" xfId="3713" applyFont="1" applyBorder="1"/>
    <xf numFmtId="0" fontId="10" fillId="0" borderId="0" xfId="3713" applyFont="1" applyBorder="1"/>
    <xf numFmtId="0" fontId="154" fillId="0" borderId="57" xfId="0" applyFont="1" applyFill="1" applyBorder="1" applyAlignment="1">
      <alignment horizontal="center"/>
    </xf>
    <xf numFmtId="0" fontId="154" fillId="2" borderId="57" xfId="0" quotePrefix="1" applyFont="1" applyFill="1" applyBorder="1" applyAlignment="1">
      <alignment horizontal="left" vertical="center"/>
    </xf>
    <xf numFmtId="0" fontId="153" fillId="0" borderId="57" xfId="0" applyFont="1" applyFill="1" applyBorder="1" applyAlignment="1">
      <alignment horizontal="left"/>
    </xf>
    <xf numFmtId="0" fontId="153" fillId="0" borderId="57" xfId="0" quotePrefix="1" applyFont="1" applyFill="1" applyBorder="1" applyAlignment="1">
      <alignment horizontal="center"/>
    </xf>
    <xf numFmtId="0" fontId="153" fillId="16" borderId="57" xfId="0" applyFont="1" applyFill="1" applyBorder="1" applyAlignment="1">
      <alignment horizontal="center"/>
    </xf>
    <xf numFmtId="0" fontId="153" fillId="0" borderId="57" xfId="0" applyFont="1" applyFill="1" applyBorder="1" applyAlignment="1">
      <alignment horizontal="left" vertical="center"/>
    </xf>
    <xf numFmtId="0" fontId="153" fillId="16" borderId="57" xfId="0" applyFont="1" applyFill="1" applyBorder="1" applyAlignment="1">
      <alignment horizontal="center" vertical="center"/>
    </xf>
    <xf numFmtId="0" fontId="154" fillId="0" borderId="57" xfId="0" applyFont="1" applyFill="1" applyBorder="1" applyAlignment="1">
      <alignment horizontal="left" vertical="center"/>
    </xf>
    <xf numFmtId="0" fontId="153" fillId="2" borderId="57" xfId="0" applyFont="1" applyFill="1" applyBorder="1" applyAlignment="1">
      <alignment horizontal="left" vertical="center"/>
    </xf>
    <xf numFmtId="186" fontId="153" fillId="0" borderId="57" xfId="0" applyNumberFormat="1" applyFont="1" applyFill="1" applyBorder="1" applyAlignment="1">
      <alignment horizontal="left" vertical="center"/>
    </xf>
    <xf numFmtId="0" fontId="154" fillId="0" borderId="57" xfId="0" applyFont="1" applyFill="1" applyBorder="1" applyAlignment="1">
      <alignment horizontal="left"/>
    </xf>
    <xf numFmtId="0" fontId="153" fillId="2" borderId="121" xfId="0" applyFont="1" applyFill="1" applyBorder="1" applyAlignment="1">
      <alignment horizontal="center"/>
    </xf>
    <xf numFmtId="0" fontId="153" fillId="0" borderId="121" xfId="0" applyFont="1" applyFill="1" applyBorder="1" applyAlignment="1">
      <alignment horizontal="center"/>
    </xf>
    <xf numFmtId="0" fontId="153" fillId="0" borderId="121" xfId="0" applyFont="1" applyFill="1" applyBorder="1" applyAlignment="1">
      <alignment horizontal="center" vertical="center"/>
    </xf>
    <xf numFmtId="0" fontId="154" fillId="0" borderId="121" xfId="0" applyFont="1" applyFill="1" applyBorder="1" applyAlignment="1">
      <alignment horizontal="center" vertical="center"/>
    </xf>
    <xf numFmtId="0" fontId="153" fillId="2" borderId="121" xfId="0" applyFont="1" applyFill="1" applyBorder="1" applyAlignment="1">
      <alignment horizontal="center" vertical="center"/>
    </xf>
    <xf numFmtId="0" fontId="55" fillId="2" borderId="21" xfId="0" applyFont="1" applyFill="1" applyBorder="1" applyAlignment="1">
      <alignment vertical="center"/>
    </xf>
    <xf numFmtId="0" fontId="53" fillId="2" borderId="26" xfId="0" applyFont="1" applyFill="1" applyBorder="1" applyAlignment="1">
      <alignment vertical="center"/>
    </xf>
    <xf numFmtId="0" fontId="51" fillId="2" borderId="21" xfId="0" applyFont="1" applyFill="1" applyBorder="1" applyAlignment="1"/>
    <xf numFmtId="170" fontId="56" fillId="2" borderId="26" xfId="3" applyNumberFormat="1" applyFont="1" applyFill="1" applyBorder="1" applyAlignment="1">
      <alignment horizontal="center" vertical="center"/>
    </xf>
    <xf numFmtId="0" fontId="51" fillId="2" borderId="21" xfId="0" applyFont="1" applyFill="1" applyBorder="1" applyAlignment="1">
      <alignment vertical="top"/>
    </xf>
    <xf numFmtId="0" fontId="51" fillId="2" borderId="26" xfId="0" applyFont="1" applyFill="1" applyBorder="1" applyAlignment="1">
      <alignment vertical="center"/>
    </xf>
    <xf numFmtId="0" fontId="51" fillId="2" borderId="26" xfId="0" applyFont="1" applyFill="1" applyBorder="1" applyAlignment="1">
      <alignment vertical="top"/>
    </xf>
    <xf numFmtId="170" fontId="51" fillId="2" borderId="26" xfId="3" applyNumberFormat="1" applyFont="1" applyFill="1" applyBorder="1" applyAlignment="1">
      <alignment horizontal="left" vertical="center"/>
    </xf>
    <xf numFmtId="0" fontId="51" fillId="2" borderId="21" xfId="0" applyFont="1" applyFill="1" applyBorder="1" applyAlignment="1">
      <alignment vertical="center"/>
    </xf>
    <xf numFmtId="0" fontId="133" fillId="2" borderId="26" xfId="0" applyFont="1" applyFill="1" applyBorder="1"/>
    <xf numFmtId="0" fontId="137" fillId="2" borderId="136" xfId="0" applyFont="1" applyFill="1" applyBorder="1" applyAlignment="1">
      <alignment vertical="center"/>
    </xf>
    <xf numFmtId="0" fontId="126" fillId="2" borderId="137" xfId="0" applyFont="1" applyFill="1" applyBorder="1"/>
    <xf numFmtId="0" fontId="133" fillId="2" borderId="137" xfId="0" applyFont="1" applyFill="1" applyBorder="1" applyAlignment="1">
      <alignment horizontal="center"/>
    </xf>
    <xf numFmtId="0" fontId="151" fillId="2" borderId="137" xfId="0" applyFont="1" applyFill="1" applyBorder="1" applyAlignment="1">
      <alignment vertical="center" wrapText="1"/>
    </xf>
    <xf numFmtId="0" fontId="54" fillId="2" borderId="26" xfId="0" applyFont="1" applyFill="1" applyBorder="1" applyAlignment="1">
      <alignment vertical="center" wrapText="1"/>
    </xf>
    <xf numFmtId="43" fontId="56" fillId="2" borderId="137" xfId="3" applyFont="1" applyFill="1" applyBorder="1" applyAlignment="1">
      <alignment horizontal="center" vertical="center"/>
    </xf>
    <xf numFmtId="194" fontId="51" fillId="2" borderId="137" xfId="8" applyNumberFormat="1" applyFont="1" applyFill="1" applyBorder="1" applyAlignment="1">
      <alignment vertical="top"/>
    </xf>
    <xf numFmtId="194" fontId="56" fillId="2" borderId="137" xfId="8" applyNumberFormat="1" applyFont="1" applyFill="1" applyBorder="1" applyAlignment="1">
      <alignment horizontal="center" vertical="center"/>
    </xf>
    <xf numFmtId="194" fontId="56" fillId="2" borderId="137" xfId="8" applyNumberFormat="1" applyFont="1" applyFill="1" applyBorder="1" applyAlignment="1">
      <alignment horizontal="center" vertical="top"/>
    </xf>
    <xf numFmtId="194" fontId="51" fillId="2" borderId="137" xfId="8" applyNumberFormat="1" applyFont="1" applyFill="1" applyBorder="1" applyAlignment="1">
      <alignment vertical="center"/>
    </xf>
    <xf numFmtId="170" fontId="51" fillId="2" borderId="137" xfId="3" applyNumberFormat="1" applyFont="1" applyFill="1" applyBorder="1" applyAlignment="1">
      <alignment vertical="center"/>
    </xf>
    <xf numFmtId="194" fontId="51" fillId="2" borderId="137" xfId="8" applyNumberFormat="1" applyFont="1" applyFill="1" applyBorder="1" applyAlignment="1">
      <alignment horizontal="left" vertical="center"/>
    </xf>
    <xf numFmtId="0" fontId="3" fillId="2" borderId="137" xfId="0" applyFont="1" applyFill="1" applyBorder="1"/>
    <xf numFmtId="43" fontId="53" fillId="2" borderId="135" xfId="3" applyFont="1" applyFill="1" applyBorder="1" applyAlignment="1">
      <alignment horizontal="center" vertical="center"/>
    </xf>
    <xf numFmtId="0" fontId="3" fillId="2" borderId="137" xfId="0" applyFont="1" applyFill="1" applyBorder="1" applyAlignment="1">
      <alignment vertical="center"/>
    </xf>
    <xf numFmtId="0" fontId="133" fillId="2" borderId="137" xfId="0" applyFont="1" applyFill="1" applyBorder="1" applyAlignment="1">
      <alignment horizontal="center" vertical="center"/>
    </xf>
    <xf numFmtId="0" fontId="3" fillId="2" borderId="26" xfId="0" applyFont="1" applyFill="1" applyBorder="1" applyAlignment="1">
      <alignment vertical="center"/>
    </xf>
    <xf numFmtId="0" fontId="127" fillId="2" borderId="137" xfId="0" applyFont="1" applyFill="1" applyBorder="1" applyAlignment="1">
      <alignment vertical="center"/>
    </xf>
    <xf numFmtId="0" fontId="3" fillId="2" borderId="26" xfId="0" applyFont="1" applyFill="1" applyBorder="1" applyAlignment="1">
      <alignment horizontal="right" vertical="center"/>
    </xf>
    <xf numFmtId="181" fontId="3" fillId="2" borderId="137" xfId="0" applyNumberFormat="1" applyFont="1" applyFill="1" applyBorder="1" applyAlignment="1">
      <alignment vertical="center"/>
    </xf>
    <xf numFmtId="0" fontId="3" fillId="2" borderId="26" xfId="0" applyFont="1" applyFill="1" applyBorder="1" applyAlignment="1">
      <alignment horizontal="left" vertical="center"/>
    </xf>
    <xf numFmtId="2" fontId="3" fillId="2" borderId="137" xfId="0" applyNumberFormat="1" applyFont="1" applyFill="1" applyBorder="1" applyAlignment="1">
      <alignment vertical="center"/>
    </xf>
    <xf numFmtId="0" fontId="133" fillId="2" borderId="137" xfId="0" applyFont="1" applyFill="1" applyBorder="1" applyAlignment="1">
      <alignment vertical="center"/>
    </xf>
    <xf numFmtId="0" fontId="133" fillId="2" borderId="138" xfId="0" applyFont="1" applyFill="1" applyBorder="1" applyAlignment="1">
      <alignment vertical="center"/>
    </xf>
    <xf numFmtId="0" fontId="3" fillId="2" borderId="119" xfId="0" applyFont="1" applyFill="1" applyBorder="1" applyAlignment="1">
      <alignment horizontal="right" vertical="center"/>
    </xf>
    <xf numFmtId="0" fontId="3" fillId="2" borderId="138" xfId="0" applyFont="1" applyFill="1" applyBorder="1" applyAlignment="1">
      <alignment vertical="center"/>
    </xf>
    <xf numFmtId="0" fontId="3" fillId="17" borderId="26" xfId="0" applyFont="1" applyFill="1" applyBorder="1" applyAlignment="1">
      <alignment vertical="center"/>
    </xf>
    <xf numFmtId="0" fontId="3" fillId="17" borderId="137" xfId="0" applyFont="1" applyFill="1" applyBorder="1" applyAlignment="1">
      <alignment horizontal="center" vertical="center"/>
    </xf>
    <xf numFmtId="0" fontId="133" fillId="15" borderId="135" xfId="0" applyFont="1" applyFill="1" applyBorder="1" applyAlignment="1">
      <alignment horizontal="center" vertical="center"/>
    </xf>
    <xf numFmtId="0" fontId="3" fillId="15" borderId="28" xfId="0" applyFont="1" applyFill="1" applyBorder="1" applyAlignment="1">
      <alignment vertical="center"/>
    </xf>
    <xf numFmtId="194" fontId="51" fillId="2" borderId="136" xfId="8" applyNumberFormat="1" applyFont="1" applyFill="1" applyBorder="1" applyAlignment="1">
      <alignment horizontal="left" vertical="center"/>
    </xf>
    <xf numFmtId="0" fontId="153" fillId="0" borderId="57" xfId="0" applyFont="1" applyFill="1" applyBorder="1" applyAlignment="1">
      <alignment horizontal="right" vertical="center"/>
    </xf>
    <xf numFmtId="0" fontId="153" fillId="2" borderId="139" xfId="0" applyFont="1" applyFill="1" applyBorder="1" applyAlignment="1">
      <alignment horizontal="center"/>
    </xf>
    <xf numFmtId="0" fontId="153" fillId="0" borderId="140" xfId="0" applyFont="1" applyFill="1" applyBorder="1" applyAlignment="1">
      <alignment horizontal="center"/>
    </xf>
    <xf numFmtId="0" fontId="153" fillId="0" borderId="140" xfId="0" applyFont="1" applyFill="1" applyBorder="1" applyAlignment="1">
      <alignment horizontal="center" vertical="center"/>
    </xf>
    <xf numFmtId="0" fontId="153" fillId="0" borderId="140" xfId="0" applyFont="1" applyFill="1" applyBorder="1" applyAlignment="1">
      <alignment horizontal="right" vertical="center"/>
    </xf>
    <xf numFmtId="0" fontId="154" fillId="0" borderId="140" xfId="0" applyFont="1" applyFill="1" applyBorder="1" applyAlignment="1">
      <alignment horizontal="center" vertical="center"/>
    </xf>
    <xf numFmtId="0" fontId="153" fillId="2" borderId="140" xfId="0" applyFont="1" applyFill="1" applyBorder="1" applyAlignment="1">
      <alignment horizontal="center" vertical="center"/>
    </xf>
    <xf numFmtId="0" fontId="153" fillId="0" borderId="141" xfId="0" applyFont="1" applyFill="1" applyBorder="1" applyAlignment="1">
      <alignment horizontal="center" vertical="center"/>
    </xf>
    <xf numFmtId="0" fontId="154" fillId="6" borderId="57" xfId="0" applyFont="1" applyFill="1" applyBorder="1" applyAlignment="1">
      <alignment horizontal="center" vertical="center"/>
    </xf>
    <xf numFmtId="0" fontId="153" fillId="0" borderId="140" xfId="0" applyFont="1" applyFill="1" applyBorder="1" applyAlignment="1">
      <alignment horizontal="right"/>
    </xf>
    <xf numFmtId="0" fontId="3" fillId="2" borderId="0" xfId="0" applyFont="1" applyFill="1" applyBorder="1" applyAlignment="1">
      <alignment horizontal="center"/>
    </xf>
    <xf numFmtId="0" fontId="148" fillId="0" borderId="2" xfId="2325" applyFont="1" applyBorder="1" applyAlignment="1">
      <alignment vertical="center" wrapText="1"/>
    </xf>
    <xf numFmtId="0" fontId="4" fillId="13" borderId="113" xfId="2325" applyFont="1" applyFill="1" applyBorder="1" applyAlignment="1">
      <alignment horizontal="center" vertical="center"/>
    </xf>
    <xf numFmtId="0" fontId="153" fillId="0" borderId="140" xfId="0" applyFont="1" applyFill="1" applyBorder="1" applyAlignment="1">
      <alignment horizontal="left" vertical="center"/>
    </xf>
    <xf numFmtId="0" fontId="16" fillId="2" borderId="137" xfId="0" applyFont="1" applyFill="1" applyBorder="1" applyAlignment="1">
      <alignment horizontal="center" vertical="center"/>
    </xf>
    <xf numFmtId="0" fontId="183" fillId="0" borderId="0" xfId="4676" applyFont="1" applyBorder="1"/>
    <xf numFmtId="0" fontId="183" fillId="0" borderId="0" xfId="4676" quotePrefix="1" applyFont="1" applyBorder="1"/>
    <xf numFmtId="0" fontId="184" fillId="0" borderId="0" xfId="3713" applyFont="1" applyBorder="1"/>
    <xf numFmtId="186" fontId="184" fillId="0" borderId="0" xfId="3713" applyNumberFormat="1" applyFont="1" applyBorder="1"/>
    <xf numFmtId="0" fontId="183" fillId="0" borderId="0" xfId="4676" applyFont="1" applyBorder="1" applyAlignment="1">
      <alignment horizontal="right"/>
    </xf>
    <xf numFmtId="0" fontId="183" fillId="0" borderId="0" xfId="4676" applyFont="1" applyBorder="1" applyAlignment="1"/>
    <xf numFmtId="0" fontId="3" fillId="2" borderId="0" xfId="0" applyFont="1" applyFill="1" applyBorder="1" applyAlignment="1">
      <alignment horizontal="left"/>
    </xf>
    <xf numFmtId="0" fontId="127" fillId="6" borderId="0" xfId="0" applyFont="1" applyFill="1" applyBorder="1" applyAlignment="1">
      <alignment horizontal="left"/>
    </xf>
    <xf numFmtId="0" fontId="130" fillId="6" borderId="0" xfId="0" applyFont="1" applyFill="1" applyBorder="1" applyAlignment="1">
      <alignment horizontal="left"/>
    </xf>
    <xf numFmtId="193" fontId="128" fillId="0" borderId="124" xfId="3" applyNumberFormat="1" applyFont="1" applyBorder="1" applyAlignment="1">
      <alignment horizontal="right"/>
    </xf>
    <xf numFmtId="4" fontId="3" fillId="0" borderId="0" xfId="3713" applyNumberFormat="1" applyFont="1" applyFill="1" applyBorder="1" applyAlignment="1">
      <alignment horizontal="center"/>
    </xf>
    <xf numFmtId="174" fontId="0" fillId="8" borderId="0" xfId="3713" applyNumberFormat="1" applyFont="1" applyFill="1" applyBorder="1" applyAlignment="1">
      <alignment horizontal="center"/>
    </xf>
    <xf numFmtId="0" fontId="3" fillId="4" borderId="0" xfId="3713" applyFont="1" applyFill="1" applyBorder="1" applyAlignment="1">
      <alignment horizontal="center"/>
    </xf>
    <xf numFmtId="3" fontId="3" fillId="0" borderId="0" xfId="3713" applyNumberFormat="1" applyFont="1" applyFill="1" applyBorder="1" applyAlignment="1">
      <alignment horizontal="center"/>
    </xf>
    <xf numFmtId="0" fontId="25" fillId="5" borderId="8" xfId="0" applyFont="1" applyFill="1" applyBorder="1" applyAlignment="1">
      <alignment horizontal="center" vertical="top" wrapText="1"/>
    </xf>
    <xf numFmtId="0" fontId="25" fillId="5" borderId="16" xfId="0" applyFont="1" applyFill="1" applyBorder="1" applyAlignment="1">
      <alignment horizontal="center" vertical="top" wrapText="1"/>
    </xf>
    <xf numFmtId="0" fontId="18" fillId="5" borderId="0" xfId="0" applyFont="1" applyFill="1" applyBorder="1" applyAlignment="1">
      <alignment horizontal="center" vertical="top" wrapText="1"/>
    </xf>
    <xf numFmtId="0" fontId="58" fillId="5" borderId="0" xfId="0" applyFont="1" applyFill="1" applyBorder="1" applyAlignment="1">
      <alignment horizontal="center" vertical="top" wrapText="1"/>
    </xf>
    <xf numFmtId="0" fontId="13" fillId="5" borderId="37" xfId="0" applyFont="1" applyFill="1" applyBorder="1" applyAlignment="1">
      <alignment horizontal="center" vertical="top" wrapText="1"/>
    </xf>
    <xf numFmtId="0" fontId="20" fillId="5" borderId="0" xfId="0" applyFont="1" applyFill="1" applyAlignment="1">
      <alignment horizontal="center"/>
    </xf>
    <xf numFmtId="0" fontId="129" fillId="5" borderId="16" xfId="0" applyFont="1" applyFill="1" applyBorder="1" applyAlignment="1">
      <alignment horizontal="center" vertical="top" wrapText="1"/>
    </xf>
    <xf numFmtId="0" fontId="13" fillId="5" borderId="0" xfId="0" applyFont="1" applyFill="1" applyAlignment="1">
      <alignment horizontal="justify" vertical="top"/>
    </xf>
    <xf numFmtId="0" fontId="59" fillId="5" borderId="0" xfId="0" applyFont="1" applyFill="1" applyAlignment="1">
      <alignment horizontal="justify" vertical="top"/>
    </xf>
    <xf numFmtId="0" fontId="13" fillId="0" borderId="2" xfId="0" applyFont="1" applyBorder="1" applyAlignment="1">
      <alignment horizontal="justify" vertical="center" wrapText="1"/>
    </xf>
    <xf numFmtId="0" fontId="0" fillId="0" borderId="3" xfId="0" applyBorder="1" applyAlignment="1">
      <alignment horizontal="justify" vertical="center"/>
    </xf>
    <xf numFmtId="0" fontId="13" fillId="0" borderId="2" xfId="0" applyFont="1" applyBorder="1" applyAlignment="1">
      <alignment horizontal="center" vertical="center" wrapText="1"/>
    </xf>
    <xf numFmtId="0" fontId="0" fillId="0" borderId="14" xfId="0" applyBorder="1" applyAlignment="1">
      <alignment vertical="center"/>
    </xf>
    <xf numFmtId="0" fontId="0" fillId="0" borderId="3" xfId="0" applyBorder="1" applyAlignment="1">
      <alignment horizontal="justify" vertical="center" wrapText="1"/>
    </xf>
    <xf numFmtId="0" fontId="13" fillId="5" borderId="0" xfId="0" applyFont="1" applyFill="1" applyAlignment="1">
      <alignment horizontal="center" vertical="top"/>
    </xf>
    <xf numFmtId="0" fontId="13" fillId="5" borderId="0" xfId="0" applyFont="1" applyFill="1" applyAlignment="1">
      <alignment horizontal="left" vertical="top"/>
    </xf>
    <xf numFmtId="0" fontId="20" fillId="5" borderId="0" xfId="0" applyFont="1" applyFill="1" applyAlignment="1">
      <alignment horizontal="center" vertical="top"/>
    </xf>
    <xf numFmtId="0" fontId="13" fillId="5" borderId="4" xfId="0" applyFont="1" applyFill="1" applyBorder="1" applyAlignment="1">
      <alignment horizontal="center" vertical="top" wrapText="1"/>
    </xf>
    <xf numFmtId="0" fontId="13" fillId="5" borderId="0" xfId="0" applyFont="1" applyFill="1" applyAlignment="1">
      <alignment horizontal="left" vertical="center"/>
    </xf>
    <xf numFmtId="0" fontId="13" fillId="0" borderId="2" xfId="0" applyFont="1" applyBorder="1" applyAlignment="1">
      <alignment vertical="center" wrapText="1"/>
    </xf>
    <xf numFmtId="0" fontId="0" fillId="0" borderId="3" xfId="0" applyBorder="1" applyAlignment="1">
      <alignment vertical="center"/>
    </xf>
    <xf numFmtId="0" fontId="13" fillId="0" borderId="3" xfId="0" applyFont="1" applyBorder="1" applyAlignment="1">
      <alignment horizontal="justify" vertical="center" wrapText="1"/>
    </xf>
    <xf numFmtId="0" fontId="13" fillId="0" borderId="14" xfId="0" applyFont="1" applyBorder="1" applyAlignment="1">
      <alignment horizontal="justify" vertical="center" wrapText="1"/>
    </xf>
    <xf numFmtId="0" fontId="13" fillId="0" borderId="14" xfId="0" applyFont="1" applyBorder="1" applyAlignment="1">
      <alignment horizontal="center" vertical="center" wrapText="1"/>
    </xf>
    <xf numFmtId="0" fontId="64" fillId="5" borderId="5" xfId="0" applyFont="1" applyFill="1" applyBorder="1" applyAlignment="1">
      <alignment vertical="top" wrapText="1"/>
    </xf>
    <xf numFmtId="0" fontId="64" fillId="5" borderId="6" xfId="0" applyFont="1" applyFill="1" applyBorder="1" applyAlignment="1">
      <alignment vertical="top" wrapText="1"/>
    </xf>
    <xf numFmtId="0" fontId="64" fillId="5" borderId="15" xfId="0" applyFont="1" applyFill="1" applyBorder="1" applyAlignment="1">
      <alignment vertical="top" wrapText="1"/>
    </xf>
    <xf numFmtId="0" fontId="65" fillId="5" borderId="8" xfId="0" applyFont="1" applyFill="1" applyBorder="1" applyAlignment="1">
      <alignment horizontal="center" vertical="top" wrapText="1"/>
    </xf>
    <xf numFmtId="0" fontId="65" fillId="5" borderId="0" xfId="0" applyFont="1" applyFill="1" applyBorder="1" applyAlignment="1">
      <alignment horizontal="center" vertical="top" wrapText="1"/>
    </xf>
    <xf numFmtId="0" fontId="65" fillId="5" borderId="16" xfId="0" applyFont="1" applyFill="1" applyBorder="1" applyAlignment="1">
      <alignment horizontal="center" vertical="top" wrapText="1"/>
    </xf>
    <xf numFmtId="0" fontId="129" fillId="5" borderId="0" xfId="0" applyFont="1" applyFill="1" applyBorder="1" applyAlignment="1">
      <alignment vertical="top" wrapText="1"/>
    </xf>
    <xf numFmtId="0" fontId="25" fillId="5" borderId="0" xfId="0" applyFont="1" applyFill="1" applyBorder="1" applyAlignment="1">
      <alignment vertical="top" wrapText="1"/>
    </xf>
    <xf numFmtId="0" fontId="25" fillId="5" borderId="16" xfId="0" applyFont="1" applyFill="1" applyBorder="1" applyAlignment="1">
      <alignment vertical="top" wrapText="1"/>
    </xf>
    <xf numFmtId="0" fontId="129" fillId="5" borderId="8" xfId="0" applyFont="1" applyFill="1" applyBorder="1" applyAlignment="1">
      <alignment horizontal="center" vertical="center" wrapText="1"/>
    </xf>
    <xf numFmtId="0" fontId="129" fillId="5" borderId="16" xfId="0" applyFont="1" applyFill="1" applyBorder="1" applyAlignment="1">
      <alignment horizontal="center" vertical="center" wrapText="1"/>
    </xf>
    <xf numFmtId="0" fontId="130" fillId="5" borderId="8" xfId="4675" applyFont="1" applyFill="1" applyBorder="1" applyAlignment="1">
      <alignment horizontal="center" vertical="center" wrapText="1"/>
    </xf>
    <xf numFmtId="0" fontId="61" fillId="5" borderId="0" xfId="0" applyFont="1" applyFill="1" applyAlignment="1">
      <alignment horizontal="center" vertical="top"/>
    </xf>
    <xf numFmtId="0" fontId="33" fillId="5" borderId="0" xfId="0" applyFont="1" applyFill="1" applyAlignment="1">
      <alignment horizontal="center" vertical="top"/>
    </xf>
    <xf numFmtId="0" fontId="25" fillId="5" borderId="4" xfId="0" applyFont="1" applyFill="1" applyBorder="1" applyAlignment="1">
      <alignment horizontal="center" vertical="top" wrapText="1"/>
    </xf>
    <xf numFmtId="0" fontId="25" fillId="5" borderId="1" xfId="0" applyFont="1" applyFill="1" applyBorder="1" applyAlignment="1">
      <alignment horizontal="center" vertical="top" wrapText="1"/>
    </xf>
    <xf numFmtId="0" fontId="129" fillId="5" borderId="8" xfId="0" applyFont="1" applyFill="1" applyBorder="1" applyAlignment="1">
      <alignment horizontal="center" vertical="top" wrapText="1"/>
    </xf>
    <xf numFmtId="0" fontId="25" fillId="5" borderId="0" xfId="0" applyFont="1" applyFill="1" applyBorder="1" applyAlignment="1">
      <alignment horizontal="center" vertical="center" wrapText="1"/>
    </xf>
    <xf numFmtId="0" fontId="25" fillId="5" borderId="7" xfId="0" applyFont="1" applyFill="1" applyBorder="1" applyAlignment="1">
      <alignment horizontal="center" vertical="top"/>
    </xf>
    <xf numFmtId="0" fontId="25" fillId="5" borderId="0" xfId="0" applyFont="1" applyFill="1" applyAlignment="1">
      <alignment horizontal="center" vertical="top"/>
    </xf>
    <xf numFmtId="0" fontId="20" fillId="5" borderId="0" xfId="0" applyFont="1" applyFill="1" applyBorder="1" applyAlignment="1">
      <alignment vertical="top" wrapText="1"/>
    </xf>
    <xf numFmtId="0" fontId="20" fillId="5" borderId="37" xfId="0" applyFont="1" applyFill="1" applyBorder="1" applyAlignment="1">
      <alignment vertical="top" wrapText="1"/>
    </xf>
    <xf numFmtId="0" fontId="20" fillId="5" borderId="1" xfId="0" applyFont="1" applyFill="1" applyBorder="1" applyAlignment="1">
      <alignment horizontal="center" vertical="center" wrapText="1"/>
    </xf>
    <xf numFmtId="0" fontId="62" fillId="5" borderId="1" xfId="0" applyFont="1" applyFill="1" applyBorder="1" applyAlignment="1">
      <alignment horizontal="center" vertical="center" wrapText="1"/>
    </xf>
    <xf numFmtId="0" fontId="62" fillId="5" borderId="2" xfId="0" applyFont="1" applyFill="1" applyBorder="1" applyAlignment="1">
      <alignment horizontal="center" vertical="center" wrapText="1"/>
    </xf>
    <xf numFmtId="0" fontId="20" fillId="5" borderId="2" xfId="0" applyFont="1" applyFill="1" applyBorder="1" applyAlignment="1">
      <alignment horizontal="center" vertical="center" wrapText="1"/>
    </xf>
    <xf numFmtId="0" fontId="64" fillId="5" borderId="0" xfId="0" applyFont="1" applyFill="1" applyBorder="1" applyAlignment="1">
      <alignment vertical="top" wrapText="1"/>
    </xf>
    <xf numFmtId="0" fontId="64" fillId="5" borderId="16" xfId="0" applyFont="1" applyFill="1" applyBorder="1" applyAlignment="1">
      <alignment vertical="top" wrapText="1"/>
    </xf>
    <xf numFmtId="0" fontId="25" fillId="5" borderId="7" xfId="0" applyFont="1" applyFill="1" applyBorder="1" applyAlignment="1">
      <alignment horizontal="center" vertical="top" wrapText="1"/>
    </xf>
    <xf numFmtId="0" fontId="145" fillId="4" borderId="131" xfId="2325" applyFont="1" applyFill="1" applyBorder="1" applyAlignment="1">
      <alignment horizontal="center" vertical="center"/>
    </xf>
    <xf numFmtId="0" fontId="145" fillId="4" borderId="125" xfId="2325" applyFont="1" applyFill="1" applyBorder="1" applyAlignment="1">
      <alignment horizontal="center" vertical="center"/>
    </xf>
    <xf numFmtId="0" fontId="145" fillId="4" borderId="132" xfId="2325" applyFont="1" applyFill="1" applyBorder="1" applyAlignment="1">
      <alignment horizontal="center" vertical="center"/>
    </xf>
    <xf numFmtId="0" fontId="154" fillId="0" borderId="121" xfId="0" applyFont="1" applyFill="1" applyBorder="1" applyAlignment="1">
      <alignment horizontal="center" vertical="center"/>
    </xf>
    <xf numFmtId="0" fontId="154" fillId="0" borderId="46" xfId="0" applyFont="1" applyFill="1" applyBorder="1" applyAlignment="1">
      <alignment horizontal="center" vertical="center"/>
    </xf>
    <xf numFmtId="0" fontId="154" fillId="0" borderId="59" xfId="0" applyFont="1" applyFill="1" applyBorder="1" applyAlignment="1">
      <alignment horizontal="center" vertical="center"/>
    </xf>
    <xf numFmtId="0" fontId="7" fillId="12" borderId="0" xfId="0" applyFont="1" applyFill="1" applyBorder="1" applyAlignment="1">
      <alignment horizontal="left" vertical="center" wrapText="1"/>
    </xf>
    <xf numFmtId="0" fontId="3" fillId="2" borderId="0" xfId="0" applyFont="1" applyFill="1" applyBorder="1" applyAlignment="1">
      <alignment horizontal="left" wrapText="1"/>
    </xf>
    <xf numFmtId="170" fontId="2" fillId="2" borderId="136" xfId="3" applyNumberFormat="1" applyFont="1" applyFill="1" applyBorder="1" applyAlignment="1">
      <alignment horizontal="center" vertical="center" wrapText="1"/>
    </xf>
    <xf numFmtId="170" fontId="2" fillId="2" borderId="137" xfId="3" applyNumberFormat="1" applyFont="1" applyFill="1" applyBorder="1" applyAlignment="1">
      <alignment horizontal="center" vertical="center" wrapText="1"/>
    </xf>
    <xf numFmtId="170" fontId="2" fillId="2" borderId="138" xfId="3" applyNumberFormat="1" applyFont="1" applyFill="1" applyBorder="1" applyAlignment="1">
      <alignment horizontal="center" vertical="center" wrapText="1"/>
    </xf>
    <xf numFmtId="0" fontId="2" fillId="2" borderId="136" xfId="0" applyFont="1" applyFill="1" applyBorder="1" applyAlignment="1">
      <alignment horizontal="center" vertical="center" wrapText="1"/>
    </xf>
    <xf numFmtId="0" fontId="2" fillId="2" borderId="137" xfId="0" applyFont="1" applyFill="1" applyBorder="1" applyAlignment="1">
      <alignment horizontal="center" vertical="center" wrapText="1"/>
    </xf>
    <xf numFmtId="0" fontId="2" fillId="2" borderId="138" xfId="0" applyFont="1" applyFill="1" applyBorder="1" applyAlignment="1">
      <alignment horizontal="center" vertical="center" wrapText="1"/>
    </xf>
    <xf numFmtId="43" fontId="52" fillId="2" borderId="8" xfId="3" applyFont="1" applyFill="1" applyBorder="1" applyAlignment="1">
      <alignment horizontal="center" vertical="center"/>
    </xf>
    <xf numFmtId="43" fontId="52" fillId="2" borderId="0" xfId="3" applyFont="1" applyFill="1" applyBorder="1" applyAlignment="1">
      <alignment horizontal="center" vertical="center"/>
    </xf>
    <xf numFmtId="0" fontId="145" fillId="13" borderId="131" xfId="2325" applyFont="1" applyFill="1" applyBorder="1" applyAlignment="1">
      <alignment horizontal="center" vertical="center"/>
    </xf>
    <xf numFmtId="0" fontId="145" fillId="13" borderId="125" xfId="2325" applyFont="1" applyFill="1" applyBorder="1" applyAlignment="1">
      <alignment horizontal="center" vertical="center"/>
    </xf>
    <xf numFmtId="0" fontId="145" fillId="13" borderId="132" xfId="2325" applyFont="1" applyFill="1" applyBorder="1" applyAlignment="1">
      <alignment horizontal="center" vertical="center"/>
    </xf>
    <xf numFmtId="0" fontId="145" fillId="4" borderId="0" xfId="2325" applyFont="1" applyFill="1" applyBorder="1" applyAlignment="1">
      <alignment horizontal="center" vertical="center"/>
    </xf>
    <xf numFmtId="0" fontId="3" fillId="2" borderId="0" xfId="0" applyFont="1" applyFill="1" applyBorder="1" applyAlignment="1">
      <alignment horizontal="center" vertical="center"/>
    </xf>
    <xf numFmtId="170" fontId="53" fillId="2" borderId="24" xfId="3" applyNumberFormat="1" applyFont="1" applyFill="1" applyBorder="1" applyAlignment="1">
      <alignment horizontal="center" vertical="center" wrapText="1"/>
    </xf>
    <xf numFmtId="170" fontId="53" fillId="2" borderId="28" xfId="3" applyNumberFormat="1" applyFont="1" applyFill="1" applyBorder="1" applyAlignment="1">
      <alignment horizontal="center" vertical="center" wrapText="1"/>
    </xf>
    <xf numFmtId="0" fontId="127" fillId="2" borderId="0" xfId="0" applyFont="1" applyFill="1" applyBorder="1" applyAlignment="1">
      <alignment horizontal="center" vertical="center"/>
    </xf>
    <xf numFmtId="0" fontId="154" fillId="0" borderId="121" xfId="0" applyFont="1" applyFill="1" applyBorder="1" applyAlignment="1">
      <alignment horizontal="center"/>
    </xf>
    <xf numFmtId="0" fontId="154" fillId="0" borderId="59" xfId="0" applyFont="1" applyFill="1" applyBorder="1" applyAlignment="1">
      <alignment horizontal="center"/>
    </xf>
    <xf numFmtId="0" fontId="3" fillId="2" borderId="24" xfId="0" applyFont="1" applyFill="1" applyBorder="1" applyAlignment="1">
      <alignment horizontal="center" vertical="center" wrapText="1"/>
    </xf>
    <xf numFmtId="0" fontId="3" fillId="2" borderId="25" xfId="0" applyFont="1" applyFill="1" applyBorder="1" applyAlignment="1">
      <alignment horizontal="center" vertical="center" wrapText="1"/>
    </xf>
    <xf numFmtId="0" fontId="17" fillId="0" borderId="24" xfId="3713" applyFont="1" applyBorder="1" applyAlignment="1">
      <alignment horizontal="center" vertical="center"/>
    </xf>
    <xf numFmtId="0" fontId="17" fillId="0" borderId="25" xfId="3713" applyFont="1" applyBorder="1" applyAlignment="1">
      <alignment horizontal="center" vertical="center"/>
    </xf>
    <xf numFmtId="0" fontId="17" fillId="0" borderId="28" xfId="3713" applyFont="1" applyBorder="1" applyAlignment="1">
      <alignment horizontal="center" vertical="center"/>
    </xf>
    <xf numFmtId="0" fontId="17" fillId="0" borderId="19" xfId="3713" applyFont="1" applyBorder="1" applyAlignment="1">
      <alignment horizontal="center" vertical="center"/>
    </xf>
    <xf numFmtId="0" fontId="17" fillId="0" borderId="20" xfId="3713" applyFont="1" applyBorder="1" applyAlignment="1">
      <alignment horizontal="center" vertical="center"/>
    </xf>
    <xf numFmtId="0" fontId="17" fillId="0" borderId="23" xfId="3713" applyFont="1" applyBorder="1" applyAlignment="1">
      <alignment horizontal="center" vertical="center"/>
    </xf>
    <xf numFmtId="0" fontId="24" fillId="0" borderId="117" xfId="3713" applyFont="1" applyBorder="1" applyAlignment="1">
      <alignment horizontal="center" vertical="center"/>
    </xf>
    <xf numFmtId="0" fontId="24" fillId="0" borderId="13" xfId="3713" applyFont="1" applyBorder="1" applyAlignment="1">
      <alignment horizontal="center" vertical="center"/>
    </xf>
    <xf numFmtId="0" fontId="24" fillId="0" borderId="119" xfId="3713" applyFont="1" applyBorder="1" applyAlignment="1">
      <alignment horizontal="center" vertical="center"/>
    </xf>
    <xf numFmtId="0" fontId="24" fillId="0" borderId="21" xfId="3713" applyFont="1" applyBorder="1" applyAlignment="1">
      <alignment horizontal="center" vertical="center"/>
    </xf>
    <xf numFmtId="0" fontId="24" fillId="0" borderId="0" xfId="3713" applyFont="1" applyBorder="1" applyAlignment="1">
      <alignment horizontal="center" vertical="center"/>
    </xf>
    <xf numFmtId="0" fontId="24" fillId="0" borderId="26" xfId="3713" applyFont="1" applyBorder="1" applyAlignment="1">
      <alignment horizontal="center" vertical="center"/>
    </xf>
    <xf numFmtId="0" fontId="17" fillId="0" borderId="117" xfId="3713" applyFont="1" applyBorder="1" applyAlignment="1">
      <alignment horizontal="center" vertical="center"/>
    </xf>
    <xf numFmtId="0" fontId="17" fillId="0" borderId="13" xfId="3713" applyFont="1" applyBorder="1" applyAlignment="1">
      <alignment horizontal="center" vertical="center"/>
    </xf>
    <xf numFmtId="0" fontId="25" fillId="0" borderId="13" xfId="3713" applyFont="1" applyBorder="1" applyAlignment="1">
      <alignment horizontal="center" vertical="center"/>
    </xf>
    <xf numFmtId="0" fontId="25" fillId="0" borderId="119" xfId="3713" applyFont="1" applyBorder="1" applyAlignment="1">
      <alignment horizontal="center" vertical="center"/>
    </xf>
    <xf numFmtId="0" fontId="172" fillId="0" borderId="13" xfId="3713" applyFont="1" applyBorder="1" applyAlignment="1">
      <alignment horizontal="center" vertical="center"/>
    </xf>
    <xf numFmtId="0" fontId="25" fillId="0" borderId="25" xfId="3713" applyFont="1" applyBorder="1" applyAlignment="1">
      <alignment horizontal="center" vertical="center"/>
    </xf>
    <xf numFmtId="0" fontId="25" fillId="0" borderId="28" xfId="3713" applyFont="1" applyBorder="1" applyAlignment="1">
      <alignment horizontal="center" vertical="center"/>
    </xf>
    <xf numFmtId="0" fontId="21" fillId="0" borderId="19" xfId="3713" applyFont="1" applyBorder="1" applyAlignment="1">
      <alignment horizontal="center" vertical="center"/>
    </xf>
    <xf numFmtId="0" fontId="21" fillId="0" borderId="20" xfId="3713" applyFont="1" applyBorder="1" applyAlignment="1">
      <alignment horizontal="center" vertical="center"/>
    </xf>
    <xf numFmtId="0" fontId="21" fillId="0" borderId="23" xfId="3713" applyFont="1" applyBorder="1" applyAlignment="1">
      <alignment horizontal="center" vertical="center"/>
    </xf>
    <xf numFmtId="0" fontId="21" fillId="0" borderId="117" xfId="3713" applyFont="1" applyBorder="1" applyAlignment="1">
      <alignment horizontal="center" vertical="center"/>
    </xf>
    <xf numFmtId="0" fontId="21" fillId="0" borderId="13" xfId="3713" applyFont="1" applyBorder="1" applyAlignment="1">
      <alignment horizontal="center" vertical="center"/>
    </xf>
    <xf numFmtId="0" fontId="21" fillId="0" borderId="119" xfId="3713" applyFont="1" applyBorder="1" applyAlignment="1">
      <alignment horizontal="center" vertical="center"/>
    </xf>
    <xf numFmtId="0" fontId="26" fillId="0" borderId="20" xfId="3713" applyFont="1" applyBorder="1" applyAlignment="1">
      <alignment horizontal="center" vertical="center"/>
    </xf>
    <xf numFmtId="0" fontId="26" fillId="0" borderId="23" xfId="3713" applyFont="1" applyBorder="1" applyAlignment="1">
      <alignment horizontal="center" vertical="center"/>
    </xf>
    <xf numFmtId="0" fontId="22" fillId="0" borderId="117" xfId="3713" applyFont="1" applyBorder="1" applyAlignment="1">
      <alignment horizontal="center" vertical="center"/>
    </xf>
    <xf numFmtId="0" fontId="22" fillId="0" borderId="13" xfId="3713" applyFont="1" applyBorder="1" applyAlignment="1">
      <alignment horizontal="center" vertical="center"/>
    </xf>
    <xf numFmtId="0" fontId="26" fillId="0" borderId="13" xfId="3713" applyFont="1" applyBorder="1" applyAlignment="1">
      <alignment horizontal="center" vertical="center"/>
    </xf>
    <xf numFmtId="0" fontId="26" fillId="0" borderId="119" xfId="3713" applyFont="1" applyBorder="1" applyAlignment="1">
      <alignment horizontal="center" vertical="center"/>
    </xf>
    <xf numFmtId="0" fontId="23" fillId="0" borderId="117" xfId="3713" applyFont="1" applyBorder="1" applyAlignment="1">
      <alignment horizontal="center" vertical="center"/>
    </xf>
    <xf numFmtId="0" fontId="23" fillId="0" borderId="13" xfId="3713" applyFont="1" applyBorder="1" applyAlignment="1">
      <alignment horizontal="center" vertical="center"/>
    </xf>
    <xf numFmtId="0" fontId="23" fillId="0" borderId="119" xfId="3713" applyFont="1" applyBorder="1" applyAlignment="1">
      <alignment horizontal="center" vertical="center"/>
    </xf>
    <xf numFmtId="0" fontId="21" fillId="0" borderId="24" xfId="3713" applyFont="1" applyBorder="1" applyAlignment="1">
      <alignment horizontal="center" vertical="center"/>
    </xf>
    <xf numFmtId="0" fontId="21" fillId="0" borderId="25" xfId="3713" applyFont="1" applyBorder="1" applyAlignment="1">
      <alignment horizontal="center" vertical="center"/>
    </xf>
    <xf numFmtId="0" fontId="26" fillId="0" borderId="25" xfId="3713" applyFont="1" applyBorder="1" applyAlignment="1">
      <alignment horizontal="center" vertical="center"/>
    </xf>
    <xf numFmtId="0" fontId="26" fillId="0" borderId="28" xfId="3713" applyFont="1" applyBorder="1" applyAlignment="1">
      <alignment horizontal="center" vertical="center"/>
    </xf>
    <xf numFmtId="0" fontId="25" fillId="0" borderId="20" xfId="3713" applyFont="1" applyBorder="1" applyAlignment="1">
      <alignment horizontal="center" vertical="center"/>
    </xf>
    <xf numFmtId="0" fontId="25" fillId="0" borderId="23" xfId="3713" applyFont="1" applyBorder="1" applyAlignment="1">
      <alignment horizontal="center" vertical="center"/>
    </xf>
    <xf numFmtId="2" fontId="182" fillId="0" borderId="0" xfId="0" applyNumberFormat="1" applyFont="1" applyFill="1" applyBorder="1" applyAlignment="1">
      <alignment horizontal="center" vertical="center"/>
    </xf>
    <xf numFmtId="186" fontId="182" fillId="0" borderId="0" xfId="0" applyNumberFormat="1" applyFont="1" applyFill="1" applyBorder="1" applyAlignment="1">
      <alignment horizontal="center" vertical="center"/>
    </xf>
    <xf numFmtId="2" fontId="176" fillId="0" borderId="0" xfId="3713" applyNumberFormat="1" applyFont="1" applyBorder="1" applyAlignment="1">
      <alignment horizontal="center"/>
    </xf>
    <xf numFmtId="0" fontId="176" fillId="0" borderId="0" xfId="3713" applyFont="1" applyBorder="1" applyAlignment="1">
      <alignment horizontal="center"/>
    </xf>
    <xf numFmtId="0" fontId="175" fillId="0" borderId="0" xfId="4676" applyFont="1" applyBorder="1" applyAlignment="1">
      <alignment horizontal="center"/>
    </xf>
    <xf numFmtId="2" fontId="175" fillId="0" borderId="0" xfId="4676" applyNumberFormat="1" applyFont="1" applyBorder="1" applyAlignment="1">
      <alignment horizontal="center"/>
    </xf>
    <xf numFmtId="0" fontId="18" fillId="0" borderId="0" xfId="3713" applyFont="1" applyBorder="1"/>
    <xf numFmtId="0" fontId="10" fillId="0" borderId="0" xfId="3713" applyFont="1" applyBorder="1"/>
    <xf numFmtId="2" fontId="18" fillId="0" borderId="0" xfId="3713" applyNumberFormat="1" applyFont="1" applyBorder="1" applyAlignment="1"/>
    <xf numFmtId="0" fontId="176" fillId="0" borderId="0" xfId="3713" applyFont="1" applyBorder="1"/>
    <xf numFmtId="0" fontId="175" fillId="0" borderId="0" xfId="4676" applyFont="1" applyBorder="1"/>
    <xf numFmtId="2" fontId="167" fillId="0" borderId="0" xfId="4676" applyNumberFormat="1" applyFont="1" applyBorder="1" applyAlignment="1">
      <alignment horizontal="center"/>
    </xf>
    <xf numFmtId="0" fontId="15" fillId="0" borderId="0" xfId="3713" applyFont="1" applyBorder="1"/>
    <xf numFmtId="186" fontId="184" fillId="0" borderId="0" xfId="3713" applyNumberFormat="1" applyFont="1" applyBorder="1" applyAlignment="1">
      <alignment horizontal="right"/>
    </xf>
    <xf numFmtId="0" fontId="183" fillId="0" borderId="0" xfId="4676" applyFont="1" applyBorder="1" applyAlignment="1">
      <alignment horizontal="center"/>
    </xf>
    <xf numFmtId="0" fontId="25" fillId="5" borderId="129" xfId="0" applyFont="1" applyFill="1" applyBorder="1" applyAlignment="1">
      <alignment vertical="top" wrapText="1"/>
    </xf>
    <xf numFmtId="0" fontId="25" fillId="5" borderId="130" xfId="0" applyFont="1" applyFill="1" applyBorder="1" applyAlignment="1">
      <alignment vertical="top" wrapText="1"/>
    </xf>
    <xf numFmtId="0" fontId="25" fillId="5" borderId="46" xfId="0" applyFont="1" applyFill="1" applyBorder="1" applyAlignment="1">
      <alignment vertical="top" wrapText="1"/>
    </xf>
    <xf numFmtId="0" fontId="158" fillId="5" borderId="1" xfId="0" applyFont="1" applyFill="1" applyBorder="1" applyAlignment="1">
      <alignment horizontal="center" vertical="center" wrapText="1"/>
    </xf>
    <xf numFmtId="0" fontId="25" fillId="5" borderId="46" xfId="0" applyFont="1" applyFill="1" applyBorder="1" applyAlignment="1">
      <alignment horizontal="left" vertical="top" wrapText="1"/>
    </xf>
    <xf numFmtId="0" fontId="25" fillId="5" borderId="58" xfId="0" applyFont="1" applyFill="1" applyBorder="1" applyAlignment="1">
      <alignment horizontal="left" vertical="top" wrapText="1"/>
    </xf>
    <xf numFmtId="0" fontId="152" fillId="5" borderId="0" xfId="0" applyFont="1" applyFill="1" applyAlignment="1">
      <alignment horizontal="center" vertical="top"/>
    </xf>
    <xf numFmtId="0" fontId="159" fillId="5" borderId="0" xfId="0" applyFont="1" applyFill="1" applyAlignment="1">
      <alignment horizontal="center" vertical="top"/>
    </xf>
    <xf numFmtId="0" fontId="3" fillId="2" borderId="107" xfId="0" applyFont="1" applyFill="1" applyBorder="1" applyAlignment="1">
      <alignment horizontal="center" vertical="center" wrapText="1"/>
    </xf>
    <xf numFmtId="0" fontId="3" fillId="2" borderId="111" xfId="0" applyFont="1" applyFill="1" applyBorder="1" applyAlignment="1">
      <alignment horizontal="center" vertical="center" wrapText="1"/>
    </xf>
    <xf numFmtId="170" fontId="53" fillId="2" borderId="25" xfId="3" applyNumberFormat="1" applyFont="1" applyFill="1" applyBorder="1" applyAlignment="1">
      <alignment horizontal="center" vertical="center" wrapText="1"/>
    </xf>
    <xf numFmtId="43" fontId="52" fillId="2" borderId="16" xfId="3" applyFont="1" applyFill="1" applyBorder="1" applyAlignment="1">
      <alignment horizontal="center" vertical="center"/>
    </xf>
    <xf numFmtId="0" fontId="47" fillId="2" borderId="0" xfId="0" applyFont="1" applyFill="1" applyAlignment="1">
      <alignment horizontal="center" vertical="center"/>
    </xf>
    <xf numFmtId="43" fontId="5" fillId="2" borderId="10" xfId="3" applyFont="1" applyFill="1" applyBorder="1" applyAlignment="1">
      <alignment horizontal="right" vertical="center"/>
    </xf>
    <xf numFmtId="43" fontId="5" fillId="2" borderId="11" xfId="3" applyFont="1" applyFill="1" applyBorder="1" applyAlignment="1">
      <alignment horizontal="right" vertical="center"/>
    </xf>
    <xf numFmtId="43" fontId="5" fillId="2" borderId="8" xfId="3" applyFont="1" applyFill="1" applyBorder="1" applyAlignment="1">
      <alignment horizontal="right" vertical="center"/>
    </xf>
    <xf numFmtId="43" fontId="5" fillId="2" borderId="0" xfId="3" applyFont="1" applyFill="1" applyBorder="1" applyAlignment="1">
      <alignment horizontal="right" vertical="center"/>
    </xf>
    <xf numFmtId="174" fontId="0" fillId="2" borderId="6" xfId="3" applyNumberFormat="1" applyFont="1" applyFill="1" applyBorder="1" applyAlignment="1">
      <alignment horizontal="left" vertical="center"/>
    </xf>
    <xf numFmtId="170" fontId="0" fillId="2" borderId="0" xfId="3" applyNumberFormat="1" applyFont="1" applyFill="1" applyBorder="1" applyAlignment="1">
      <alignment horizontal="center" vertical="center"/>
    </xf>
    <xf numFmtId="200" fontId="0" fillId="2" borderId="0" xfId="3" applyNumberFormat="1" applyFont="1" applyFill="1" applyBorder="1" applyAlignment="1">
      <alignment horizontal="center" vertical="center"/>
    </xf>
    <xf numFmtId="200" fontId="50" fillId="2" borderId="0" xfId="3" applyNumberFormat="1" applyFont="1" applyFill="1" applyBorder="1" applyAlignment="1">
      <alignment horizontal="center" vertical="center"/>
    </xf>
    <xf numFmtId="0" fontId="3" fillId="2" borderId="29" xfId="0" applyFont="1" applyFill="1" applyBorder="1" applyAlignment="1">
      <alignment horizontal="center" vertical="center"/>
    </xf>
    <xf numFmtId="0" fontId="3" fillId="2" borderId="99" xfId="0" applyFont="1" applyFill="1" applyBorder="1" applyAlignment="1">
      <alignment horizontal="center" vertical="center"/>
    </xf>
    <xf numFmtId="43" fontId="3" fillId="2" borderId="32" xfId="3" applyFont="1" applyFill="1" applyBorder="1" applyAlignment="1">
      <alignment horizontal="center" vertical="center"/>
    </xf>
    <xf numFmtId="43" fontId="3" fillId="2" borderId="12" xfId="3" applyFont="1" applyFill="1" applyBorder="1" applyAlignment="1">
      <alignment horizontal="center" vertical="center"/>
    </xf>
    <xf numFmtId="0" fontId="3" fillId="2" borderId="32" xfId="0" applyFont="1" applyFill="1" applyBorder="1" applyAlignment="1">
      <alignment horizontal="center" vertical="center"/>
    </xf>
    <xf numFmtId="0" fontId="3" fillId="2" borderId="12" xfId="0" applyFont="1" applyFill="1" applyBorder="1" applyAlignment="1">
      <alignment horizontal="center" vertical="center"/>
    </xf>
    <xf numFmtId="0" fontId="3" fillId="2" borderId="30" xfId="0" applyFont="1" applyFill="1" applyBorder="1" applyAlignment="1">
      <alignment horizontal="center" vertical="center"/>
    </xf>
    <xf numFmtId="0" fontId="3" fillId="2" borderId="31" xfId="0" applyFont="1" applyFill="1" applyBorder="1" applyAlignment="1">
      <alignment horizontal="center" vertical="center"/>
    </xf>
    <xf numFmtId="0" fontId="3" fillId="2" borderId="100" xfId="0" applyFont="1" applyFill="1" applyBorder="1" applyAlignment="1">
      <alignment horizontal="center" vertical="center"/>
    </xf>
    <xf numFmtId="0" fontId="3" fillId="2" borderId="18" xfId="0" applyFont="1" applyFill="1" applyBorder="1" applyAlignment="1">
      <alignment horizontal="center" vertical="center"/>
    </xf>
    <xf numFmtId="0" fontId="43" fillId="0" borderId="0" xfId="2651" applyFont="1" applyFill="1" applyAlignment="1">
      <alignment horizontal="center" vertical="center"/>
    </xf>
    <xf numFmtId="0" fontId="44" fillId="4" borderId="71" xfId="2651" applyFont="1" applyFill="1" applyBorder="1" applyAlignment="1">
      <alignment horizontal="left" vertical="center"/>
    </xf>
    <xf numFmtId="0" fontId="44" fillId="4" borderId="72" xfId="2651" applyFont="1" applyFill="1" applyBorder="1" applyAlignment="1">
      <alignment horizontal="left" vertical="center"/>
    </xf>
    <xf numFmtId="0" fontId="44" fillId="4" borderId="73" xfId="2651" applyFont="1" applyFill="1" applyBorder="1" applyAlignment="1">
      <alignment horizontal="left" vertical="center"/>
    </xf>
    <xf numFmtId="0" fontId="44" fillId="4" borderId="8" xfId="2651" applyFont="1" applyFill="1" applyBorder="1" applyAlignment="1">
      <alignment horizontal="left" vertical="center"/>
    </xf>
    <xf numFmtId="0" fontId="44" fillId="4" borderId="0" xfId="2651" applyFont="1" applyFill="1" applyBorder="1" applyAlignment="1">
      <alignment horizontal="left" vertical="center"/>
    </xf>
    <xf numFmtId="0" fontId="44" fillId="4" borderId="16" xfId="2651" applyFont="1" applyFill="1" applyBorder="1" applyAlignment="1">
      <alignment horizontal="left" vertical="center"/>
    </xf>
    <xf numFmtId="0" fontId="44" fillId="4" borderId="10" xfId="2651" applyFont="1" applyFill="1" applyBorder="1" applyAlignment="1">
      <alignment horizontal="left" vertical="center"/>
    </xf>
    <xf numFmtId="0" fontId="44" fillId="4" borderId="11" xfId="2651" applyFont="1" applyFill="1" applyBorder="1" applyAlignment="1">
      <alignment horizontal="left" vertical="center"/>
    </xf>
    <xf numFmtId="0" fontId="44" fillId="4" borderId="17" xfId="2651" applyFont="1" applyFill="1" applyBorder="1" applyAlignment="1">
      <alignment horizontal="left" vertical="center"/>
    </xf>
    <xf numFmtId="0" fontId="44" fillId="4" borderId="69" xfId="2651" applyFont="1" applyFill="1" applyBorder="1" applyAlignment="1">
      <alignment horizontal="center" vertical="center" wrapText="1"/>
    </xf>
    <xf numFmtId="0" fontId="44" fillId="4" borderId="74" xfId="2651" applyFont="1" applyFill="1" applyBorder="1" applyAlignment="1">
      <alignment horizontal="center" vertical="center" wrapText="1"/>
    </xf>
    <xf numFmtId="0" fontId="44" fillId="4" borderId="75" xfId="2651" applyFont="1" applyFill="1" applyBorder="1" applyAlignment="1">
      <alignment horizontal="center" vertical="center" wrapText="1"/>
    </xf>
    <xf numFmtId="0" fontId="44" fillId="4" borderId="70" xfId="2651" applyFont="1" applyFill="1" applyBorder="1" applyAlignment="1">
      <alignment horizontal="center" vertical="center" wrapText="1"/>
    </xf>
    <xf numFmtId="0" fontId="44" fillId="4" borderId="7" xfId="2651" applyFont="1" applyFill="1" applyBorder="1" applyAlignment="1">
      <alignment horizontal="center" vertical="center" wrapText="1"/>
    </xf>
    <xf numFmtId="0" fontId="44" fillId="4" borderId="39" xfId="2651" applyFont="1" applyFill="1" applyBorder="1" applyAlignment="1">
      <alignment horizontal="center" vertical="center" wrapText="1"/>
    </xf>
    <xf numFmtId="0" fontId="44" fillId="4" borderId="91" xfId="2651" applyFont="1" applyFill="1" applyBorder="1" applyAlignment="1">
      <alignment horizontal="center" vertical="center" wrapText="1"/>
    </xf>
    <xf numFmtId="0" fontId="44" fillId="4" borderId="92" xfId="2651" applyFont="1" applyFill="1" applyBorder="1" applyAlignment="1">
      <alignment horizontal="center" vertical="center" wrapText="1"/>
    </xf>
    <xf numFmtId="0" fontId="44" fillId="4" borderId="93" xfId="2651" applyFont="1" applyFill="1" applyBorder="1" applyAlignment="1">
      <alignment horizontal="center" vertical="center" wrapText="1"/>
    </xf>
    <xf numFmtId="0" fontId="44" fillId="4" borderId="71" xfId="2651" applyFont="1" applyFill="1" applyBorder="1" applyAlignment="1">
      <alignment horizontal="center" vertical="center" wrapText="1"/>
    </xf>
    <xf numFmtId="0" fontId="44" fillId="4" borderId="73" xfId="2651" applyFont="1" applyFill="1" applyBorder="1" applyAlignment="1">
      <alignment horizontal="center" vertical="center" wrapText="1"/>
    </xf>
    <xf numFmtId="0" fontId="44" fillId="4" borderId="8" xfId="2651" applyFont="1" applyFill="1" applyBorder="1" applyAlignment="1">
      <alignment horizontal="center" vertical="center" wrapText="1"/>
    </xf>
    <xf numFmtId="0" fontId="44" fillId="4" borderId="16" xfId="2651" applyFont="1" applyFill="1" applyBorder="1" applyAlignment="1">
      <alignment horizontal="center" vertical="center" wrapText="1"/>
    </xf>
    <xf numFmtId="0" fontId="44" fillId="4" borderId="10" xfId="2651" applyFont="1" applyFill="1" applyBorder="1" applyAlignment="1">
      <alignment horizontal="center" vertical="center" wrapText="1"/>
    </xf>
    <xf numFmtId="0" fontId="44" fillId="4" borderId="17" xfId="2651" applyFont="1" applyFill="1" applyBorder="1" applyAlignment="1">
      <alignment horizontal="center" vertical="center" wrapText="1"/>
    </xf>
    <xf numFmtId="0" fontId="44" fillId="4" borderId="36" xfId="2651" applyFont="1" applyFill="1" applyBorder="1" applyAlignment="1">
      <alignment horizontal="center" vertical="center"/>
    </xf>
    <xf numFmtId="0" fontId="44" fillId="4" borderId="37" xfId="2651" applyFont="1" applyFill="1" applyBorder="1" applyAlignment="1">
      <alignment horizontal="center" vertical="center"/>
    </xf>
    <xf numFmtId="0" fontId="44" fillId="4" borderId="38" xfId="2651" applyFont="1" applyFill="1" applyBorder="1" applyAlignment="1">
      <alignment horizontal="center" vertical="center"/>
    </xf>
    <xf numFmtId="4" fontId="39" fillId="2" borderId="42" xfId="2651" applyNumberFormat="1" applyFont="1" applyFill="1" applyBorder="1" applyAlignment="1">
      <alignment horizontal="right" vertical="center"/>
    </xf>
    <xf numFmtId="4" fontId="39" fillId="2" borderId="43" xfId="2651" applyNumberFormat="1" applyFont="1" applyFill="1" applyBorder="1" applyAlignment="1">
      <alignment horizontal="right" vertical="center"/>
    </xf>
    <xf numFmtId="4" fontId="39" fillId="2" borderId="56" xfId="2651" applyNumberFormat="1" applyFont="1" applyFill="1" applyBorder="1" applyAlignment="1">
      <alignment horizontal="right" vertical="center"/>
    </xf>
    <xf numFmtId="0" fontId="39" fillId="0" borderId="48" xfId="2651" applyFont="1" applyFill="1" applyBorder="1" applyAlignment="1">
      <alignment horizontal="center" vertical="center"/>
    </xf>
    <xf numFmtId="0" fontId="39" fillId="0" borderId="46" xfId="2651" applyFont="1" applyFill="1" applyBorder="1" applyAlignment="1">
      <alignment horizontal="center" vertical="center"/>
    </xf>
    <xf numFmtId="0" fontId="39" fillId="0" borderId="58" xfId="2651" applyFont="1" applyFill="1" applyBorder="1" applyAlignment="1">
      <alignment horizontal="center" vertical="center"/>
    </xf>
    <xf numFmtId="41" fontId="39" fillId="0" borderId="48" xfId="1114" applyFont="1" applyFill="1" applyBorder="1" applyAlignment="1">
      <alignment horizontal="center" vertical="center"/>
    </xf>
    <xf numFmtId="41" fontId="39" fillId="0" borderId="46" xfId="1114" applyFont="1" applyFill="1" applyBorder="1" applyAlignment="1">
      <alignment horizontal="center" vertical="center"/>
    </xf>
    <xf numFmtId="41" fontId="39" fillId="0" borderId="58" xfId="1114" applyFont="1" applyFill="1" applyBorder="1" applyAlignment="1">
      <alignment horizontal="center" vertical="center"/>
    </xf>
    <xf numFmtId="41" fontId="39" fillId="0" borderId="80" xfId="1114" applyFont="1" applyFill="1" applyBorder="1" applyAlignment="1">
      <alignment horizontal="center" vertical="center"/>
    </xf>
    <xf numFmtId="41" fontId="39" fillId="0" borderId="81" xfId="1114" applyFont="1" applyFill="1" applyBorder="1" applyAlignment="1">
      <alignment horizontal="center" vertical="center"/>
    </xf>
    <xf numFmtId="41" fontId="39" fillId="0" borderId="82" xfId="1114" applyFont="1" applyFill="1" applyBorder="1" applyAlignment="1">
      <alignment horizontal="center" vertical="center"/>
    </xf>
    <xf numFmtId="0" fontId="44" fillId="0" borderId="83" xfId="2651" applyFont="1" applyFill="1" applyBorder="1" applyAlignment="1">
      <alignment horizontal="right" vertical="center"/>
    </xf>
    <xf numFmtId="0" fontId="44" fillId="0" borderId="84" xfId="2651" applyFont="1" applyFill="1" applyBorder="1" applyAlignment="1">
      <alignment horizontal="right" vertical="center"/>
    </xf>
    <xf numFmtId="41" fontId="44" fillId="0" borderId="85" xfId="1114" applyFont="1" applyFill="1" applyBorder="1" applyAlignment="1">
      <alignment horizontal="center" vertical="center"/>
    </xf>
    <xf numFmtId="41" fontId="44" fillId="0" borderId="86" xfId="1114" applyFont="1" applyFill="1" applyBorder="1" applyAlignment="1">
      <alignment horizontal="center" vertical="center"/>
    </xf>
    <xf numFmtId="41" fontId="44" fillId="0" borderId="84" xfId="1114" applyFont="1" applyFill="1" applyBorder="1" applyAlignment="1">
      <alignment horizontal="center" vertical="center"/>
    </xf>
    <xf numFmtId="0" fontId="41" fillId="0" borderId="0" xfId="2651" applyFont="1" applyAlignment="1">
      <alignment horizontal="center" vertical="center"/>
    </xf>
    <xf numFmtId="0" fontId="46" fillId="0" borderId="0" xfId="2651" applyFont="1" applyFill="1" applyAlignment="1">
      <alignment horizontal="center" vertical="center"/>
    </xf>
    <xf numFmtId="0" fontId="46" fillId="0" borderId="0" xfId="2651" applyFont="1" applyAlignment="1">
      <alignment horizontal="center" vertical="center"/>
    </xf>
    <xf numFmtId="0" fontId="39" fillId="0" borderId="89" xfId="2651" applyFont="1" applyFill="1" applyBorder="1" applyAlignment="1">
      <alignment horizontal="right" vertical="center"/>
    </xf>
    <xf numFmtId="0" fontId="39" fillId="0" borderId="17" xfId="2651" applyFont="1" applyFill="1" applyBorder="1" applyAlignment="1">
      <alignment horizontal="right" vertical="center"/>
    </xf>
    <xf numFmtId="41" fontId="39" fillId="0" borderId="2" xfId="2651" applyNumberFormat="1" applyFont="1" applyFill="1" applyBorder="1" applyAlignment="1">
      <alignment horizontal="center" vertical="center"/>
    </xf>
    <xf numFmtId="41" fontId="39" fillId="0" borderId="3" xfId="2651" applyNumberFormat="1" applyFont="1" applyFill="1" applyBorder="1" applyAlignment="1">
      <alignment horizontal="center" vertical="center"/>
    </xf>
    <xf numFmtId="41" fontId="39" fillId="0" borderId="14" xfId="2651" applyNumberFormat="1" applyFont="1" applyFill="1" applyBorder="1" applyAlignment="1">
      <alignment horizontal="center" vertical="center"/>
    </xf>
    <xf numFmtId="0" fontId="39" fillId="0" borderId="90" xfId="2651" applyFont="1" applyFill="1" applyBorder="1" applyAlignment="1">
      <alignment horizontal="right" vertical="center"/>
    </xf>
    <xf numFmtId="0" fontId="39" fillId="0" borderId="38" xfId="2651" applyFont="1" applyFill="1" applyBorder="1" applyAlignment="1">
      <alignment horizontal="right" vertical="center"/>
    </xf>
    <xf numFmtId="201" fontId="41" fillId="0" borderId="0" xfId="2651" applyNumberFormat="1" applyFont="1" applyFill="1" applyAlignment="1">
      <alignment horizontal="center" vertical="center"/>
    </xf>
    <xf numFmtId="0" fontId="41" fillId="0" borderId="0" xfId="2651" applyFont="1" applyFill="1" applyAlignment="1">
      <alignment horizontal="center" vertical="center"/>
    </xf>
    <xf numFmtId="0" fontId="39" fillId="0" borderId="0" xfId="2651" applyFont="1" applyFill="1" applyAlignment="1">
      <alignment horizontal="center" vertical="center"/>
    </xf>
    <xf numFmtId="186" fontId="156" fillId="15" borderId="122" xfId="0" applyNumberFormat="1" applyFont="1" applyFill="1" applyBorder="1" applyAlignment="1">
      <alignment horizontal="center" vertical="center"/>
    </xf>
    <xf numFmtId="186" fontId="156" fillId="15" borderId="123" xfId="0" applyNumberFormat="1" applyFont="1" applyFill="1" applyBorder="1" applyAlignment="1">
      <alignment horizontal="center" vertical="center"/>
    </xf>
    <xf numFmtId="0" fontId="29" fillId="0" borderId="0" xfId="3262" applyFont="1" applyAlignment="1">
      <alignment horizontal="center"/>
    </xf>
    <xf numFmtId="0" fontId="29" fillId="0" borderId="33" xfId="3262" applyFont="1" applyBorder="1" applyAlignment="1">
      <alignment horizontal="center"/>
    </xf>
    <xf numFmtId="0" fontId="29" fillId="0" borderId="63" xfId="3262" applyFont="1" applyBorder="1" applyAlignment="1">
      <alignment horizontal="center"/>
    </xf>
    <xf numFmtId="0" fontId="29" fillId="0" borderId="8" xfId="3262" applyFont="1" applyBorder="1" applyAlignment="1">
      <alignment horizontal="center"/>
    </xf>
    <xf numFmtId="0" fontId="29" fillId="0" borderId="0" xfId="3262" applyFont="1" applyBorder="1" applyAlignment="1">
      <alignment horizontal="center"/>
    </xf>
    <xf numFmtId="0" fontId="29" fillId="0" borderId="16" xfId="3262" applyFont="1" applyBorder="1" applyAlignment="1">
      <alignment horizontal="center"/>
    </xf>
    <xf numFmtId="17" fontId="29" fillId="0" borderId="1" xfId="3262" applyNumberFormat="1" applyFont="1" applyBorder="1" applyAlignment="1">
      <alignment horizontal="center"/>
    </xf>
    <xf numFmtId="0" fontId="29" fillId="0" borderId="1" xfId="3262" applyFont="1" applyBorder="1" applyAlignment="1">
      <alignment horizontal="center"/>
    </xf>
    <xf numFmtId="0" fontId="29" fillId="0" borderId="2" xfId="3262" applyFont="1" applyBorder="1" applyAlignment="1">
      <alignment horizontal="center"/>
    </xf>
    <xf numFmtId="0" fontId="29" fillId="0" borderId="64" xfId="3262" applyFont="1" applyBorder="1" applyAlignment="1">
      <alignment horizontal="center"/>
    </xf>
    <xf numFmtId="174" fontId="27" fillId="0" borderId="0" xfId="3262" applyNumberFormat="1" applyFont="1" applyAlignment="1">
      <alignment horizontal="left"/>
    </xf>
    <xf numFmtId="170" fontId="33" fillId="2" borderId="0" xfId="0" applyNumberFormat="1" applyFont="1" applyFill="1" applyBorder="1" applyAlignment="1">
      <alignment horizontal="center" vertical="center"/>
    </xf>
    <xf numFmtId="170" fontId="0" fillId="2" borderId="0" xfId="0" applyNumberFormat="1" applyFill="1" applyBorder="1" applyAlignment="1">
      <alignment horizontal="center" vertical="center"/>
    </xf>
    <xf numFmtId="41" fontId="36" fillId="0" borderId="0" xfId="3262" applyNumberFormat="1" applyFont="1" applyAlignment="1">
      <alignment horizontal="center"/>
    </xf>
    <xf numFmtId="170" fontId="0" fillId="2" borderId="0" xfId="0" applyNumberFormat="1" applyFill="1" applyAlignment="1">
      <alignment horizontal="center" vertical="center"/>
    </xf>
    <xf numFmtId="0" fontId="0" fillId="2" borderId="0" xfId="0" applyFill="1" applyAlignment="1">
      <alignment horizontal="center" vertical="center"/>
    </xf>
    <xf numFmtId="200" fontId="0" fillId="2" borderId="0" xfId="3" applyNumberFormat="1" applyFont="1" applyFill="1" applyAlignment="1">
      <alignment horizontal="center" vertical="center"/>
    </xf>
    <xf numFmtId="0" fontId="142" fillId="0" borderId="24" xfId="4676" applyFont="1" applyBorder="1" applyAlignment="1">
      <alignment horizontal="center" vertical="center"/>
    </xf>
    <xf numFmtId="0" fontId="142" fillId="0" borderId="25" xfId="4676" applyFont="1" applyBorder="1" applyAlignment="1">
      <alignment horizontal="center" vertical="center"/>
    </xf>
    <xf numFmtId="0" fontId="142" fillId="0" borderId="28" xfId="4676" applyFont="1" applyBorder="1" applyAlignment="1">
      <alignment horizontal="center" vertical="center"/>
    </xf>
    <xf numFmtId="0" fontId="143" fillId="0" borderId="117" xfId="4676" applyFont="1" applyBorder="1" applyAlignment="1">
      <alignment horizontal="center"/>
    </xf>
    <xf numFmtId="0" fontId="143" fillId="0" borderId="118" xfId="4676" applyFont="1" applyBorder="1" applyAlignment="1">
      <alignment horizontal="center"/>
    </xf>
    <xf numFmtId="0" fontId="143" fillId="0" borderId="119" xfId="4676" applyFont="1" applyBorder="1" applyAlignment="1">
      <alignment horizontal="center"/>
    </xf>
    <xf numFmtId="0" fontId="142" fillId="0" borderId="19" xfId="4676" applyFont="1" applyBorder="1" applyAlignment="1">
      <alignment horizontal="center"/>
    </xf>
    <xf numFmtId="0" fontId="142" fillId="0" borderId="20" xfId="4676" applyFont="1" applyBorder="1" applyAlignment="1">
      <alignment horizontal="center"/>
    </xf>
    <xf numFmtId="0" fontId="142" fillId="0" borderId="23" xfId="4676" applyFont="1" applyBorder="1" applyAlignment="1">
      <alignment horizontal="center"/>
    </xf>
    <xf numFmtId="0" fontId="142" fillId="0" borderId="117" xfId="4676" applyFont="1" applyBorder="1" applyAlignment="1">
      <alignment horizontal="center" vertical="center" wrapText="1"/>
    </xf>
    <xf numFmtId="0" fontId="142" fillId="0" borderId="118" xfId="4676" applyFont="1" applyBorder="1" applyAlignment="1">
      <alignment horizontal="center" vertical="center" wrapText="1"/>
    </xf>
    <xf numFmtId="0" fontId="142" fillId="0" borderId="119" xfId="4676" applyFont="1" applyBorder="1" applyAlignment="1">
      <alignment horizontal="center" vertical="center" wrapText="1"/>
    </xf>
    <xf numFmtId="0" fontId="142" fillId="0" borderId="117" xfId="4676" applyFont="1" applyBorder="1" applyAlignment="1">
      <alignment horizontal="center"/>
    </xf>
    <xf numFmtId="0" fontId="142" fillId="0" borderId="118" xfId="4676" applyFont="1" applyBorder="1" applyAlignment="1">
      <alignment horizontal="center"/>
    </xf>
    <xf numFmtId="0" fontId="142" fillId="0" borderId="119" xfId="4676" applyFont="1" applyBorder="1" applyAlignment="1">
      <alignment horizontal="center"/>
    </xf>
    <xf numFmtId="0" fontId="142" fillId="0" borderId="19" xfId="4676" applyFont="1" applyBorder="1" applyAlignment="1">
      <alignment horizontal="center" wrapText="1"/>
    </xf>
    <xf numFmtId="0" fontId="142" fillId="0" borderId="20" xfId="4676" applyFont="1" applyBorder="1" applyAlignment="1">
      <alignment horizontal="center" wrapText="1"/>
    </xf>
    <xf numFmtId="0" fontId="142" fillId="0" borderId="23" xfId="4676" applyFont="1" applyBorder="1" applyAlignment="1">
      <alignment horizontal="center" wrapText="1"/>
    </xf>
    <xf numFmtId="0" fontId="142" fillId="0" borderId="21" xfId="4676" applyFont="1" applyBorder="1" applyAlignment="1">
      <alignment horizontal="center" vertical="center" wrapText="1"/>
    </xf>
    <xf numFmtId="0" fontId="142" fillId="0" borderId="0" xfId="4676" applyFont="1" applyAlignment="1">
      <alignment horizontal="center" vertical="center" wrapText="1"/>
    </xf>
    <xf numFmtId="0" fontId="142" fillId="0" borderId="26" xfId="4676" applyFont="1" applyBorder="1" applyAlignment="1">
      <alignment horizontal="center" vertical="center" wrapText="1"/>
    </xf>
    <xf numFmtId="0" fontId="142" fillId="0" borderId="117" xfId="4676" applyFont="1" applyBorder="1" applyAlignment="1">
      <alignment horizontal="center" wrapText="1"/>
    </xf>
    <xf numFmtId="0" fontId="142" fillId="0" borderId="118" xfId="4676" applyFont="1" applyBorder="1" applyAlignment="1">
      <alignment horizontal="center" wrapText="1"/>
    </xf>
    <xf numFmtId="0" fontId="142" fillId="0" borderId="119" xfId="4676" applyFont="1" applyBorder="1" applyAlignment="1">
      <alignment horizontal="center" wrapText="1"/>
    </xf>
    <xf numFmtId="0" fontId="142" fillId="0" borderId="24" xfId="4676" applyFont="1" applyBorder="1" applyAlignment="1">
      <alignment horizontal="center"/>
    </xf>
    <xf numFmtId="0" fontId="142" fillId="0" borderId="25" xfId="4676" applyFont="1" applyBorder="1" applyAlignment="1">
      <alignment horizontal="center"/>
    </xf>
    <xf numFmtId="0" fontId="142" fillId="0" borderId="28" xfId="4676" applyFont="1" applyBorder="1" applyAlignment="1">
      <alignment horizontal="center"/>
    </xf>
    <xf numFmtId="0" fontId="142" fillId="0" borderId="19" xfId="4676" applyFont="1" applyBorder="1" applyAlignment="1">
      <alignment horizontal="center" vertical="center" wrapText="1"/>
    </xf>
    <xf numFmtId="0" fontId="142" fillId="0" borderId="20" xfId="4676" applyFont="1" applyBorder="1" applyAlignment="1">
      <alignment horizontal="center" vertical="center" wrapText="1"/>
    </xf>
    <xf numFmtId="0" fontId="142" fillId="0" borderId="23" xfId="4676" applyFont="1" applyBorder="1" applyAlignment="1">
      <alignment horizontal="center" vertical="center" wrapText="1"/>
    </xf>
    <xf numFmtId="0" fontId="142" fillId="0" borderId="21" xfId="4676" applyFont="1" applyBorder="1" applyAlignment="1">
      <alignment horizontal="center" wrapText="1"/>
    </xf>
    <xf numFmtId="0" fontId="142" fillId="0" borderId="0" xfId="4676" applyFont="1" applyAlignment="1">
      <alignment horizontal="center" wrapText="1"/>
    </xf>
    <xf numFmtId="0" fontId="142" fillId="0" borderId="26" xfId="4676" applyFont="1" applyBorder="1" applyAlignment="1">
      <alignment horizontal="center" wrapText="1"/>
    </xf>
    <xf numFmtId="0" fontId="141" fillId="0" borderId="0" xfId="4676" applyFont="1" applyAlignment="1">
      <alignment horizontal="center" vertical="center"/>
    </xf>
    <xf numFmtId="0" fontId="2" fillId="2" borderId="0" xfId="0" applyFont="1" applyFill="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14" xfId="0" applyFont="1" applyFill="1" applyBorder="1" applyAlignment="1">
      <alignment horizontal="center" vertical="center"/>
    </xf>
    <xf numFmtId="0" fontId="4" fillId="0" borderId="5" xfId="0" applyFont="1" applyFill="1" applyBorder="1" applyAlignment="1">
      <alignment horizontal="left"/>
    </xf>
    <xf numFmtId="0" fontId="4" fillId="0" borderId="6" xfId="0" applyFont="1" applyFill="1" applyBorder="1" applyAlignment="1">
      <alignment horizontal="left"/>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4" xfId="0" applyBorder="1" applyAlignment="1">
      <alignment horizontal="center" vertical="center"/>
    </xf>
    <xf numFmtId="0" fontId="6" fillId="0" borderId="1" xfId="0" applyFont="1" applyFill="1" applyBorder="1" applyAlignment="1">
      <alignment horizontal="left"/>
    </xf>
    <xf numFmtId="0" fontId="4" fillId="0" borderId="6" xfId="0" applyFont="1" applyFill="1" applyBorder="1" applyAlignment="1">
      <alignment horizontal="left" vertical="center" wrapText="1"/>
    </xf>
    <xf numFmtId="0" fontId="4" fillId="0" borderId="0" xfId="0" applyFont="1" applyFill="1" applyBorder="1" applyAlignment="1">
      <alignment horizontal="left" vertical="center" wrapText="1"/>
    </xf>
    <xf numFmtId="0" fontId="7" fillId="0" borderId="2" xfId="0" applyFont="1" applyFill="1" applyBorder="1" applyAlignment="1">
      <alignment horizontal="left"/>
    </xf>
    <xf numFmtId="0" fontId="7" fillId="0" borderId="3" xfId="0" applyFont="1" applyFill="1" applyBorder="1" applyAlignment="1">
      <alignment horizontal="left"/>
    </xf>
    <xf numFmtId="0" fontId="7" fillId="0" borderId="14" xfId="0" applyFont="1" applyFill="1" applyBorder="1" applyAlignment="1">
      <alignment horizontal="left"/>
    </xf>
    <xf numFmtId="0" fontId="0" fillId="0" borderId="2" xfId="0" applyBorder="1" applyAlignment="1">
      <alignment horizontal="right" vertical="center"/>
    </xf>
    <xf numFmtId="0" fontId="0" fillId="0" borderId="3" xfId="0" applyBorder="1" applyAlignment="1">
      <alignment horizontal="right" vertical="center"/>
    </xf>
    <xf numFmtId="0" fontId="0" fillId="0" borderId="14" xfId="0" applyBorder="1" applyAlignment="1">
      <alignment horizontal="right" vertical="center"/>
    </xf>
    <xf numFmtId="200" fontId="3" fillId="2" borderId="0" xfId="3" applyNumberFormat="1" applyFont="1" applyFill="1" applyBorder="1" applyAlignment="1">
      <alignment horizontal="center" vertical="center"/>
    </xf>
    <xf numFmtId="43" fontId="128" fillId="0" borderId="2" xfId="1202" applyNumberFormat="1" applyFont="1" applyFill="1" applyBorder="1" applyAlignment="1">
      <alignment horizontal="center" vertical="center"/>
    </xf>
  </cellXfs>
  <cellStyles count="4677">
    <cellStyle name="_x000a_386grabber=M" xfId="169" xr:uid="{00000000-0005-0000-0000-000000000000}"/>
    <cellStyle name="æØè [0.00]_Sheet1" xfId="308" xr:uid="{00000000-0005-0000-0000-00003B000000}"/>
    <cellStyle name="æØè_Sheet1" xfId="309" xr:uid="{00000000-0005-0000-0000-00003C000000}"/>
    <cellStyle name="_285W STiM data as base on Parts Supply (UpDaTe-15)" xfId="212" xr:uid="{00000000-0005-0000-0000-000012000000}"/>
    <cellStyle name="_285W STiM data as base on Parts Supply (UpDaTe-15)_20080602_CPL ORD_Line1" xfId="217" xr:uid="{00000000-0005-0000-0000-000013000000}"/>
    <cellStyle name="_34_macho_6th_progress" xfId="220" xr:uid="{00000000-0005-0000-0000-000014000000}"/>
    <cellStyle name="_34_macho_6th_progress_20080602_CPL ORD_Line1" xfId="223" xr:uid="{00000000-0005-0000-0000-000015000000}"/>
    <cellStyle name="_Book4" xfId="196" xr:uid="{00000000-0005-0000-0000-000016000000}"/>
    <cellStyle name="_Book4_20080602_CPL ORD_Line1" xfId="225" xr:uid="{00000000-0005-0000-0000-000017000000}"/>
    <cellStyle name="_Book4_CPL revisi 3" xfId="57" xr:uid="{00000000-0005-0000-0000-000018000000}"/>
    <cellStyle name="_Book4_CYCLE ISSUE WH 2 NOV'07" xfId="227" xr:uid="{00000000-0005-0000-0000-000019000000}"/>
    <cellStyle name="_Book4_FORM PKB ALT &amp; FULLEY" xfId="167" xr:uid="{00000000-0005-0000-0000-00001A000000}"/>
    <cellStyle name="_Book4_Sheet2" xfId="230" xr:uid="{00000000-0005-0000-0000-00001B000000}"/>
    <cellStyle name="_DM 0108-ALL-C-2003" xfId="232" xr:uid="{00000000-0005-0000-0000-00001C000000}"/>
    <cellStyle name="_DM 0108-ALL-C-2003_20080602_CPL ORD_Line1" xfId="236" xr:uid="{00000000-0005-0000-0000-00001D000000}"/>
    <cellStyle name="_olahan cpl sticker" xfId="242" xr:uid="{00000000-0005-0000-0000-00001E000000}"/>
    <cellStyle name="_olahan cpl sticker_20080602_CPL ORD_Line1" xfId="123" xr:uid="{00000000-0005-0000-0000-00001F000000}"/>
    <cellStyle name="_olahan cpl sticker_34_macho_6th_progress" xfId="248" xr:uid="{00000000-0005-0000-0000-000020000000}"/>
    <cellStyle name="_olahan cpl sticker_34_macho_6th_progress_20080602_CPL ORD_Line1" xfId="250" xr:uid="{00000000-0005-0000-0000-000021000000}"/>
    <cellStyle name="_olahan cpl sticker_CPL revisi 3" xfId="252" xr:uid="{00000000-0005-0000-0000-000022000000}"/>
    <cellStyle name="_olahan cpl sticker_DM 001-D470-C-2004 (ZL9 Modification)" xfId="253" xr:uid="{00000000-0005-0000-0000-000023000000}"/>
    <cellStyle name="_olahan cpl sticker_DM 003-285W-C-2004==" xfId="255" xr:uid="{00000000-0005-0000-0000-000024000000}"/>
    <cellStyle name="_olahan cpl sticker_DM 003-285W-C-2004==_20080602_CPL ORD_Line1" xfId="257" xr:uid="{00000000-0005-0000-0000-000025000000}"/>
    <cellStyle name="_olahan cpl sticker_DM 0108-ALL-C-2003" xfId="258" xr:uid="{00000000-0005-0000-0000-000026000000}"/>
    <cellStyle name="_olahan cpl sticker_DM 0108-ALL-C-2003_20080602_CPL ORD_Line1" xfId="262" xr:uid="{00000000-0005-0000-0000-000027000000}"/>
    <cellStyle name="_olahan cpl sticker_DM 034-D21B-C-2003" xfId="263" xr:uid="{00000000-0005-0000-0000-000028000000}"/>
    <cellStyle name="_olahan cpl sticker_DM 034-D21B-C-2003_20080602_CPL ORD_Line1" xfId="264" xr:uid="{00000000-0005-0000-0000-000029000000}"/>
    <cellStyle name="_olahan cpl sticker_DM 083-D470-C-2003" xfId="273" xr:uid="{00000000-0005-0000-0000-00002A000000}"/>
    <cellStyle name="､@?E･ﾍｺﾞｸｹ､fLIST" xfId="1" xr:uid="{00000000-0005-0000-0000-000001000000}"/>
    <cellStyle name="､@ｯ・･ﾍｺﾞｸｹ､fLIST1" xfId="114" xr:uid="{00000000-0005-0000-0000-000002000000}"/>
    <cellStyle name="､@ｯ・･ﾍｺﾞｸｹ､fLIST瑳" xfId="163" xr:uid="{00000000-0005-0000-0000-000003000000}"/>
    <cellStyle name="､@ｯ・065w3rdnew_065W (2)_065W (3)_065W (4)䝟" xfId="135" xr:uid="{00000000-0005-0000-0000-000004000000}"/>
    <cellStyle name="､@ｯ・065w3rdnewS" xfId="36" xr:uid="{00000000-0005-0000-0000-000005000000}"/>
    <cellStyle name="､@ｯ・186w FINAL CAL (1213-FINAL)010110revise" xfId="176" xr:uid="{00000000-0005-0000-0000-000006000000}"/>
    <cellStyle name="､@ｯ・186w FINAL CAL (1213-FINAL)010111revise" xfId="155" xr:uid="{00000000-0005-0000-0000-000007000000}"/>
    <cellStyle name="､@ｯ・3RD-PRICE-LIST-0005 " xfId="180" xr:uid="{00000000-0005-0000-0000-000008000000}"/>
    <cellStyle name="､@ｯ・3RD-PRICE-LIST-0005_KZ TMV import (2)_" xfId="182" xr:uid="{00000000-0005-0000-0000-000009000000}"/>
    <cellStyle name="､@ｯ・3RD-QTY-CHECK-0006_TAM-QTY-CHECK-LIST_" xfId="151" xr:uid="{00000000-0005-0000-0000-00000A000000}"/>
    <cellStyle name="､@ｯ・TAM－VN(327N,Indirect) (1)Y-" xfId="46" xr:uid="{00000000-0005-0000-0000-00000B000000}"/>
    <cellStyle name="??_?????????" xfId="90" xr:uid="{00000000-0005-0000-0000-00000C000000}"/>
    <cellStyle name="?@??_3RD-PRICE-LIST-0005_076W (2)_quotation" xfId="172" xr:uid="{00000000-0005-0000-0000-00000D000000}"/>
    <cellStyle name="?@?·065w3rdnew_KZ TMV import (2)_" xfId="185" xr:uid="{00000000-0005-0000-0000-00000E000000}"/>
    <cellStyle name="?W・_Sheet1" xfId="199" xr:uid="{00000000-0005-0000-0000-000010000000}"/>
    <cellStyle name="?W·_Sheet1?" xfId="189" xr:uid="{00000000-0005-0000-0000-00000F000000}"/>
    <cellStyle name="’Ê‰Ý [0.00]_Out-House(From AMI)" xfId="278" xr:uid="{00000000-0005-0000-0000-00002B000000}"/>
    <cellStyle name="’Ê‰Ý_Out-House(From AMI)" xfId="282" xr:uid="{00000000-0005-0000-0000-00002C000000}"/>
    <cellStyle name="•\¦Ï‚Ý‚ÌƒnƒCƒp[ƒŠƒ“ƒN" xfId="39" xr:uid="{00000000-0005-0000-0000-000033000000}"/>
    <cellStyle name="•\Z¦Ï‚Ý‚ÌƒnƒCƒp[ƒŠƒ“ƒN" xfId="79" xr:uid="{00000000-0005-0000-0000-000034000000}"/>
    <cellStyle name="•\Ž¦Ï‚Ý‚ÌƒnƒCƒp[ƒŠƒ“ƒN" xfId="293" xr:uid="{00000000-0005-0000-0000-000035000000}"/>
    <cellStyle name="•W_”äŠrØ½Ä" xfId="64" xr:uid="{00000000-0005-0000-0000-000039000000}"/>
    <cellStyle name="•W?_2OsAEgSIvMZXl42fIq4uyOtjV" xfId="296" xr:uid="{00000000-0005-0000-0000-000037000000}"/>
    <cellStyle name="•W?_Out-House(From AMI)" xfId="295" xr:uid="{00000000-0005-0000-0000-000036000000}"/>
    <cellStyle name="•W€_2OsAEgSIvMZXl42fIq4uyOtjV" xfId="301" xr:uid="{00000000-0005-0000-0000-000038000000}"/>
    <cellStyle name="•W€_(8.3)" xfId="307" xr:uid="{00000000-0005-0000-0000-00003A000000}"/>
    <cellStyle name="ˆê”Ê_EAX-A0495" xfId="207" xr:uid="{00000000-0005-0000-0000-000011000000}"/>
    <cellStyle name="¤@?E¥ÍºÞ¸¹¤fLIST" xfId="285" xr:uid="{00000000-0005-0000-0000-00002D000000}"/>
    <cellStyle name="¤@¯ë_065w3rdnew" xfId="290" xr:uid="{00000000-0005-0000-0000-000030000000}"/>
    <cellStyle name="¤@¯E¦U°ê¤Þ· " xfId="286" xr:uid="{00000000-0005-0000-0000-00002E000000}"/>
    <cellStyle name="¤@¯E¥ÍºÞ¸¹¤fLIST" xfId="288" xr:uid="{00000000-0005-0000-0000-00002F000000}"/>
    <cellStyle name="¤@¯E¦U°ê¤Þ· " xfId="292" xr:uid="{00000000-0005-0000-0000-000031000000}"/>
    <cellStyle name="¤@¯E¥ÍºÞ¸¹¤fLIST" xfId="54" xr:uid="{00000000-0005-0000-0000-000032000000}"/>
    <cellStyle name="2" xfId="320" xr:uid="{00000000-0005-0000-0000-000044000000}"/>
    <cellStyle name="AeE­ [0]_INQUIRY ¿μ¾÷AßAø " xfId="132" xr:uid="{00000000-0005-0000-0000-000045000000}"/>
    <cellStyle name="AeE­_INQUIRY ¿μ¾÷AßAø " xfId="306" xr:uid="{00000000-0005-0000-0000-000046000000}"/>
    <cellStyle name="AÞ¸¶ [0]_INQUIRY ¿?¾÷AßAø " xfId="24" xr:uid="{00000000-0005-0000-0000-000047000000}"/>
    <cellStyle name="AÞ¸¶_INQUIRY ¿?¾÷AßAø " xfId="323" xr:uid="{00000000-0005-0000-0000-000048000000}"/>
    <cellStyle name="C?AØ_¿?¾÷CoE² " xfId="329" xr:uid="{00000000-0005-0000-0000-000049000000}"/>
    <cellStyle name="C￥AØ_¿μ¾÷CoE² " xfId="331" xr:uid="{00000000-0005-0000-0000-00004A000000}"/>
    <cellStyle name="Column_Title" xfId="333" xr:uid="{00000000-0005-0000-0000-00004B000000}"/>
    <cellStyle name="Comma" xfId="3" builtinId="3"/>
    <cellStyle name="Comma  - Style1" xfId="341" xr:uid="{00000000-0005-0000-0000-00004D000000}"/>
    <cellStyle name="Comma [0]" xfId="8" builtinId="6"/>
    <cellStyle name="Comma [0] 10" xfId="347" xr:uid="{00000000-0005-0000-0000-00004F000000}"/>
    <cellStyle name="Comma [0] 10 2" xfId="356" xr:uid="{00000000-0005-0000-0000-000050000000}"/>
    <cellStyle name="Comma [0] 10 2 10" xfId="362" xr:uid="{00000000-0005-0000-0000-000051000000}"/>
    <cellStyle name="Comma [0] 10 2 11" xfId="368" xr:uid="{00000000-0005-0000-0000-000052000000}"/>
    <cellStyle name="Comma [0] 10 2 12" xfId="371" xr:uid="{00000000-0005-0000-0000-000053000000}"/>
    <cellStyle name="Comma [0] 10 2 2" xfId="376" xr:uid="{00000000-0005-0000-0000-000054000000}"/>
    <cellStyle name="Comma [0] 10 2 2 2" xfId="247" xr:uid="{00000000-0005-0000-0000-000055000000}"/>
    <cellStyle name="Comma [0] 10 2 2 2 2" xfId="387" xr:uid="{00000000-0005-0000-0000-000056000000}"/>
    <cellStyle name="Comma [0] 10 2 2 2 2 2" xfId="394" xr:uid="{00000000-0005-0000-0000-000057000000}"/>
    <cellStyle name="Comma [0] 10 2 2 2 2 3" xfId="401" xr:uid="{00000000-0005-0000-0000-000058000000}"/>
    <cellStyle name="Comma [0] 10 2 2 2 2 4" xfId="407" xr:uid="{00000000-0005-0000-0000-000059000000}"/>
    <cellStyle name="Comma [0] 10 2 2 2 3" xfId="17" xr:uid="{00000000-0005-0000-0000-00005A000000}"/>
    <cellStyle name="Comma [0] 10 2 2 2 3 2" xfId="413" xr:uid="{00000000-0005-0000-0000-00005B000000}"/>
    <cellStyle name="Comma [0] 10 2 2 2 3 3" xfId="197" xr:uid="{00000000-0005-0000-0000-00005C000000}"/>
    <cellStyle name="Comma [0] 10 2 2 2 3 4" xfId="416" xr:uid="{00000000-0005-0000-0000-00005D000000}"/>
    <cellStyle name="Comma [0] 10 2 2 2 4" xfId="419" xr:uid="{00000000-0005-0000-0000-00005E000000}"/>
    <cellStyle name="Comma [0] 10 2 2 2 5" xfId="420" xr:uid="{00000000-0005-0000-0000-00005F000000}"/>
    <cellStyle name="Comma [0] 10 2 2 2 6" xfId="421" xr:uid="{00000000-0005-0000-0000-000060000000}"/>
    <cellStyle name="Comma [0] 10 2 2 3" xfId="424" xr:uid="{00000000-0005-0000-0000-000061000000}"/>
    <cellStyle name="Comma [0] 10 2 2 4" xfId="215" xr:uid="{00000000-0005-0000-0000-000062000000}"/>
    <cellStyle name="Comma [0] 10 2 2 5" xfId="426" xr:uid="{00000000-0005-0000-0000-000063000000}"/>
    <cellStyle name="Comma [0] 10 2 3" xfId="430" xr:uid="{00000000-0005-0000-0000-000064000000}"/>
    <cellStyle name="Comma [0] 10 2 3 2" xfId="433" xr:uid="{00000000-0005-0000-0000-000065000000}"/>
    <cellStyle name="Comma [0] 10 2 3 2 2" xfId="438" xr:uid="{00000000-0005-0000-0000-000066000000}"/>
    <cellStyle name="Comma [0] 10 2 3 2 3" xfId="441" xr:uid="{00000000-0005-0000-0000-000067000000}"/>
    <cellStyle name="Comma [0] 10 2 3 2 4" xfId="321" xr:uid="{00000000-0005-0000-0000-000068000000}"/>
    <cellStyle name="Comma [0] 10 2 3 3" xfId="443" xr:uid="{00000000-0005-0000-0000-000069000000}"/>
    <cellStyle name="Comma [0] 10 2 3 4" xfId="446" xr:uid="{00000000-0005-0000-0000-00006A000000}"/>
    <cellStyle name="Comma [0] 10 2 3 5" xfId="448" xr:uid="{00000000-0005-0000-0000-00006B000000}"/>
    <cellStyle name="Comma [0] 10 2 4" xfId="451" xr:uid="{00000000-0005-0000-0000-00006C000000}"/>
    <cellStyle name="Comma [0] 10 2 4 2" xfId="453" xr:uid="{00000000-0005-0000-0000-00006D000000}"/>
    <cellStyle name="Comma [0] 10 2 4 2 2" xfId="459" xr:uid="{00000000-0005-0000-0000-00006E000000}"/>
    <cellStyle name="Comma [0] 10 2 4 2 3" xfId="465" xr:uid="{00000000-0005-0000-0000-00006F000000}"/>
    <cellStyle name="Comma [0] 10 2 4 2 4" xfId="468" xr:uid="{00000000-0005-0000-0000-000070000000}"/>
    <cellStyle name="Comma [0] 10 2 4 3" xfId="470" xr:uid="{00000000-0005-0000-0000-000071000000}"/>
    <cellStyle name="Comma [0] 10 2 4 4" xfId="472" xr:uid="{00000000-0005-0000-0000-000072000000}"/>
    <cellStyle name="Comma [0] 10 2 4 5" xfId="475" xr:uid="{00000000-0005-0000-0000-000073000000}"/>
    <cellStyle name="Comma [0] 10 2 5" xfId="478" xr:uid="{00000000-0005-0000-0000-000074000000}"/>
    <cellStyle name="Comma [0] 10 2 5 2" xfId="480" xr:uid="{00000000-0005-0000-0000-000075000000}"/>
    <cellStyle name="Comma [0] 10 2 5 2 2" xfId="484" xr:uid="{00000000-0005-0000-0000-000076000000}"/>
    <cellStyle name="Comma [0] 10 2 5 2 3" xfId="487" xr:uid="{00000000-0005-0000-0000-000077000000}"/>
    <cellStyle name="Comma [0] 10 2 5 2 4" xfId="490" xr:uid="{00000000-0005-0000-0000-000078000000}"/>
    <cellStyle name="Comma [0] 10 2 5 3" xfId="492" xr:uid="{00000000-0005-0000-0000-000079000000}"/>
    <cellStyle name="Comma [0] 10 2 5 4" xfId="494" xr:uid="{00000000-0005-0000-0000-00007A000000}"/>
    <cellStyle name="Comma [0] 10 2 5 5" xfId="495" xr:uid="{00000000-0005-0000-0000-00007B000000}"/>
    <cellStyle name="Comma [0] 10 2 6" xfId="178" xr:uid="{00000000-0005-0000-0000-00007C000000}"/>
    <cellStyle name="Comma [0] 10 2 6 2" xfId="500" xr:uid="{00000000-0005-0000-0000-00007D000000}"/>
    <cellStyle name="Comma [0] 10 2 6 2 2" xfId="506" xr:uid="{00000000-0005-0000-0000-00007E000000}"/>
    <cellStyle name="Comma [0] 10 2 6 2 3" xfId="509" xr:uid="{00000000-0005-0000-0000-00007F000000}"/>
    <cellStyle name="Comma [0] 10 2 6 2 4" xfId="511" xr:uid="{00000000-0005-0000-0000-000080000000}"/>
    <cellStyle name="Comma [0] 10 2 6 3" xfId="516" xr:uid="{00000000-0005-0000-0000-000081000000}"/>
    <cellStyle name="Comma [0] 10 2 6 4" xfId="520" xr:uid="{00000000-0005-0000-0000-000082000000}"/>
    <cellStyle name="Comma [0] 10 2 6 5" xfId="523" xr:uid="{00000000-0005-0000-0000-000083000000}"/>
    <cellStyle name="Comma [0] 10 2 7" xfId="525" xr:uid="{00000000-0005-0000-0000-000084000000}"/>
    <cellStyle name="Comma [0] 10 2 7 2" xfId="527" xr:uid="{00000000-0005-0000-0000-000085000000}"/>
    <cellStyle name="Comma [0] 10 2 7 2 2" xfId="535" xr:uid="{00000000-0005-0000-0000-000086000000}"/>
    <cellStyle name="Comma [0] 10 2 7 2 3" xfId="540" xr:uid="{00000000-0005-0000-0000-000087000000}"/>
    <cellStyle name="Comma [0] 10 2 7 2 4" xfId="234" xr:uid="{00000000-0005-0000-0000-000088000000}"/>
    <cellStyle name="Comma [0] 10 2 7 3" xfId="542" xr:uid="{00000000-0005-0000-0000-000089000000}"/>
    <cellStyle name="Comma [0] 10 2 7 4" xfId="544" xr:uid="{00000000-0005-0000-0000-00008A000000}"/>
    <cellStyle name="Comma [0] 10 2 7 5" xfId="546" xr:uid="{00000000-0005-0000-0000-00008B000000}"/>
    <cellStyle name="Comma [0] 10 2 8" xfId="548" xr:uid="{00000000-0005-0000-0000-00008C000000}"/>
    <cellStyle name="Comma [0] 10 2 8 2" xfId="550" xr:uid="{00000000-0005-0000-0000-00008D000000}"/>
    <cellStyle name="Comma [0] 10 2 8 3" xfId="78" xr:uid="{00000000-0005-0000-0000-00008E000000}"/>
    <cellStyle name="Comma [0] 10 2 8 4" xfId="552" xr:uid="{00000000-0005-0000-0000-00008F000000}"/>
    <cellStyle name="Comma [0] 10 2 9" xfId="554" xr:uid="{00000000-0005-0000-0000-000090000000}"/>
    <cellStyle name="Comma [0] 10 2 9 2" xfId="558" xr:uid="{00000000-0005-0000-0000-000091000000}"/>
    <cellStyle name="Comma [0] 10 2 9 2 2" xfId="565" xr:uid="{00000000-0005-0000-0000-000092000000}"/>
    <cellStyle name="Comma [0] 10 2 9 2 3" xfId="570" xr:uid="{00000000-0005-0000-0000-000093000000}"/>
    <cellStyle name="Comma [0] 10 2 9 2 4" xfId="340" xr:uid="{00000000-0005-0000-0000-000094000000}"/>
    <cellStyle name="Comma [0] 10 2 9 3" xfId="574" xr:uid="{00000000-0005-0000-0000-000095000000}"/>
    <cellStyle name="Comma [0] 10 2 9 4" xfId="579" xr:uid="{00000000-0005-0000-0000-000096000000}"/>
    <cellStyle name="Comma [0] 10 2 9 5" xfId="383" xr:uid="{00000000-0005-0000-0000-000097000000}"/>
    <cellStyle name="Comma [0] 10 3" xfId="588" xr:uid="{00000000-0005-0000-0000-000098000000}"/>
    <cellStyle name="Comma [0] 10 3 2" xfId="592" xr:uid="{00000000-0005-0000-0000-000099000000}"/>
    <cellStyle name="Comma [0] 10 3 2 2" xfId="597" xr:uid="{00000000-0005-0000-0000-00009A000000}"/>
    <cellStyle name="Comma [0] 10 3 2 3" xfId="601" xr:uid="{00000000-0005-0000-0000-00009B000000}"/>
    <cellStyle name="Comma [0] 10 3 2 4" xfId="605" xr:uid="{00000000-0005-0000-0000-00009C000000}"/>
    <cellStyle name="Comma [0] 10 3 3" xfId="608" xr:uid="{00000000-0005-0000-0000-00009D000000}"/>
    <cellStyle name="Comma [0] 10 3 4" xfId="618" xr:uid="{00000000-0005-0000-0000-00009E000000}"/>
    <cellStyle name="Comma [0] 10 3 5" xfId="626" xr:uid="{00000000-0005-0000-0000-00009F000000}"/>
    <cellStyle name="Comma [0] 10 4" xfId="635" xr:uid="{00000000-0005-0000-0000-0000A0000000}"/>
    <cellStyle name="Comma [0] 10 4 2" xfId="643" xr:uid="{00000000-0005-0000-0000-0000A1000000}"/>
    <cellStyle name="Comma [0] 10 4 2 2" xfId="651" xr:uid="{00000000-0005-0000-0000-0000A2000000}"/>
    <cellStyle name="Comma [0] 10 4 2 3" xfId="656" xr:uid="{00000000-0005-0000-0000-0000A3000000}"/>
    <cellStyle name="Comma [0] 10 4 2 4" xfId="662" xr:uid="{00000000-0005-0000-0000-0000A4000000}"/>
    <cellStyle name="Comma [0] 10 4 3" xfId="191" xr:uid="{00000000-0005-0000-0000-0000A5000000}"/>
    <cellStyle name="Comma [0] 10 4 4" xfId="666" xr:uid="{00000000-0005-0000-0000-0000A6000000}"/>
    <cellStyle name="Comma [0] 10 4 5" xfId="669" xr:uid="{00000000-0005-0000-0000-0000A7000000}"/>
    <cellStyle name="Comma [0] 10 5" xfId="557" xr:uid="{00000000-0005-0000-0000-0000A8000000}"/>
    <cellStyle name="Comma [0] 10 5 2" xfId="564" xr:uid="{00000000-0005-0000-0000-0000A9000000}"/>
    <cellStyle name="Comma [0] 10 5 2 2" xfId="673" xr:uid="{00000000-0005-0000-0000-0000AA000000}"/>
    <cellStyle name="Comma [0] 10 5 2 3" xfId="676" xr:uid="{00000000-0005-0000-0000-0000AB000000}"/>
    <cellStyle name="Comma [0] 10 5 2 4" xfId="679" xr:uid="{00000000-0005-0000-0000-0000AC000000}"/>
    <cellStyle name="Comma [0] 10 5 3" xfId="569" xr:uid="{00000000-0005-0000-0000-0000AD000000}"/>
    <cellStyle name="Comma [0] 10 5 4" xfId="336" xr:uid="{00000000-0005-0000-0000-0000AE000000}"/>
    <cellStyle name="Comma [0] 10 5 5" xfId="682" xr:uid="{00000000-0005-0000-0000-0000AF000000}"/>
    <cellStyle name="Comma [0] 10 6" xfId="573" xr:uid="{00000000-0005-0000-0000-0000B0000000}"/>
    <cellStyle name="Comma [0] 10 6 2" xfId="687" xr:uid="{00000000-0005-0000-0000-0000B1000000}"/>
    <cellStyle name="Comma [0] 10 6 2 2" xfId="691" xr:uid="{00000000-0005-0000-0000-0000B2000000}"/>
    <cellStyle name="Comma [0] 10 6 2 3" xfId="693" xr:uid="{00000000-0005-0000-0000-0000B3000000}"/>
    <cellStyle name="Comma [0] 10 6 2 4" xfId="695" xr:uid="{00000000-0005-0000-0000-0000B4000000}"/>
    <cellStyle name="Comma [0] 10 6 3" xfId="700" xr:uid="{00000000-0005-0000-0000-0000B5000000}"/>
    <cellStyle name="Comma [0] 10 6 4" xfId="703" xr:uid="{00000000-0005-0000-0000-0000B6000000}"/>
    <cellStyle name="Comma [0] 10 6 5" xfId="21" xr:uid="{00000000-0005-0000-0000-0000B7000000}"/>
    <cellStyle name="Comma [0] 10 7" xfId="577" xr:uid="{00000000-0005-0000-0000-0000B8000000}"/>
    <cellStyle name="Comma [0] 10 7 2" xfId="707" xr:uid="{00000000-0005-0000-0000-0000B9000000}"/>
    <cellStyle name="Comma [0] 10 7 2 2" xfId="473" xr:uid="{00000000-0005-0000-0000-0000BA000000}"/>
    <cellStyle name="Comma [0] 10 7 2 3" xfId="181" xr:uid="{00000000-0005-0000-0000-0000BB000000}"/>
    <cellStyle name="Comma [0] 10 7 2 4" xfId="708" xr:uid="{00000000-0005-0000-0000-0000BC000000}"/>
    <cellStyle name="Comma [0] 10 7 3" xfId="712" xr:uid="{00000000-0005-0000-0000-0000BD000000}"/>
    <cellStyle name="Comma [0] 10 7 4" xfId="715" xr:uid="{00000000-0005-0000-0000-0000BE000000}"/>
    <cellStyle name="Comma [0] 10 7 5" xfId="716" xr:uid="{00000000-0005-0000-0000-0000BF000000}"/>
    <cellStyle name="Comma [0] 10 8" xfId="379" xr:uid="{00000000-0005-0000-0000-0000C0000000}"/>
    <cellStyle name="Comma [0] 10 8 2" xfId="392" xr:uid="{00000000-0005-0000-0000-0000C1000000}"/>
    <cellStyle name="Comma [0] 10 8 3" xfId="398" xr:uid="{00000000-0005-0000-0000-0000C2000000}"/>
    <cellStyle name="Comma [0] 10 8 4" xfId="403" xr:uid="{00000000-0005-0000-0000-0000C3000000}"/>
    <cellStyle name="Comma [0] 11" xfId="100" xr:uid="{00000000-0005-0000-0000-0000C4000000}"/>
    <cellStyle name="Comma [0] 11 10" xfId="205" xr:uid="{00000000-0005-0000-0000-0000C5000000}"/>
    <cellStyle name="Comma [0] 11 10 2" xfId="241" xr:uid="{00000000-0005-0000-0000-0000C6000000}"/>
    <cellStyle name="Comma [0] 11 10 3" xfId="534" xr:uid="{00000000-0005-0000-0000-0000C7000000}"/>
    <cellStyle name="Comma [0] 11 10 4" xfId="539" xr:uid="{00000000-0005-0000-0000-0000C8000000}"/>
    <cellStyle name="Comma [0] 11 11" xfId="719" xr:uid="{00000000-0005-0000-0000-0000C9000000}"/>
    <cellStyle name="Comma [0] 11 11 2" xfId="720" xr:uid="{00000000-0005-0000-0000-0000CA000000}"/>
    <cellStyle name="Comma [0] 11 11 2 2" xfId="614" xr:uid="{00000000-0005-0000-0000-0000CB000000}"/>
    <cellStyle name="Comma [0] 11 11 2 3" xfId="621" xr:uid="{00000000-0005-0000-0000-0000CC000000}"/>
    <cellStyle name="Comma [0] 11 11 2 4" xfId="723" xr:uid="{00000000-0005-0000-0000-0000CD000000}"/>
    <cellStyle name="Comma [0] 11 11 3" xfId="724" xr:uid="{00000000-0005-0000-0000-0000CE000000}"/>
    <cellStyle name="Comma [0] 11 11 4" xfId="725" xr:uid="{00000000-0005-0000-0000-0000CF000000}"/>
    <cellStyle name="Comma [0] 11 11 5" xfId="726" xr:uid="{00000000-0005-0000-0000-0000D0000000}"/>
    <cellStyle name="Comma [0] 11 2" xfId="735" xr:uid="{00000000-0005-0000-0000-0000D1000000}"/>
    <cellStyle name="Comma [0] 11 2 2" xfId="737" xr:uid="{00000000-0005-0000-0000-0000D2000000}"/>
    <cellStyle name="Comma [0] 11 2 2 2" xfId="741" xr:uid="{00000000-0005-0000-0000-0000D3000000}"/>
    <cellStyle name="Comma [0] 11 2 2 2 2" xfId="159" xr:uid="{00000000-0005-0000-0000-0000D4000000}"/>
    <cellStyle name="Comma [0] 11 2 2 2 3" xfId="748" xr:uid="{00000000-0005-0000-0000-0000D5000000}"/>
    <cellStyle name="Comma [0] 11 2 2 2 4" xfId="754" xr:uid="{00000000-0005-0000-0000-0000D6000000}"/>
    <cellStyle name="Comma [0] 11 2 2 3" xfId="344" xr:uid="{00000000-0005-0000-0000-0000D7000000}"/>
    <cellStyle name="Comma [0] 11 2 2 3 2" xfId="353" xr:uid="{00000000-0005-0000-0000-0000D8000000}"/>
    <cellStyle name="Comma [0] 11 2 2 3 3" xfId="585" xr:uid="{00000000-0005-0000-0000-0000D9000000}"/>
    <cellStyle name="Comma [0] 11 2 2 3 4" xfId="632" xr:uid="{00000000-0005-0000-0000-0000DA000000}"/>
    <cellStyle name="Comma [0] 11 2 2 4" xfId="98" xr:uid="{00000000-0005-0000-0000-0000DB000000}"/>
    <cellStyle name="Comma [0] 11 2 2 4 2" xfId="733" xr:uid="{00000000-0005-0000-0000-0000DC000000}"/>
    <cellStyle name="Comma [0] 11 2 2 4 3" xfId="761" xr:uid="{00000000-0005-0000-0000-0000DD000000}"/>
    <cellStyle name="Comma [0] 11 2 2 4 4" xfId="272" xr:uid="{00000000-0005-0000-0000-0000DE000000}"/>
    <cellStyle name="Comma [0] 11 2 2 5" xfId="107" xr:uid="{00000000-0005-0000-0000-0000DF000000}"/>
    <cellStyle name="Comma [0] 11 2 2 6" xfId="117" xr:uid="{00000000-0005-0000-0000-0000E0000000}"/>
    <cellStyle name="Comma [0] 11 2 2 7" xfId="120" xr:uid="{00000000-0005-0000-0000-0000E1000000}"/>
    <cellStyle name="Comma [0] 11 2 3" xfId="763" xr:uid="{00000000-0005-0000-0000-0000E2000000}"/>
    <cellStyle name="Comma [0] 11 2 3 2" xfId="30" xr:uid="{00000000-0005-0000-0000-0000E3000000}"/>
    <cellStyle name="Comma [0] 11 2 3 3" xfId="435" xr:uid="{00000000-0005-0000-0000-0000E4000000}"/>
    <cellStyle name="Comma [0] 11 2 3 4" xfId="440" xr:uid="{00000000-0005-0000-0000-0000E5000000}"/>
    <cellStyle name="Comma [0] 11 2 4" xfId="358" xr:uid="{00000000-0005-0000-0000-0000E6000000}"/>
    <cellStyle name="Comma [0] 11 2 5" xfId="364" xr:uid="{00000000-0005-0000-0000-0000E7000000}"/>
    <cellStyle name="Comma [0] 11 2 6" xfId="369" xr:uid="{00000000-0005-0000-0000-0000E8000000}"/>
    <cellStyle name="Comma [0] 11 3" xfId="759" xr:uid="{00000000-0005-0000-0000-0000E9000000}"/>
    <cellStyle name="Comma [0] 11 3 2" xfId="766" xr:uid="{00000000-0005-0000-0000-0000EA000000}"/>
    <cellStyle name="Comma [0] 11 3 2 2" xfId="770" xr:uid="{00000000-0005-0000-0000-0000EB000000}"/>
    <cellStyle name="Comma [0] 11 3 2 2 2" xfId="772" xr:uid="{00000000-0005-0000-0000-0000EC000000}"/>
    <cellStyle name="Comma [0] 11 3 2 2 3" xfId="70" xr:uid="{00000000-0005-0000-0000-0000ED000000}"/>
    <cellStyle name="Comma [0] 11 3 2 2 4" xfId="37" xr:uid="{00000000-0005-0000-0000-0000EE000000}"/>
    <cellStyle name="Comma [0] 11 3 2 3" xfId="776" xr:uid="{00000000-0005-0000-0000-0000EF000000}"/>
    <cellStyle name="Comma [0] 11 3 2 3 2" xfId="779" xr:uid="{00000000-0005-0000-0000-0000F0000000}"/>
    <cellStyle name="Comma [0] 11 3 2 3 3" xfId="219" xr:uid="{00000000-0005-0000-0000-0000F1000000}"/>
    <cellStyle name="Comma [0] 11 3 2 3 4" xfId="56" xr:uid="{00000000-0005-0000-0000-0000F2000000}"/>
    <cellStyle name="Comma [0] 11 3 2 4" xfId="782" xr:uid="{00000000-0005-0000-0000-0000F3000000}"/>
    <cellStyle name="Comma [0] 11 3 2 4 2" xfId="785" xr:uid="{00000000-0005-0000-0000-0000F4000000}"/>
    <cellStyle name="Comma [0] 11 3 2 4 3" xfId="786" xr:uid="{00000000-0005-0000-0000-0000F5000000}"/>
    <cellStyle name="Comma [0] 11 3 2 4 4" xfId="311" xr:uid="{00000000-0005-0000-0000-0000F6000000}"/>
    <cellStyle name="Comma [0] 11 3 2 5" xfId="788" xr:uid="{00000000-0005-0000-0000-0000F7000000}"/>
    <cellStyle name="Comma [0] 11 3 2 6" xfId="373" xr:uid="{00000000-0005-0000-0000-0000F8000000}"/>
    <cellStyle name="Comma [0] 11 3 2 7" xfId="427" xr:uid="{00000000-0005-0000-0000-0000F9000000}"/>
    <cellStyle name="Comma [0] 11 3 3" xfId="791" xr:uid="{00000000-0005-0000-0000-0000FA000000}"/>
    <cellStyle name="Comma [0] 11 3 3 2" xfId="792" xr:uid="{00000000-0005-0000-0000-0000FB000000}"/>
    <cellStyle name="Comma [0] 11 3 3 3" xfId="455" xr:uid="{00000000-0005-0000-0000-0000FC000000}"/>
    <cellStyle name="Comma [0] 11 3 3 4" xfId="463" xr:uid="{00000000-0005-0000-0000-0000FD000000}"/>
    <cellStyle name="Comma [0] 11 3 4" xfId="326" xr:uid="{00000000-0005-0000-0000-0000FE000000}"/>
    <cellStyle name="Comma [0] 11 3 5" xfId="299" xr:uid="{00000000-0005-0000-0000-0000FF000000}"/>
    <cellStyle name="Comma [0] 11 3 6" xfId="794" xr:uid="{00000000-0005-0000-0000-000000010000}"/>
    <cellStyle name="Comma [0] 11 4" xfId="270" xr:uid="{00000000-0005-0000-0000-000001010000}"/>
    <cellStyle name="Comma [0] 11 4 2" xfId="59" xr:uid="{00000000-0005-0000-0000-000002010000}"/>
    <cellStyle name="Comma [0] 11 4 2 2" xfId="797" xr:uid="{00000000-0005-0000-0000-000003010000}"/>
    <cellStyle name="Comma [0] 11 4 2 2 2" xfId="800" xr:uid="{00000000-0005-0000-0000-000004010000}"/>
    <cellStyle name="Comma [0] 11 4 2 2 3" xfId="801" xr:uid="{00000000-0005-0000-0000-000005010000}"/>
    <cellStyle name="Comma [0] 11 4 2 2 4" xfId="803" xr:uid="{00000000-0005-0000-0000-000006010000}"/>
    <cellStyle name="Comma [0] 11 4 2 3" xfId="805" xr:uid="{00000000-0005-0000-0000-000007010000}"/>
    <cellStyle name="Comma [0] 11 4 2 4" xfId="808" xr:uid="{00000000-0005-0000-0000-000008010000}"/>
    <cellStyle name="Comma [0] 11 4 2 5" xfId="810" xr:uid="{00000000-0005-0000-0000-000009010000}"/>
    <cellStyle name="Comma [0] 11 4 3" xfId="28" xr:uid="{00000000-0005-0000-0000-00000A010000}"/>
    <cellStyle name="Comma [0] 11 4 3 2" xfId="812" xr:uid="{00000000-0005-0000-0000-00000B010000}"/>
    <cellStyle name="Comma [0] 11 4 3 3" xfId="482" xr:uid="{00000000-0005-0000-0000-00000C010000}"/>
    <cellStyle name="Comma [0] 11 4 3 4" xfId="485" xr:uid="{00000000-0005-0000-0000-00000D010000}"/>
    <cellStyle name="Comma [0] 11 4 4" xfId="61" xr:uid="{00000000-0005-0000-0000-00000E010000}"/>
    <cellStyle name="Comma [0] 11 4 5" xfId="63" xr:uid="{00000000-0005-0000-0000-00000F010000}"/>
    <cellStyle name="Comma [0] 11 4 6" xfId="814" xr:uid="{00000000-0005-0000-0000-000010010000}"/>
    <cellStyle name="Comma [0] 11 5" xfId="818" xr:uid="{00000000-0005-0000-0000-000011010000}"/>
    <cellStyle name="Comma [0] 11 5 2" xfId="52" xr:uid="{00000000-0005-0000-0000-000012010000}"/>
    <cellStyle name="Comma [0] 11 5 2 2" xfId="112" xr:uid="{00000000-0005-0000-0000-000013010000}"/>
    <cellStyle name="Comma [0] 11 5 2 2 2" xfId="819" xr:uid="{00000000-0005-0000-0000-000014010000}"/>
    <cellStyle name="Comma [0] 11 5 2 2 3" xfId="823" xr:uid="{00000000-0005-0000-0000-000015010000}"/>
    <cellStyle name="Comma [0] 11 5 2 2 4" xfId="638" xr:uid="{00000000-0005-0000-0000-000016010000}"/>
    <cellStyle name="Comma [0] 11 5 2 3" xfId="68" xr:uid="{00000000-0005-0000-0000-000017010000}"/>
    <cellStyle name="Comma [0] 11 5 2 4" xfId="34" xr:uid="{00000000-0005-0000-0000-000018010000}"/>
    <cellStyle name="Comma [0] 11 5 2 5" xfId="137" xr:uid="{00000000-0005-0000-0000-000019010000}"/>
    <cellStyle name="Comma [0] 11 5 3" xfId="828" xr:uid="{00000000-0005-0000-0000-00001A010000}"/>
    <cellStyle name="Comma [0] 11 5 3 2" xfId="830" xr:uid="{00000000-0005-0000-0000-00001B010000}"/>
    <cellStyle name="Comma [0] 11 5 3 3" xfId="504" xr:uid="{00000000-0005-0000-0000-00001C010000}"/>
    <cellStyle name="Comma [0] 11 5 3 4" xfId="508" xr:uid="{00000000-0005-0000-0000-00001D010000}"/>
    <cellStyle name="Comma [0] 11 5 4" xfId="281" xr:uid="{00000000-0005-0000-0000-00001E010000}"/>
    <cellStyle name="Comma [0] 11 5 5" xfId="834" xr:uid="{00000000-0005-0000-0000-00001F010000}"/>
    <cellStyle name="Comma [0] 11 5 6" xfId="835" xr:uid="{00000000-0005-0000-0000-000020010000}"/>
    <cellStyle name="Comma [0] 11 6" xfId="839" xr:uid="{00000000-0005-0000-0000-000021010000}"/>
    <cellStyle name="Comma [0] 11 6 2" xfId="843" xr:uid="{00000000-0005-0000-0000-000022010000}"/>
    <cellStyle name="Comma [0] 11 6 2 2" xfId="846" xr:uid="{00000000-0005-0000-0000-000023010000}"/>
    <cellStyle name="Comma [0] 11 6 2 2 2" xfId="849" xr:uid="{00000000-0005-0000-0000-000024010000}"/>
    <cellStyle name="Comma [0] 11 6 2 2 3" xfId="851" xr:uid="{00000000-0005-0000-0000-000025010000}"/>
    <cellStyle name="Comma [0] 11 6 2 2 4" xfId="256" xr:uid="{00000000-0005-0000-0000-000026010000}"/>
    <cellStyle name="Comma [0] 11 6 2 3" xfId="853" xr:uid="{00000000-0005-0000-0000-000027010000}"/>
    <cellStyle name="Comma [0] 11 6 2 4" xfId="855" xr:uid="{00000000-0005-0000-0000-000028010000}"/>
    <cellStyle name="Comma [0] 11 6 2 5" xfId="300" xr:uid="{00000000-0005-0000-0000-000029010000}"/>
    <cellStyle name="Comma [0] 11 6 3" xfId="203" xr:uid="{00000000-0005-0000-0000-00002A010000}"/>
    <cellStyle name="Comma [0] 11 6 3 2" xfId="240" xr:uid="{00000000-0005-0000-0000-00002B010000}"/>
    <cellStyle name="Comma [0] 11 6 3 3" xfId="532" xr:uid="{00000000-0005-0000-0000-00002C010000}"/>
    <cellStyle name="Comma [0] 11 6 3 4" xfId="537" xr:uid="{00000000-0005-0000-0000-00002D010000}"/>
    <cellStyle name="Comma [0] 11 6 4" xfId="718" xr:uid="{00000000-0005-0000-0000-00002E010000}"/>
    <cellStyle name="Comma [0] 11 6 5" xfId="857" xr:uid="{00000000-0005-0000-0000-00002F010000}"/>
    <cellStyle name="Comma [0] 11 6 6" xfId="859" xr:uid="{00000000-0005-0000-0000-000030010000}"/>
    <cellStyle name="Comma [0] 11 7" xfId="861" xr:uid="{00000000-0005-0000-0000-000031010000}"/>
    <cellStyle name="Comma [0] 11 7 2" xfId="864" xr:uid="{00000000-0005-0000-0000-000032010000}"/>
    <cellStyle name="Comma [0] 11 7 2 2" xfId="865" xr:uid="{00000000-0005-0000-0000-000033010000}"/>
    <cellStyle name="Comma [0] 11 7 2 3" xfId="866" xr:uid="{00000000-0005-0000-0000-000034010000}"/>
    <cellStyle name="Comma [0] 11 7 2 4" xfId="867" xr:uid="{00000000-0005-0000-0000-000035010000}"/>
    <cellStyle name="Comma [0] 11 7 3" xfId="304" xr:uid="{00000000-0005-0000-0000-000036010000}"/>
    <cellStyle name="Comma [0] 11 7 4" xfId="209" xr:uid="{00000000-0005-0000-0000-000037010000}"/>
    <cellStyle name="Comma [0] 11 7 5" xfId="93" xr:uid="{00000000-0005-0000-0000-000038010000}"/>
    <cellStyle name="Comma [0] 11 8" xfId="870" xr:uid="{00000000-0005-0000-0000-000039010000}"/>
    <cellStyle name="Comma [0] 11 8 2" xfId="873" xr:uid="{00000000-0005-0000-0000-00003A010000}"/>
    <cellStyle name="Comma [0] 11 8 2 2" xfId="822" xr:uid="{00000000-0005-0000-0000-00003B010000}"/>
    <cellStyle name="Comma [0] 11 8 2 3" xfId="637" xr:uid="{00000000-0005-0000-0000-00003C010000}"/>
    <cellStyle name="Comma [0] 11 8 2 4" xfId="186" xr:uid="{00000000-0005-0000-0000-00003D010000}"/>
    <cellStyle name="Comma [0] 11 8 3" xfId="876" xr:uid="{00000000-0005-0000-0000-00003E010000}"/>
    <cellStyle name="Comma [0] 11 8 4" xfId="877" xr:uid="{00000000-0005-0000-0000-00003F010000}"/>
    <cellStyle name="Comma [0] 11 8 5" xfId="878" xr:uid="{00000000-0005-0000-0000-000040010000}"/>
    <cellStyle name="Comma [0] 11 9" xfId="881" xr:uid="{00000000-0005-0000-0000-000041010000}"/>
    <cellStyle name="Comma [0] 11 9 2" xfId="161" xr:uid="{00000000-0005-0000-0000-000042010000}"/>
    <cellStyle name="Comma [0] 11 9 3" xfId="883" xr:uid="{00000000-0005-0000-0000-000043010000}"/>
    <cellStyle name="Comma [0] 11 9 4" xfId="884" xr:uid="{00000000-0005-0000-0000-000044010000}"/>
    <cellStyle name="Comma [0] 12" xfId="106" xr:uid="{00000000-0005-0000-0000-000045010000}"/>
    <cellStyle name="Comma [0] 12 2" xfId="889" xr:uid="{00000000-0005-0000-0000-000046010000}"/>
    <cellStyle name="Comma [0] 12 2 10" xfId="102" xr:uid="{00000000-0005-0000-0000-000047010000}"/>
    <cellStyle name="Comma [0] 12 2 11" xfId="108" xr:uid="{00000000-0005-0000-0000-000048010000}"/>
    <cellStyle name="Comma [0] 12 2 2" xfId="150" xr:uid="{00000000-0005-0000-0000-000049010000}"/>
    <cellStyle name="Comma [0] 12 2 2 2" xfId="892" xr:uid="{00000000-0005-0000-0000-00004A010000}"/>
    <cellStyle name="Comma [0] 12 2 2 2 2" xfId="893" xr:uid="{00000000-0005-0000-0000-00004B010000}"/>
    <cellStyle name="Comma [0] 12 2 2 2 3" xfId="829" xr:uid="{00000000-0005-0000-0000-00004C010000}"/>
    <cellStyle name="Comma [0] 12 2 2 2 4" xfId="503" xr:uid="{00000000-0005-0000-0000-00004D010000}"/>
    <cellStyle name="Comma [0] 12 2 2 3" xfId="895" xr:uid="{00000000-0005-0000-0000-00004E010000}"/>
    <cellStyle name="Comma [0] 12 2 2 4" xfId="389" xr:uid="{00000000-0005-0000-0000-00004F010000}"/>
    <cellStyle name="Comma [0] 12 2 2 5" xfId="395" xr:uid="{00000000-0005-0000-0000-000050010000}"/>
    <cellStyle name="Comma [0] 12 2 3" xfId="898" xr:uid="{00000000-0005-0000-0000-000051010000}"/>
    <cellStyle name="Comma [0] 12 2 3 2" xfId="899" xr:uid="{00000000-0005-0000-0000-000052010000}"/>
    <cellStyle name="Comma [0] 12 2 3 2 2" xfId="901" xr:uid="{00000000-0005-0000-0000-000053010000}"/>
    <cellStyle name="Comma [0] 12 2 3 2 3" xfId="238" xr:uid="{00000000-0005-0000-0000-000054010000}"/>
    <cellStyle name="Comma [0] 12 2 3 2 4" xfId="530" xr:uid="{00000000-0005-0000-0000-000055010000}"/>
    <cellStyle name="Comma [0] 12 2 3 3" xfId="249" xr:uid="{00000000-0005-0000-0000-000056010000}"/>
    <cellStyle name="Comma [0] 12 2 3 4" xfId="409" xr:uid="{00000000-0005-0000-0000-000057010000}"/>
    <cellStyle name="Comma [0] 12 2 3 5" xfId="193" xr:uid="{00000000-0005-0000-0000-000058010000}"/>
    <cellStyle name="Comma [0] 12 2 4" xfId="905" xr:uid="{00000000-0005-0000-0000-000059010000}"/>
    <cellStyle name="Comma [0] 12 2 4 2" xfId="907" xr:uid="{00000000-0005-0000-0000-00005A010000}"/>
    <cellStyle name="Comma [0] 12 2 4 2 2" xfId="909" xr:uid="{00000000-0005-0000-0000-00005B010000}"/>
    <cellStyle name="Comma [0] 12 2 4 2 3" xfId="912" xr:uid="{00000000-0005-0000-0000-00005C010000}"/>
    <cellStyle name="Comma [0] 12 2 4 2 4" xfId="916" xr:uid="{00000000-0005-0000-0000-00005D010000}"/>
    <cellStyle name="Comma [0] 12 2 4 3" xfId="918" xr:uid="{00000000-0005-0000-0000-00005E010000}"/>
    <cellStyle name="Comma [0] 12 2 4 4" xfId="920" xr:uid="{00000000-0005-0000-0000-00005F010000}"/>
    <cellStyle name="Comma [0] 12 2 4 5" xfId="923" xr:uid="{00000000-0005-0000-0000-000060010000}"/>
    <cellStyle name="Comma [0] 12 2 5" xfId="927" xr:uid="{00000000-0005-0000-0000-000061010000}"/>
    <cellStyle name="Comma [0] 12 2 5 2" xfId="66" xr:uid="{00000000-0005-0000-0000-000062010000}"/>
    <cellStyle name="Comma [0] 12 2 5 2 2" xfId="91" xr:uid="{00000000-0005-0000-0000-000063010000}"/>
    <cellStyle name="Comma [0] 12 2 5 2 3" xfId="928" xr:uid="{00000000-0005-0000-0000-000064010000}"/>
    <cellStyle name="Comma [0] 12 2 5 2 4" xfId="560" xr:uid="{00000000-0005-0000-0000-000065010000}"/>
    <cellStyle name="Comma [0] 12 2 5 3" xfId="32" xr:uid="{00000000-0005-0000-0000-000066010000}"/>
    <cellStyle name="Comma [0] 12 2 5 4" xfId="136" xr:uid="{00000000-0005-0000-0000-000067010000}"/>
    <cellStyle name="Comma [0] 12 2 5 5" xfId="148" xr:uid="{00000000-0005-0000-0000-000068010000}"/>
    <cellStyle name="Comma [0] 12 2 6" xfId="498" xr:uid="{00000000-0005-0000-0000-000069010000}"/>
    <cellStyle name="Comma [0] 12 2 6 2" xfId="501" xr:uid="{00000000-0005-0000-0000-00006A010000}"/>
    <cellStyle name="Comma [0] 12 2 6 2 2" xfId="929" xr:uid="{00000000-0005-0000-0000-00006B010000}"/>
    <cellStyle name="Comma [0] 12 2 6 2 3" xfId="283" xr:uid="{00000000-0005-0000-0000-00006C010000}"/>
    <cellStyle name="Comma [0] 12 2 6 2 4" xfId="49" xr:uid="{00000000-0005-0000-0000-00006D010000}"/>
    <cellStyle name="Comma [0] 12 2 6 3" xfId="507" xr:uid="{00000000-0005-0000-0000-00006E010000}"/>
    <cellStyle name="Comma [0] 12 2 6 4" xfId="510" xr:uid="{00000000-0005-0000-0000-00006F010000}"/>
    <cellStyle name="Comma [0] 12 2 6 5" xfId="9" xr:uid="{00000000-0005-0000-0000-000070010000}"/>
    <cellStyle name="Comma [0] 12 2 7" xfId="514" xr:uid="{00000000-0005-0000-0000-000071010000}"/>
    <cellStyle name="Comma [0] 12 2 7 2" xfId="930" xr:uid="{00000000-0005-0000-0000-000072010000}"/>
    <cellStyle name="Comma [0] 12 2 7 2 2" xfId="931" xr:uid="{00000000-0005-0000-0000-000073010000}"/>
    <cellStyle name="Comma [0] 12 2 7 2 3" xfId="933" xr:uid="{00000000-0005-0000-0000-000074010000}"/>
    <cellStyle name="Comma [0] 12 2 7 2 4" xfId="940" xr:uid="{00000000-0005-0000-0000-000075010000}"/>
    <cellStyle name="Comma [0] 12 2 7 3" xfId="941" xr:uid="{00000000-0005-0000-0000-000076010000}"/>
    <cellStyle name="Comma [0] 12 2 7 3 2" xfId="224" xr:uid="{00000000-0005-0000-0000-000077010000}"/>
    <cellStyle name="Comma [0] 12 2 7 3 3" xfId="942" xr:uid="{00000000-0005-0000-0000-000078010000}"/>
    <cellStyle name="Comma [0] 12 2 7 3 4" xfId="949" xr:uid="{00000000-0005-0000-0000-000079010000}"/>
    <cellStyle name="Comma [0] 12 2 7 4" xfId="950" xr:uid="{00000000-0005-0000-0000-00007A010000}"/>
    <cellStyle name="Comma [0] 12 2 7 4 2" xfId="951" xr:uid="{00000000-0005-0000-0000-00007B010000}"/>
    <cellStyle name="Comma [0] 12 2 7 4 3" xfId="952" xr:uid="{00000000-0005-0000-0000-00007C010000}"/>
    <cellStyle name="Comma [0] 12 2 7 4 4" xfId="76" xr:uid="{00000000-0005-0000-0000-00007D010000}"/>
    <cellStyle name="Comma [0] 12 2 7 5" xfId="956" xr:uid="{00000000-0005-0000-0000-00007E010000}"/>
    <cellStyle name="Comma [0] 12 2 7 6" xfId="157" xr:uid="{00000000-0005-0000-0000-00007F010000}"/>
    <cellStyle name="Comma [0] 12 2 7 7" xfId="746" xr:uid="{00000000-0005-0000-0000-000080010000}"/>
    <cellStyle name="Comma [0] 12 2 8" xfId="518" xr:uid="{00000000-0005-0000-0000-000081010000}"/>
    <cellStyle name="Comma [0] 12 2 8 2" xfId="958" xr:uid="{00000000-0005-0000-0000-000082010000}"/>
    <cellStyle name="Comma [0] 12 2 8 3" xfId="932" xr:uid="{00000000-0005-0000-0000-000083010000}"/>
    <cellStyle name="Comma [0] 12 2 8 4" xfId="934" xr:uid="{00000000-0005-0000-0000-000084010000}"/>
    <cellStyle name="Comma [0] 12 2 9" xfId="522" xr:uid="{00000000-0005-0000-0000-000085010000}"/>
    <cellStyle name="Comma [0] 12 3" xfId="963" xr:uid="{00000000-0005-0000-0000-000086010000}"/>
    <cellStyle name="Comma [0] 12 3 2" xfId="13" xr:uid="{00000000-0005-0000-0000-000087010000}"/>
    <cellStyle name="Comma [0] 12 3 2 2" xfId="967" xr:uid="{00000000-0005-0000-0000-000088010000}"/>
    <cellStyle name="Comma [0] 12 3 2 3" xfId="970" xr:uid="{00000000-0005-0000-0000-000089010000}"/>
    <cellStyle name="Comma [0] 12 3 2 4" xfId="874" xr:uid="{00000000-0005-0000-0000-00008A010000}"/>
    <cellStyle name="Comma [0] 12 3 3" xfId="168" xr:uid="{00000000-0005-0000-0000-00008B010000}"/>
    <cellStyle name="Comma [0] 12 3 4" xfId="975" xr:uid="{00000000-0005-0000-0000-00008C010000}"/>
    <cellStyle name="Comma [0] 12 3 5" xfId="979" xr:uid="{00000000-0005-0000-0000-00008D010000}"/>
    <cellStyle name="Comma [0] 12 4" xfId="984" xr:uid="{00000000-0005-0000-0000-00008E010000}"/>
    <cellStyle name="Comma [0] 12 4 2" xfId="955" xr:uid="{00000000-0005-0000-0000-00008F010000}"/>
    <cellStyle name="Comma [0] 12 4 2 2" xfId="988" xr:uid="{00000000-0005-0000-0000-000090010000}"/>
    <cellStyle name="Comma [0] 12 4 2 3" xfId="991" xr:uid="{00000000-0005-0000-0000-000091010000}"/>
    <cellStyle name="Comma [0] 12 4 2 4" xfId="994" xr:uid="{00000000-0005-0000-0000-000092010000}"/>
    <cellStyle name="Comma [0] 12 4 3" xfId="156" xr:uid="{00000000-0005-0000-0000-000093010000}"/>
    <cellStyle name="Comma [0] 12 4 4" xfId="745" xr:uid="{00000000-0005-0000-0000-000094010000}"/>
    <cellStyle name="Comma [0] 12 4 5" xfId="752" xr:uid="{00000000-0005-0000-0000-000095010000}"/>
    <cellStyle name="Comma [0] 12 5" xfId="999" xr:uid="{00000000-0005-0000-0000-000096010000}"/>
    <cellStyle name="Comma [0] 12 5 2" xfId="937" xr:uid="{00000000-0005-0000-0000-000097010000}"/>
    <cellStyle name="Comma [0] 12 5 2 2" xfId="1002" xr:uid="{00000000-0005-0000-0000-000098010000}"/>
    <cellStyle name="Comma [0] 12 5 2 3" xfId="1004" xr:uid="{00000000-0005-0000-0000-000099010000}"/>
    <cellStyle name="Comma [0] 12 5 2 4" xfId="1007" xr:uid="{00000000-0005-0000-0000-00009A010000}"/>
    <cellStyle name="Comma [0] 12 5 3" xfId="351" xr:uid="{00000000-0005-0000-0000-00009B010000}"/>
    <cellStyle name="Comma [0] 12 5 4" xfId="583" xr:uid="{00000000-0005-0000-0000-00009C010000}"/>
    <cellStyle name="Comma [0] 12 5 5" xfId="630" xr:uid="{00000000-0005-0000-0000-00009D010000}"/>
    <cellStyle name="Comma [0] 12 6" xfId="647" xr:uid="{00000000-0005-0000-0000-00009E010000}"/>
    <cellStyle name="Comma [0] 12 6 2" xfId="946" xr:uid="{00000000-0005-0000-0000-00009F010000}"/>
    <cellStyle name="Comma [0] 12 6 2 2" xfId="1010" xr:uid="{00000000-0005-0000-0000-0000A0010000}"/>
    <cellStyle name="Comma [0] 12 6 2 3" xfId="1012" xr:uid="{00000000-0005-0000-0000-0000A1010000}"/>
    <cellStyle name="Comma [0] 12 6 2 4" xfId="228" xr:uid="{00000000-0005-0000-0000-0000A2010000}"/>
    <cellStyle name="Comma [0] 12 6 3" xfId="730" xr:uid="{00000000-0005-0000-0000-0000A3010000}"/>
    <cellStyle name="Comma [0] 12 6 4" xfId="756" xr:uid="{00000000-0005-0000-0000-0000A4010000}"/>
    <cellStyle name="Comma [0] 12 6 5" xfId="266" xr:uid="{00000000-0005-0000-0000-0000A5010000}"/>
    <cellStyle name="Comma [0] 12 7" xfId="653" xr:uid="{00000000-0005-0000-0000-0000A6010000}"/>
    <cellStyle name="Comma [0] 12 7 2" xfId="73" xr:uid="{00000000-0005-0000-0000-0000A7010000}"/>
    <cellStyle name="Comma [0] 12 7 2 2" xfId="922" xr:uid="{00000000-0005-0000-0000-0000A8010000}"/>
    <cellStyle name="Comma [0] 12 7 2 3" xfId="1015" xr:uid="{00000000-0005-0000-0000-0000A9010000}"/>
    <cellStyle name="Comma [0] 12 7 2 4" xfId="1017" xr:uid="{00000000-0005-0000-0000-0000AA010000}"/>
    <cellStyle name="Comma [0] 12 7 3" xfId="887" xr:uid="{00000000-0005-0000-0000-0000AB010000}"/>
    <cellStyle name="Comma [0] 12 7 4" xfId="960" xr:uid="{00000000-0005-0000-0000-0000AC010000}"/>
    <cellStyle name="Comma [0] 12 7 5" xfId="980" xr:uid="{00000000-0005-0000-0000-0000AD010000}"/>
    <cellStyle name="Comma [0] 12 8" xfId="658" xr:uid="{00000000-0005-0000-0000-0000AE010000}"/>
    <cellStyle name="Comma [0] 12 8 2" xfId="995" xr:uid="{00000000-0005-0000-0000-0000AF010000}"/>
    <cellStyle name="Comma [0] 12 8 3" xfId="1021" xr:uid="{00000000-0005-0000-0000-0000B0010000}"/>
    <cellStyle name="Comma [0] 12 8 4" xfId="86" xr:uid="{00000000-0005-0000-0000-0000B1010000}"/>
    <cellStyle name="Comma [0] 13" xfId="116" xr:uid="{00000000-0005-0000-0000-0000B2010000}"/>
    <cellStyle name="Comma [0] 13 2" xfId="1019" xr:uid="{00000000-0005-0000-0000-0000B3010000}"/>
    <cellStyle name="Comma [0] 13 2 2" xfId="1023" xr:uid="{00000000-0005-0000-0000-0000B4010000}"/>
    <cellStyle name="Comma [0] 13 2 3" xfId="1025" xr:uid="{00000000-0005-0000-0000-0000B5010000}"/>
    <cellStyle name="Comma [0] 13 2 4" xfId="1027" xr:uid="{00000000-0005-0000-0000-0000B6010000}"/>
    <cellStyle name="Comma [0] 13 3" xfId="85" xr:uid="{00000000-0005-0000-0000-0000B7010000}"/>
    <cellStyle name="Comma [0] 13 4" xfId="6" xr:uid="{00000000-0005-0000-0000-0000B8010000}"/>
    <cellStyle name="Comma [0] 13 5" xfId="1030" xr:uid="{00000000-0005-0000-0000-0000B9010000}"/>
    <cellStyle name="Comma [0] 14" xfId="119" xr:uid="{00000000-0005-0000-0000-0000BA010000}"/>
    <cellStyle name="Comma [0] 14 2" xfId="145" xr:uid="{00000000-0005-0000-0000-0000BB010000}"/>
    <cellStyle name="Comma [0] 14 2 2" xfId="1036" xr:uid="{00000000-0005-0000-0000-0000BC010000}"/>
    <cellStyle name="Comma [0] 14 2 3" xfId="1038" xr:uid="{00000000-0005-0000-0000-0000BD010000}"/>
    <cellStyle name="Comma [0] 14 2 4" xfId="1041" xr:uid="{00000000-0005-0000-0000-0000BE010000}"/>
    <cellStyle name="Comma [0] 14 3" xfId="1044" xr:uid="{00000000-0005-0000-0000-0000BF010000}"/>
    <cellStyle name="Comma [0] 14 3 2" xfId="1047" xr:uid="{00000000-0005-0000-0000-0000C0010000}"/>
    <cellStyle name="Comma [0] 14 3 3" xfId="1050" xr:uid="{00000000-0005-0000-0000-0000C1010000}"/>
    <cellStyle name="Comma [0] 14 3 4" xfId="1054" xr:uid="{00000000-0005-0000-0000-0000C2010000}"/>
    <cellStyle name="Comma [0] 14 4" xfId="1057" xr:uid="{00000000-0005-0000-0000-0000C3010000}"/>
    <cellStyle name="Comma [0] 14 4 2" xfId="1060" xr:uid="{00000000-0005-0000-0000-0000C4010000}"/>
    <cellStyle name="Comma [0] 14 4 3" xfId="1062" xr:uid="{00000000-0005-0000-0000-0000C5010000}"/>
    <cellStyle name="Comma [0] 14 4 4" xfId="1065" xr:uid="{00000000-0005-0000-0000-0000C6010000}"/>
    <cellStyle name="Comma [0] 14 5" xfId="261" xr:uid="{00000000-0005-0000-0000-0000C7010000}"/>
    <cellStyle name="Comma [0] 14 5 2" xfId="1067" xr:uid="{00000000-0005-0000-0000-0000C8010000}"/>
    <cellStyle name="Comma [0] 14 5 3" xfId="1070" xr:uid="{00000000-0005-0000-0000-0000C9010000}"/>
    <cellStyle name="Comma [0] 14 5 4" xfId="1074" xr:uid="{00000000-0005-0000-0000-0000CA010000}"/>
    <cellStyle name="Comma [0] 14 6" xfId="1077" xr:uid="{00000000-0005-0000-0000-0000CB010000}"/>
    <cellStyle name="Comma [0] 14 7" xfId="1079" xr:uid="{00000000-0005-0000-0000-0000CC010000}"/>
    <cellStyle name="Comma [0] 14 8" xfId="1081" xr:uid="{00000000-0005-0000-0000-0000CD010000}"/>
    <cellStyle name="Comma [0] 15" xfId="129" xr:uid="{00000000-0005-0000-0000-0000CE010000}"/>
    <cellStyle name="Comma [0] 15 2" xfId="1087" xr:uid="{00000000-0005-0000-0000-0000CF010000}"/>
    <cellStyle name="Comma [0] 16" xfId="141" xr:uid="{00000000-0005-0000-0000-0000D0010000}"/>
    <cellStyle name="Comma [0] 16 2" xfId="1034" xr:uid="{00000000-0005-0000-0000-0000D1010000}"/>
    <cellStyle name="Comma [0] 16 3" xfId="1091" xr:uid="{00000000-0005-0000-0000-0000D2010000}"/>
    <cellStyle name="Comma [0] 16 4" xfId="1095" xr:uid="{00000000-0005-0000-0000-0000D3010000}"/>
    <cellStyle name="Comma [0] 17" xfId="1098" xr:uid="{00000000-0005-0000-0000-0000D4010000}"/>
    <cellStyle name="Comma [0] 18" xfId="1102" xr:uid="{00000000-0005-0000-0000-0000D5010000}"/>
    <cellStyle name="Comma [0] 19" xfId="1104" xr:uid="{00000000-0005-0000-0000-0000D6010000}"/>
    <cellStyle name="Comma [0] 19 2" xfId="1107" xr:uid="{00000000-0005-0000-0000-0000D7010000}"/>
    <cellStyle name="Comma [0] 19 3" xfId="1109" xr:uid="{00000000-0005-0000-0000-0000D8010000}"/>
    <cellStyle name="Comma [0] 19 4" xfId="1112" xr:uid="{00000000-0005-0000-0000-0000D9010000}"/>
    <cellStyle name="Comma [0] 2" xfId="1114" xr:uid="{00000000-0005-0000-0000-0000DA010000}"/>
    <cellStyle name="Comma [0] 2 10" xfId="1117" xr:uid="{00000000-0005-0000-0000-0000DB010000}"/>
    <cellStyle name="Comma [0] 2 11" xfId="1119" xr:uid="{00000000-0005-0000-0000-0000DC010000}"/>
    <cellStyle name="Comma [0] 2 12" xfId="1120" xr:uid="{00000000-0005-0000-0000-0000DD010000}"/>
    <cellStyle name="Comma [0] 2 13" xfId="1121" xr:uid="{00000000-0005-0000-0000-0000DE010000}"/>
    <cellStyle name="Comma [0] 2 14" xfId="1122" xr:uid="{00000000-0005-0000-0000-0000DF010000}"/>
    <cellStyle name="Comma [0] 2 2" xfId="1123" xr:uid="{00000000-0005-0000-0000-0000E0010000}"/>
    <cellStyle name="Comma [0] 2 2 2" xfId="1124" xr:uid="{00000000-0005-0000-0000-0000E1010000}"/>
    <cellStyle name="Comma [0] 2 2 2 2" xfId="1126" xr:uid="{00000000-0005-0000-0000-0000E2010000}"/>
    <cellStyle name="Comma [0] 2 2 3" xfId="1127" xr:uid="{00000000-0005-0000-0000-0000E3010000}"/>
    <cellStyle name="Comma [0] 2 3" xfId="1130" xr:uid="{00000000-0005-0000-0000-0000E4010000}"/>
    <cellStyle name="Comma [0] 2 3 2" xfId="1131" xr:uid="{00000000-0005-0000-0000-0000E5010000}"/>
    <cellStyle name="Comma [0] 2 3 2 2" xfId="382" xr:uid="{00000000-0005-0000-0000-0000E6010000}"/>
    <cellStyle name="Comma [0] 2 3 2 3" xfId="1136" xr:uid="{00000000-0005-0000-0000-0000E7010000}"/>
    <cellStyle name="Comma [0] 2 3 2 4" xfId="1138" xr:uid="{00000000-0005-0000-0000-0000E8010000}"/>
    <cellStyle name="Comma [0] 2 3 3" xfId="1139" xr:uid="{00000000-0005-0000-0000-0000E9010000}"/>
    <cellStyle name="Comma [0] 2 3 4" xfId="1142" xr:uid="{00000000-0005-0000-0000-0000EA010000}"/>
    <cellStyle name="Comma [0] 2 3 5" xfId="1146" xr:uid="{00000000-0005-0000-0000-0000EB010000}"/>
    <cellStyle name="Comma [0] 2 3 5 2" xfId="1148" xr:uid="{00000000-0005-0000-0000-0000EC010000}"/>
    <cellStyle name="Comma [0] 2 3 5 3" xfId="1150" xr:uid="{00000000-0005-0000-0000-0000ED010000}"/>
    <cellStyle name="Comma [0] 2 3 6" xfId="1152" xr:uid="{00000000-0005-0000-0000-0000EE010000}"/>
    <cellStyle name="Comma [0] 2 4" xfId="1154" xr:uid="{00000000-0005-0000-0000-0000EF010000}"/>
    <cellStyle name="Comma [0] 2 4 2" xfId="1155" xr:uid="{00000000-0005-0000-0000-0000F0010000}"/>
    <cellStyle name="Comma [0] 2 4 2 2" xfId="1160" xr:uid="{00000000-0005-0000-0000-0000F1010000}"/>
    <cellStyle name="Comma [0] 2 4 2 3" xfId="1162" xr:uid="{00000000-0005-0000-0000-0000F2010000}"/>
    <cellStyle name="Comma [0] 2 4 2 4" xfId="1164" xr:uid="{00000000-0005-0000-0000-0000F3010000}"/>
    <cellStyle name="Comma [0] 2 4 3" xfId="1165" xr:uid="{00000000-0005-0000-0000-0000F4010000}"/>
    <cellStyle name="Comma [0] 2 4 4" xfId="1170" xr:uid="{00000000-0005-0000-0000-0000F5010000}"/>
    <cellStyle name="Comma [0] 2 4 5" xfId="1175" xr:uid="{00000000-0005-0000-0000-0000F6010000}"/>
    <cellStyle name="Comma [0] 2 4 5 2" xfId="1181" xr:uid="{00000000-0005-0000-0000-0000F7010000}"/>
    <cellStyle name="Comma [0] 2 4 5 3" xfId="1183" xr:uid="{00000000-0005-0000-0000-0000F8010000}"/>
    <cellStyle name="Comma [0] 2 4 6" xfId="1186" xr:uid="{00000000-0005-0000-0000-0000F9010000}"/>
    <cellStyle name="Comma [0] 2 5" xfId="1188" xr:uid="{00000000-0005-0000-0000-0000FA010000}"/>
    <cellStyle name="Comma [0] 2 6" xfId="1190" xr:uid="{00000000-0005-0000-0000-0000FB010000}"/>
    <cellStyle name="Comma [0] 2 7" xfId="1192" xr:uid="{00000000-0005-0000-0000-0000FC010000}"/>
    <cellStyle name="Comma [0] 2 8" xfId="1193" xr:uid="{00000000-0005-0000-0000-0000FD010000}"/>
    <cellStyle name="Comma [0] 2 9" xfId="1194" xr:uid="{00000000-0005-0000-0000-0000FE010000}"/>
    <cellStyle name="Comma [0] 20" xfId="130" xr:uid="{00000000-0005-0000-0000-0000FF010000}"/>
    <cellStyle name="Comma [0] 21" xfId="142" xr:uid="{00000000-0005-0000-0000-000000020000}"/>
    <cellStyle name="Comma [0] 22" xfId="1099" xr:uid="{00000000-0005-0000-0000-000001020000}"/>
    <cellStyle name="Comma [0] 23" xfId="1103" xr:uid="{00000000-0005-0000-0000-000002020000}"/>
    <cellStyle name="Comma [0] 24" xfId="1105" xr:uid="{00000000-0005-0000-0000-000003020000}"/>
    <cellStyle name="Comma [0] 25" xfId="1195" xr:uid="{00000000-0005-0000-0000-000004020000}"/>
    <cellStyle name="Comma [0] 25 2" xfId="1196" xr:uid="{00000000-0005-0000-0000-000005020000}"/>
    <cellStyle name="Comma [0] 25 3" xfId="1197" xr:uid="{00000000-0005-0000-0000-000006020000}"/>
    <cellStyle name="Comma [0] 25 4" xfId="1199" xr:uid="{00000000-0005-0000-0000-000007020000}"/>
    <cellStyle name="Comma [0] 26" xfId="1200" xr:uid="{00000000-0005-0000-0000-000008020000}"/>
    <cellStyle name="Comma [0] 3" xfId="1201" xr:uid="{00000000-0005-0000-0000-000009020000}"/>
    <cellStyle name="Comma [0] 3 10" xfId="1202" xr:uid="{00000000-0005-0000-0000-00000A020000}"/>
    <cellStyle name="Comma [0] 3 11" xfId="1203" xr:uid="{00000000-0005-0000-0000-00000B020000}"/>
    <cellStyle name="Comma [0] 3 12" xfId="1206" xr:uid="{00000000-0005-0000-0000-00000C020000}"/>
    <cellStyle name="Comma [0] 3 13" xfId="1209" xr:uid="{00000000-0005-0000-0000-00000D020000}"/>
    <cellStyle name="Comma [0] 3 14" xfId="1212" xr:uid="{00000000-0005-0000-0000-00000E020000}"/>
    <cellStyle name="Comma [0] 3 14 2" xfId="911" xr:uid="{00000000-0005-0000-0000-00000F020000}"/>
    <cellStyle name="Comma [0] 3 14 3" xfId="915" xr:uid="{00000000-0005-0000-0000-000010020000}"/>
    <cellStyle name="Comma [0] 3 14 4" xfId="1214" xr:uid="{00000000-0005-0000-0000-000011020000}"/>
    <cellStyle name="Comma [0] 3 15" xfId="1216" xr:uid="{00000000-0005-0000-0000-000012020000}"/>
    <cellStyle name="Comma [0] 3 15 2" xfId="1218" xr:uid="{00000000-0005-0000-0000-000013020000}"/>
    <cellStyle name="Comma [0] 3 15 3" xfId="1219" xr:uid="{00000000-0005-0000-0000-000014020000}"/>
    <cellStyle name="Comma [0] 3 15 4" xfId="1220" xr:uid="{00000000-0005-0000-0000-000015020000}"/>
    <cellStyle name="Comma [0] 3 16" xfId="1222" xr:uid="{00000000-0005-0000-0000-000016020000}"/>
    <cellStyle name="Comma [0] 3 16 2" xfId="330" xr:uid="{00000000-0005-0000-0000-000017020000}"/>
    <cellStyle name="Comma [0] 3 16 3" xfId="1223" xr:uid="{00000000-0005-0000-0000-000018020000}"/>
    <cellStyle name="Comma [0] 3 16 4" xfId="1224" xr:uid="{00000000-0005-0000-0000-000019020000}"/>
    <cellStyle name="Comma [0] 3 17" xfId="1226" xr:uid="{00000000-0005-0000-0000-00001A020000}"/>
    <cellStyle name="Comma [0] 3 18" xfId="1228" xr:uid="{00000000-0005-0000-0000-00001B020000}"/>
    <cellStyle name="Comma [0] 3 18 2" xfId="1229" xr:uid="{00000000-0005-0000-0000-00001C020000}"/>
    <cellStyle name="Comma [0] 3 18 3" xfId="1230" xr:uid="{00000000-0005-0000-0000-00001D020000}"/>
    <cellStyle name="Comma [0] 3 19" xfId="1232" xr:uid="{00000000-0005-0000-0000-00001E020000}"/>
    <cellStyle name="Comma [0] 3 2" xfId="467" xr:uid="{00000000-0005-0000-0000-00001F020000}"/>
    <cellStyle name="Comma [0] 3 2 2" xfId="1233" xr:uid="{00000000-0005-0000-0000-000020020000}"/>
    <cellStyle name="Comma [0] 3 2 2 2" xfId="1236" xr:uid="{00000000-0005-0000-0000-000021020000}"/>
    <cellStyle name="Comma [0] 3 2 2 3" xfId="1238" xr:uid="{00000000-0005-0000-0000-000022020000}"/>
    <cellStyle name="Comma [0] 3 2 2 4" xfId="1240" xr:uid="{00000000-0005-0000-0000-000023020000}"/>
    <cellStyle name="Comma [0] 3 2 3" xfId="1242" xr:uid="{00000000-0005-0000-0000-000024020000}"/>
    <cellStyle name="Comma [0] 3 2 4" xfId="1245" xr:uid="{00000000-0005-0000-0000-000025020000}"/>
    <cellStyle name="Comma [0] 3 2 5" xfId="1247" xr:uid="{00000000-0005-0000-0000-000026020000}"/>
    <cellStyle name="Comma [0] 3 2 5 2" xfId="1249" xr:uid="{00000000-0005-0000-0000-000027020000}"/>
    <cellStyle name="Comma [0] 3 2 5 3" xfId="1251" xr:uid="{00000000-0005-0000-0000-000028020000}"/>
    <cellStyle name="Comma [0] 3 2 6" xfId="1254" xr:uid="{00000000-0005-0000-0000-000029020000}"/>
    <cellStyle name="Comma [0] 3 3" xfId="1257" xr:uid="{00000000-0005-0000-0000-00002A020000}"/>
    <cellStyle name="Comma [0] 3 3 10" xfId="1260" xr:uid="{00000000-0005-0000-0000-00002B020000}"/>
    <cellStyle name="Comma [0] 3 3 11" xfId="1263" xr:uid="{00000000-0005-0000-0000-00002C020000}"/>
    <cellStyle name="Comma [0] 3 3 12" xfId="386" xr:uid="{00000000-0005-0000-0000-00002D020000}"/>
    <cellStyle name="Comma [0] 3 3 2" xfId="1264" xr:uid="{00000000-0005-0000-0000-00002E020000}"/>
    <cellStyle name="Comma [0] 3 3 2 10" xfId="1268" xr:uid="{00000000-0005-0000-0000-00002F020000}"/>
    <cellStyle name="Comma [0] 3 3 2 11" xfId="437" xr:uid="{00000000-0005-0000-0000-000030020000}"/>
    <cellStyle name="Comma [0] 3 3 2 2" xfId="1269" xr:uid="{00000000-0005-0000-0000-000031020000}"/>
    <cellStyle name="Comma [0] 3 3 2 2 2" xfId="1271" xr:uid="{00000000-0005-0000-0000-000032020000}"/>
    <cellStyle name="Comma [0] 3 3 2 2 2 2" xfId="1273" xr:uid="{00000000-0005-0000-0000-000033020000}"/>
    <cellStyle name="Comma [0] 3 3 2 2 2 3" xfId="1274" xr:uid="{00000000-0005-0000-0000-000034020000}"/>
    <cellStyle name="Comma [0] 3 3 2 2 2 4" xfId="1275" xr:uid="{00000000-0005-0000-0000-000035020000}"/>
    <cellStyle name="Comma [0] 3 3 2 2 3" xfId="1276" xr:uid="{00000000-0005-0000-0000-000036020000}"/>
    <cellStyle name="Comma [0] 3 3 2 2 4" xfId="1277" xr:uid="{00000000-0005-0000-0000-000037020000}"/>
    <cellStyle name="Comma [0] 3 3 2 2 5" xfId="1278" xr:uid="{00000000-0005-0000-0000-000038020000}"/>
    <cellStyle name="Comma [0] 3 3 2 3" xfId="1279" xr:uid="{00000000-0005-0000-0000-000039020000}"/>
    <cellStyle name="Comma [0] 3 3 2 3 2" xfId="1281" xr:uid="{00000000-0005-0000-0000-00003A020000}"/>
    <cellStyle name="Comma [0] 3 3 2 3 3" xfId="1282" xr:uid="{00000000-0005-0000-0000-00003B020000}"/>
    <cellStyle name="Comma [0] 3 3 2 3 4" xfId="1284" xr:uid="{00000000-0005-0000-0000-00003C020000}"/>
    <cellStyle name="Comma [0] 3 3 2 4" xfId="1285" xr:uid="{00000000-0005-0000-0000-00003D020000}"/>
    <cellStyle name="Comma [0] 3 3 2 4 2" xfId="1286" xr:uid="{00000000-0005-0000-0000-00003E020000}"/>
    <cellStyle name="Comma [0] 3 3 2 4 3" xfId="312" xr:uid="{00000000-0005-0000-0000-00003F020000}"/>
    <cellStyle name="Comma [0] 3 3 2 4 4" xfId="1287" xr:uid="{00000000-0005-0000-0000-000040020000}"/>
    <cellStyle name="Comma [0] 3 3 2 5" xfId="1288" xr:uid="{00000000-0005-0000-0000-000041020000}"/>
    <cellStyle name="Comma [0] 3 3 2 5 2" xfId="318" xr:uid="{00000000-0005-0000-0000-000042020000}"/>
    <cellStyle name="Comma [0] 3 3 2 5 3" xfId="1289" xr:uid="{00000000-0005-0000-0000-000043020000}"/>
    <cellStyle name="Comma [0] 3 3 2 5 4" xfId="1290" xr:uid="{00000000-0005-0000-0000-000044020000}"/>
    <cellStyle name="Comma [0] 3 3 2 6" xfId="1291" xr:uid="{00000000-0005-0000-0000-000045020000}"/>
    <cellStyle name="Comma [0] 3 3 2 6 2" xfId="1292" xr:uid="{00000000-0005-0000-0000-000046020000}"/>
    <cellStyle name="Comma [0] 3 3 2 6 3" xfId="1293" xr:uid="{00000000-0005-0000-0000-000047020000}"/>
    <cellStyle name="Comma [0] 3 3 2 6 4" xfId="1294" xr:uid="{00000000-0005-0000-0000-000048020000}"/>
    <cellStyle name="Comma [0] 3 3 2 7" xfId="1295" xr:uid="{00000000-0005-0000-0000-000049020000}"/>
    <cellStyle name="Comma [0] 3 3 2 7 2" xfId="1296" xr:uid="{00000000-0005-0000-0000-00004A020000}"/>
    <cellStyle name="Comma [0] 3 3 2 7 3" xfId="1297" xr:uid="{00000000-0005-0000-0000-00004B020000}"/>
    <cellStyle name="Comma [0] 3 3 2 7 4" xfId="1298" xr:uid="{00000000-0005-0000-0000-00004C020000}"/>
    <cellStyle name="Comma [0] 3 3 2 8" xfId="1299" xr:uid="{00000000-0005-0000-0000-00004D020000}"/>
    <cellStyle name="Comma [0] 3 3 2 8 2" xfId="1300" xr:uid="{00000000-0005-0000-0000-00004E020000}"/>
    <cellStyle name="Comma [0] 3 3 2 8 3" xfId="1301" xr:uid="{00000000-0005-0000-0000-00004F020000}"/>
    <cellStyle name="Comma [0] 3 3 2 8 4" xfId="1302" xr:uid="{00000000-0005-0000-0000-000050020000}"/>
    <cellStyle name="Comma [0] 3 3 2 9" xfId="1303" xr:uid="{00000000-0005-0000-0000-000051020000}"/>
    <cellStyle name="Comma [0] 3 3 3" xfId="1304" xr:uid="{00000000-0005-0000-0000-000052020000}"/>
    <cellStyle name="Comma [0] 3 3 3 10" xfId="1306" xr:uid="{00000000-0005-0000-0000-000053020000}"/>
    <cellStyle name="Comma [0] 3 3 3 2" xfId="1307" xr:uid="{00000000-0005-0000-0000-000054020000}"/>
    <cellStyle name="Comma [0] 3 3 3 2 2" xfId="1309" xr:uid="{00000000-0005-0000-0000-000055020000}"/>
    <cellStyle name="Comma [0] 3 3 3 2 3" xfId="1311" xr:uid="{00000000-0005-0000-0000-000056020000}"/>
    <cellStyle name="Comma [0] 3 3 3 2 4" xfId="1312" xr:uid="{00000000-0005-0000-0000-000057020000}"/>
    <cellStyle name="Comma [0] 3 3 3 3" xfId="1313" xr:uid="{00000000-0005-0000-0000-000058020000}"/>
    <cellStyle name="Comma [0] 3 3 3 3 2" xfId="1314" xr:uid="{00000000-0005-0000-0000-000059020000}"/>
    <cellStyle name="Comma [0] 3 3 3 3 3" xfId="1315" xr:uid="{00000000-0005-0000-0000-00005A020000}"/>
    <cellStyle name="Comma [0] 3 3 3 3 4" xfId="1317" xr:uid="{00000000-0005-0000-0000-00005B020000}"/>
    <cellStyle name="Comma [0] 3 3 3 4" xfId="1318" xr:uid="{00000000-0005-0000-0000-00005C020000}"/>
    <cellStyle name="Comma [0] 3 3 3 4 2" xfId="1320" xr:uid="{00000000-0005-0000-0000-00005D020000}"/>
    <cellStyle name="Comma [0] 3 3 3 4 3" xfId="1321" xr:uid="{00000000-0005-0000-0000-00005E020000}"/>
    <cellStyle name="Comma [0] 3 3 3 4 4" xfId="1322" xr:uid="{00000000-0005-0000-0000-00005F020000}"/>
    <cellStyle name="Comma [0] 3 3 3 5" xfId="1323" xr:uid="{00000000-0005-0000-0000-000060020000}"/>
    <cellStyle name="Comma [0] 3 3 3 5 2" xfId="1324" xr:uid="{00000000-0005-0000-0000-000061020000}"/>
    <cellStyle name="Comma [0] 3 3 3 5 3" xfId="1325" xr:uid="{00000000-0005-0000-0000-000062020000}"/>
    <cellStyle name="Comma [0] 3 3 3 5 4" xfId="1326" xr:uid="{00000000-0005-0000-0000-000063020000}"/>
    <cellStyle name="Comma [0] 3 3 3 6" xfId="1327" xr:uid="{00000000-0005-0000-0000-000064020000}"/>
    <cellStyle name="Comma [0] 3 3 3 6 2" xfId="1328" xr:uid="{00000000-0005-0000-0000-000065020000}"/>
    <cellStyle name="Comma [0] 3 3 3 6 3" xfId="1329" xr:uid="{00000000-0005-0000-0000-000066020000}"/>
    <cellStyle name="Comma [0] 3 3 3 6 4" xfId="1330" xr:uid="{00000000-0005-0000-0000-000067020000}"/>
    <cellStyle name="Comma [0] 3 3 3 7" xfId="1331" xr:uid="{00000000-0005-0000-0000-000068020000}"/>
    <cellStyle name="Comma [0] 3 3 3 7 2" xfId="1332" xr:uid="{00000000-0005-0000-0000-000069020000}"/>
    <cellStyle name="Comma [0] 3 3 3 7 3" xfId="1333" xr:uid="{00000000-0005-0000-0000-00006A020000}"/>
    <cellStyle name="Comma [0] 3 3 3 7 4" xfId="1334" xr:uid="{00000000-0005-0000-0000-00006B020000}"/>
    <cellStyle name="Comma [0] 3 3 3 8" xfId="1335" xr:uid="{00000000-0005-0000-0000-00006C020000}"/>
    <cellStyle name="Comma [0] 3 3 3 9" xfId="1336" xr:uid="{00000000-0005-0000-0000-00006D020000}"/>
    <cellStyle name="Comma [0] 3 3 4" xfId="1337" xr:uid="{00000000-0005-0000-0000-00006E020000}"/>
    <cellStyle name="Comma [0] 3 3 4 2" xfId="1339" xr:uid="{00000000-0005-0000-0000-00006F020000}"/>
    <cellStyle name="Comma [0] 3 3 4 3" xfId="1342" xr:uid="{00000000-0005-0000-0000-000070020000}"/>
    <cellStyle name="Comma [0] 3 3 4 4" xfId="1344" xr:uid="{00000000-0005-0000-0000-000071020000}"/>
    <cellStyle name="Comma [0] 3 3 5" xfId="1345" xr:uid="{00000000-0005-0000-0000-000072020000}"/>
    <cellStyle name="Comma [0] 3 3 5 2" xfId="1346" xr:uid="{00000000-0005-0000-0000-000073020000}"/>
    <cellStyle name="Comma [0] 3 3 5 3" xfId="1347" xr:uid="{00000000-0005-0000-0000-000074020000}"/>
    <cellStyle name="Comma [0] 3 3 5 4" xfId="1348" xr:uid="{00000000-0005-0000-0000-000075020000}"/>
    <cellStyle name="Comma [0] 3 3 6" xfId="1349" xr:uid="{00000000-0005-0000-0000-000076020000}"/>
    <cellStyle name="Comma [0] 3 3 6 2" xfId="1351" xr:uid="{00000000-0005-0000-0000-000077020000}"/>
    <cellStyle name="Comma [0] 3 3 6 3" xfId="1353" xr:uid="{00000000-0005-0000-0000-000078020000}"/>
    <cellStyle name="Comma [0] 3 3 6 4" xfId="1355" xr:uid="{00000000-0005-0000-0000-000079020000}"/>
    <cellStyle name="Comma [0] 3 3 7" xfId="1356" xr:uid="{00000000-0005-0000-0000-00007A020000}"/>
    <cellStyle name="Comma [0] 3 3 7 2" xfId="1357" xr:uid="{00000000-0005-0000-0000-00007B020000}"/>
    <cellStyle name="Comma [0] 3 3 7 3" xfId="284" xr:uid="{00000000-0005-0000-0000-00007C020000}"/>
    <cellStyle name="Comma [0] 3 3 7 4" xfId="1360" xr:uid="{00000000-0005-0000-0000-00007D020000}"/>
    <cellStyle name="Comma [0] 3 3 8" xfId="1361" xr:uid="{00000000-0005-0000-0000-00007E020000}"/>
    <cellStyle name="Comma [0] 3 3 8 2" xfId="14" xr:uid="{00000000-0005-0000-0000-00007F020000}"/>
    <cellStyle name="Comma [0] 3 3 8 3" xfId="1362" xr:uid="{00000000-0005-0000-0000-000080020000}"/>
    <cellStyle name="Comma [0] 3 3 8 4" xfId="1363" xr:uid="{00000000-0005-0000-0000-000081020000}"/>
    <cellStyle name="Comma [0] 3 3 9" xfId="1364" xr:uid="{00000000-0005-0000-0000-000082020000}"/>
    <cellStyle name="Comma [0] 3 3 9 2" xfId="1365" xr:uid="{00000000-0005-0000-0000-000083020000}"/>
    <cellStyle name="Comma [0] 3 3 9 3" xfId="1366" xr:uid="{00000000-0005-0000-0000-000084020000}"/>
    <cellStyle name="Comma [0] 3 3 9 4" xfId="1369" xr:uid="{00000000-0005-0000-0000-000085020000}"/>
    <cellStyle name="Comma [0] 3 4" xfId="1372" xr:uid="{00000000-0005-0000-0000-000086020000}"/>
    <cellStyle name="Comma [0] 3 5" xfId="613" xr:uid="{00000000-0005-0000-0000-000087020000}"/>
    <cellStyle name="Comma [0] 3 6" xfId="620" xr:uid="{00000000-0005-0000-0000-000088020000}"/>
    <cellStyle name="Comma [0] 3 7" xfId="722" xr:uid="{00000000-0005-0000-0000-000089020000}"/>
    <cellStyle name="Comma [0] 3 8" xfId="1373" xr:uid="{00000000-0005-0000-0000-00008A020000}"/>
    <cellStyle name="Comma [0] 3 9" xfId="1374" xr:uid="{00000000-0005-0000-0000-00008B020000}"/>
    <cellStyle name="Comma [0] 4" xfId="1375" xr:uid="{00000000-0005-0000-0000-00008C020000}"/>
    <cellStyle name="Comma [0] 4 10" xfId="239" xr:uid="{00000000-0005-0000-0000-00008D020000}"/>
    <cellStyle name="Comma [0] 4 11" xfId="531" xr:uid="{00000000-0005-0000-0000-00008E020000}"/>
    <cellStyle name="Comma [0] 4 11 2" xfId="1376" xr:uid="{00000000-0005-0000-0000-00008F020000}"/>
    <cellStyle name="Comma [0] 4 11 3" xfId="1377" xr:uid="{00000000-0005-0000-0000-000090020000}"/>
    <cellStyle name="Comma [0] 4 11 4" xfId="1378" xr:uid="{00000000-0005-0000-0000-000091020000}"/>
    <cellStyle name="Comma [0] 4 12" xfId="536" xr:uid="{00000000-0005-0000-0000-000092020000}"/>
    <cellStyle name="Comma [0] 4 13" xfId="1379" xr:uid="{00000000-0005-0000-0000-000093020000}"/>
    <cellStyle name="Comma [0] 4 13 2" xfId="1380" xr:uid="{00000000-0005-0000-0000-000094020000}"/>
    <cellStyle name="Comma [0] 4 13 3" xfId="1381" xr:uid="{00000000-0005-0000-0000-000095020000}"/>
    <cellStyle name="Comma [0] 4 14" xfId="1382" xr:uid="{00000000-0005-0000-0000-000096020000}"/>
    <cellStyle name="Comma [0] 4 2" xfId="1384" xr:uid="{00000000-0005-0000-0000-000097020000}"/>
    <cellStyle name="Comma [0] 4 2 2" xfId="1385" xr:uid="{00000000-0005-0000-0000-000098020000}"/>
    <cellStyle name="Comma [0] 4 2 2 2" xfId="1389" xr:uid="{00000000-0005-0000-0000-000099020000}"/>
    <cellStyle name="Comma [0] 4 2 2 3" xfId="206" xr:uid="{00000000-0005-0000-0000-00009A020000}"/>
    <cellStyle name="Comma [0] 4 2 2 4" xfId="1390" xr:uid="{00000000-0005-0000-0000-00009B020000}"/>
    <cellStyle name="Comma [0] 4 2 3" xfId="1391" xr:uid="{00000000-0005-0000-0000-00009C020000}"/>
    <cellStyle name="Comma [0] 4 2 4" xfId="1395" xr:uid="{00000000-0005-0000-0000-00009D020000}"/>
    <cellStyle name="Comma [0] 4 2 5" xfId="1400" xr:uid="{00000000-0005-0000-0000-00009E020000}"/>
    <cellStyle name="Comma [0] 4 2 5 2" xfId="1403" xr:uid="{00000000-0005-0000-0000-00009F020000}"/>
    <cellStyle name="Comma [0] 4 2 5 3" xfId="1406" xr:uid="{00000000-0005-0000-0000-0000A0020000}"/>
    <cellStyle name="Comma [0] 4 2 6" xfId="1408" xr:uid="{00000000-0005-0000-0000-0000A1020000}"/>
    <cellStyle name="Comma [0] 4 3" xfId="1409" xr:uid="{00000000-0005-0000-0000-0000A2020000}"/>
    <cellStyle name="Comma [0] 4 4" xfId="1411" xr:uid="{00000000-0005-0000-0000-0000A3020000}"/>
    <cellStyle name="Comma [0] 4 5" xfId="1413" xr:uid="{00000000-0005-0000-0000-0000A4020000}"/>
    <cellStyle name="Comma [0] 4 5 2" xfId="1416" xr:uid="{00000000-0005-0000-0000-0000A5020000}"/>
    <cellStyle name="Comma [0] 4 6" xfId="1418" xr:uid="{00000000-0005-0000-0000-0000A6020000}"/>
    <cellStyle name="Comma [0] 4 7" xfId="1420" xr:uid="{00000000-0005-0000-0000-0000A7020000}"/>
    <cellStyle name="Comma [0] 4 8" xfId="1421" xr:uid="{00000000-0005-0000-0000-0000A8020000}"/>
    <cellStyle name="Comma [0] 4 9" xfId="1422" xr:uid="{00000000-0005-0000-0000-0000A9020000}"/>
    <cellStyle name="Comma [0] 5" xfId="1424" xr:uid="{00000000-0005-0000-0000-0000AA020000}"/>
    <cellStyle name="Comma [0] 5 2" xfId="1427" xr:uid="{00000000-0005-0000-0000-0000AB020000}"/>
    <cellStyle name="Comma [0] 5 2 2" xfId="1428" xr:uid="{00000000-0005-0000-0000-0000AC020000}"/>
    <cellStyle name="Comma [0] 5 2 2 2" xfId="1431" xr:uid="{00000000-0005-0000-0000-0000AD020000}"/>
    <cellStyle name="Comma [0] 5 2 2 3" xfId="1433" xr:uid="{00000000-0005-0000-0000-0000AE020000}"/>
    <cellStyle name="Comma [0] 5 2 2 4" xfId="1434" xr:uid="{00000000-0005-0000-0000-0000AF020000}"/>
    <cellStyle name="Comma [0] 5 2 3" xfId="1435" xr:uid="{00000000-0005-0000-0000-0000B0020000}"/>
    <cellStyle name="Comma [0] 5 2 4" xfId="1439" xr:uid="{00000000-0005-0000-0000-0000B1020000}"/>
    <cellStyle name="Comma [0] 5 2 5" xfId="1440" xr:uid="{00000000-0005-0000-0000-0000B2020000}"/>
    <cellStyle name="Comma [0] 5 2 5 2" xfId="1441" xr:uid="{00000000-0005-0000-0000-0000B3020000}"/>
    <cellStyle name="Comma [0] 5 2 5 3" xfId="1442" xr:uid="{00000000-0005-0000-0000-0000B4020000}"/>
    <cellStyle name="Comma [0] 5 2 6" xfId="1443" xr:uid="{00000000-0005-0000-0000-0000B5020000}"/>
    <cellStyle name="Comma [0] 5 3" xfId="1445" xr:uid="{00000000-0005-0000-0000-0000B6020000}"/>
    <cellStyle name="Comma [0] 5 4" xfId="1448" xr:uid="{00000000-0005-0000-0000-0000B7020000}"/>
    <cellStyle name="Comma [0] 5 5" xfId="1451" xr:uid="{00000000-0005-0000-0000-0000B8020000}"/>
    <cellStyle name="Comma [0] 5 6" xfId="1454" xr:uid="{00000000-0005-0000-0000-0000B9020000}"/>
    <cellStyle name="Comma [0] 5 7" xfId="1455" xr:uid="{00000000-0005-0000-0000-0000BA020000}"/>
    <cellStyle name="Comma [0] 6" xfId="1457" xr:uid="{00000000-0005-0000-0000-0000BB020000}"/>
    <cellStyle name="Comma [0] 6 10" xfId="1459" xr:uid="{00000000-0005-0000-0000-0000BC020000}"/>
    <cellStyle name="Comma [0] 6 11" xfId="1462" xr:uid="{00000000-0005-0000-0000-0000BD020000}"/>
    <cellStyle name="Comma [0] 6 12" xfId="1465" xr:uid="{00000000-0005-0000-0000-0000BE020000}"/>
    <cellStyle name="Comma [0] 6 2" xfId="1461" xr:uid="{00000000-0005-0000-0000-0000BF020000}"/>
    <cellStyle name="Comma [0] 6 2 2" xfId="1468" xr:uid="{00000000-0005-0000-0000-0000C0020000}"/>
    <cellStyle name="Comma [0] 6 3" xfId="1464" xr:uid="{00000000-0005-0000-0000-0000C1020000}"/>
    <cellStyle name="Comma [0] 6 3 10" xfId="1470" xr:uid="{00000000-0005-0000-0000-0000C2020000}"/>
    <cellStyle name="Comma [0] 6 3 11" xfId="1472" xr:uid="{00000000-0005-0000-0000-0000C3020000}"/>
    <cellStyle name="Comma [0] 6 3 12" xfId="1474" xr:uid="{00000000-0005-0000-0000-0000C4020000}"/>
    <cellStyle name="Comma [0] 6 3 2" xfId="1476" xr:uid="{00000000-0005-0000-0000-0000C5020000}"/>
    <cellStyle name="Comma [0] 6 3 2 2" xfId="1479" xr:uid="{00000000-0005-0000-0000-0000C6020000}"/>
    <cellStyle name="Comma [0] 6 3 2 3" xfId="1481" xr:uid="{00000000-0005-0000-0000-0000C7020000}"/>
    <cellStyle name="Comma [0] 6 3 2 4" xfId="1483" xr:uid="{00000000-0005-0000-0000-0000C8020000}"/>
    <cellStyle name="Comma [0] 6 3 3" xfId="1485" xr:uid="{00000000-0005-0000-0000-0000C9020000}"/>
    <cellStyle name="Comma [0] 6 3 3 2" xfId="1486" xr:uid="{00000000-0005-0000-0000-0000CA020000}"/>
    <cellStyle name="Comma [0] 6 3 3 3" xfId="1487" xr:uid="{00000000-0005-0000-0000-0000CB020000}"/>
    <cellStyle name="Comma [0] 6 3 3 4" xfId="1488" xr:uid="{00000000-0005-0000-0000-0000CC020000}"/>
    <cellStyle name="Comma [0] 6 3 4" xfId="1490" xr:uid="{00000000-0005-0000-0000-0000CD020000}"/>
    <cellStyle name="Comma [0] 6 3 4 2" xfId="1491" xr:uid="{00000000-0005-0000-0000-0000CE020000}"/>
    <cellStyle name="Comma [0] 6 3 4 3" xfId="1492" xr:uid="{00000000-0005-0000-0000-0000CF020000}"/>
    <cellStyle name="Comma [0] 6 3 4 4" xfId="1493" xr:uid="{00000000-0005-0000-0000-0000D0020000}"/>
    <cellStyle name="Comma [0] 6 3 5" xfId="92" xr:uid="{00000000-0005-0000-0000-0000D1020000}"/>
    <cellStyle name="Comma [0] 6 3 5 2" xfId="1494" xr:uid="{00000000-0005-0000-0000-0000D2020000}"/>
    <cellStyle name="Comma [0] 6 3 5 3" xfId="1267" xr:uid="{00000000-0005-0000-0000-0000D3020000}"/>
    <cellStyle name="Comma [0] 6 3 5 4" xfId="436" xr:uid="{00000000-0005-0000-0000-0000D4020000}"/>
    <cellStyle name="Comma [0] 6 3 6" xfId="1426" xr:uid="{00000000-0005-0000-0000-0000D5020000}"/>
    <cellStyle name="Comma [0] 6 3 6 2" xfId="1430" xr:uid="{00000000-0005-0000-0000-0000D6020000}"/>
    <cellStyle name="Comma [0] 6 3 6 3" xfId="1437" xr:uid="{00000000-0005-0000-0000-0000D7020000}"/>
    <cellStyle name="Comma [0] 6 3 6 4" xfId="1438" xr:uid="{00000000-0005-0000-0000-0000D8020000}"/>
    <cellStyle name="Comma [0] 6 3 7" xfId="1444" xr:uid="{00000000-0005-0000-0000-0000D9020000}"/>
    <cellStyle name="Comma [0] 6 3 7 2" xfId="1496" xr:uid="{00000000-0005-0000-0000-0000DA020000}"/>
    <cellStyle name="Comma [0] 6 3 7 3" xfId="1498" xr:uid="{00000000-0005-0000-0000-0000DB020000}"/>
    <cellStyle name="Comma [0] 6 3 7 4" xfId="1500" xr:uid="{00000000-0005-0000-0000-0000DC020000}"/>
    <cellStyle name="Comma [0] 6 3 8" xfId="1447" xr:uid="{00000000-0005-0000-0000-0000DD020000}"/>
    <cellStyle name="Comma [0] 6 3 8 2" xfId="1502" xr:uid="{00000000-0005-0000-0000-0000DE020000}"/>
    <cellStyle name="Comma [0] 6 3 8 3" xfId="1504" xr:uid="{00000000-0005-0000-0000-0000DF020000}"/>
    <cellStyle name="Comma [0] 6 3 8 4" xfId="1506" xr:uid="{00000000-0005-0000-0000-0000E0020000}"/>
    <cellStyle name="Comma [0] 6 3 9" xfId="1450" xr:uid="{00000000-0005-0000-0000-0000E1020000}"/>
    <cellStyle name="Comma [0] 6 3 9 2" xfId="1507" xr:uid="{00000000-0005-0000-0000-0000E2020000}"/>
    <cellStyle name="Comma [0] 6 3 9 3" xfId="1508" xr:uid="{00000000-0005-0000-0000-0000E3020000}"/>
    <cellStyle name="Comma [0] 6 3 9 4" xfId="1509" xr:uid="{00000000-0005-0000-0000-0000E4020000}"/>
    <cellStyle name="Comma [0] 6 4" xfId="1511" xr:uid="{00000000-0005-0000-0000-0000E5020000}"/>
    <cellStyle name="Comma [0] 6 4 10" xfId="1453" xr:uid="{00000000-0005-0000-0000-0000E6020000}"/>
    <cellStyle name="Comma [0] 6 4 2" xfId="1512" xr:uid="{00000000-0005-0000-0000-0000E7020000}"/>
    <cellStyle name="Comma [0] 6 4 2 2" xfId="1513" xr:uid="{00000000-0005-0000-0000-0000E8020000}"/>
    <cellStyle name="Comma [0] 6 4 2 3" xfId="1514" xr:uid="{00000000-0005-0000-0000-0000E9020000}"/>
    <cellStyle name="Comma [0] 6 4 2 4" xfId="1515" xr:uid="{00000000-0005-0000-0000-0000EA020000}"/>
    <cellStyle name="Comma [0] 6 4 3" xfId="289" xr:uid="{00000000-0005-0000-0000-0000EB020000}"/>
    <cellStyle name="Comma [0] 6 4 3 2" xfId="1516" xr:uid="{00000000-0005-0000-0000-0000EC020000}"/>
    <cellStyle name="Comma [0] 6 4 3 3" xfId="1517" xr:uid="{00000000-0005-0000-0000-0000ED020000}"/>
    <cellStyle name="Comma [0] 6 4 3 4" xfId="1518" xr:uid="{00000000-0005-0000-0000-0000EE020000}"/>
    <cellStyle name="Comma [0] 6 4 4" xfId="1519" xr:uid="{00000000-0005-0000-0000-0000EF020000}"/>
    <cellStyle name="Comma [0] 6 4 4 2" xfId="1521" xr:uid="{00000000-0005-0000-0000-0000F0020000}"/>
    <cellStyle name="Comma [0] 6 4 4 3" xfId="1522" xr:uid="{00000000-0005-0000-0000-0000F1020000}"/>
    <cellStyle name="Comma [0] 6 4 4 4" xfId="1523" xr:uid="{00000000-0005-0000-0000-0000F2020000}"/>
    <cellStyle name="Comma [0] 6 4 5" xfId="1458" xr:uid="{00000000-0005-0000-0000-0000F3020000}"/>
    <cellStyle name="Comma [0] 6 4 5 2" xfId="1524" xr:uid="{00000000-0005-0000-0000-0000F4020000}"/>
    <cellStyle name="Comma [0] 6 4 5 3" xfId="1527" xr:uid="{00000000-0005-0000-0000-0000F5020000}"/>
    <cellStyle name="Comma [0] 6 4 5 4" xfId="456" xr:uid="{00000000-0005-0000-0000-0000F6020000}"/>
    <cellStyle name="Comma [0] 6 4 6" xfId="1460" xr:uid="{00000000-0005-0000-0000-0000F7020000}"/>
    <cellStyle name="Comma [0] 6 4 6 2" xfId="1467" xr:uid="{00000000-0005-0000-0000-0000F8020000}"/>
    <cellStyle name="Comma [0] 6 4 6 3" xfId="1531" xr:uid="{00000000-0005-0000-0000-0000F9020000}"/>
    <cellStyle name="Comma [0] 6 4 6 4" xfId="1533" xr:uid="{00000000-0005-0000-0000-0000FA020000}"/>
    <cellStyle name="Comma [0] 6 4 7" xfId="1463" xr:uid="{00000000-0005-0000-0000-0000FB020000}"/>
    <cellStyle name="Comma [0] 6 4 7 2" xfId="1475" xr:uid="{00000000-0005-0000-0000-0000FC020000}"/>
    <cellStyle name="Comma [0] 6 4 7 3" xfId="1484" xr:uid="{00000000-0005-0000-0000-0000FD020000}"/>
    <cellStyle name="Comma [0] 6 4 7 4" xfId="1489" xr:uid="{00000000-0005-0000-0000-0000FE020000}"/>
    <cellStyle name="Comma [0] 6 4 8" xfId="1510" xr:uid="{00000000-0005-0000-0000-0000FF020000}"/>
    <cellStyle name="Comma [0] 6 4 9" xfId="1535" xr:uid="{00000000-0005-0000-0000-000000030000}"/>
    <cellStyle name="Comma [0] 6 5" xfId="1534" xr:uid="{00000000-0005-0000-0000-000001030000}"/>
    <cellStyle name="Comma [0] 6 5 2" xfId="1536" xr:uid="{00000000-0005-0000-0000-000002030000}"/>
    <cellStyle name="Comma [0] 6 5 3" xfId="1538" xr:uid="{00000000-0005-0000-0000-000003030000}"/>
    <cellStyle name="Comma [0] 6 5 4" xfId="1540" xr:uid="{00000000-0005-0000-0000-000004030000}"/>
    <cellStyle name="Comma [0] 6 6" xfId="1541" xr:uid="{00000000-0005-0000-0000-000005030000}"/>
    <cellStyle name="Comma [0] 6 6 2" xfId="1542" xr:uid="{00000000-0005-0000-0000-000006030000}"/>
    <cellStyle name="Comma [0] 6 6 2 2" xfId="1543" xr:uid="{00000000-0005-0000-0000-000007030000}"/>
    <cellStyle name="Comma [0] 6 6 2 3" xfId="1544" xr:uid="{00000000-0005-0000-0000-000008030000}"/>
    <cellStyle name="Comma [0] 6 6 2 4" xfId="1545" xr:uid="{00000000-0005-0000-0000-000009030000}"/>
    <cellStyle name="Comma [0] 6 6 3" xfId="1546" xr:uid="{00000000-0005-0000-0000-00000A030000}"/>
    <cellStyle name="Comma [0] 6 6 3 2" xfId="1547" xr:uid="{00000000-0005-0000-0000-00000B030000}"/>
    <cellStyle name="Comma [0] 6 6 3 3" xfId="1548" xr:uid="{00000000-0005-0000-0000-00000C030000}"/>
    <cellStyle name="Comma [0] 6 6 3 4" xfId="1549" xr:uid="{00000000-0005-0000-0000-00000D030000}"/>
    <cellStyle name="Comma [0] 6 6 4" xfId="1550" xr:uid="{00000000-0005-0000-0000-00000E030000}"/>
    <cellStyle name="Comma [0] 6 6 4 2" xfId="1552" xr:uid="{00000000-0005-0000-0000-00000F030000}"/>
    <cellStyle name="Comma [0] 6 6 4 3" xfId="1553" xr:uid="{00000000-0005-0000-0000-000010030000}"/>
    <cellStyle name="Comma [0] 6 6 4 4" xfId="1554" xr:uid="{00000000-0005-0000-0000-000011030000}"/>
    <cellStyle name="Comma [0] 6 6 5" xfId="1555" xr:uid="{00000000-0005-0000-0000-000012030000}"/>
    <cellStyle name="Comma [0] 6 6 6" xfId="1557" xr:uid="{00000000-0005-0000-0000-000013030000}"/>
    <cellStyle name="Comma [0] 6 6 7" xfId="1560" xr:uid="{00000000-0005-0000-0000-000014030000}"/>
    <cellStyle name="Comma [0] 6 7" xfId="1561" xr:uid="{00000000-0005-0000-0000-000015030000}"/>
    <cellStyle name="Comma [0] 6 8" xfId="1562" xr:uid="{00000000-0005-0000-0000-000016030000}"/>
    <cellStyle name="Comma [0] 6 9" xfId="1564" xr:uid="{00000000-0005-0000-0000-000017030000}"/>
    <cellStyle name="Comma [0] 7" xfId="1566" xr:uid="{00000000-0005-0000-0000-000018030000}"/>
    <cellStyle name="Comma [0] 7 2" xfId="1568" xr:uid="{00000000-0005-0000-0000-000019030000}"/>
    <cellStyle name="Comma [0] 7 3" xfId="1569" xr:uid="{00000000-0005-0000-0000-00001A030000}"/>
    <cellStyle name="Comma [0] 7 4" xfId="1570" xr:uid="{00000000-0005-0000-0000-00001B030000}"/>
    <cellStyle name="Comma [0] 7 5" xfId="1571" xr:uid="{00000000-0005-0000-0000-00001C030000}"/>
    <cellStyle name="Comma [0] 7 6" xfId="1573" xr:uid="{00000000-0005-0000-0000-00001D030000}"/>
    <cellStyle name="Comma [0] 7 7" xfId="1577" xr:uid="{00000000-0005-0000-0000-00001E030000}"/>
    <cellStyle name="Comma [0] 7 8" xfId="1581" xr:uid="{00000000-0005-0000-0000-00001F030000}"/>
    <cellStyle name="Comma [0] 8" xfId="1583" xr:uid="{00000000-0005-0000-0000-000020030000}"/>
    <cellStyle name="Comma [0] 8 2" xfId="1556" xr:uid="{00000000-0005-0000-0000-000021030000}"/>
    <cellStyle name="Comma [0] 8 3" xfId="1559" xr:uid="{00000000-0005-0000-0000-000022030000}"/>
    <cellStyle name="Comma [0] 8 4" xfId="1585" xr:uid="{00000000-0005-0000-0000-000023030000}"/>
    <cellStyle name="Comma [0] 8 5" xfId="1587" xr:uid="{00000000-0005-0000-0000-000024030000}"/>
    <cellStyle name="Comma [0] 8 6" xfId="1588" xr:uid="{00000000-0005-0000-0000-000025030000}"/>
    <cellStyle name="Comma [0] 8 7" xfId="1589" xr:uid="{00000000-0005-0000-0000-000026030000}"/>
    <cellStyle name="Comma [0] 8 8" xfId="1591" xr:uid="{00000000-0005-0000-0000-000027030000}"/>
    <cellStyle name="Comma [0] 8 9" xfId="1592" xr:uid="{00000000-0005-0000-0000-000028030000}"/>
    <cellStyle name="Comma [0] 8 9 2" xfId="1593" xr:uid="{00000000-0005-0000-0000-000029030000}"/>
    <cellStyle name="Comma [0] 8 9 2 2" xfId="1595" xr:uid="{00000000-0005-0000-0000-00002A030000}"/>
    <cellStyle name="Comma [0] 8 9 2 3" xfId="1597" xr:uid="{00000000-0005-0000-0000-00002B030000}"/>
    <cellStyle name="Comma [0] 8 9 2 4" xfId="1598" xr:uid="{00000000-0005-0000-0000-00002C030000}"/>
    <cellStyle name="Comma [0] 8 9 3" xfId="1599" xr:uid="{00000000-0005-0000-0000-00002D030000}"/>
    <cellStyle name="Comma [0] 8 9 3 2" xfId="1601" xr:uid="{00000000-0005-0000-0000-00002E030000}"/>
    <cellStyle name="Comma [0] 8 9 3 3" xfId="1603" xr:uid="{00000000-0005-0000-0000-00002F030000}"/>
    <cellStyle name="Comma [0] 8 9 3 4" xfId="1605" xr:uid="{00000000-0005-0000-0000-000030030000}"/>
    <cellStyle name="Comma [0] 8 9 4" xfId="1606" xr:uid="{00000000-0005-0000-0000-000031030000}"/>
    <cellStyle name="Comma [0] 8 9 5" xfId="1607" xr:uid="{00000000-0005-0000-0000-000032030000}"/>
    <cellStyle name="Comma [0] 8 9 6" xfId="1608" xr:uid="{00000000-0005-0000-0000-000033030000}"/>
    <cellStyle name="Comma [0] 9" xfId="1609" xr:uid="{00000000-0005-0000-0000-000034030000}"/>
    <cellStyle name="Comma 10" xfId="1611" xr:uid="{00000000-0005-0000-0000-000035030000}"/>
    <cellStyle name="Comma 10 10" xfId="858" xr:uid="{00000000-0005-0000-0000-000036030000}"/>
    <cellStyle name="Comma 10 11" xfId="1612" xr:uid="{00000000-0005-0000-0000-000037030000}"/>
    <cellStyle name="Comma 10 12" xfId="1614" xr:uid="{00000000-0005-0000-0000-000038030000}"/>
    <cellStyle name="Comma 10 2" xfId="1615" xr:uid="{00000000-0005-0000-0000-000039030000}"/>
    <cellStyle name="Comma 10 2 10" xfId="1227" xr:uid="{00000000-0005-0000-0000-00003A030000}"/>
    <cellStyle name="Comma 10 2 2" xfId="1616" xr:uid="{00000000-0005-0000-0000-00003B030000}"/>
    <cellStyle name="Comma 10 2 2 2" xfId="545" xr:uid="{00000000-0005-0000-0000-00003C030000}"/>
    <cellStyle name="Comma 10 2 2 2 2" xfId="1618" xr:uid="{00000000-0005-0000-0000-00003D030000}"/>
    <cellStyle name="Comma 10 2 2 2 3" xfId="1620" xr:uid="{00000000-0005-0000-0000-00003E030000}"/>
    <cellStyle name="Comma 10 2 2 2 4" xfId="1621" xr:uid="{00000000-0005-0000-0000-00003F030000}"/>
    <cellStyle name="Comma 10 2 2 3" xfId="1622" xr:uid="{00000000-0005-0000-0000-000040030000}"/>
    <cellStyle name="Comma 10 2 2 4" xfId="1623" xr:uid="{00000000-0005-0000-0000-000041030000}"/>
    <cellStyle name="Comma 10 2 2 5" xfId="1624" xr:uid="{00000000-0005-0000-0000-000042030000}"/>
    <cellStyle name="Comma 10 2 3" xfId="1626" xr:uid="{00000000-0005-0000-0000-000043030000}"/>
    <cellStyle name="Comma 10 2 3 2" xfId="1628" xr:uid="{00000000-0005-0000-0000-000044030000}"/>
    <cellStyle name="Comma 10 2 3 2 2" xfId="1629" xr:uid="{00000000-0005-0000-0000-000045030000}"/>
    <cellStyle name="Comma 10 2 3 2 3" xfId="1631" xr:uid="{00000000-0005-0000-0000-000046030000}"/>
    <cellStyle name="Comma 10 2 3 2 4" xfId="1635" xr:uid="{00000000-0005-0000-0000-000047030000}"/>
    <cellStyle name="Comma 10 2 3 3" xfId="1640" xr:uid="{00000000-0005-0000-0000-000048030000}"/>
    <cellStyle name="Comma 10 2 3 4" xfId="1642" xr:uid="{00000000-0005-0000-0000-000049030000}"/>
    <cellStyle name="Comma 10 2 3 5" xfId="1643" xr:uid="{00000000-0005-0000-0000-00004A030000}"/>
    <cellStyle name="Comma 10 2 4" xfId="1133" xr:uid="{00000000-0005-0000-0000-00004B030000}"/>
    <cellStyle name="Comma 10 2 4 2" xfId="381" xr:uid="{00000000-0005-0000-0000-00004C030000}"/>
    <cellStyle name="Comma 10 2 4 2 2" xfId="1644" xr:uid="{00000000-0005-0000-0000-00004D030000}"/>
    <cellStyle name="Comma 10 2 4 2 3" xfId="1646" xr:uid="{00000000-0005-0000-0000-00004E030000}"/>
    <cellStyle name="Comma 10 2 4 2 4" xfId="1649" xr:uid="{00000000-0005-0000-0000-00004F030000}"/>
    <cellStyle name="Comma 10 2 4 3" xfId="1135" xr:uid="{00000000-0005-0000-0000-000050030000}"/>
    <cellStyle name="Comma 10 2 4 4" xfId="1137" xr:uid="{00000000-0005-0000-0000-000051030000}"/>
    <cellStyle name="Comma 10 2 4 5" xfId="1652" xr:uid="{00000000-0005-0000-0000-000052030000}"/>
    <cellStyle name="Comma 10 2 5" xfId="1141" xr:uid="{00000000-0005-0000-0000-000053030000}"/>
    <cellStyle name="Comma 10 2 5 2" xfId="1653" xr:uid="{00000000-0005-0000-0000-000054030000}"/>
    <cellStyle name="Comma 10 2 5 2 2" xfId="1654" xr:uid="{00000000-0005-0000-0000-000055030000}"/>
    <cellStyle name="Comma 10 2 5 2 3" xfId="1655" xr:uid="{00000000-0005-0000-0000-000056030000}"/>
    <cellStyle name="Comma 10 2 5 2 4" xfId="1656" xr:uid="{00000000-0005-0000-0000-000057030000}"/>
    <cellStyle name="Comma 10 2 5 3" xfId="1657" xr:uid="{00000000-0005-0000-0000-000058030000}"/>
    <cellStyle name="Comma 10 2 5 4" xfId="1658" xr:uid="{00000000-0005-0000-0000-000059030000}"/>
    <cellStyle name="Comma 10 2 5 5" xfId="1659" xr:uid="{00000000-0005-0000-0000-00005A030000}"/>
    <cellStyle name="Comma 10 2 6" xfId="1144" xr:uid="{00000000-0005-0000-0000-00005B030000}"/>
    <cellStyle name="Comma 10 2 6 2" xfId="1661" xr:uid="{00000000-0005-0000-0000-00005C030000}"/>
    <cellStyle name="Comma 10 2 6 2 2" xfId="1662" xr:uid="{00000000-0005-0000-0000-00005D030000}"/>
    <cellStyle name="Comma 10 2 6 2 3" xfId="1663" xr:uid="{00000000-0005-0000-0000-00005E030000}"/>
    <cellStyle name="Comma 10 2 6 2 4" xfId="1664" xr:uid="{00000000-0005-0000-0000-00005F030000}"/>
    <cellStyle name="Comma 10 2 6 3" xfId="900" xr:uid="{00000000-0005-0000-0000-000060030000}"/>
    <cellStyle name="Comma 10 2 6 4" xfId="237" xr:uid="{00000000-0005-0000-0000-000061030000}"/>
    <cellStyle name="Comma 10 2 6 5" xfId="529" xr:uid="{00000000-0005-0000-0000-000062030000}"/>
    <cellStyle name="Comma 10 2 7" xfId="1145" xr:uid="{00000000-0005-0000-0000-000063030000}"/>
    <cellStyle name="Comma 10 2 7 2" xfId="1147" xr:uid="{00000000-0005-0000-0000-000064030000}"/>
    <cellStyle name="Comma 10 2 7 3" xfId="1149" xr:uid="{00000000-0005-0000-0000-000065030000}"/>
    <cellStyle name="Comma 10 2 7 4" xfId="1665" xr:uid="{00000000-0005-0000-0000-000066030000}"/>
    <cellStyle name="Comma 10 2 8" xfId="1151" xr:uid="{00000000-0005-0000-0000-000067030000}"/>
    <cellStyle name="Comma 10 2 9" xfId="1666" xr:uid="{00000000-0005-0000-0000-000068030000}"/>
    <cellStyle name="Comma 10 3" xfId="1667" xr:uid="{00000000-0005-0000-0000-000069030000}"/>
    <cellStyle name="Comma 10 3 10" xfId="1668" xr:uid="{00000000-0005-0000-0000-00006A030000}"/>
    <cellStyle name="Comma 10 3 2" xfId="1669" xr:uid="{00000000-0005-0000-0000-00006B030000}"/>
    <cellStyle name="Comma 10 3 2 2" xfId="1670" xr:uid="{00000000-0005-0000-0000-00006C030000}"/>
    <cellStyle name="Comma 10 3 2 2 2" xfId="827" xr:uid="{00000000-0005-0000-0000-00006D030000}"/>
    <cellStyle name="Comma 10 3 2 2 3" xfId="280" xr:uid="{00000000-0005-0000-0000-00006E030000}"/>
    <cellStyle name="Comma 10 3 2 2 4" xfId="833" xr:uid="{00000000-0005-0000-0000-00006F030000}"/>
    <cellStyle name="Comma 10 3 2 3" xfId="1672" xr:uid="{00000000-0005-0000-0000-000070030000}"/>
    <cellStyle name="Comma 10 3 2 4" xfId="1674" xr:uid="{00000000-0005-0000-0000-000071030000}"/>
    <cellStyle name="Comma 10 3 2 5" xfId="1676" xr:uid="{00000000-0005-0000-0000-000072030000}"/>
    <cellStyle name="Comma 10 3 3" xfId="1678" xr:uid="{00000000-0005-0000-0000-000073030000}"/>
    <cellStyle name="Comma 10 3 3 2" xfId="1680" xr:uid="{00000000-0005-0000-0000-000074030000}"/>
    <cellStyle name="Comma 10 3 3 2 2" xfId="350" xr:uid="{00000000-0005-0000-0000-000075030000}"/>
    <cellStyle name="Comma 10 3 3 2 3" xfId="582" xr:uid="{00000000-0005-0000-0000-000076030000}"/>
    <cellStyle name="Comma 10 3 3 2 4" xfId="629" xr:uid="{00000000-0005-0000-0000-000077030000}"/>
    <cellStyle name="Comma 10 3 3 3" xfId="1682" xr:uid="{00000000-0005-0000-0000-000078030000}"/>
    <cellStyle name="Comma 10 3 3 4" xfId="1684" xr:uid="{00000000-0005-0000-0000-000079030000}"/>
    <cellStyle name="Comma 10 3 3 5" xfId="1685" xr:uid="{00000000-0005-0000-0000-00007A030000}"/>
    <cellStyle name="Comma 10 3 4" xfId="1157" xr:uid="{00000000-0005-0000-0000-00007B030000}"/>
    <cellStyle name="Comma 10 3 4 2" xfId="1159" xr:uid="{00000000-0005-0000-0000-00007C030000}"/>
    <cellStyle name="Comma 10 3 4 2 2" xfId="1687" xr:uid="{00000000-0005-0000-0000-00007D030000}"/>
    <cellStyle name="Comma 10 3 4 2 3" xfId="1689" xr:uid="{00000000-0005-0000-0000-00007E030000}"/>
    <cellStyle name="Comma 10 3 4 2 4" xfId="1692" xr:uid="{00000000-0005-0000-0000-00007F030000}"/>
    <cellStyle name="Comma 10 3 4 3" xfId="1161" xr:uid="{00000000-0005-0000-0000-000080030000}"/>
    <cellStyle name="Comma 10 3 4 4" xfId="1163" xr:uid="{00000000-0005-0000-0000-000081030000}"/>
    <cellStyle name="Comma 10 3 4 5" xfId="1694" xr:uid="{00000000-0005-0000-0000-000082030000}"/>
    <cellStyle name="Comma 10 3 5" xfId="1168" xr:uid="{00000000-0005-0000-0000-000083030000}"/>
    <cellStyle name="Comma 10 3 5 2" xfId="1695" xr:uid="{00000000-0005-0000-0000-000084030000}"/>
    <cellStyle name="Comma 10 3 5 2 2" xfId="1069" xr:uid="{00000000-0005-0000-0000-000085030000}"/>
    <cellStyle name="Comma 10 3 5 2 3" xfId="1073" xr:uid="{00000000-0005-0000-0000-000086030000}"/>
    <cellStyle name="Comma 10 3 5 2 4" xfId="1699" xr:uid="{00000000-0005-0000-0000-000087030000}"/>
    <cellStyle name="Comma 10 3 5 3" xfId="1700" xr:uid="{00000000-0005-0000-0000-000088030000}"/>
    <cellStyle name="Comma 10 3 5 4" xfId="1701" xr:uid="{00000000-0005-0000-0000-000089030000}"/>
    <cellStyle name="Comma 10 3 5 5" xfId="1703" xr:uid="{00000000-0005-0000-0000-00008A030000}"/>
    <cellStyle name="Comma 10 3 6" xfId="1173" xr:uid="{00000000-0005-0000-0000-00008B030000}"/>
    <cellStyle name="Comma 10 3 6 2" xfId="1704" xr:uid="{00000000-0005-0000-0000-00008C030000}"/>
    <cellStyle name="Comma 10 3 6 2 2" xfId="1706" xr:uid="{00000000-0005-0000-0000-00008D030000}"/>
    <cellStyle name="Comma 10 3 6 2 3" xfId="1708" xr:uid="{00000000-0005-0000-0000-00008E030000}"/>
    <cellStyle name="Comma 10 3 6 2 4" xfId="1710" xr:uid="{00000000-0005-0000-0000-00008F030000}"/>
    <cellStyle name="Comma 10 3 6 3" xfId="908" xr:uid="{00000000-0005-0000-0000-000090030000}"/>
    <cellStyle name="Comma 10 3 6 4" xfId="910" xr:uid="{00000000-0005-0000-0000-000091030000}"/>
    <cellStyle name="Comma 10 3 6 5" xfId="914" xr:uid="{00000000-0005-0000-0000-000092030000}"/>
    <cellStyle name="Comma 10 3 7" xfId="1178" xr:uid="{00000000-0005-0000-0000-000093030000}"/>
    <cellStyle name="Comma 10 3 7 2" xfId="1179" xr:uid="{00000000-0005-0000-0000-000094030000}"/>
    <cellStyle name="Comma 10 3 7 3" xfId="1182" xr:uid="{00000000-0005-0000-0000-000095030000}"/>
    <cellStyle name="Comma 10 3 7 4" xfId="1217" xr:uid="{00000000-0005-0000-0000-000096030000}"/>
    <cellStyle name="Comma 10 3 8" xfId="1185" xr:uid="{00000000-0005-0000-0000-000097030000}"/>
    <cellStyle name="Comma 10 3 9" xfId="1712" xr:uid="{00000000-0005-0000-0000-000098030000}"/>
    <cellStyle name="Comma 10 4" xfId="1713" xr:uid="{00000000-0005-0000-0000-000099030000}"/>
    <cellStyle name="Comma 10 4 2" xfId="1714" xr:uid="{00000000-0005-0000-0000-00009A030000}"/>
    <cellStyle name="Comma 10 4 2 2" xfId="1715" xr:uid="{00000000-0005-0000-0000-00009B030000}"/>
    <cellStyle name="Comma 10 4 2 3" xfId="1716" xr:uid="{00000000-0005-0000-0000-00009C030000}"/>
    <cellStyle name="Comma 10 4 2 4" xfId="1717" xr:uid="{00000000-0005-0000-0000-00009D030000}"/>
    <cellStyle name="Comma 10 4 3" xfId="1719" xr:uid="{00000000-0005-0000-0000-00009E030000}"/>
    <cellStyle name="Comma 10 4 4" xfId="1721" xr:uid="{00000000-0005-0000-0000-00009F030000}"/>
    <cellStyle name="Comma 10 4 5" xfId="1724" xr:uid="{00000000-0005-0000-0000-0000A0030000}"/>
    <cellStyle name="Comma 10 5" xfId="1725" xr:uid="{00000000-0005-0000-0000-0000A1030000}"/>
    <cellStyle name="Comma 10 5 2" xfId="1726" xr:uid="{00000000-0005-0000-0000-0000A2030000}"/>
    <cellStyle name="Comma 10 5 2 2" xfId="1727" xr:uid="{00000000-0005-0000-0000-0000A3030000}"/>
    <cellStyle name="Comma 10 5 2 3" xfId="1728" xr:uid="{00000000-0005-0000-0000-0000A4030000}"/>
    <cellStyle name="Comma 10 5 2 4" xfId="1729" xr:uid="{00000000-0005-0000-0000-0000A5030000}"/>
    <cellStyle name="Comma 10 5 3" xfId="1731" xr:uid="{00000000-0005-0000-0000-0000A6030000}"/>
    <cellStyle name="Comma 10 5 4" xfId="1733" xr:uid="{00000000-0005-0000-0000-0000A7030000}"/>
    <cellStyle name="Comma 10 5 5" xfId="1735" xr:uid="{00000000-0005-0000-0000-0000A8030000}"/>
    <cellStyle name="Comma 10 6" xfId="1736" xr:uid="{00000000-0005-0000-0000-0000A9030000}"/>
    <cellStyle name="Comma 10 6 2" xfId="904" xr:uid="{00000000-0005-0000-0000-0000AA030000}"/>
    <cellStyle name="Comma 10 6 2 2" xfId="906" xr:uid="{00000000-0005-0000-0000-0000AB030000}"/>
    <cellStyle name="Comma 10 6 2 3" xfId="917" xr:uid="{00000000-0005-0000-0000-0000AC030000}"/>
    <cellStyle name="Comma 10 6 2 4" xfId="919" xr:uid="{00000000-0005-0000-0000-0000AD030000}"/>
    <cellStyle name="Comma 10 6 3" xfId="926" xr:uid="{00000000-0005-0000-0000-0000AE030000}"/>
    <cellStyle name="Comma 10 6 4" xfId="497" xr:uid="{00000000-0005-0000-0000-0000AF030000}"/>
    <cellStyle name="Comma 10 6 5" xfId="513" xr:uid="{00000000-0005-0000-0000-0000B0030000}"/>
    <cellStyle name="Comma 10 7" xfId="1737" xr:uid="{00000000-0005-0000-0000-0000B1030000}"/>
    <cellStyle name="Comma 10 7 2" xfId="971" xr:uid="{00000000-0005-0000-0000-0000B2030000}"/>
    <cellStyle name="Comma 10 7 2 2" xfId="1739" xr:uid="{00000000-0005-0000-0000-0000B3030000}"/>
    <cellStyle name="Comma 10 7 2 3" xfId="1741" xr:uid="{00000000-0005-0000-0000-0000B4030000}"/>
    <cellStyle name="Comma 10 7 2 4" xfId="848" xr:uid="{00000000-0005-0000-0000-0000B5030000}"/>
    <cellStyle name="Comma 10 7 3" xfId="978" xr:uid="{00000000-0005-0000-0000-0000B6030000}"/>
    <cellStyle name="Comma 10 7 4" xfId="1743" xr:uid="{00000000-0005-0000-0000-0000B7030000}"/>
    <cellStyle name="Comma 10 7 5" xfId="1744" xr:uid="{00000000-0005-0000-0000-0000B8030000}"/>
    <cellStyle name="Comma 10 8" xfId="1617" xr:uid="{00000000-0005-0000-0000-0000B9030000}"/>
    <cellStyle name="Comma 10 8 2" xfId="744" xr:uid="{00000000-0005-0000-0000-0000BA030000}"/>
    <cellStyle name="Comma 10 8 2 2" xfId="1746" xr:uid="{00000000-0005-0000-0000-0000BB030000}"/>
    <cellStyle name="Comma 10 8 2 3" xfId="1748" xr:uid="{00000000-0005-0000-0000-0000BC030000}"/>
    <cellStyle name="Comma 10 8 2 4" xfId="1750" xr:uid="{00000000-0005-0000-0000-0000BD030000}"/>
    <cellStyle name="Comma 10 8 3" xfId="751" xr:uid="{00000000-0005-0000-0000-0000BE030000}"/>
    <cellStyle name="Comma 10 8 4" xfId="1752" xr:uid="{00000000-0005-0000-0000-0000BF030000}"/>
    <cellStyle name="Comma 10 8 5" xfId="1753" xr:uid="{00000000-0005-0000-0000-0000C0030000}"/>
    <cellStyle name="Comma 10 9" xfId="1619" xr:uid="{00000000-0005-0000-0000-0000C1030000}"/>
    <cellStyle name="Comma 10 9 2" xfId="581" xr:uid="{00000000-0005-0000-0000-0000C2030000}"/>
    <cellStyle name="Comma 10 9 3" xfId="628" xr:uid="{00000000-0005-0000-0000-0000C3030000}"/>
    <cellStyle name="Comma 10 9 4" xfId="1754" xr:uid="{00000000-0005-0000-0000-0000C4030000}"/>
    <cellStyle name="Comma 11" xfId="1756" xr:uid="{00000000-0005-0000-0000-0000C5030000}"/>
    <cellStyle name="Comma 11 2" xfId="1757" xr:uid="{00000000-0005-0000-0000-0000C6030000}"/>
    <cellStyle name="Comma 11 2 2" xfId="1758" xr:uid="{00000000-0005-0000-0000-0000C7030000}"/>
    <cellStyle name="Comma 11 2 3" xfId="1760" xr:uid="{00000000-0005-0000-0000-0000C8030000}"/>
    <cellStyle name="Comma 11 2 4" xfId="1266" xr:uid="{00000000-0005-0000-0000-0000C9030000}"/>
    <cellStyle name="Comma 11 3" xfId="1761" xr:uid="{00000000-0005-0000-0000-0000CA030000}"/>
    <cellStyle name="Comma 11 4" xfId="1762" xr:uid="{00000000-0005-0000-0000-0000CB030000}"/>
    <cellStyle name="Comma 11 5" xfId="1763" xr:uid="{00000000-0005-0000-0000-0000CC030000}"/>
    <cellStyle name="Comma 12" xfId="1765" xr:uid="{00000000-0005-0000-0000-0000CD030000}"/>
    <cellStyle name="Comma 13" xfId="1106" xr:uid="{00000000-0005-0000-0000-0000CE030000}"/>
    <cellStyle name="Comma 13 2" xfId="1766" xr:uid="{00000000-0005-0000-0000-0000CF030000}"/>
    <cellStyle name="Comma 13 3" xfId="1767" xr:uid="{00000000-0005-0000-0000-0000D0030000}"/>
    <cellStyle name="Comma 13 4" xfId="1770" xr:uid="{00000000-0005-0000-0000-0000D1030000}"/>
    <cellStyle name="Comma 14" xfId="1108" xr:uid="{00000000-0005-0000-0000-0000D2030000}"/>
    <cellStyle name="Comma 14 2" xfId="1775" xr:uid="{00000000-0005-0000-0000-0000D3030000}"/>
    <cellStyle name="Comma 14 3" xfId="1777" xr:uid="{00000000-0005-0000-0000-0000D4030000}"/>
    <cellStyle name="Comma 14 4" xfId="1778" xr:uid="{00000000-0005-0000-0000-0000D5030000}"/>
    <cellStyle name="Comma 15" xfId="1110" xr:uid="{00000000-0005-0000-0000-0000D6030000}"/>
    <cellStyle name="Comma 15 2" xfId="1780" xr:uid="{00000000-0005-0000-0000-0000D7030000}"/>
    <cellStyle name="Comma 15 3" xfId="1782" xr:uid="{00000000-0005-0000-0000-0000D8030000}"/>
    <cellStyle name="Comma 15 4" xfId="1784" xr:uid="{00000000-0005-0000-0000-0000D9030000}"/>
    <cellStyle name="Comma 16" xfId="1786" xr:uid="{00000000-0005-0000-0000-0000DA030000}"/>
    <cellStyle name="Comma 16 2" xfId="1789" xr:uid="{00000000-0005-0000-0000-0000DB030000}"/>
    <cellStyle name="Comma 16 3" xfId="1792" xr:uid="{00000000-0005-0000-0000-0000DC030000}"/>
    <cellStyle name="Comma 16 4" xfId="1795" xr:uid="{00000000-0005-0000-0000-0000DD030000}"/>
    <cellStyle name="Comma 16 5" xfId="1797" xr:uid="{00000000-0005-0000-0000-0000DE030000}"/>
    <cellStyle name="Comma 16 6" xfId="1800" xr:uid="{00000000-0005-0000-0000-0000DF030000}"/>
    <cellStyle name="Comma 16 7" xfId="1802" xr:uid="{00000000-0005-0000-0000-0000E0030000}"/>
    <cellStyle name="Comma 16 8" xfId="1804" xr:uid="{00000000-0005-0000-0000-0000E1030000}"/>
    <cellStyle name="Comma 17" xfId="1805" xr:uid="{00000000-0005-0000-0000-0000E2030000}"/>
    <cellStyle name="Comma 17 2" xfId="1809" xr:uid="{00000000-0005-0000-0000-0000E3030000}"/>
    <cellStyle name="Comma 17 3" xfId="1811" xr:uid="{00000000-0005-0000-0000-0000E4030000}"/>
    <cellStyle name="Comma 17 4" xfId="1813" xr:uid="{00000000-0005-0000-0000-0000E5030000}"/>
    <cellStyle name="Comma 18" xfId="1525" xr:uid="{00000000-0005-0000-0000-0000E6030000}"/>
    <cellStyle name="Comma 18 10" xfId="1815" xr:uid="{00000000-0005-0000-0000-0000E7030000}"/>
    <cellStyle name="Comma 18 10 2" xfId="1817" xr:uid="{00000000-0005-0000-0000-0000E8030000}"/>
    <cellStyle name="Comma 18 10 3" xfId="1819" xr:uid="{00000000-0005-0000-0000-0000E9030000}"/>
    <cellStyle name="Comma 18 10 4" xfId="1820" xr:uid="{00000000-0005-0000-0000-0000EA030000}"/>
    <cellStyle name="Comma 18 2" xfId="1822" xr:uid="{00000000-0005-0000-0000-0000EB030000}"/>
    <cellStyle name="Comma 18 2 10" xfId="1590" xr:uid="{00000000-0005-0000-0000-0000EC030000}"/>
    <cellStyle name="Comma 18 2 2" xfId="1824" xr:uid="{00000000-0005-0000-0000-0000ED030000}"/>
    <cellStyle name="Comma 18 2 2 2" xfId="1826" xr:uid="{00000000-0005-0000-0000-0000EE030000}"/>
    <cellStyle name="Comma 18 2 2 2 2" xfId="1359" xr:uid="{00000000-0005-0000-0000-0000EF030000}"/>
    <cellStyle name="Comma 18 2 2 2 3" xfId="1827" xr:uid="{00000000-0005-0000-0000-0000F0030000}"/>
    <cellStyle name="Comma 18 2 2 2 4" xfId="1828" xr:uid="{00000000-0005-0000-0000-0000F1030000}"/>
    <cellStyle name="Comma 18 2 2 3" xfId="1830" xr:uid="{00000000-0005-0000-0000-0000F2030000}"/>
    <cellStyle name="Comma 18 2 2 4" xfId="1833" xr:uid="{00000000-0005-0000-0000-0000F3030000}"/>
    <cellStyle name="Comma 18 2 2 5" xfId="1836" xr:uid="{00000000-0005-0000-0000-0000F4030000}"/>
    <cellStyle name="Comma 18 2 3" xfId="1838" xr:uid="{00000000-0005-0000-0000-0000F5030000}"/>
    <cellStyle name="Comma 18 2 3 2" xfId="1839" xr:uid="{00000000-0005-0000-0000-0000F6030000}"/>
    <cellStyle name="Comma 18 2 3 2 2" xfId="1840" xr:uid="{00000000-0005-0000-0000-0000F7030000}"/>
    <cellStyle name="Comma 18 2 3 2 3" xfId="1841" xr:uid="{00000000-0005-0000-0000-0000F8030000}"/>
    <cellStyle name="Comma 18 2 3 2 4" xfId="1842" xr:uid="{00000000-0005-0000-0000-0000F9030000}"/>
    <cellStyle name="Comma 18 2 3 3" xfId="1844" xr:uid="{00000000-0005-0000-0000-0000FA030000}"/>
    <cellStyle name="Comma 18 2 3 4" xfId="1847" xr:uid="{00000000-0005-0000-0000-0000FB030000}"/>
    <cellStyle name="Comma 18 2 3 5" xfId="1850" xr:uid="{00000000-0005-0000-0000-0000FC030000}"/>
    <cellStyle name="Comma 18 2 4" xfId="1851" xr:uid="{00000000-0005-0000-0000-0000FD030000}"/>
    <cellStyle name="Comma 18 2 4 2" xfId="1852" xr:uid="{00000000-0005-0000-0000-0000FE030000}"/>
    <cellStyle name="Comma 18 2 4 2 2" xfId="1853" xr:uid="{00000000-0005-0000-0000-0000FF030000}"/>
    <cellStyle name="Comma 18 2 4 2 3" xfId="1854" xr:uid="{00000000-0005-0000-0000-000000040000}"/>
    <cellStyle name="Comma 18 2 4 2 4" xfId="1855" xr:uid="{00000000-0005-0000-0000-000001040000}"/>
    <cellStyle name="Comma 18 2 4 3" xfId="1856" xr:uid="{00000000-0005-0000-0000-000002040000}"/>
    <cellStyle name="Comma 18 2 4 4" xfId="1859" xr:uid="{00000000-0005-0000-0000-000003040000}"/>
    <cellStyle name="Comma 18 2 4 5" xfId="1862" xr:uid="{00000000-0005-0000-0000-000004040000}"/>
    <cellStyle name="Comma 18 2 5" xfId="1865" xr:uid="{00000000-0005-0000-0000-000005040000}"/>
    <cellStyle name="Comma 18 2 5 2" xfId="1867" xr:uid="{00000000-0005-0000-0000-000006040000}"/>
    <cellStyle name="Comma 18 2 5 2 2" xfId="1869" xr:uid="{00000000-0005-0000-0000-000007040000}"/>
    <cellStyle name="Comma 18 2 5 2 3" xfId="1871" xr:uid="{00000000-0005-0000-0000-000008040000}"/>
    <cellStyle name="Comma 18 2 5 2 4" xfId="1873" xr:uid="{00000000-0005-0000-0000-000009040000}"/>
    <cellStyle name="Comma 18 2 5 3" xfId="1875" xr:uid="{00000000-0005-0000-0000-00000A040000}"/>
    <cellStyle name="Comma 18 2 5 4" xfId="1879" xr:uid="{00000000-0005-0000-0000-00000B040000}"/>
    <cellStyle name="Comma 18 2 5 5" xfId="1882" xr:uid="{00000000-0005-0000-0000-00000C040000}"/>
    <cellStyle name="Comma 18 2 6" xfId="175" xr:uid="{00000000-0005-0000-0000-00000D040000}"/>
    <cellStyle name="Comma 18 2 6 2" xfId="1884" xr:uid="{00000000-0005-0000-0000-00000E040000}"/>
    <cellStyle name="Comma 18 2 6 2 2" xfId="1574" xr:uid="{00000000-0005-0000-0000-00000F040000}"/>
    <cellStyle name="Comma 18 2 6 2 3" xfId="1578" xr:uid="{00000000-0005-0000-0000-000010040000}"/>
    <cellStyle name="Comma 18 2 6 2 4" xfId="1582" xr:uid="{00000000-0005-0000-0000-000011040000}"/>
    <cellStyle name="Comma 18 2 6 3" xfId="1886" xr:uid="{00000000-0005-0000-0000-000012040000}"/>
    <cellStyle name="Comma 18 2 6 4" xfId="1890" xr:uid="{00000000-0005-0000-0000-000013040000}"/>
    <cellStyle name="Comma 18 2 6 5" xfId="1894" xr:uid="{00000000-0005-0000-0000-000014040000}"/>
    <cellStyle name="Comma 18 2 7" xfId="1897" xr:uid="{00000000-0005-0000-0000-000015040000}"/>
    <cellStyle name="Comma 18 2 7 2" xfId="1899" xr:uid="{00000000-0005-0000-0000-000016040000}"/>
    <cellStyle name="Comma 18 2 7 3" xfId="1902" xr:uid="{00000000-0005-0000-0000-000017040000}"/>
    <cellStyle name="Comma 18 2 7 4" xfId="1904" xr:uid="{00000000-0005-0000-0000-000018040000}"/>
    <cellStyle name="Comma 18 2 8" xfId="1906" xr:uid="{00000000-0005-0000-0000-000019040000}"/>
    <cellStyle name="Comma 18 2 9" xfId="1909" xr:uid="{00000000-0005-0000-0000-00001A040000}"/>
    <cellStyle name="Comma 18 3" xfId="1911" xr:uid="{00000000-0005-0000-0000-00001B040000}"/>
    <cellStyle name="Comma 18 3 2" xfId="1912" xr:uid="{00000000-0005-0000-0000-00001C040000}"/>
    <cellStyle name="Comma 18 3 2 2" xfId="1914" xr:uid="{00000000-0005-0000-0000-00001D040000}"/>
    <cellStyle name="Comma 18 3 2 3" xfId="287" xr:uid="{00000000-0005-0000-0000-00001E040000}"/>
    <cellStyle name="Comma 18 3 2 4" xfId="1915" xr:uid="{00000000-0005-0000-0000-00001F040000}"/>
    <cellStyle name="Comma 18 3 3" xfId="1916" xr:uid="{00000000-0005-0000-0000-000020040000}"/>
    <cellStyle name="Comma 18 3 4" xfId="1917" xr:uid="{00000000-0005-0000-0000-000021040000}"/>
    <cellStyle name="Comma 18 3 5" xfId="1920" xr:uid="{00000000-0005-0000-0000-000022040000}"/>
    <cellStyle name="Comma 18 4" xfId="1921" xr:uid="{00000000-0005-0000-0000-000023040000}"/>
    <cellStyle name="Comma 18 4 2" xfId="1922" xr:uid="{00000000-0005-0000-0000-000024040000}"/>
    <cellStyle name="Comma 18 4 2 2" xfId="1923" xr:uid="{00000000-0005-0000-0000-000025040000}"/>
    <cellStyle name="Comma 18 4 2 3" xfId="1924" xr:uid="{00000000-0005-0000-0000-000026040000}"/>
    <cellStyle name="Comma 18 4 2 4" xfId="1926" xr:uid="{00000000-0005-0000-0000-000027040000}"/>
    <cellStyle name="Comma 18 4 3" xfId="1927" xr:uid="{00000000-0005-0000-0000-000028040000}"/>
    <cellStyle name="Comma 18 4 4" xfId="1928" xr:uid="{00000000-0005-0000-0000-000029040000}"/>
    <cellStyle name="Comma 18 4 5" xfId="1929" xr:uid="{00000000-0005-0000-0000-00002A040000}"/>
    <cellStyle name="Comma 18 5" xfId="1930" xr:uid="{00000000-0005-0000-0000-00002B040000}"/>
    <cellStyle name="Comma 18 5 2" xfId="1931" xr:uid="{00000000-0005-0000-0000-00002C040000}"/>
    <cellStyle name="Comma 18 5 2 2" xfId="445" xr:uid="{00000000-0005-0000-0000-00002D040000}"/>
    <cellStyle name="Comma 18 5 2 3" xfId="447" xr:uid="{00000000-0005-0000-0000-00002E040000}"/>
    <cellStyle name="Comma 18 5 2 4" xfId="1933" xr:uid="{00000000-0005-0000-0000-00002F040000}"/>
    <cellStyle name="Comma 18 5 3" xfId="1934" xr:uid="{00000000-0005-0000-0000-000030040000}"/>
    <cellStyle name="Comma 18 5 4" xfId="1936" xr:uid="{00000000-0005-0000-0000-000031040000}"/>
    <cellStyle name="Comma 18 5 5" xfId="1938" xr:uid="{00000000-0005-0000-0000-000032040000}"/>
    <cellStyle name="Comma 18 6" xfId="1940" xr:uid="{00000000-0005-0000-0000-000033040000}"/>
    <cellStyle name="Comma 18 6 2" xfId="1942" xr:uid="{00000000-0005-0000-0000-000034040000}"/>
    <cellStyle name="Comma 18 6 2 2" xfId="1944" xr:uid="{00000000-0005-0000-0000-000035040000}"/>
    <cellStyle name="Comma 18 6 2 3" xfId="1945" xr:uid="{00000000-0005-0000-0000-000036040000}"/>
    <cellStyle name="Comma 18 6 2 4" xfId="1947" xr:uid="{00000000-0005-0000-0000-000037040000}"/>
    <cellStyle name="Comma 18 6 3" xfId="798" xr:uid="{00000000-0005-0000-0000-000038040000}"/>
    <cellStyle name="Comma 18 6 4" xfId="806" xr:uid="{00000000-0005-0000-0000-000039040000}"/>
    <cellStyle name="Comma 18 6 5" xfId="809" xr:uid="{00000000-0005-0000-0000-00003A040000}"/>
    <cellStyle name="Comma 18 7" xfId="1949" xr:uid="{00000000-0005-0000-0000-00003B040000}"/>
    <cellStyle name="Comma 18 7 2" xfId="1951" xr:uid="{00000000-0005-0000-0000-00003C040000}"/>
    <cellStyle name="Comma 18 7 2 2" xfId="1953" xr:uid="{00000000-0005-0000-0000-00003D040000}"/>
    <cellStyle name="Comma 18 7 2 3" xfId="1955" xr:uid="{00000000-0005-0000-0000-00003E040000}"/>
    <cellStyle name="Comma 18 7 2 4" xfId="1957" xr:uid="{00000000-0005-0000-0000-00003F040000}"/>
    <cellStyle name="Comma 18 7 3" xfId="813" xr:uid="{00000000-0005-0000-0000-000040040000}"/>
    <cellStyle name="Comma 18 7 4" xfId="483" xr:uid="{00000000-0005-0000-0000-000041040000}"/>
    <cellStyle name="Comma 18 7 5" xfId="486" xr:uid="{00000000-0005-0000-0000-000042040000}"/>
    <cellStyle name="Comma 18 8" xfId="1959" xr:uid="{00000000-0005-0000-0000-000043040000}"/>
    <cellStyle name="Comma 18 8 2" xfId="1961" xr:uid="{00000000-0005-0000-0000-000044040000}"/>
    <cellStyle name="Comma 18 8 2 2" xfId="1962" xr:uid="{00000000-0005-0000-0000-000045040000}"/>
    <cellStyle name="Comma 18 8 2 3" xfId="1963" xr:uid="{00000000-0005-0000-0000-000046040000}"/>
    <cellStyle name="Comma 18 8 2 4" xfId="1965" xr:uid="{00000000-0005-0000-0000-000047040000}"/>
    <cellStyle name="Comma 18 8 3" xfId="1967" xr:uid="{00000000-0005-0000-0000-000048040000}"/>
    <cellStyle name="Comma 18 8 4" xfId="1968" xr:uid="{00000000-0005-0000-0000-000049040000}"/>
    <cellStyle name="Comma 18 8 5" xfId="1969" xr:uid="{00000000-0005-0000-0000-00004A040000}"/>
    <cellStyle name="Comma 18 9" xfId="1970" xr:uid="{00000000-0005-0000-0000-00004B040000}"/>
    <cellStyle name="Comma 18 9 2" xfId="1972" xr:uid="{00000000-0005-0000-0000-00004C040000}"/>
    <cellStyle name="Comma 18 9 3" xfId="1974" xr:uid="{00000000-0005-0000-0000-00004D040000}"/>
    <cellStyle name="Comma 18 9 4" xfId="1976" xr:uid="{00000000-0005-0000-0000-00004E040000}"/>
    <cellStyle name="Comma 19" xfId="1528" xr:uid="{00000000-0005-0000-0000-00004F040000}"/>
    <cellStyle name="Comma 19 2" xfId="1978" xr:uid="{00000000-0005-0000-0000-000050040000}"/>
    <cellStyle name="Comma 19 2 2" xfId="1980" xr:uid="{00000000-0005-0000-0000-000051040000}"/>
    <cellStyle name="Comma 19 2 2 2" xfId="1981" xr:uid="{00000000-0005-0000-0000-000052040000}"/>
    <cellStyle name="Comma 19 2 2 2 2" xfId="1983" xr:uid="{00000000-0005-0000-0000-000053040000}"/>
    <cellStyle name="Comma 19 2 2 2 3" xfId="1985" xr:uid="{00000000-0005-0000-0000-000054040000}"/>
    <cellStyle name="Comma 19 2 2 2 4" xfId="1986" xr:uid="{00000000-0005-0000-0000-000055040000}"/>
    <cellStyle name="Comma 19 2 2 3" xfId="1987" xr:uid="{00000000-0005-0000-0000-000056040000}"/>
    <cellStyle name="Comma 19 2 2 3 2" xfId="1990" xr:uid="{00000000-0005-0000-0000-000057040000}"/>
    <cellStyle name="Comma 19 2 2 3 3" xfId="1991" xr:uid="{00000000-0005-0000-0000-000058040000}"/>
    <cellStyle name="Comma 19 2 2 3 4" xfId="1992" xr:uid="{00000000-0005-0000-0000-000059040000}"/>
    <cellStyle name="Comma 19 2 2 4" xfId="1993" xr:uid="{00000000-0005-0000-0000-00005A040000}"/>
    <cellStyle name="Comma 19 2 2 4 2" xfId="1994" xr:uid="{00000000-0005-0000-0000-00005B040000}"/>
    <cellStyle name="Comma 19 2 2 4 3" xfId="1995" xr:uid="{00000000-0005-0000-0000-00005C040000}"/>
    <cellStyle name="Comma 19 2 2 4 4" xfId="1996" xr:uid="{00000000-0005-0000-0000-00005D040000}"/>
    <cellStyle name="Comma 19 2 2 5" xfId="1997" xr:uid="{00000000-0005-0000-0000-00005E040000}"/>
    <cellStyle name="Comma 19 2 2 6" xfId="1998" xr:uid="{00000000-0005-0000-0000-00005F040000}"/>
    <cellStyle name="Comma 19 2 2 7" xfId="1999" xr:uid="{00000000-0005-0000-0000-000060040000}"/>
    <cellStyle name="Comma 19 2 3" xfId="2000" xr:uid="{00000000-0005-0000-0000-000061040000}"/>
    <cellStyle name="Comma 19 2 3 2" xfId="2001" xr:uid="{00000000-0005-0000-0000-000062040000}"/>
    <cellStyle name="Comma 19 2 3 3" xfId="2003" xr:uid="{00000000-0005-0000-0000-000063040000}"/>
    <cellStyle name="Comma 19 2 3 4" xfId="1116" xr:uid="{00000000-0005-0000-0000-000064040000}"/>
    <cellStyle name="Comma 19 3" xfId="2004" xr:uid="{00000000-0005-0000-0000-000065040000}"/>
    <cellStyle name="Comma 19 3 2" xfId="2006" xr:uid="{00000000-0005-0000-0000-000066040000}"/>
    <cellStyle name="Comma 19 3 2 2" xfId="2007" xr:uid="{00000000-0005-0000-0000-000067040000}"/>
    <cellStyle name="Comma 19 3 2 3" xfId="2008" xr:uid="{00000000-0005-0000-0000-000068040000}"/>
    <cellStyle name="Comma 19 3 2 4" xfId="2009" xr:uid="{00000000-0005-0000-0000-000069040000}"/>
    <cellStyle name="Comma 19 3 3" xfId="2010" xr:uid="{00000000-0005-0000-0000-00006A040000}"/>
    <cellStyle name="Comma 19 3 4" xfId="2011" xr:uid="{00000000-0005-0000-0000-00006B040000}"/>
    <cellStyle name="Comma 19 3 5" xfId="2013" xr:uid="{00000000-0005-0000-0000-00006C040000}"/>
    <cellStyle name="Comma 19 4" xfId="2014" xr:uid="{00000000-0005-0000-0000-00006D040000}"/>
    <cellStyle name="Comma 19 4 2" xfId="2015" xr:uid="{00000000-0005-0000-0000-00006E040000}"/>
    <cellStyle name="Comma 19 4 2 2" xfId="2016" xr:uid="{00000000-0005-0000-0000-00006F040000}"/>
    <cellStyle name="Comma 19 4 2 3" xfId="2017" xr:uid="{00000000-0005-0000-0000-000070040000}"/>
    <cellStyle name="Comma 19 4 2 4" xfId="2018" xr:uid="{00000000-0005-0000-0000-000071040000}"/>
    <cellStyle name="Comma 19 4 3" xfId="2020" xr:uid="{00000000-0005-0000-0000-000072040000}"/>
    <cellStyle name="Comma 19 4 4" xfId="2023" xr:uid="{00000000-0005-0000-0000-000073040000}"/>
    <cellStyle name="Comma 19 4 5" xfId="2025" xr:uid="{00000000-0005-0000-0000-000074040000}"/>
    <cellStyle name="Comma 19 5" xfId="2026" xr:uid="{00000000-0005-0000-0000-000075040000}"/>
    <cellStyle name="Comma 19 5 2" xfId="2027" xr:uid="{00000000-0005-0000-0000-000076040000}"/>
    <cellStyle name="Comma 19 5 2 2" xfId="439" xr:uid="{00000000-0005-0000-0000-000077040000}"/>
    <cellStyle name="Comma 19 5 2 3" xfId="322" xr:uid="{00000000-0005-0000-0000-000078040000}"/>
    <cellStyle name="Comma 19 5 2 4" xfId="2028" xr:uid="{00000000-0005-0000-0000-000079040000}"/>
    <cellStyle name="Comma 19 5 3" xfId="2029" xr:uid="{00000000-0005-0000-0000-00007A040000}"/>
    <cellStyle name="Comma 19 5 4" xfId="2031" xr:uid="{00000000-0005-0000-0000-00007B040000}"/>
    <cellStyle name="Comma 19 5 5" xfId="2033" xr:uid="{00000000-0005-0000-0000-00007C040000}"/>
    <cellStyle name="Comma 19 6" xfId="2034" xr:uid="{00000000-0005-0000-0000-00007D040000}"/>
    <cellStyle name="Comma 19 6 2" xfId="104" xr:uid="{00000000-0005-0000-0000-00007E040000}"/>
    <cellStyle name="Comma 19 6 2 2" xfId="461" xr:uid="{00000000-0005-0000-0000-00007F040000}"/>
    <cellStyle name="Comma 19 6 2 3" xfId="2036" xr:uid="{00000000-0005-0000-0000-000080040000}"/>
    <cellStyle name="Comma 19 6 2 4" xfId="2038" xr:uid="{00000000-0005-0000-0000-000081040000}"/>
    <cellStyle name="Comma 19 6 3" xfId="113" xr:uid="{00000000-0005-0000-0000-000082040000}"/>
    <cellStyle name="Comma 19 6 4" xfId="69" xr:uid="{00000000-0005-0000-0000-000083040000}"/>
    <cellStyle name="Comma 19 6 5" xfId="35" xr:uid="{00000000-0005-0000-0000-000084040000}"/>
    <cellStyle name="Comma 19 7" xfId="2040" xr:uid="{00000000-0005-0000-0000-000085040000}"/>
    <cellStyle name="Comma 19 7 2" xfId="2041" xr:uid="{00000000-0005-0000-0000-000086040000}"/>
    <cellStyle name="Comma 19 7 3" xfId="831" xr:uid="{00000000-0005-0000-0000-000087040000}"/>
    <cellStyle name="Comma 19 7 4" xfId="505" xr:uid="{00000000-0005-0000-0000-000088040000}"/>
    <cellStyle name="Comma 2" xfId="2042" xr:uid="{00000000-0005-0000-0000-000089040000}"/>
    <cellStyle name="Comma 2 10" xfId="1367" xr:uid="{00000000-0005-0000-0000-00008A040000}"/>
    <cellStyle name="Comma 2 11" xfId="2044" xr:uid="{00000000-0005-0000-0000-00008B040000}"/>
    <cellStyle name="Comma 2 12" xfId="2047" xr:uid="{00000000-0005-0000-0000-00008C040000}"/>
    <cellStyle name="Comma 2 13" xfId="2050" xr:uid="{00000000-0005-0000-0000-00008D040000}"/>
    <cellStyle name="Comma 2 14" xfId="2052" xr:uid="{00000000-0005-0000-0000-00008E040000}"/>
    <cellStyle name="Comma 2 15" xfId="2053" xr:uid="{00000000-0005-0000-0000-00008F040000}"/>
    <cellStyle name="Comma 2 16" xfId="2054" xr:uid="{00000000-0005-0000-0000-000090040000}"/>
    <cellStyle name="Comma 2 2" xfId="2055" xr:uid="{00000000-0005-0000-0000-000091040000}"/>
    <cellStyle name="Comma 2 2 2" xfId="2057" xr:uid="{00000000-0005-0000-0000-000092040000}"/>
    <cellStyle name="Comma 2 2 2 2" xfId="2058" xr:uid="{00000000-0005-0000-0000-000093040000}"/>
    <cellStyle name="Comma 2 2 2 2 2" xfId="2061" xr:uid="{00000000-0005-0000-0000-000094040000}"/>
    <cellStyle name="Comma 2 2 2 2 3" xfId="2065" xr:uid="{00000000-0005-0000-0000-000095040000}"/>
    <cellStyle name="Comma 2 2 2 2 4" xfId="2068" xr:uid="{00000000-0005-0000-0000-000096040000}"/>
    <cellStyle name="Comma 2 2 2 3" xfId="2069" xr:uid="{00000000-0005-0000-0000-000097040000}"/>
    <cellStyle name="Comma 2 2 2 4" xfId="2070" xr:uid="{00000000-0005-0000-0000-000098040000}"/>
    <cellStyle name="Comma 2 2 2 5" xfId="2071" xr:uid="{00000000-0005-0000-0000-000099040000}"/>
    <cellStyle name="Comma 2 2 2 5 2" xfId="2074" xr:uid="{00000000-0005-0000-0000-00009A040000}"/>
    <cellStyle name="Comma 2 2 2 5 3" xfId="2078" xr:uid="{00000000-0005-0000-0000-00009B040000}"/>
    <cellStyle name="Comma 2 2 2 6" xfId="2079" xr:uid="{00000000-0005-0000-0000-00009C040000}"/>
    <cellStyle name="Comma 2 2 3" xfId="2080" xr:uid="{00000000-0005-0000-0000-00009D040000}"/>
    <cellStyle name="Comma 2 3" xfId="2083" xr:uid="{00000000-0005-0000-0000-00009E040000}"/>
    <cellStyle name="Comma 2 4" xfId="1705" xr:uid="{00000000-0005-0000-0000-00009F040000}"/>
    <cellStyle name="Comma 2 4 2" xfId="2087" xr:uid="{00000000-0005-0000-0000-0000A0040000}"/>
    <cellStyle name="Comma 2 4 2 2" xfId="2089" xr:uid="{00000000-0005-0000-0000-0000A1040000}"/>
    <cellStyle name="Comma 2 4 2 3" xfId="2091" xr:uid="{00000000-0005-0000-0000-0000A2040000}"/>
    <cellStyle name="Comma 2 4 2 4" xfId="2093" xr:uid="{00000000-0005-0000-0000-0000A3040000}"/>
    <cellStyle name="Comma 2 4 3" xfId="2094" xr:uid="{00000000-0005-0000-0000-0000A4040000}"/>
    <cellStyle name="Comma 2 4 4" xfId="2098" xr:uid="{00000000-0005-0000-0000-0000A5040000}"/>
    <cellStyle name="Comma 2 4 5" xfId="2103" xr:uid="{00000000-0005-0000-0000-0000A6040000}"/>
    <cellStyle name="Comma 2 4 5 2" xfId="2109" xr:uid="{00000000-0005-0000-0000-0000A7040000}"/>
    <cellStyle name="Comma 2 4 5 3" xfId="2112" xr:uid="{00000000-0005-0000-0000-0000A8040000}"/>
    <cellStyle name="Comma 2 4 6" xfId="2115" xr:uid="{00000000-0005-0000-0000-0000A9040000}"/>
    <cellStyle name="Comma 2 5" xfId="1707" xr:uid="{00000000-0005-0000-0000-0000AA040000}"/>
    <cellStyle name="Comma 2 5 2" xfId="2118" xr:uid="{00000000-0005-0000-0000-0000AB040000}"/>
    <cellStyle name="Comma 2 5 2 2" xfId="2119" xr:uid="{00000000-0005-0000-0000-0000AC040000}"/>
    <cellStyle name="Comma 2 5 2 3" xfId="2120" xr:uid="{00000000-0005-0000-0000-0000AD040000}"/>
    <cellStyle name="Comma 2 5 2 4" xfId="2121" xr:uid="{00000000-0005-0000-0000-0000AE040000}"/>
    <cellStyle name="Comma 2 5 3" xfId="2122" xr:uid="{00000000-0005-0000-0000-0000AF040000}"/>
    <cellStyle name="Comma 2 5 4" xfId="2126" xr:uid="{00000000-0005-0000-0000-0000B0040000}"/>
    <cellStyle name="Comma 2 5 5" xfId="2130" xr:uid="{00000000-0005-0000-0000-0000B1040000}"/>
    <cellStyle name="Comma 2 5 5 2" xfId="2133" xr:uid="{00000000-0005-0000-0000-0000B2040000}"/>
    <cellStyle name="Comma 2 5 5 3" xfId="2134" xr:uid="{00000000-0005-0000-0000-0000B3040000}"/>
    <cellStyle name="Comma 2 5 6" xfId="2135" xr:uid="{00000000-0005-0000-0000-0000B4040000}"/>
    <cellStyle name="Comma 2 6" xfId="1709" xr:uid="{00000000-0005-0000-0000-0000B5040000}"/>
    <cellStyle name="Comma 2 7" xfId="216" xr:uid="{00000000-0005-0000-0000-0000B6040000}"/>
    <cellStyle name="Comma 2 8" xfId="2136" xr:uid="{00000000-0005-0000-0000-0000B7040000}"/>
    <cellStyle name="Comma 2 9" xfId="2137" xr:uid="{00000000-0005-0000-0000-0000B8040000}"/>
    <cellStyle name="Comma 20" xfId="1111" xr:uid="{00000000-0005-0000-0000-0000B9040000}"/>
    <cellStyle name="Comma 20 2" xfId="1781" xr:uid="{00000000-0005-0000-0000-0000BA040000}"/>
    <cellStyle name="Comma 20 3" xfId="1783" xr:uid="{00000000-0005-0000-0000-0000BB040000}"/>
    <cellStyle name="Comma 20 4" xfId="1785" xr:uid="{00000000-0005-0000-0000-0000BC040000}"/>
    <cellStyle name="Comma 20 5" xfId="2138" xr:uid="{00000000-0005-0000-0000-0000BD040000}"/>
    <cellStyle name="Comma 21" xfId="1787" xr:uid="{00000000-0005-0000-0000-0000BE040000}"/>
    <cellStyle name="Comma 21 2" xfId="1790" xr:uid="{00000000-0005-0000-0000-0000BF040000}"/>
    <cellStyle name="Comma 21 2 2" xfId="2141" xr:uid="{00000000-0005-0000-0000-0000C0040000}"/>
    <cellStyle name="Comma 21 2 3" xfId="2144" xr:uid="{00000000-0005-0000-0000-0000C1040000}"/>
    <cellStyle name="Comma 21 2 4" xfId="2145" xr:uid="{00000000-0005-0000-0000-0000C2040000}"/>
    <cellStyle name="Comma 21 3" xfId="1793" xr:uid="{00000000-0005-0000-0000-0000C3040000}"/>
    <cellStyle name="Comma 21 4" xfId="1796" xr:uid="{00000000-0005-0000-0000-0000C4040000}"/>
    <cellStyle name="Comma 21 5" xfId="1798" xr:uid="{00000000-0005-0000-0000-0000C5040000}"/>
    <cellStyle name="Comma 22" xfId="1806" xr:uid="{00000000-0005-0000-0000-0000C6040000}"/>
    <cellStyle name="Comma 22 2" xfId="1810" xr:uid="{00000000-0005-0000-0000-0000C7040000}"/>
    <cellStyle name="Comma 22 3" xfId="1812" xr:uid="{00000000-0005-0000-0000-0000C8040000}"/>
    <cellStyle name="Comma 22 4" xfId="1814" xr:uid="{00000000-0005-0000-0000-0000C9040000}"/>
    <cellStyle name="Comma 23" xfId="1526" xr:uid="{00000000-0005-0000-0000-0000CA040000}"/>
    <cellStyle name="Comma 24" xfId="1529" xr:uid="{00000000-0005-0000-0000-0000CB040000}"/>
    <cellStyle name="Comma 24 2" xfId="1979" xr:uid="{00000000-0005-0000-0000-0000CC040000}"/>
    <cellStyle name="Comma 25" xfId="457" xr:uid="{00000000-0005-0000-0000-0000CD040000}"/>
    <cellStyle name="Comma 26" xfId="464" xr:uid="{00000000-0005-0000-0000-0000CE040000}"/>
    <cellStyle name="Comma 27" xfId="466" xr:uid="{00000000-0005-0000-0000-0000CF040000}"/>
    <cellStyle name="Comma 28" xfId="1256" xr:uid="{00000000-0005-0000-0000-0000D0040000}"/>
    <cellStyle name="Comma 29" xfId="1371" xr:uid="{00000000-0005-0000-0000-0000D1040000}"/>
    <cellStyle name="Comma 3" xfId="2146" xr:uid="{00000000-0005-0000-0000-0000D2040000}"/>
    <cellStyle name="Comma 3 10" xfId="233" xr:uid="{00000000-0005-0000-0000-0000D3040000}"/>
    <cellStyle name="Comma 3 2" xfId="404" xr:uid="{00000000-0005-0000-0000-0000D4040000}"/>
    <cellStyle name="Comma 3 3" xfId="2149" xr:uid="{00000000-0005-0000-0000-0000D5040000}"/>
    <cellStyle name="Comma 3 4" xfId="2152" xr:uid="{00000000-0005-0000-0000-0000D6040000}"/>
    <cellStyle name="Comma 3 5" xfId="2153" xr:uid="{00000000-0005-0000-0000-0000D7040000}"/>
    <cellStyle name="Comma 3 6" xfId="2154" xr:uid="{00000000-0005-0000-0000-0000D8040000}"/>
    <cellStyle name="Comma 3 7" xfId="2155" xr:uid="{00000000-0005-0000-0000-0000D9040000}"/>
    <cellStyle name="Comma 3 8" xfId="2157" xr:uid="{00000000-0005-0000-0000-0000DA040000}"/>
    <cellStyle name="Comma 3 9" xfId="2159" xr:uid="{00000000-0005-0000-0000-0000DB040000}"/>
    <cellStyle name="Comma 30" xfId="458" xr:uid="{00000000-0005-0000-0000-0000DC040000}"/>
    <cellStyle name="Comma 4" xfId="2161" xr:uid="{00000000-0005-0000-0000-0000DD040000}"/>
    <cellStyle name="Comma 4 10" xfId="2163" xr:uid="{00000000-0005-0000-0000-0000DE040000}"/>
    <cellStyle name="Comma 4 11" xfId="2165" xr:uid="{00000000-0005-0000-0000-0000DF040000}"/>
    <cellStyle name="Comma 4 12" xfId="2167" xr:uid="{00000000-0005-0000-0000-0000E0040000}"/>
    <cellStyle name="Comma 4 13" xfId="2169" xr:uid="{00000000-0005-0000-0000-0000E1040000}"/>
    <cellStyle name="Comma 4 14" xfId="2171" xr:uid="{00000000-0005-0000-0000-0000E2040000}"/>
    <cellStyle name="Comma 4 2" xfId="414" xr:uid="{00000000-0005-0000-0000-0000E3040000}"/>
    <cellStyle name="Comma 4 2 2" xfId="2172" xr:uid="{00000000-0005-0000-0000-0000E4040000}"/>
    <cellStyle name="Comma 4 2 3" xfId="2173" xr:uid="{00000000-0005-0000-0000-0000E5040000}"/>
    <cellStyle name="Comma 4 2 4" xfId="2174" xr:uid="{00000000-0005-0000-0000-0000E6040000}"/>
    <cellStyle name="Comma 4 2 5" xfId="2175" xr:uid="{00000000-0005-0000-0000-0000E7040000}"/>
    <cellStyle name="Comma 4 2 6" xfId="2176" xr:uid="{00000000-0005-0000-0000-0000E8040000}"/>
    <cellStyle name="Comma 4 2 7" xfId="2178" xr:uid="{00000000-0005-0000-0000-0000E9040000}"/>
    <cellStyle name="Comma 4 2 8" xfId="2180" xr:uid="{00000000-0005-0000-0000-0000EA040000}"/>
    <cellStyle name="Comma 4 2 9" xfId="2182" xr:uid="{00000000-0005-0000-0000-0000EB040000}"/>
    <cellStyle name="Comma 4 3" xfId="2183" xr:uid="{00000000-0005-0000-0000-0000EC040000}"/>
    <cellStyle name="Comma 4 4" xfId="2185" xr:uid="{00000000-0005-0000-0000-0000ED040000}"/>
    <cellStyle name="Comma 4 5" xfId="2186" xr:uid="{00000000-0005-0000-0000-0000EE040000}"/>
    <cellStyle name="Comma 4 6" xfId="2187" xr:uid="{00000000-0005-0000-0000-0000EF040000}"/>
    <cellStyle name="Comma 4 7" xfId="2188" xr:uid="{00000000-0005-0000-0000-0000F0040000}"/>
    <cellStyle name="Comma 4 8" xfId="2190" xr:uid="{00000000-0005-0000-0000-0000F1040000}"/>
    <cellStyle name="Comma 4 9" xfId="184" xr:uid="{00000000-0005-0000-0000-0000F2040000}"/>
    <cellStyle name="Comma 5" xfId="277" xr:uid="{00000000-0005-0000-0000-0000F3040000}"/>
    <cellStyle name="Comma 5 10" xfId="2191" xr:uid="{00000000-0005-0000-0000-0000F4040000}"/>
    <cellStyle name="Comma 5 11" xfId="2192" xr:uid="{00000000-0005-0000-0000-0000F5040000}"/>
    <cellStyle name="Comma 5 12" xfId="23" xr:uid="{00000000-0005-0000-0000-0000F6040000}"/>
    <cellStyle name="Comma 5 2" xfId="1013" xr:uid="{00000000-0005-0000-0000-0000F7040000}"/>
    <cellStyle name="Comma 5 2 2" xfId="45" xr:uid="{00000000-0005-0000-0000-0000F8040000}"/>
    <cellStyle name="Comma 5 2 2 2" xfId="2193" xr:uid="{00000000-0005-0000-0000-0000F9040000}"/>
    <cellStyle name="Comma 5 2 2 3" xfId="2194" xr:uid="{00000000-0005-0000-0000-0000FA040000}"/>
    <cellStyle name="Comma 5 2 2 4" xfId="2195" xr:uid="{00000000-0005-0000-0000-0000FB040000}"/>
    <cellStyle name="Comma 5 2 3" xfId="40" xr:uid="{00000000-0005-0000-0000-0000FC040000}"/>
    <cellStyle name="Comma 5 2 4" xfId="125" xr:uid="{00000000-0005-0000-0000-0000FD040000}"/>
    <cellStyle name="Comma 5 2 5" xfId="134" xr:uid="{00000000-0005-0000-0000-0000FE040000}"/>
    <cellStyle name="Comma 5 2 5 2" xfId="2196" xr:uid="{00000000-0005-0000-0000-0000FF040000}"/>
    <cellStyle name="Comma 5 2 5 3" xfId="2197" xr:uid="{00000000-0005-0000-0000-000000050000}"/>
    <cellStyle name="Comma 5 2 6" xfId="147" xr:uid="{00000000-0005-0000-0000-000001050000}"/>
    <cellStyle name="Comma 5 3" xfId="1016" xr:uid="{00000000-0005-0000-0000-000002050000}"/>
    <cellStyle name="Comma 5 4" xfId="2198" xr:uid="{00000000-0005-0000-0000-000003050000}"/>
    <cellStyle name="Comma 5 4 2" xfId="2200" xr:uid="{00000000-0005-0000-0000-000004050000}"/>
    <cellStyle name="Comma 5 5" xfId="2201" xr:uid="{00000000-0005-0000-0000-000005050000}"/>
    <cellStyle name="Comma 5 6" xfId="2203" xr:uid="{00000000-0005-0000-0000-000006050000}"/>
    <cellStyle name="Comma 5 7" xfId="2204" xr:uid="{00000000-0005-0000-0000-000007050000}"/>
    <cellStyle name="Comma 5 8" xfId="2206" xr:uid="{00000000-0005-0000-0000-000008050000}"/>
    <cellStyle name="Comma 5 9" xfId="2208" xr:uid="{00000000-0005-0000-0000-000009050000}"/>
    <cellStyle name="Comma 6" xfId="2210" xr:uid="{00000000-0005-0000-0000-00000A050000}"/>
    <cellStyle name="Comma 6 2" xfId="2211" xr:uid="{00000000-0005-0000-0000-00000B050000}"/>
    <cellStyle name="Comma 6 2 10" xfId="2212" xr:uid="{00000000-0005-0000-0000-00000C050000}"/>
    <cellStyle name="Comma 6 2 11" xfId="2213" xr:uid="{00000000-0005-0000-0000-00000D050000}"/>
    <cellStyle name="Comma 6 2 12" xfId="2215" xr:uid="{00000000-0005-0000-0000-00000E050000}"/>
    <cellStyle name="Comma 6 2 2" xfId="2216" xr:uid="{00000000-0005-0000-0000-00000F050000}"/>
    <cellStyle name="Comma 6 2 2 10" xfId="2217" xr:uid="{00000000-0005-0000-0000-000010050000}"/>
    <cellStyle name="Comma 6 2 2 11" xfId="2218" xr:uid="{00000000-0005-0000-0000-000011050000}"/>
    <cellStyle name="Comma 6 2 2 12" xfId="2220" xr:uid="{00000000-0005-0000-0000-000012050000}"/>
    <cellStyle name="Comma 6 2 2 2" xfId="2223" xr:uid="{00000000-0005-0000-0000-000013050000}"/>
    <cellStyle name="Comma 6 2 2 2 10" xfId="2225" xr:uid="{00000000-0005-0000-0000-000014050000}"/>
    <cellStyle name="Comma 6 2 2 2 2" xfId="2227" xr:uid="{00000000-0005-0000-0000-000015050000}"/>
    <cellStyle name="Comma 6 2 2 2 2 2" xfId="2229" xr:uid="{00000000-0005-0000-0000-000016050000}"/>
    <cellStyle name="Comma 6 2 2 2 2 3" xfId="2231" xr:uid="{00000000-0005-0000-0000-000017050000}"/>
    <cellStyle name="Comma 6 2 2 2 2 4" xfId="2233" xr:uid="{00000000-0005-0000-0000-000018050000}"/>
    <cellStyle name="Comma 6 2 2 2 3" xfId="2235" xr:uid="{00000000-0005-0000-0000-000019050000}"/>
    <cellStyle name="Comma 6 2 2 2 3 2" xfId="2236" xr:uid="{00000000-0005-0000-0000-00001A050000}"/>
    <cellStyle name="Comma 6 2 2 2 3 3" xfId="2237" xr:uid="{00000000-0005-0000-0000-00001B050000}"/>
    <cellStyle name="Comma 6 2 2 2 3 4" xfId="2238" xr:uid="{00000000-0005-0000-0000-00001C050000}"/>
    <cellStyle name="Comma 6 2 2 2 4" xfId="2240" xr:uid="{00000000-0005-0000-0000-00001D050000}"/>
    <cellStyle name="Comma 6 2 2 2 4 2" xfId="2241" xr:uid="{00000000-0005-0000-0000-00001E050000}"/>
    <cellStyle name="Comma 6 2 2 2 4 3" xfId="2242" xr:uid="{00000000-0005-0000-0000-00001F050000}"/>
    <cellStyle name="Comma 6 2 2 2 4 4" xfId="2243" xr:uid="{00000000-0005-0000-0000-000020050000}"/>
    <cellStyle name="Comma 6 2 2 2 5" xfId="2245" xr:uid="{00000000-0005-0000-0000-000021050000}"/>
    <cellStyle name="Comma 6 2 2 2 5 2" xfId="2246" xr:uid="{00000000-0005-0000-0000-000022050000}"/>
    <cellStyle name="Comma 6 2 2 2 5 3" xfId="2247" xr:uid="{00000000-0005-0000-0000-000023050000}"/>
    <cellStyle name="Comma 6 2 2 2 5 4" xfId="2248" xr:uid="{00000000-0005-0000-0000-000024050000}"/>
    <cellStyle name="Comma 6 2 2 2 6" xfId="2249" xr:uid="{00000000-0005-0000-0000-000025050000}"/>
    <cellStyle name="Comma 6 2 2 2 6 2" xfId="2250" xr:uid="{00000000-0005-0000-0000-000026050000}"/>
    <cellStyle name="Comma 6 2 2 2 6 3" xfId="1594" xr:uid="{00000000-0005-0000-0000-000027050000}"/>
    <cellStyle name="Comma 6 2 2 2 6 4" xfId="1596" xr:uid="{00000000-0005-0000-0000-000028050000}"/>
    <cellStyle name="Comma 6 2 2 2 7" xfId="2251" xr:uid="{00000000-0005-0000-0000-000029050000}"/>
    <cellStyle name="Comma 6 2 2 2 7 2" xfId="2252" xr:uid="{00000000-0005-0000-0000-00002A050000}"/>
    <cellStyle name="Comma 6 2 2 2 7 2 2" xfId="1563" xr:uid="{00000000-0005-0000-0000-00002B050000}"/>
    <cellStyle name="Comma 6 2 2 2 7 2 3" xfId="2253" xr:uid="{00000000-0005-0000-0000-00002C050000}"/>
    <cellStyle name="Comma 6 2 2 2 7 2 4" xfId="2254" xr:uid="{00000000-0005-0000-0000-00002D050000}"/>
    <cellStyle name="Comma 6 2 2 2 7 3" xfId="1600" xr:uid="{00000000-0005-0000-0000-00002E050000}"/>
    <cellStyle name="Comma 6 2 2 2 7 4" xfId="1602" xr:uid="{00000000-0005-0000-0000-00002F050000}"/>
    <cellStyle name="Comma 6 2 2 2 7 5" xfId="1604" xr:uid="{00000000-0005-0000-0000-000030050000}"/>
    <cellStyle name="Comma 6 2 2 2 8" xfId="2255" xr:uid="{00000000-0005-0000-0000-000031050000}"/>
    <cellStyle name="Comma 6 2 2 2 9" xfId="2256" xr:uid="{00000000-0005-0000-0000-000032050000}"/>
    <cellStyle name="Comma 6 2 2 3" xfId="2259" xr:uid="{00000000-0005-0000-0000-000033050000}"/>
    <cellStyle name="Comma 6 2 2 3 10" xfId="2261" xr:uid="{00000000-0005-0000-0000-000034050000}"/>
    <cellStyle name="Comma 6 2 2 3 2" xfId="2263" xr:uid="{00000000-0005-0000-0000-000035050000}"/>
    <cellStyle name="Comma 6 2 2 3 2 2" xfId="2265" xr:uid="{00000000-0005-0000-0000-000036050000}"/>
    <cellStyle name="Comma 6 2 2 3 2 3" xfId="2267" xr:uid="{00000000-0005-0000-0000-000037050000}"/>
    <cellStyle name="Comma 6 2 2 3 2 4" xfId="2269" xr:uid="{00000000-0005-0000-0000-000038050000}"/>
    <cellStyle name="Comma 6 2 2 3 3" xfId="2271" xr:uid="{00000000-0005-0000-0000-000039050000}"/>
    <cellStyle name="Comma 6 2 2 3 3 2" xfId="2272" xr:uid="{00000000-0005-0000-0000-00003A050000}"/>
    <cellStyle name="Comma 6 2 2 3 3 3" xfId="2273" xr:uid="{00000000-0005-0000-0000-00003B050000}"/>
    <cellStyle name="Comma 6 2 2 3 3 4" xfId="2274" xr:uid="{00000000-0005-0000-0000-00003C050000}"/>
    <cellStyle name="Comma 6 2 2 3 4" xfId="2276" xr:uid="{00000000-0005-0000-0000-00003D050000}"/>
    <cellStyle name="Comma 6 2 2 3 4 2" xfId="2277" xr:uid="{00000000-0005-0000-0000-00003E050000}"/>
    <cellStyle name="Comma 6 2 2 3 4 3" xfId="2278" xr:uid="{00000000-0005-0000-0000-00003F050000}"/>
    <cellStyle name="Comma 6 2 2 3 4 4" xfId="2279" xr:uid="{00000000-0005-0000-0000-000040050000}"/>
    <cellStyle name="Comma 6 2 2 3 5" xfId="2281" xr:uid="{00000000-0005-0000-0000-000041050000}"/>
    <cellStyle name="Comma 6 2 2 3 5 2" xfId="22" xr:uid="{00000000-0005-0000-0000-000042050000}"/>
    <cellStyle name="Comma 6 2 2 3 5 3" xfId="2282" xr:uid="{00000000-0005-0000-0000-000043050000}"/>
    <cellStyle name="Comma 6 2 2 3 5 4" xfId="2283" xr:uid="{00000000-0005-0000-0000-000044050000}"/>
    <cellStyle name="Comma 6 2 2 3 6" xfId="2285" xr:uid="{00000000-0005-0000-0000-000045050000}"/>
    <cellStyle name="Comma 6 2 2 3 6 2" xfId="2287" xr:uid="{00000000-0005-0000-0000-000046050000}"/>
    <cellStyle name="Comma 6 2 2 3 6 3" xfId="2289" xr:uid="{00000000-0005-0000-0000-000047050000}"/>
    <cellStyle name="Comma 6 2 2 3 6 4" xfId="245" xr:uid="{00000000-0005-0000-0000-000048050000}"/>
    <cellStyle name="Comma 6 2 2 3 7" xfId="2291" xr:uid="{00000000-0005-0000-0000-000049050000}"/>
    <cellStyle name="Comma 6 2 2 3 7 2" xfId="2292" xr:uid="{00000000-0005-0000-0000-00004A050000}"/>
    <cellStyle name="Comma 6 2 2 3 7 3" xfId="2293" xr:uid="{00000000-0005-0000-0000-00004B050000}"/>
    <cellStyle name="Comma 6 2 2 3 7 4" xfId="431" xr:uid="{00000000-0005-0000-0000-00004C050000}"/>
    <cellStyle name="Comma 6 2 2 3 8" xfId="2295" xr:uid="{00000000-0005-0000-0000-00004D050000}"/>
    <cellStyle name="Comma 6 2 2 3 9" xfId="2297" xr:uid="{00000000-0005-0000-0000-00004E050000}"/>
    <cellStyle name="Comma 6 2 2 4" xfId="2299" xr:uid="{00000000-0005-0000-0000-00004F050000}"/>
    <cellStyle name="Comma 6 2 2 4 2" xfId="2301" xr:uid="{00000000-0005-0000-0000-000050050000}"/>
    <cellStyle name="Comma 6 2 2 4 3" xfId="2303" xr:uid="{00000000-0005-0000-0000-000051050000}"/>
    <cellStyle name="Comma 6 2 2 4 4" xfId="2305" xr:uid="{00000000-0005-0000-0000-000052050000}"/>
    <cellStyle name="Comma 6 2 2 5" xfId="2307" xr:uid="{00000000-0005-0000-0000-000053050000}"/>
    <cellStyle name="Comma 6 2 2 5 2" xfId="2310" xr:uid="{00000000-0005-0000-0000-000054050000}"/>
    <cellStyle name="Comma 6 2 2 5 3" xfId="2312" xr:uid="{00000000-0005-0000-0000-000055050000}"/>
    <cellStyle name="Comma 6 2 2 5 4" xfId="2314" xr:uid="{00000000-0005-0000-0000-000056050000}"/>
    <cellStyle name="Comma 6 2 2 6" xfId="2316" xr:uid="{00000000-0005-0000-0000-000057050000}"/>
    <cellStyle name="Comma 6 2 2 6 2" xfId="2317" xr:uid="{00000000-0005-0000-0000-000058050000}"/>
    <cellStyle name="Comma 6 2 2 6 3" xfId="2318" xr:uid="{00000000-0005-0000-0000-000059050000}"/>
    <cellStyle name="Comma 6 2 2 6 4" xfId="2319" xr:uid="{00000000-0005-0000-0000-00005A050000}"/>
    <cellStyle name="Comma 6 2 2 7" xfId="2321" xr:uid="{00000000-0005-0000-0000-00005B050000}"/>
    <cellStyle name="Comma 6 2 2 7 2" xfId="1907" xr:uid="{00000000-0005-0000-0000-00005C050000}"/>
    <cellStyle name="Comma 6 2 2 7 3" xfId="1910" xr:uid="{00000000-0005-0000-0000-00005D050000}"/>
    <cellStyle name="Comma 6 2 2 7 4" xfId="2323" xr:uid="{00000000-0005-0000-0000-00005E050000}"/>
    <cellStyle name="Comma 6 2 2 8" xfId="2324" xr:uid="{00000000-0005-0000-0000-00005F050000}"/>
    <cellStyle name="Comma 6 2 2 8 2" xfId="1638" xr:uid="{00000000-0005-0000-0000-000060050000}"/>
    <cellStyle name="Comma 6 2 2 8 3" xfId="2327" xr:uid="{00000000-0005-0000-0000-000061050000}"/>
    <cellStyle name="Comma 6 2 2 8 4" xfId="2329" xr:uid="{00000000-0005-0000-0000-000062050000}"/>
    <cellStyle name="Comma 6 2 2 9" xfId="2331" xr:uid="{00000000-0005-0000-0000-000063050000}"/>
    <cellStyle name="Comma 6 2 2 9 2" xfId="2332" xr:uid="{00000000-0005-0000-0000-000064050000}"/>
    <cellStyle name="Comma 6 2 2 9 3" xfId="2333" xr:uid="{00000000-0005-0000-0000-000065050000}"/>
    <cellStyle name="Comma 6 2 2 9 4" xfId="2334" xr:uid="{00000000-0005-0000-0000-000066050000}"/>
    <cellStyle name="Comma 6 2 3" xfId="2335" xr:uid="{00000000-0005-0000-0000-000067050000}"/>
    <cellStyle name="Comma 6 2 3 10" xfId="2336" xr:uid="{00000000-0005-0000-0000-000068050000}"/>
    <cellStyle name="Comma 6 2 3 2" xfId="2339" xr:uid="{00000000-0005-0000-0000-000069050000}"/>
    <cellStyle name="Comma 6 2 3 2 2" xfId="2341" xr:uid="{00000000-0005-0000-0000-00006A050000}"/>
    <cellStyle name="Comma 6 2 3 2 3" xfId="2343" xr:uid="{00000000-0005-0000-0000-00006B050000}"/>
    <cellStyle name="Comma 6 2 3 2 4" xfId="2345" xr:uid="{00000000-0005-0000-0000-00006C050000}"/>
    <cellStyle name="Comma 6 2 3 3" xfId="2348" xr:uid="{00000000-0005-0000-0000-00006D050000}"/>
    <cellStyle name="Comma 6 2 3 3 2" xfId="2352" xr:uid="{00000000-0005-0000-0000-00006E050000}"/>
    <cellStyle name="Comma 6 2 3 3 3" xfId="2356" xr:uid="{00000000-0005-0000-0000-00006F050000}"/>
    <cellStyle name="Comma 6 2 3 3 4" xfId="2360" xr:uid="{00000000-0005-0000-0000-000070050000}"/>
    <cellStyle name="Comma 6 2 3 4" xfId="2362" xr:uid="{00000000-0005-0000-0000-000071050000}"/>
    <cellStyle name="Comma 6 2 3 4 2" xfId="2365" xr:uid="{00000000-0005-0000-0000-000072050000}"/>
    <cellStyle name="Comma 6 2 3 4 3" xfId="2368" xr:uid="{00000000-0005-0000-0000-000073050000}"/>
    <cellStyle name="Comma 6 2 3 4 4" xfId="2371" xr:uid="{00000000-0005-0000-0000-000074050000}"/>
    <cellStyle name="Comma 6 2 3 5" xfId="2373" xr:uid="{00000000-0005-0000-0000-000075050000}"/>
    <cellStyle name="Comma 6 2 3 5 2" xfId="339" xr:uid="{00000000-0005-0000-0000-000076050000}"/>
    <cellStyle name="Comma 6 2 3 5 3" xfId="2375" xr:uid="{00000000-0005-0000-0000-000077050000}"/>
    <cellStyle name="Comma 6 2 3 5 4" xfId="2377" xr:uid="{00000000-0005-0000-0000-000078050000}"/>
    <cellStyle name="Comma 6 2 3 6" xfId="2379" xr:uid="{00000000-0005-0000-0000-000079050000}"/>
    <cellStyle name="Comma 6 2 3 6 2" xfId="2381" xr:uid="{00000000-0005-0000-0000-00007A050000}"/>
    <cellStyle name="Comma 6 2 3 6 3" xfId="26" xr:uid="{00000000-0005-0000-0000-00007B050000}"/>
    <cellStyle name="Comma 6 2 3 6 4" xfId="2383" xr:uid="{00000000-0005-0000-0000-00007C050000}"/>
    <cellStyle name="Comma 6 2 3 7" xfId="2385" xr:uid="{00000000-0005-0000-0000-00007D050000}"/>
    <cellStyle name="Comma 6 2 3 7 2" xfId="2387" xr:uid="{00000000-0005-0000-0000-00007E050000}"/>
    <cellStyle name="Comma 6 2 3 7 3" xfId="2389" xr:uid="{00000000-0005-0000-0000-00007F050000}"/>
    <cellStyle name="Comma 6 2 3 7 4" xfId="82" xr:uid="{00000000-0005-0000-0000-000080050000}"/>
    <cellStyle name="Comma 6 2 3 8" xfId="2391" xr:uid="{00000000-0005-0000-0000-000081050000}"/>
    <cellStyle name="Comma 6 2 3 9" xfId="2393" xr:uid="{00000000-0005-0000-0000-000082050000}"/>
    <cellStyle name="Comma 6 2 4" xfId="2394" xr:uid="{00000000-0005-0000-0000-000083050000}"/>
    <cellStyle name="Comma 6 2 4 10" xfId="1340" xr:uid="{00000000-0005-0000-0000-000084050000}"/>
    <cellStyle name="Comma 6 2 4 2" xfId="2396" xr:uid="{00000000-0005-0000-0000-000085050000}"/>
    <cellStyle name="Comma 6 2 4 2 2" xfId="2397" xr:uid="{00000000-0005-0000-0000-000086050000}"/>
    <cellStyle name="Comma 6 2 4 2 3" xfId="2398" xr:uid="{00000000-0005-0000-0000-000087050000}"/>
    <cellStyle name="Comma 6 2 4 2 4" xfId="2399" xr:uid="{00000000-0005-0000-0000-000088050000}"/>
    <cellStyle name="Comma 6 2 4 3" xfId="2400" xr:uid="{00000000-0005-0000-0000-000089050000}"/>
    <cellStyle name="Comma 6 2 4 3 2" xfId="2401" xr:uid="{00000000-0005-0000-0000-00008A050000}"/>
    <cellStyle name="Comma 6 2 4 3 3" xfId="2402" xr:uid="{00000000-0005-0000-0000-00008B050000}"/>
    <cellStyle name="Comma 6 2 4 3 4" xfId="2403" xr:uid="{00000000-0005-0000-0000-00008C050000}"/>
    <cellStyle name="Comma 6 2 4 4" xfId="2404" xr:uid="{00000000-0005-0000-0000-00008D050000}"/>
    <cellStyle name="Comma 6 2 4 4 2" xfId="2405" xr:uid="{00000000-0005-0000-0000-00008E050000}"/>
    <cellStyle name="Comma 6 2 4 4 3" xfId="2406" xr:uid="{00000000-0005-0000-0000-00008F050000}"/>
    <cellStyle name="Comma 6 2 4 4 4" xfId="2407" xr:uid="{00000000-0005-0000-0000-000090050000}"/>
    <cellStyle name="Comma 6 2 4 5" xfId="2408" xr:uid="{00000000-0005-0000-0000-000091050000}"/>
    <cellStyle name="Comma 6 2 4 5 2" xfId="2409" xr:uid="{00000000-0005-0000-0000-000092050000}"/>
    <cellStyle name="Comma 6 2 4 5 3" xfId="2410" xr:uid="{00000000-0005-0000-0000-000093050000}"/>
    <cellStyle name="Comma 6 2 4 5 4" xfId="2411" xr:uid="{00000000-0005-0000-0000-000094050000}"/>
    <cellStyle name="Comma 6 2 4 6" xfId="2412" xr:uid="{00000000-0005-0000-0000-000095050000}"/>
    <cellStyle name="Comma 6 2 4 6 2" xfId="2413" xr:uid="{00000000-0005-0000-0000-000096050000}"/>
    <cellStyle name="Comma 6 2 4 6 3" xfId="2414" xr:uid="{00000000-0005-0000-0000-000097050000}"/>
    <cellStyle name="Comma 6 2 4 6 4" xfId="2415" xr:uid="{00000000-0005-0000-0000-000098050000}"/>
    <cellStyle name="Comma 6 2 4 7" xfId="2416" xr:uid="{00000000-0005-0000-0000-000099050000}"/>
    <cellStyle name="Comma 6 2 4 7 2" xfId="1215" xr:uid="{00000000-0005-0000-0000-00009A050000}"/>
    <cellStyle name="Comma 6 2 4 7 3" xfId="1221" xr:uid="{00000000-0005-0000-0000-00009B050000}"/>
    <cellStyle name="Comma 6 2 4 7 4" xfId="1225" xr:uid="{00000000-0005-0000-0000-00009C050000}"/>
    <cellStyle name="Comma 6 2 4 8" xfId="171" xr:uid="{00000000-0005-0000-0000-00009D050000}"/>
    <cellStyle name="Comma 6 2 4 9" xfId="2417" xr:uid="{00000000-0005-0000-0000-00009E050000}"/>
    <cellStyle name="Comma 6 2 5" xfId="2419" xr:uid="{00000000-0005-0000-0000-00009F050000}"/>
    <cellStyle name="Comma 6 2 6" xfId="2420" xr:uid="{00000000-0005-0000-0000-0000A0050000}"/>
    <cellStyle name="Comma 6 2 6 2" xfId="2421" xr:uid="{00000000-0005-0000-0000-0000A1050000}"/>
    <cellStyle name="Comma 6 2 6 3" xfId="2422" xr:uid="{00000000-0005-0000-0000-0000A2050000}"/>
    <cellStyle name="Comma 6 2 6 4" xfId="2423" xr:uid="{00000000-0005-0000-0000-0000A3050000}"/>
    <cellStyle name="Comma 6 2 7" xfId="2425" xr:uid="{00000000-0005-0000-0000-0000A4050000}"/>
    <cellStyle name="Comma 6 2 8" xfId="2427" xr:uid="{00000000-0005-0000-0000-0000A5050000}"/>
    <cellStyle name="Comma 6 2 9" xfId="2429" xr:uid="{00000000-0005-0000-0000-0000A6050000}"/>
    <cellStyle name="Comma 6 3" xfId="2430" xr:uid="{00000000-0005-0000-0000-0000A7050000}"/>
    <cellStyle name="Comma 6 4" xfId="2431" xr:uid="{00000000-0005-0000-0000-0000A8050000}"/>
    <cellStyle name="Comma 6 5" xfId="2432" xr:uid="{00000000-0005-0000-0000-0000A9050000}"/>
    <cellStyle name="Comma 6 6" xfId="2433" xr:uid="{00000000-0005-0000-0000-0000AA050000}"/>
    <cellStyle name="Comma 6 6 2" xfId="2435" xr:uid="{00000000-0005-0000-0000-0000AB050000}"/>
    <cellStyle name="Comma 6 6 3" xfId="2437" xr:uid="{00000000-0005-0000-0000-0000AC050000}"/>
    <cellStyle name="Comma 6 6 4" xfId="2438" xr:uid="{00000000-0005-0000-0000-0000AD050000}"/>
    <cellStyle name="Comma 7" xfId="2439" xr:uid="{00000000-0005-0000-0000-0000AE050000}"/>
    <cellStyle name="Comma 7 10" xfId="2440" xr:uid="{00000000-0005-0000-0000-0000AF050000}"/>
    <cellStyle name="Comma 7 2" xfId="2443" xr:uid="{00000000-0005-0000-0000-0000B0050000}"/>
    <cellStyle name="Comma 7 3" xfId="2444" xr:uid="{00000000-0005-0000-0000-0000B1050000}"/>
    <cellStyle name="Comma 7 4" xfId="2445" xr:uid="{00000000-0005-0000-0000-0000B2050000}"/>
    <cellStyle name="Comma 7 5" xfId="2446" xr:uid="{00000000-0005-0000-0000-0000B3050000}"/>
    <cellStyle name="Comma 7 6" xfId="2447" xr:uid="{00000000-0005-0000-0000-0000B4050000}"/>
    <cellStyle name="Comma 7 7" xfId="2448" xr:uid="{00000000-0005-0000-0000-0000B5050000}"/>
    <cellStyle name="Comma 7 8" xfId="2449" xr:uid="{00000000-0005-0000-0000-0000B6050000}"/>
    <cellStyle name="Comma 7 9" xfId="2450" xr:uid="{00000000-0005-0000-0000-0000B7050000}"/>
    <cellStyle name="Comma 8" xfId="2452" xr:uid="{00000000-0005-0000-0000-0000B8050000}"/>
    <cellStyle name="Comma 9" xfId="346" xr:uid="{00000000-0005-0000-0000-0000B9050000}"/>
    <cellStyle name="Comma 9 10" xfId="2454" xr:uid="{00000000-0005-0000-0000-0000BA050000}"/>
    <cellStyle name="Comma 9 10 2" xfId="578" xr:uid="{00000000-0005-0000-0000-0000BB050000}"/>
    <cellStyle name="Comma 9 10 3" xfId="380" xr:uid="{00000000-0005-0000-0000-0000BC050000}"/>
    <cellStyle name="Comma 9 10 4" xfId="1134" xr:uid="{00000000-0005-0000-0000-0000BD050000}"/>
    <cellStyle name="Comma 9 11" xfId="2455" xr:uid="{00000000-0005-0000-0000-0000BE050000}"/>
    <cellStyle name="Comma 9 12" xfId="2456" xr:uid="{00000000-0005-0000-0000-0000BF050000}"/>
    <cellStyle name="Comma 9 12 2" xfId="2457" xr:uid="{00000000-0005-0000-0000-0000C0050000}"/>
    <cellStyle name="Comma 9 12 3" xfId="1660" xr:uid="{00000000-0005-0000-0000-0000C1050000}"/>
    <cellStyle name="Comma 9 13" xfId="2459" xr:uid="{00000000-0005-0000-0000-0000C2050000}"/>
    <cellStyle name="Comma 9 2" xfId="355" xr:uid="{00000000-0005-0000-0000-0000C3050000}"/>
    <cellStyle name="Comma 9 2 10" xfId="361" xr:uid="{00000000-0005-0000-0000-0000C4050000}"/>
    <cellStyle name="Comma 9 2 10 2" xfId="2461" xr:uid="{00000000-0005-0000-0000-0000C5050000}"/>
    <cellStyle name="Comma 9 2 10 3" xfId="2463" xr:uid="{00000000-0005-0000-0000-0000C6050000}"/>
    <cellStyle name="Comma 9 2 11" xfId="367" xr:uid="{00000000-0005-0000-0000-0000C7050000}"/>
    <cellStyle name="Comma 9 2 2" xfId="375" xr:uid="{00000000-0005-0000-0000-0000C8050000}"/>
    <cellStyle name="Comma 9 2 2 2" xfId="246" xr:uid="{00000000-0005-0000-0000-0000C9050000}"/>
    <cellStyle name="Comma 9 2 2 2 2" xfId="385" xr:uid="{00000000-0005-0000-0000-0000CA050000}"/>
    <cellStyle name="Comma 9 2 2 2 3" xfId="16" xr:uid="{00000000-0005-0000-0000-0000CB050000}"/>
    <cellStyle name="Comma 9 2 2 2 4" xfId="418" xr:uid="{00000000-0005-0000-0000-0000CC050000}"/>
    <cellStyle name="Comma 9 2 2 3" xfId="423" xr:uid="{00000000-0005-0000-0000-0000CD050000}"/>
    <cellStyle name="Comma 9 2 2 4" xfId="214" xr:uid="{00000000-0005-0000-0000-0000CE050000}"/>
    <cellStyle name="Comma 9 2 2 5" xfId="425" xr:uid="{00000000-0005-0000-0000-0000CF050000}"/>
    <cellStyle name="Comma 9 2 2 5 2" xfId="2467" xr:uid="{00000000-0005-0000-0000-0000D0050000}"/>
    <cellStyle name="Comma 9 2 2 5 3" xfId="2469" xr:uid="{00000000-0005-0000-0000-0000D1050000}"/>
    <cellStyle name="Comma 9 2 2 6" xfId="2470" xr:uid="{00000000-0005-0000-0000-0000D2050000}"/>
    <cellStyle name="Comma 9 2 3" xfId="429" xr:uid="{00000000-0005-0000-0000-0000D3050000}"/>
    <cellStyle name="Comma 9 2 3 2" xfId="432" xr:uid="{00000000-0005-0000-0000-0000D4050000}"/>
    <cellStyle name="Comma 9 2 3 3" xfId="442" xr:uid="{00000000-0005-0000-0000-0000D5050000}"/>
    <cellStyle name="Comma 9 2 3 4" xfId="444" xr:uid="{00000000-0005-0000-0000-0000D6050000}"/>
    <cellStyle name="Comma 9 2 4" xfId="450" xr:uid="{00000000-0005-0000-0000-0000D7050000}"/>
    <cellStyle name="Comma 9 2 4 2" xfId="452" xr:uid="{00000000-0005-0000-0000-0000D8050000}"/>
    <cellStyle name="Comma 9 2 4 3" xfId="469" xr:uid="{00000000-0005-0000-0000-0000D9050000}"/>
    <cellStyle name="Comma 9 2 4 4" xfId="471" xr:uid="{00000000-0005-0000-0000-0000DA050000}"/>
    <cellStyle name="Comma 9 2 5" xfId="477" xr:uid="{00000000-0005-0000-0000-0000DB050000}"/>
    <cellStyle name="Comma 9 2 5 2" xfId="479" xr:uid="{00000000-0005-0000-0000-0000DC050000}"/>
    <cellStyle name="Comma 9 2 5 3" xfId="491" xr:uid="{00000000-0005-0000-0000-0000DD050000}"/>
    <cellStyle name="Comma 9 2 5 4" xfId="493" xr:uid="{00000000-0005-0000-0000-0000DE050000}"/>
    <cellStyle name="Comma 9 2 6" xfId="177" xr:uid="{00000000-0005-0000-0000-0000DF050000}"/>
    <cellStyle name="Comma 9 2 6 2" xfId="499" xr:uid="{00000000-0005-0000-0000-0000E0050000}"/>
    <cellStyle name="Comma 9 2 6 3" xfId="515" xr:uid="{00000000-0005-0000-0000-0000E1050000}"/>
    <cellStyle name="Comma 9 2 6 4" xfId="519" xr:uid="{00000000-0005-0000-0000-0000E2050000}"/>
    <cellStyle name="Comma 9 2 7" xfId="524" xr:uid="{00000000-0005-0000-0000-0000E3050000}"/>
    <cellStyle name="Comma 9 2 7 2" xfId="526" xr:uid="{00000000-0005-0000-0000-0000E4050000}"/>
    <cellStyle name="Comma 9 2 7 3" xfId="541" xr:uid="{00000000-0005-0000-0000-0000E5050000}"/>
    <cellStyle name="Comma 9 2 7 4" xfId="543" xr:uid="{00000000-0005-0000-0000-0000E6050000}"/>
    <cellStyle name="Comma 9 2 8" xfId="547" xr:uid="{00000000-0005-0000-0000-0000E7050000}"/>
    <cellStyle name="Comma 9 2 8 2" xfId="549" xr:uid="{00000000-0005-0000-0000-0000E8050000}"/>
    <cellStyle name="Comma 9 2 8 3" xfId="77" xr:uid="{00000000-0005-0000-0000-0000E9050000}"/>
    <cellStyle name="Comma 9 2 8 4" xfId="551" xr:uid="{00000000-0005-0000-0000-0000EA050000}"/>
    <cellStyle name="Comma 9 2 9" xfId="553" xr:uid="{00000000-0005-0000-0000-0000EB050000}"/>
    <cellStyle name="Comma 9 3" xfId="587" xr:uid="{00000000-0005-0000-0000-0000EC050000}"/>
    <cellStyle name="Comma 9 3 10" xfId="211" xr:uid="{00000000-0005-0000-0000-0000ED050000}"/>
    <cellStyle name="Comma 9 3 2" xfId="590" xr:uid="{00000000-0005-0000-0000-0000EE050000}"/>
    <cellStyle name="Comma 9 3 2 2" xfId="595" xr:uid="{00000000-0005-0000-0000-0000EF050000}"/>
    <cellStyle name="Comma 9 3 2 3" xfId="599" xr:uid="{00000000-0005-0000-0000-0000F0050000}"/>
    <cellStyle name="Comma 9 3 2 4" xfId="603" xr:uid="{00000000-0005-0000-0000-0000F1050000}"/>
    <cellStyle name="Comma 9 3 3" xfId="610" xr:uid="{00000000-0005-0000-0000-0000F2050000}"/>
    <cellStyle name="Comma 9 3 3 2" xfId="2471" xr:uid="{00000000-0005-0000-0000-0000F3050000}"/>
    <cellStyle name="Comma 9 3 3 3" xfId="291" xr:uid="{00000000-0005-0000-0000-0000F4050000}"/>
    <cellStyle name="Comma 9 3 3 4" xfId="1943" xr:uid="{00000000-0005-0000-0000-0000F5050000}"/>
    <cellStyle name="Comma 9 3 4" xfId="616" xr:uid="{00000000-0005-0000-0000-0000F6050000}"/>
    <cellStyle name="Comma 9 3 4 2" xfId="2472" xr:uid="{00000000-0005-0000-0000-0000F7050000}"/>
    <cellStyle name="Comma 9 3 4 3" xfId="2473" xr:uid="{00000000-0005-0000-0000-0000F8050000}"/>
    <cellStyle name="Comma 9 3 4 4" xfId="799" xr:uid="{00000000-0005-0000-0000-0000F9050000}"/>
    <cellStyle name="Comma 9 3 5" xfId="624" xr:uid="{00000000-0005-0000-0000-0000FA050000}"/>
    <cellStyle name="Comma 9 3 5 2" xfId="2474" xr:uid="{00000000-0005-0000-0000-0000FB050000}"/>
    <cellStyle name="Comma 9 3 5 3" xfId="2475" xr:uid="{00000000-0005-0000-0000-0000FC050000}"/>
    <cellStyle name="Comma 9 3 5 4" xfId="2476" xr:uid="{00000000-0005-0000-0000-0000FD050000}"/>
    <cellStyle name="Comma 9 3 6" xfId="2478" xr:uid="{00000000-0005-0000-0000-0000FE050000}"/>
    <cellStyle name="Comma 9 3 6 2" xfId="2479" xr:uid="{00000000-0005-0000-0000-0000FF050000}"/>
    <cellStyle name="Comma 9 3 6 3" xfId="2481" xr:uid="{00000000-0005-0000-0000-000000060000}"/>
    <cellStyle name="Comma 9 3 6 4" xfId="2482" xr:uid="{00000000-0005-0000-0000-000001060000}"/>
    <cellStyle name="Comma 9 3 7" xfId="2485" xr:uid="{00000000-0005-0000-0000-000002060000}"/>
    <cellStyle name="Comma 9 3 7 2" xfId="2487" xr:uid="{00000000-0005-0000-0000-000003060000}"/>
    <cellStyle name="Comma 9 3 7 3" xfId="2489" xr:uid="{00000000-0005-0000-0000-000004060000}"/>
    <cellStyle name="Comma 9 3 7 4" xfId="2492" xr:uid="{00000000-0005-0000-0000-000005060000}"/>
    <cellStyle name="Comma 9 3 8" xfId="2494" xr:uid="{00000000-0005-0000-0000-000006060000}"/>
    <cellStyle name="Comma 9 3 9" xfId="2496" xr:uid="{00000000-0005-0000-0000-000007060000}"/>
    <cellStyle name="Comma 9 4" xfId="634" xr:uid="{00000000-0005-0000-0000-000008060000}"/>
    <cellStyle name="Comma 9 4 2" xfId="641" xr:uid="{00000000-0005-0000-0000-000009060000}"/>
    <cellStyle name="Comma 9 4 3" xfId="188" xr:uid="{00000000-0005-0000-0000-00000A060000}"/>
    <cellStyle name="Comma 9 4 4" xfId="664" xr:uid="{00000000-0005-0000-0000-00000B060000}"/>
    <cellStyle name="Comma 9 5" xfId="556" xr:uid="{00000000-0005-0000-0000-00000C060000}"/>
    <cellStyle name="Comma 9 5 2" xfId="562" xr:uid="{00000000-0005-0000-0000-00000D060000}"/>
    <cellStyle name="Comma 9 5 3" xfId="567" xr:uid="{00000000-0005-0000-0000-00000E060000}"/>
    <cellStyle name="Comma 9 5 4" xfId="334" xr:uid="{00000000-0005-0000-0000-00000F060000}"/>
    <cellStyle name="Comma 9 6" xfId="572" xr:uid="{00000000-0005-0000-0000-000010060000}"/>
    <cellStyle name="Comma 9 6 2" xfId="684" xr:uid="{00000000-0005-0000-0000-000011060000}"/>
    <cellStyle name="Comma 9 6 3" xfId="697" xr:uid="{00000000-0005-0000-0000-000012060000}"/>
    <cellStyle name="Comma 9 6 4" xfId="702" xr:uid="{00000000-0005-0000-0000-000013060000}"/>
    <cellStyle name="Comma 9 7" xfId="576" xr:uid="{00000000-0005-0000-0000-000014060000}"/>
    <cellStyle name="Comma 9 7 2" xfId="705" xr:uid="{00000000-0005-0000-0000-000015060000}"/>
    <cellStyle name="Comma 9 7 3" xfId="710" xr:uid="{00000000-0005-0000-0000-000016060000}"/>
    <cellStyle name="Comma 9 7 4" xfId="714" xr:uid="{00000000-0005-0000-0000-000017060000}"/>
    <cellStyle name="Comma 9 8" xfId="378" xr:uid="{00000000-0005-0000-0000-000018060000}"/>
    <cellStyle name="Comma 9 8 2" xfId="390" xr:uid="{00000000-0005-0000-0000-000019060000}"/>
    <cellStyle name="Comma 9 8 3" xfId="396" xr:uid="{00000000-0005-0000-0000-00001A060000}"/>
    <cellStyle name="Comma 9 8 4" xfId="402" xr:uid="{00000000-0005-0000-0000-00001B060000}"/>
    <cellStyle name="Comma 9 9" xfId="18" xr:uid="{00000000-0005-0000-0000-00001C060000}"/>
    <cellStyle name="Comma 9 9 2" xfId="410" xr:uid="{00000000-0005-0000-0000-00001D060000}"/>
    <cellStyle name="Comma 9 9 3" xfId="194" xr:uid="{00000000-0005-0000-0000-00001E060000}"/>
    <cellStyle name="Comma 9 9 4" xfId="2497" xr:uid="{00000000-0005-0000-0000-00001F060000}"/>
    <cellStyle name="Comma0" xfId="1432" xr:uid="{00000000-0005-0000-0000-000020060000}"/>
    <cellStyle name="Curren - Style3" xfId="2499" xr:uid="{00000000-0005-0000-0000-000021060000}"/>
    <cellStyle name="Curren - Style4" xfId="2500" xr:uid="{00000000-0005-0000-0000-000022060000}"/>
    <cellStyle name="Currency [0] 2" xfId="408" xr:uid="{00000000-0005-0000-0000-000023060000}"/>
    <cellStyle name="Currency [0] 3" xfId="192" xr:uid="{00000000-0005-0000-0000-000024060000}"/>
    <cellStyle name="Currency 2" xfId="2501" xr:uid="{00000000-0005-0000-0000-000025060000}"/>
    <cellStyle name="Currency 2 2" xfId="1975" xr:uid="{00000000-0005-0000-0000-000026060000}"/>
    <cellStyle name="Currency0" xfId="1913" xr:uid="{00000000-0005-0000-0000-000027060000}"/>
    <cellStyle name="Date" xfId="1843" xr:uid="{00000000-0005-0000-0000-000028060000}"/>
    <cellStyle name="Dezimal [0]_35ERI8T2gbIEMixb4v26icuOo" xfId="2022" xr:uid="{00000000-0005-0000-0000-000029060000}"/>
    <cellStyle name="Dezimal_35ERI8T2gbIEMixb4v26icuOo" xfId="2502" xr:uid="{00000000-0005-0000-0000-00002A060000}"/>
    <cellStyle name="êÊ_EAX-A0495" xfId="7" xr:uid="{00000000-0005-0000-0000-00003D000000}"/>
    <cellStyle name="ÊÝ [0.00]_Out-House(From AMI)" xfId="310" xr:uid="{00000000-0005-0000-0000-00003E000000}"/>
    <cellStyle name="ÊÝ_Out-House(From AMI)" xfId="210" xr:uid="{00000000-0005-0000-0000-00003F000000}"/>
    <cellStyle name="F2" xfId="1177" xr:uid="{00000000-0005-0000-0000-00002B060000}"/>
    <cellStyle name="F3" xfId="1184" xr:uid="{00000000-0005-0000-0000-00002C060000}"/>
    <cellStyle name="F4" xfId="1711" xr:uid="{00000000-0005-0000-0000-00002D060000}"/>
    <cellStyle name="F5" xfId="1350" xr:uid="{00000000-0005-0000-0000-00002E060000}"/>
    <cellStyle name="F6" xfId="1352" xr:uid="{00000000-0005-0000-0000-00002F060000}"/>
    <cellStyle name="F7" xfId="1354" xr:uid="{00000000-0005-0000-0000-000030060000}"/>
    <cellStyle name="F8" xfId="2503" xr:uid="{00000000-0005-0000-0000-000031060000}"/>
    <cellStyle name="fEñY [0.00]_TMCA Spreadsheet(body)" xfId="313" xr:uid="{00000000-0005-0000-0000-000040000000}"/>
    <cellStyle name="fEñY_TMCA Spreadsheet(body)" xfId="314" xr:uid="{00000000-0005-0000-0000-000041000000}"/>
    <cellStyle name="Fixed" xfId="2202" xr:uid="{00000000-0005-0000-0000-000032060000}"/>
    <cellStyle name="Followed Hyperlink 2" xfId="2507" xr:uid="{00000000-0005-0000-0000-000034060000}"/>
    <cellStyle name="ƒnƒCƒp[ƒŠƒ“ƒN" xfId="2504" xr:uid="{00000000-0005-0000-0000-000033060000}"/>
    <cellStyle name="Grey" xfId="2508" xr:uid="{00000000-0005-0000-0000-000035060000}"/>
    <cellStyle name="Heading" xfId="2491" xr:uid="{00000000-0005-0000-0000-000036060000}"/>
    <cellStyle name="Hyperlink" xfId="4675" builtinId="8"/>
    <cellStyle name="Hyperlink 2" xfId="2509" xr:uid="{00000000-0005-0000-0000-000038060000}"/>
    <cellStyle name="Hyperlink 2 2" xfId="2512" xr:uid="{00000000-0005-0000-0000-000039060000}"/>
    <cellStyle name="Hyperlink 3" xfId="2514" xr:uid="{00000000-0005-0000-0000-00003A060000}"/>
    <cellStyle name="Hyperlink 4" xfId="2517" xr:uid="{00000000-0005-0000-0000-00003B060000}"/>
    <cellStyle name="Hyperlink 5" xfId="2519" xr:uid="{00000000-0005-0000-0000-00003C060000}"/>
    <cellStyle name="Hyperlink 6" xfId="2521" xr:uid="{00000000-0005-0000-0000-00003D060000}"/>
    <cellStyle name="Hyperlink 7" xfId="2525" xr:uid="{00000000-0005-0000-0000-00003E060000}"/>
    <cellStyle name="Input [yellow]" xfId="2530" xr:uid="{00000000-0005-0000-0000-00003F060000}"/>
    <cellStyle name="Milliers [0]_AR1194" xfId="121" xr:uid="{00000000-0005-0000-0000-000040060000}"/>
    <cellStyle name="Milliers_AR1194" xfId="2533" xr:uid="{00000000-0005-0000-0000-000041060000}"/>
    <cellStyle name="Mon?aire [0]_AR1194" xfId="2534" xr:uid="{00000000-0005-0000-0000-000042060000}"/>
    <cellStyle name="Mon?aire_AR1194" xfId="2536" xr:uid="{00000000-0005-0000-0000-000043060000}"/>
    <cellStyle name="Monetaire [0]_AR1194" xfId="2537" xr:uid="{00000000-0005-0000-0000-000044060000}"/>
    <cellStyle name="Monétaire [0]_AR1194" xfId="412" xr:uid="{00000000-0005-0000-0000-000045060000}"/>
    <cellStyle name="Monetaire [0]_AR1194_20080602_CPL ORD_Line1" xfId="1918" xr:uid="{00000000-0005-0000-0000-000046060000}"/>
    <cellStyle name="Monétaire [0]_AR1194_20080602_CPL ORD_Line1" xfId="2480" xr:uid="{00000000-0005-0000-0000-000047060000}"/>
    <cellStyle name="Monetaire [0]_AR1194_20080602_CPL ORD_Line1_TABEL PRE DELIVERY ADM Nov 10" xfId="2538" xr:uid="{00000000-0005-0000-0000-000048060000}"/>
    <cellStyle name="Monétaire [0]_AR1194_20080602_CPL ORD_Line1_TABEL PRE DELIVERY ADM Nov 10" xfId="170" xr:uid="{00000000-0005-0000-0000-000049060000}"/>
    <cellStyle name="Monetaire_AR1194" xfId="612" xr:uid="{00000000-0005-0000-0000-00004A060000}"/>
    <cellStyle name="Monétaire_AR1194" xfId="2539" xr:uid="{00000000-0005-0000-0000-00004B060000}"/>
    <cellStyle name="Monetaire_AR1194_20080602_CPL ORD_Line1" xfId="2540" xr:uid="{00000000-0005-0000-0000-00004C060000}"/>
    <cellStyle name="Monétaire_AR1194_20080602_CPL ORD_Line1" xfId="2541" xr:uid="{00000000-0005-0000-0000-00004D060000}"/>
    <cellStyle name="Monetaire_AR1194_20080602_CPL ORD_Line1_TABEL PRE DELIVERY ADM Nov 10" xfId="1772" xr:uid="{00000000-0005-0000-0000-00004E060000}"/>
    <cellStyle name="Monétaire_AR1194_20080602_CPL ORD_Line1_TABEL PRE DELIVERY ADM Nov 10" xfId="2542" xr:uid="{00000000-0005-0000-0000-00004F060000}"/>
    <cellStyle name="Mon騁aire [0]_AR1194U" xfId="2544" xr:uid="{00000000-0005-0000-0000-000050060000}"/>
    <cellStyle name="Mon騁aire_AR11941" xfId="1567" xr:uid="{00000000-0005-0000-0000-000051060000}"/>
    <cellStyle name="Normal" xfId="0" builtinId="0"/>
    <cellStyle name="Normal - Style1" xfId="124" xr:uid="{00000000-0005-0000-0000-000053060000}"/>
    <cellStyle name="Normal - Style2" xfId="133" xr:uid="{00000000-0005-0000-0000-000054060000}"/>
    <cellStyle name="Normal - Style3" xfId="146" xr:uid="{00000000-0005-0000-0000-000055060000}"/>
    <cellStyle name="Normal - Style4" xfId="2547" xr:uid="{00000000-0005-0000-0000-000056060000}"/>
    <cellStyle name="Normal - Style5" xfId="2550" xr:uid="{00000000-0005-0000-0000-000057060000}"/>
    <cellStyle name="Normal - Style6" xfId="2553" xr:uid="{00000000-0005-0000-0000-000058060000}"/>
    <cellStyle name="Normal - Style7" xfId="1791" xr:uid="{00000000-0005-0000-0000-000059060000}"/>
    <cellStyle name="Normal - Style8" xfId="1794" xr:uid="{00000000-0005-0000-0000-00005A060000}"/>
    <cellStyle name="Normal 10" xfId="2554" xr:uid="{00000000-0005-0000-0000-00005B060000}"/>
    <cellStyle name="Normal 10 2" xfId="2557" xr:uid="{00000000-0005-0000-0000-00005C060000}"/>
    <cellStyle name="Normal 10 2 10" xfId="1829" xr:uid="{00000000-0005-0000-0000-00005D060000}"/>
    <cellStyle name="Normal 10 2 11" xfId="1832" xr:uid="{00000000-0005-0000-0000-00005E060000}"/>
    <cellStyle name="Normal 10 2 12" xfId="1835" xr:uid="{00000000-0005-0000-0000-00005F060000}"/>
    <cellStyle name="Normal 10 2 2" xfId="502" xr:uid="{00000000-0005-0000-0000-000060060000}"/>
    <cellStyle name="Normal 10 2 2 2" xfId="2558" xr:uid="{00000000-0005-0000-0000-000061060000}"/>
    <cellStyle name="Normal 10 2 2 2 2" xfId="2019" xr:uid="{00000000-0005-0000-0000-000062060000}"/>
    <cellStyle name="Normal 10 2 2 2 2 2" xfId="2559" xr:uid="{00000000-0005-0000-0000-000063060000}"/>
    <cellStyle name="Normal 10 2 2 2 2 2 2" xfId="2560" xr:uid="{00000000-0005-0000-0000-000064060000}"/>
    <cellStyle name="Normal 10 2 2 2 2 2 2 2" xfId="2561" xr:uid="{00000000-0005-0000-0000-000065060000}"/>
    <cellStyle name="Normal 10 2 2 2 2 2 2 3" xfId="2562" xr:uid="{00000000-0005-0000-0000-000066060000}"/>
    <cellStyle name="Normal 10 2 2 2 2 2 2 4" xfId="2564" xr:uid="{00000000-0005-0000-0000-000067060000}"/>
    <cellStyle name="Normal 10 2 2 2 2 2 3" xfId="2566" xr:uid="{00000000-0005-0000-0000-000068060000}"/>
    <cellStyle name="Normal 10 2 2 2 2 2 3 2" xfId="2567" xr:uid="{00000000-0005-0000-0000-000069060000}"/>
    <cellStyle name="Normal 10 2 2 2 2 2 3 3" xfId="2568" xr:uid="{00000000-0005-0000-0000-00006A060000}"/>
    <cellStyle name="Normal 10 2 2 2 2 2 3 4" xfId="2569" xr:uid="{00000000-0005-0000-0000-00006B060000}"/>
    <cellStyle name="Normal 10 2 2 2 2 2 4" xfId="2570" xr:uid="{00000000-0005-0000-0000-00006C060000}"/>
    <cellStyle name="Normal 10 2 2 2 2 2 5" xfId="2571" xr:uid="{00000000-0005-0000-0000-00006D060000}"/>
    <cellStyle name="Normal 10 2 2 2 2 2 6" xfId="2573" xr:uid="{00000000-0005-0000-0000-00006E060000}"/>
    <cellStyle name="Normal 10 2 2 2 2 3" xfId="2574" xr:uid="{00000000-0005-0000-0000-00006F060000}"/>
    <cellStyle name="Normal 10 2 2 2 2 4" xfId="2575" xr:uid="{00000000-0005-0000-0000-000070060000}"/>
    <cellStyle name="Normal 10 2 2 2 2 5" xfId="2576" xr:uid="{00000000-0005-0000-0000-000071060000}"/>
    <cellStyle name="Normal 10 2 2 2 3" xfId="2021" xr:uid="{00000000-0005-0000-0000-000072060000}"/>
    <cellStyle name="Normal 10 2 2 2 3 2" xfId="2577" xr:uid="{00000000-0005-0000-0000-000073060000}"/>
    <cellStyle name="Normal 10 2 2 2 3 3" xfId="2578" xr:uid="{00000000-0005-0000-0000-000074060000}"/>
    <cellStyle name="Normal 10 2 2 2 3 4" xfId="2579" xr:uid="{00000000-0005-0000-0000-000075060000}"/>
    <cellStyle name="Normal 10 2 2 2 4" xfId="2024" xr:uid="{00000000-0005-0000-0000-000076060000}"/>
    <cellStyle name="Normal 10 2 2 2 5" xfId="2580" xr:uid="{00000000-0005-0000-0000-000077060000}"/>
    <cellStyle name="Normal 10 2 2 2 6" xfId="2581" xr:uid="{00000000-0005-0000-0000-000078060000}"/>
    <cellStyle name="Normal 10 2 2 3" xfId="2582" xr:uid="{00000000-0005-0000-0000-000079060000}"/>
    <cellStyle name="Normal 10 2 2 4" xfId="51" xr:uid="{00000000-0005-0000-0000-00007A060000}"/>
    <cellStyle name="Normal 10 2 2 5" xfId="826" xr:uid="{00000000-0005-0000-0000-00007B060000}"/>
    <cellStyle name="Normal 10 2 3" xfId="2583" xr:uid="{00000000-0005-0000-0000-00007C060000}"/>
    <cellStyle name="Normal 10 2 3 2" xfId="2584" xr:uid="{00000000-0005-0000-0000-00007D060000}"/>
    <cellStyle name="Normal 10 2 3 2 2" xfId="2585" xr:uid="{00000000-0005-0000-0000-00007E060000}"/>
    <cellStyle name="Normal 10 2 3 2 3" xfId="2586" xr:uid="{00000000-0005-0000-0000-00007F060000}"/>
    <cellStyle name="Normal 10 2 3 2 4" xfId="2587" xr:uid="{00000000-0005-0000-0000-000080060000}"/>
    <cellStyle name="Normal 10 2 3 3" xfId="2589" xr:uid="{00000000-0005-0000-0000-000081060000}"/>
    <cellStyle name="Normal 10 2 3 4" xfId="842" xr:uid="{00000000-0005-0000-0000-000082060000}"/>
    <cellStyle name="Normal 10 2 3 5" xfId="202" xr:uid="{00000000-0005-0000-0000-000083060000}"/>
    <cellStyle name="Normal 10 2 4" xfId="2590" xr:uid="{00000000-0005-0000-0000-000084060000}"/>
    <cellStyle name="Normal 10 2 4 2" xfId="2591" xr:uid="{00000000-0005-0000-0000-000085060000}"/>
    <cellStyle name="Normal 10 2 4 2 2" xfId="2592" xr:uid="{00000000-0005-0000-0000-000086060000}"/>
    <cellStyle name="Normal 10 2 4 2 3" xfId="2593" xr:uid="{00000000-0005-0000-0000-000087060000}"/>
    <cellStyle name="Normal 10 2 4 2 4" xfId="2594" xr:uid="{00000000-0005-0000-0000-000088060000}"/>
    <cellStyle name="Normal 10 2 4 3" xfId="2595" xr:uid="{00000000-0005-0000-0000-000089060000}"/>
    <cellStyle name="Normal 10 2 4 4" xfId="863" xr:uid="{00000000-0005-0000-0000-00008A060000}"/>
    <cellStyle name="Normal 10 2 4 5" xfId="303" xr:uid="{00000000-0005-0000-0000-00008B060000}"/>
    <cellStyle name="Normal 10 2 5" xfId="12" xr:uid="{00000000-0005-0000-0000-00008C060000}"/>
    <cellStyle name="Normal 10 2 5 2" xfId="966" xr:uid="{00000000-0005-0000-0000-00008D060000}"/>
    <cellStyle name="Normal 10 2 5 2 2" xfId="2597" xr:uid="{00000000-0005-0000-0000-00008E060000}"/>
    <cellStyle name="Normal 10 2 5 2 3" xfId="2599" xr:uid="{00000000-0005-0000-0000-00008F060000}"/>
    <cellStyle name="Normal 10 2 5 2 4" xfId="2603" xr:uid="{00000000-0005-0000-0000-000090060000}"/>
    <cellStyle name="Normal 10 2 5 3" xfId="969" xr:uid="{00000000-0005-0000-0000-000091060000}"/>
    <cellStyle name="Normal 10 2 5 4" xfId="872" xr:uid="{00000000-0005-0000-0000-000092060000}"/>
    <cellStyle name="Normal 10 2 5 5" xfId="875" xr:uid="{00000000-0005-0000-0000-000093060000}"/>
    <cellStyle name="Normal 10 2 6" xfId="166" xr:uid="{00000000-0005-0000-0000-000094060000}"/>
    <cellStyle name="Normal 10 2 6 2" xfId="2604" xr:uid="{00000000-0005-0000-0000-000095060000}"/>
    <cellStyle name="Normal 10 2 6 2 2" xfId="1341" xr:uid="{00000000-0005-0000-0000-000096060000}"/>
    <cellStyle name="Normal 10 2 6 2 3" xfId="1343" xr:uid="{00000000-0005-0000-0000-000097060000}"/>
    <cellStyle name="Normal 10 2 6 2 4" xfId="2605" xr:uid="{00000000-0005-0000-0000-000098060000}"/>
    <cellStyle name="Normal 10 2 6 3" xfId="2606" xr:uid="{00000000-0005-0000-0000-000099060000}"/>
    <cellStyle name="Normal 10 2 6 4" xfId="160" xr:uid="{00000000-0005-0000-0000-00009A060000}"/>
    <cellStyle name="Normal 10 2 6 5" xfId="882" xr:uid="{00000000-0005-0000-0000-00009B060000}"/>
    <cellStyle name="Normal 10 2 7" xfId="974" xr:uid="{00000000-0005-0000-0000-00009C060000}"/>
    <cellStyle name="Normal 10 2 7 2" xfId="1738" xr:uid="{00000000-0005-0000-0000-00009D060000}"/>
    <cellStyle name="Normal 10 2 7 2 2" xfId="2607" xr:uid="{00000000-0005-0000-0000-00009E060000}"/>
    <cellStyle name="Normal 10 2 7 2 3" xfId="2608" xr:uid="{00000000-0005-0000-0000-00009F060000}"/>
    <cellStyle name="Normal 10 2 7 2 4" xfId="2609" xr:uid="{00000000-0005-0000-0000-0000A0060000}"/>
    <cellStyle name="Normal 10 2 7 3" xfId="1740" xr:uid="{00000000-0005-0000-0000-0000A1060000}"/>
    <cellStyle name="Normal 10 2 7 4" xfId="847" xr:uid="{00000000-0005-0000-0000-0000A2060000}"/>
    <cellStyle name="Normal 10 2 7 5" xfId="850" xr:uid="{00000000-0005-0000-0000-0000A3060000}"/>
    <cellStyle name="Normal 10 2 8" xfId="977" xr:uid="{00000000-0005-0000-0000-0000A4060000}"/>
    <cellStyle name="Normal 10 2 8 2" xfId="2610" xr:uid="{00000000-0005-0000-0000-0000A5060000}"/>
    <cellStyle name="Normal 10 2 8 3" xfId="2611" xr:uid="{00000000-0005-0000-0000-0000A6060000}"/>
    <cellStyle name="Normal 10 2 8 4" xfId="2612" xr:uid="{00000000-0005-0000-0000-0000A7060000}"/>
    <cellStyle name="Normal 10 2 9" xfId="1742" xr:uid="{00000000-0005-0000-0000-0000A8060000}"/>
    <cellStyle name="Normal 10 2 9 2" xfId="533" xr:uid="{00000000-0005-0000-0000-0000A9060000}"/>
    <cellStyle name="Normal 10 2 9 3" xfId="538" xr:uid="{00000000-0005-0000-0000-0000AA060000}"/>
    <cellStyle name="Normal 10 2 9 4" xfId="2613" xr:uid="{00000000-0005-0000-0000-0000AB060000}"/>
    <cellStyle name="Normal 10 3" xfId="2616" xr:uid="{00000000-0005-0000-0000-0000AC060000}"/>
    <cellStyle name="Normal 10 3 10" xfId="1901" xr:uid="{00000000-0005-0000-0000-0000AD060000}"/>
    <cellStyle name="Normal 10 3 2" xfId="2617" xr:uid="{00000000-0005-0000-0000-0000AE060000}"/>
    <cellStyle name="Normal 10 3 2 2" xfId="2618" xr:uid="{00000000-0005-0000-0000-0000AF060000}"/>
    <cellStyle name="Normal 10 3 2 2 2" xfId="152" xr:uid="{00000000-0005-0000-0000-0000B0060000}"/>
    <cellStyle name="Normal 10 3 2 2 3" xfId="2620" xr:uid="{00000000-0005-0000-0000-0000B1060000}"/>
    <cellStyle name="Normal 10 3 2 2 4" xfId="2623" xr:uid="{00000000-0005-0000-0000-0000B2060000}"/>
    <cellStyle name="Normal 10 3 2 3" xfId="2624" xr:uid="{00000000-0005-0000-0000-0000B3060000}"/>
    <cellStyle name="Normal 10 3 2 4" xfId="936" xr:uid="{00000000-0005-0000-0000-0000B4060000}"/>
    <cellStyle name="Normal 10 3 2 5" xfId="349" xr:uid="{00000000-0005-0000-0000-0000B5060000}"/>
    <cellStyle name="Normal 10 3 3" xfId="2625" xr:uid="{00000000-0005-0000-0000-0000B6060000}"/>
    <cellStyle name="Normal 10 3 3 2" xfId="2626" xr:uid="{00000000-0005-0000-0000-0000B7060000}"/>
    <cellStyle name="Normal 10 3 3 2 2" xfId="2627" xr:uid="{00000000-0005-0000-0000-0000B8060000}"/>
    <cellStyle name="Normal 10 3 3 2 3" xfId="2629" xr:uid="{00000000-0005-0000-0000-0000B9060000}"/>
    <cellStyle name="Normal 10 3 3 2 4" xfId="2632" xr:uid="{00000000-0005-0000-0000-0000BA060000}"/>
    <cellStyle name="Normal 10 3 3 3" xfId="2634" xr:uid="{00000000-0005-0000-0000-0000BB060000}"/>
    <cellStyle name="Normal 10 3 3 4" xfId="945" xr:uid="{00000000-0005-0000-0000-0000BC060000}"/>
    <cellStyle name="Normal 10 3 3 5" xfId="729" xr:uid="{00000000-0005-0000-0000-0000BD060000}"/>
    <cellStyle name="Normal 10 3 4" xfId="2635" xr:uid="{00000000-0005-0000-0000-0000BE060000}"/>
    <cellStyle name="Normal 10 3 4 2" xfId="2636" xr:uid="{00000000-0005-0000-0000-0000BF060000}"/>
    <cellStyle name="Normal 10 3 4 2 2" xfId="399" xr:uid="{00000000-0005-0000-0000-0000C0060000}"/>
    <cellStyle name="Normal 10 3 4 2 3" xfId="405" xr:uid="{00000000-0005-0000-0000-0000C1060000}"/>
    <cellStyle name="Normal 10 3 4 2 4" xfId="2150" xr:uid="{00000000-0005-0000-0000-0000C2060000}"/>
    <cellStyle name="Normal 10 3 4 3" xfId="2637" xr:uid="{00000000-0005-0000-0000-0000C3060000}"/>
    <cellStyle name="Normal 10 3 4 4" xfId="72" xr:uid="{00000000-0005-0000-0000-0000C4060000}"/>
    <cellStyle name="Normal 10 3 4 5" xfId="886" xr:uid="{00000000-0005-0000-0000-0000C5060000}"/>
    <cellStyle name="Normal 10 3 5" xfId="954" xr:uid="{00000000-0005-0000-0000-0000C6060000}"/>
    <cellStyle name="Normal 10 3 5 2" xfId="987" xr:uid="{00000000-0005-0000-0000-0000C7060000}"/>
    <cellStyle name="Normal 10 3 5 2 2" xfId="1423" xr:uid="{00000000-0005-0000-0000-0000C8060000}"/>
    <cellStyle name="Normal 10 3 5 2 3" xfId="1456" xr:uid="{00000000-0005-0000-0000-0000C9060000}"/>
    <cellStyle name="Normal 10 3 5 2 4" xfId="1565" xr:uid="{00000000-0005-0000-0000-0000CA060000}"/>
    <cellStyle name="Normal 10 3 5 3" xfId="990" xr:uid="{00000000-0005-0000-0000-0000CB060000}"/>
    <cellStyle name="Normal 10 3 5 4" xfId="993" xr:uid="{00000000-0005-0000-0000-0000CC060000}"/>
    <cellStyle name="Normal 10 3 5 5" xfId="1020" xr:uid="{00000000-0005-0000-0000-0000CD060000}"/>
    <cellStyle name="Normal 10 3 6" xfId="154" xr:uid="{00000000-0005-0000-0000-0000CE060000}"/>
    <cellStyle name="Normal 10 3 6 2" xfId="2638" xr:uid="{00000000-0005-0000-0000-0000CF060000}"/>
    <cellStyle name="Normal 10 3 6 2 2" xfId="2639" xr:uid="{00000000-0005-0000-0000-0000D0060000}"/>
    <cellStyle name="Normal 10 3 6 2 3" xfId="87" xr:uid="{00000000-0005-0000-0000-0000D1060000}"/>
    <cellStyle name="Normal 10 3 6 2 4" xfId="2642" xr:uid="{00000000-0005-0000-0000-0000D2060000}"/>
    <cellStyle name="Normal 10 3 6 3" xfId="2645" xr:uid="{00000000-0005-0000-0000-0000D3060000}"/>
    <cellStyle name="Normal 10 3 6 4" xfId="2646" xr:uid="{00000000-0005-0000-0000-0000D4060000}"/>
    <cellStyle name="Normal 10 3 6 5" xfId="2647" xr:uid="{00000000-0005-0000-0000-0000D5060000}"/>
    <cellStyle name="Normal 10 3 7" xfId="743" xr:uid="{00000000-0005-0000-0000-0000D6060000}"/>
    <cellStyle name="Normal 10 3 7 2" xfId="1745" xr:uid="{00000000-0005-0000-0000-0000D7060000}"/>
    <cellStyle name="Normal 10 3 7 3" xfId="1747" xr:uid="{00000000-0005-0000-0000-0000D8060000}"/>
    <cellStyle name="Normal 10 3 7 4" xfId="1749" xr:uid="{00000000-0005-0000-0000-0000D9060000}"/>
    <cellStyle name="Normal 10 3 8" xfId="750" xr:uid="{00000000-0005-0000-0000-0000DA060000}"/>
    <cellStyle name="Normal 10 3 9" xfId="1751" xr:uid="{00000000-0005-0000-0000-0000DB060000}"/>
    <cellStyle name="Normal 10 4" xfId="2649" xr:uid="{00000000-0005-0000-0000-0000DC060000}"/>
    <cellStyle name="Normal 10 5" xfId="2651" xr:uid="{00000000-0005-0000-0000-0000DD060000}"/>
    <cellStyle name="Normal 11" xfId="2652" xr:uid="{00000000-0005-0000-0000-0000DE060000}"/>
    <cellStyle name="Normal 11 2" xfId="2654" xr:uid="{00000000-0005-0000-0000-0000DF060000}"/>
    <cellStyle name="Normal 11 2 2" xfId="528" xr:uid="{00000000-0005-0000-0000-0000E0060000}"/>
    <cellStyle name="Normal 11 2 2 2" xfId="2655" xr:uid="{00000000-0005-0000-0000-0000E1060000}"/>
    <cellStyle name="Normal 11 2 2 3" xfId="2656" xr:uid="{00000000-0005-0000-0000-0000E2060000}"/>
    <cellStyle name="Normal 11 2 2 4" xfId="2657" xr:uid="{00000000-0005-0000-0000-0000E3060000}"/>
    <cellStyle name="Normal 11 2 3" xfId="2658" xr:uid="{00000000-0005-0000-0000-0000E4060000}"/>
    <cellStyle name="Normal 11 2 4" xfId="2659" xr:uid="{00000000-0005-0000-0000-0000E5060000}"/>
    <cellStyle name="Normal 11 2 5" xfId="2662" xr:uid="{00000000-0005-0000-0000-0000E6060000}"/>
    <cellStyle name="Normal 11 3" xfId="2665" xr:uid="{00000000-0005-0000-0000-0000E7060000}"/>
    <cellStyle name="Normal 11 4" xfId="2667" xr:uid="{00000000-0005-0000-0000-0000E8060000}"/>
    <cellStyle name="Normal 11 5" xfId="2669" xr:uid="{00000000-0005-0000-0000-0000E9060000}"/>
    <cellStyle name="Normal 12" xfId="2670" xr:uid="{00000000-0005-0000-0000-0000EA060000}"/>
    <cellStyle name="Normal 13" xfId="2671" xr:uid="{00000000-0005-0000-0000-0000EB060000}"/>
    <cellStyle name="Normal 13 2" xfId="2673" xr:uid="{00000000-0005-0000-0000-0000EC060000}"/>
    <cellStyle name="Normal 13 2 2" xfId="559" xr:uid="{00000000-0005-0000-0000-0000ED060000}"/>
    <cellStyle name="Normal 13 2 3" xfId="2674" xr:uid="{00000000-0005-0000-0000-0000EE060000}"/>
    <cellStyle name="Normal 13 2 3 2" xfId="2675" xr:uid="{00000000-0005-0000-0000-0000EF060000}"/>
    <cellStyle name="Normal 13 2 3 3" xfId="2676" xr:uid="{00000000-0005-0000-0000-0000F0060000}"/>
    <cellStyle name="Normal 13 2 3 4" xfId="1180" xr:uid="{00000000-0005-0000-0000-0000F1060000}"/>
    <cellStyle name="Normal 13 3" xfId="1259" xr:uid="{00000000-0005-0000-0000-0000F2060000}"/>
    <cellStyle name="Normal 13 3 2" xfId="2677" xr:uid="{00000000-0005-0000-0000-0000F3060000}"/>
    <cellStyle name="Normal 13 3 2 2" xfId="2678" xr:uid="{00000000-0005-0000-0000-0000F4060000}"/>
    <cellStyle name="Normal 13 3 2 3" xfId="2679" xr:uid="{00000000-0005-0000-0000-0000F5060000}"/>
    <cellStyle name="Normal 13 3 2 4" xfId="2224" xr:uid="{00000000-0005-0000-0000-0000F6060000}"/>
    <cellStyle name="Normal 13 3 3" xfId="2680" xr:uid="{00000000-0005-0000-0000-0000F7060000}"/>
    <cellStyle name="Normal 13 3 4" xfId="2681" xr:uid="{00000000-0005-0000-0000-0000F8060000}"/>
    <cellStyle name="Normal 13 3 5" xfId="2682" xr:uid="{00000000-0005-0000-0000-0000F9060000}"/>
    <cellStyle name="Normal 13 4" xfId="1262" xr:uid="{00000000-0005-0000-0000-0000FA060000}"/>
    <cellStyle name="Normal 13 4 2" xfId="2683" xr:uid="{00000000-0005-0000-0000-0000FB060000}"/>
    <cellStyle name="Normal 13 4 2 2" xfId="2684" xr:uid="{00000000-0005-0000-0000-0000FC060000}"/>
    <cellStyle name="Normal 13 4 2 3" xfId="2686" xr:uid="{00000000-0005-0000-0000-0000FD060000}"/>
    <cellStyle name="Normal 13 4 2 4" xfId="2688" xr:uid="{00000000-0005-0000-0000-0000FE060000}"/>
    <cellStyle name="Normal 13 4 3" xfId="2690" xr:uid="{00000000-0005-0000-0000-0000FF060000}"/>
    <cellStyle name="Normal 13 4 4" xfId="2056" xr:uid="{00000000-0005-0000-0000-000000070000}"/>
    <cellStyle name="Normal 13 4 5" xfId="2084" xr:uid="{00000000-0005-0000-0000-000001070000}"/>
    <cellStyle name="Normal 13 5" xfId="384" xr:uid="{00000000-0005-0000-0000-000002070000}"/>
    <cellStyle name="Normal 13 5 2" xfId="393" xr:uid="{00000000-0005-0000-0000-000003070000}"/>
    <cellStyle name="Normal 13 5 2 2" xfId="2691" xr:uid="{00000000-0005-0000-0000-000004070000}"/>
    <cellStyle name="Normal 13 5 2 3" xfId="2692" xr:uid="{00000000-0005-0000-0000-000005070000}"/>
    <cellStyle name="Normal 13 5 2 4" xfId="957" xr:uid="{00000000-0005-0000-0000-000006070000}"/>
    <cellStyle name="Normal 13 5 3" xfId="400" xr:uid="{00000000-0005-0000-0000-000007070000}"/>
    <cellStyle name="Normal 13 5 4" xfId="406" xr:uid="{00000000-0005-0000-0000-000008070000}"/>
    <cellStyle name="Normal 13 5 5" xfId="2151" xr:uid="{00000000-0005-0000-0000-000009070000}"/>
    <cellStyle name="Normal 13 6" xfId="15" xr:uid="{00000000-0005-0000-0000-00000A070000}"/>
    <cellStyle name="Normal 13 6 2" xfId="411" xr:uid="{00000000-0005-0000-0000-00000B070000}"/>
    <cellStyle name="Normal 13 6 2 2" xfId="2693" xr:uid="{00000000-0005-0000-0000-00000C070000}"/>
    <cellStyle name="Normal 13 6 2 3" xfId="2694" xr:uid="{00000000-0005-0000-0000-00000D070000}"/>
    <cellStyle name="Normal 13 6 2 4" xfId="2695" xr:uid="{00000000-0005-0000-0000-00000E070000}"/>
    <cellStyle name="Normal 13 6 3" xfId="195" xr:uid="{00000000-0005-0000-0000-00000F070000}"/>
    <cellStyle name="Normal 13 6 4" xfId="415" xr:uid="{00000000-0005-0000-0000-000010070000}"/>
    <cellStyle name="Normal 13 6 5" xfId="2184" xr:uid="{00000000-0005-0000-0000-000011070000}"/>
    <cellStyle name="Normal 13 7" xfId="417" xr:uid="{00000000-0005-0000-0000-000012070000}"/>
    <cellStyle name="Normal 13 7 2" xfId="2696" xr:uid="{00000000-0005-0000-0000-000013070000}"/>
    <cellStyle name="Normal 13 7 3" xfId="921" xr:uid="{00000000-0005-0000-0000-000014070000}"/>
    <cellStyle name="Normal 13 7 4" xfId="1014" xr:uid="{00000000-0005-0000-0000-000015070000}"/>
    <cellStyle name="Normal 14" xfId="2698" xr:uid="{00000000-0005-0000-0000-000016070000}"/>
    <cellStyle name="Normal 14 2" xfId="2701" xr:uid="{00000000-0005-0000-0000-000017070000}"/>
    <cellStyle name="Normal 14 3" xfId="1388" xr:uid="{00000000-0005-0000-0000-000018070000}"/>
    <cellStyle name="Normal 14 4" xfId="1394" xr:uid="{00000000-0005-0000-0000-000019070000}"/>
    <cellStyle name="Normal 14 5" xfId="1398" xr:uid="{00000000-0005-0000-0000-00001A070000}"/>
    <cellStyle name="Normal 14 6" xfId="1399" xr:uid="{00000000-0005-0000-0000-00001B070000}"/>
    <cellStyle name="Normal 14 7" xfId="1407" xr:uid="{00000000-0005-0000-0000-00001C070000}"/>
    <cellStyle name="Normal 14 8" xfId="2702" xr:uid="{00000000-0005-0000-0000-00001D070000}"/>
    <cellStyle name="Normal 15" xfId="2704" xr:uid="{00000000-0005-0000-0000-00001E070000}"/>
    <cellStyle name="Normal 15 2" xfId="2707" xr:uid="{00000000-0005-0000-0000-00001F070000}"/>
    <cellStyle name="Normal 15 3" xfId="2710" xr:uid="{00000000-0005-0000-0000-000020070000}"/>
    <cellStyle name="Normal 15 3 10" xfId="2209" xr:uid="{00000000-0005-0000-0000-000021070000}"/>
    <cellStyle name="Normal 15 3 2" xfId="947" xr:uid="{00000000-0005-0000-0000-000022070000}"/>
    <cellStyle name="Normal 15 3 2 2" xfId="2713" xr:uid="{00000000-0005-0000-0000-000023070000}"/>
    <cellStyle name="Normal 15 3 2 2 2" xfId="2716" xr:uid="{00000000-0005-0000-0000-000024070000}"/>
    <cellStyle name="Normal 15 3 2 2 3" xfId="2718" xr:uid="{00000000-0005-0000-0000-000025070000}"/>
    <cellStyle name="Normal 15 3 2 2 4" xfId="2720" xr:uid="{00000000-0005-0000-0000-000026070000}"/>
    <cellStyle name="Normal 15 3 2 3" xfId="2722" xr:uid="{00000000-0005-0000-0000-000027070000}"/>
    <cellStyle name="Normal 15 3 2 4" xfId="2725" xr:uid="{00000000-0005-0000-0000-000028070000}"/>
    <cellStyle name="Normal 15 3 2 5" xfId="2730" xr:uid="{00000000-0005-0000-0000-000029070000}"/>
    <cellStyle name="Normal 15 3 3" xfId="2731" xr:uid="{00000000-0005-0000-0000-00002A070000}"/>
    <cellStyle name="Normal 15 3 3 2" xfId="2734" xr:uid="{00000000-0005-0000-0000-00002B070000}"/>
    <cellStyle name="Normal 15 3 3 2 2" xfId="2735" xr:uid="{00000000-0005-0000-0000-00002C070000}"/>
    <cellStyle name="Normal 15 3 3 2 3" xfId="2736" xr:uid="{00000000-0005-0000-0000-00002D070000}"/>
    <cellStyle name="Normal 15 3 3 2 4" xfId="2737" xr:uid="{00000000-0005-0000-0000-00002E070000}"/>
    <cellStyle name="Normal 15 3 3 3" xfId="2738" xr:uid="{00000000-0005-0000-0000-00002F070000}"/>
    <cellStyle name="Normal 15 3 3 4" xfId="360" xr:uid="{00000000-0005-0000-0000-000030070000}"/>
    <cellStyle name="Normal 15 3 3 5" xfId="366" xr:uid="{00000000-0005-0000-0000-000031070000}"/>
    <cellStyle name="Normal 15 3 4" xfId="2739" xr:uid="{00000000-0005-0000-0000-000032070000}"/>
    <cellStyle name="Normal 15 3 4 2" xfId="2741" xr:uid="{00000000-0005-0000-0000-000033070000}"/>
    <cellStyle name="Normal 15 3 4 2 2" xfId="2742" xr:uid="{00000000-0005-0000-0000-000034070000}"/>
    <cellStyle name="Normal 15 3 4 2 3" xfId="2743" xr:uid="{00000000-0005-0000-0000-000035070000}"/>
    <cellStyle name="Normal 15 3 4 2 4" xfId="2744" xr:uid="{00000000-0005-0000-0000-000036070000}"/>
    <cellStyle name="Normal 15 3 4 3" xfId="2745" xr:uid="{00000000-0005-0000-0000-000037070000}"/>
    <cellStyle name="Normal 15 3 4 4" xfId="2747" xr:uid="{00000000-0005-0000-0000-000038070000}"/>
    <cellStyle name="Normal 15 3 4 5" xfId="2749" xr:uid="{00000000-0005-0000-0000-000039070000}"/>
    <cellStyle name="Normal 15 3 5" xfId="274" xr:uid="{00000000-0005-0000-0000-00003A070000}"/>
    <cellStyle name="Normal 15 3 5 2" xfId="2750" xr:uid="{00000000-0005-0000-0000-00003B070000}"/>
    <cellStyle name="Normal 15 3 5 2 2" xfId="2002" xr:uid="{00000000-0005-0000-0000-00003C070000}"/>
    <cellStyle name="Normal 15 3 5 2 3" xfId="1115" xr:uid="{00000000-0005-0000-0000-00003D070000}"/>
    <cellStyle name="Normal 15 3 5 2 4" xfId="1118" xr:uid="{00000000-0005-0000-0000-00003E070000}"/>
    <cellStyle name="Normal 15 3 5 3" xfId="2751" xr:uid="{00000000-0005-0000-0000-00003F070000}"/>
    <cellStyle name="Normal 15 3 5 4" xfId="2753" xr:uid="{00000000-0005-0000-0000-000040070000}"/>
    <cellStyle name="Normal 15 3 5 5" xfId="2755" xr:uid="{00000000-0005-0000-0000-000041070000}"/>
    <cellStyle name="Normal 15 3 6" xfId="2756" xr:uid="{00000000-0005-0000-0000-000042070000}"/>
    <cellStyle name="Normal 15 3 6 2" xfId="53" xr:uid="{00000000-0005-0000-0000-000043070000}"/>
    <cellStyle name="Normal 15 3 6 2 2" xfId="109" xr:uid="{00000000-0005-0000-0000-000044070000}"/>
    <cellStyle name="Normal 15 3 6 2 3" xfId="2757" xr:uid="{00000000-0005-0000-0000-000045070000}"/>
    <cellStyle name="Normal 15 3 6 2 4" xfId="2758" xr:uid="{00000000-0005-0000-0000-000046070000}"/>
    <cellStyle name="Normal 15 3 6 3" xfId="2759" xr:uid="{00000000-0005-0000-0000-000047070000}"/>
    <cellStyle name="Normal 15 3 6 4" xfId="2760" xr:uid="{00000000-0005-0000-0000-000048070000}"/>
    <cellStyle name="Normal 15 3 6 5" xfId="2761" xr:uid="{00000000-0005-0000-0000-000049070000}"/>
    <cellStyle name="Normal 15 3 7" xfId="2762" xr:uid="{00000000-0005-0000-0000-00004A070000}"/>
    <cellStyle name="Normal 15 3 7 2" xfId="2763" xr:uid="{00000000-0005-0000-0000-00004B070000}"/>
    <cellStyle name="Normal 15 3 7 3" xfId="2764" xr:uid="{00000000-0005-0000-0000-00004C070000}"/>
    <cellStyle name="Normal 15 3 7 4" xfId="2765" xr:uid="{00000000-0005-0000-0000-00004D070000}"/>
    <cellStyle name="Normal 15 3 8" xfId="2766" xr:uid="{00000000-0005-0000-0000-00004E070000}"/>
    <cellStyle name="Normal 15 3 9" xfId="2767" xr:uid="{00000000-0005-0000-0000-00004F070000}"/>
    <cellStyle name="Normal 15 4" xfId="2769" xr:uid="{00000000-0005-0000-0000-000050070000}"/>
    <cellStyle name="Normal 15 4 2" xfId="74" xr:uid="{00000000-0005-0000-0000-000051070000}"/>
    <cellStyle name="Normal 15 4 2 2" xfId="2772" xr:uid="{00000000-0005-0000-0000-000052070000}"/>
    <cellStyle name="Normal 15 4 2 3" xfId="2774" xr:uid="{00000000-0005-0000-0000-000053070000}"/>
    <cellStyle name="Normal 15 4 2 4" xfId="2776" xr:uid="{00000000-0005-0000-0000-000054070000}"/>
    <cellStyle name="Normal 15 4 3" xfId="2779" xr:uid="{00000000-0005-0000-0000-000055070000}"/>
    <cellStyle name="Normal 15 4 4" xfId="2781" xr:uid="{00000000-0005-0000-0000-000056070000}"/>
    <cellStyle name="Normal 15 4 5" xfId="2783" xr:uid="{00000000-0005-0000-0000-000057070000}"/>
    <cellStyle name="Normal 15 5" xfId="2786" xr:uid="{00000000-0005-0000-0000-000058070000}"/>
    <cellStyle name="Normal 15 5 2" xfId="2788" xr:uid="{00000000-0005-0000-0000-000059070000}"/>
    <cellStyle name="Normal 15 5 2 2" xfId="2523" xr:uid="{00000000-0005-0000-0000-00005A070000}"/>
    <cellStyle name="Normal 15 5 2 3" xfId="2528" xr:uid="{00000000-0005-0000-0000-00005B070000}"/>
    <cellStyle name="Normal 15 5 2 4" xfId="2792" xr:uid="{00000000-0005-0000-0000-00005C070000}"/>
    <cellStyle name="Normal 15 5 3" xfId="2640" xr:uid="{00000000-0005-0000-0000-00005D070000}"/>
    <cellStyle name="Normal 15 5 4" xfId="88" xr:uid="{00000000-0005-0000-0000-00005E070000}"/>
    <cellStyle name="Normal 15 5 5" xfId="2643" xr:uid="{00000000-0005-0000-0000-00005F070000}"/>
    <cellStyle name="Normal 15 6" xfId="2796" xr:uid="{00000000-0005-0000-0000-000060070000}"/>
    <cellStyle name="Normal 15 6 2" xfId="127" xr:uid="{00000000-0005-0000-0000-000061070000}"/>
    <cellStyle name="Normal 15 6 2 2" xfId="1084" xr:uid="{00000000-0005-0000-0000-000062070000}"/>
    <cellStyle name="Normal 15 6 2 3" xfId="2800" xr:uid="{00000000-0005-0000-0000-000063070000}"/>
    <cellStyle name="Normal 15 6 2 4" xfId="2804" xr:uid="{00000000-0005-0000-0000-000064070000}"/>
    <cellStyle name="Normal 15 6 3" xfId="139" xr:uid="{00000000-0005-0000-0000-000065070000}"/>
    <cellStyle name="Normal 15 6 4" xfId="1096" xr:uid="{00000000-0005-0000-0000-000066070000}"/>
    <cellStyle name="Normal 15 6 5" xfId="1100" xr:uid="{00000000-0005-0000-0000-000067070000}"/>
    <cellStyle name="Normal 15 7" xfId="2806" xr:uid="{00000000-0005-0000-0000-000068070000}"/>
    <cellStyle name="Normal 15 7 2" xfId="2808" xr:uid="{00000000-0005-0000-0000-000069070000}"/>
    <cellStyle name="Normal 15 7 2 2" xfId="623" xr:uid="{00000000-0005-0000-0000-00006A070000}"/>
    <cellStyle name="Normal 15 7 2 3" xfId="2477" xr:uid="{00000000-0005-0000-0000-00006B070000}"/>
    <cellStyle name="Normal 15 7 2 4" xfId="2483" xr:uid="{00000000-0005-0000-0000-00006C070000}"/>
    <cellStyle name="Normal 15 7 3" xfId="2810" xr:uid="{00000000-0005-0000-0000-00006D070000}"/>
    <cellStyle name="Normal 15 7 4" xfId="2812" xr:uid="{00000000-0005-0000-0000-00006E070000}"/>
    <cellStyle name="Normal 15 7 5" xfId="2814" xr:uid="{00000000-0005-0000-0000-00006F070000}"/>
    <cellStyle name="Normal 15 8" xfId="2815" xr:uid="{00000000-0005-0000-0000-000070070000}"/>
    <cellStyle name="Normal 15 8 2" xfId="2816" xr:uid="{00000000-0005-0000-0000-000071070000}"/>
    <cellStyle name="Normal 15 8 2 2" xfId="298" xr:uid="{00000000-0005-0000-0000-000072070000}"/>
    <cellStyle name="Normal 15 8 2 3" xfId="793" xr:uid="{00000000-0005-0000-0000-000073070000}"/>
    <cellStyle name="Normal 15 8 2 4" xfId="2817" xr:uid="{00000000-0005-0000-0000-000074070000}"/>
    <cellStyle name="Normal 15 8 3" xfId="2818" xr:uid="{00000000-0005-0000-0000-000075070000}"/>
    <cellStyle name="Normal 15 8 4" xfId="2819" xr:uid="{00000000-0005-0000-0000-000076070000}"/>
    <cellStyle name="Normal 15 8 5" xfId="2820" xr:uid="{00000000-0005-0000-0000-000077070000}"/>
    <cellStyle name="Normal 15 9" xfId="2821" xr:uid="{00000000-0005-0000-0000-000078070000}"/>
    <cellStyle name="Normal 15 9 2" xfId="2823" xr:uid="{00000000-0005-0000-0000-000079070000}"/>
    <cellStyle name="Normal 15 9 3" xfId="2825" xr:uid="{00000000-0005-0000-0000-00007A070000}"/>
    <cellStyle name="Normal 15 9 4" xfId="2826" xr:uid="{00000000-0005-0000-0000-00007B070000}"/>
    <cellStyle name="Normal 16" xfId="2829" xr:uid="{00000000-0005-0000-0000-00007C070000}"/>
    <cellStyle name="Normal 16 10" xfId="2832" xr:uid="{00000000-0005-0000-0000-00007D070000}"/>
    <cellStyle name="Normal 16 10 2" xfId="2833" xr:uid="{00000000-0005-0000-0000-00007E070000}"/>
    <cellStyle name="Normal 16 10 2 2" xfId="2834" xr:uid="{00000000-0005-0000-0000-00007F070000}"/>
    <cellStyle name="Normal 16 10 2 3" xfId="2835" xr:uid="{00000000-0005-0000-0000-000080070000}"/>
    <cellStyle name="Normal 16 10 2 4" xfId="2836" xr:uid="{00000000-0005-0000-0000-000081070000}"/>
    <cellStyle name="Normal 16 10 3" xfId="2700" xr:uid="{00000000-0005-0000-0000-000082070000}"/>
    <cellStyle name="Normal 16 10 3 2" xfId="48" xr:uid="{00000000-0005-0000-0000-000083070000}"/>
    <cellStyle name="Normal 16 10 3 3" xfId="2838" xr:uid="{00000000-0005-0000-0000-000084070000}"/>
    <cellStyle name="Normal 16 10 3 4" xfId="2840" xr:uid="{00000000-0005-0000-0000-000085070000}"/>
    <cellStyle name="Normal 16 10 4" xfId="1387" xr:uid="{00000000-0005-0000-0000-000086070000}"/>
    <cellStyle name="Normal 16 10 5" xfId="1393" xr:uid="{00000000-0005-0000-0000-000087070000}"/>
    <cellStyle name="Normal 16 10 6" xfId="1397" xr:uid="{00000000-0005-0000-0000-000088070000}"/>
    <cellStyle name="Normal 16 2" xfId="2841" xr:uid="{00000000-0005-0000-0000-000089070000}"/>
    <cellStyle name="Normal 16 2 2" xfId="2843" xr:uid="{00000000-0005-0000-0000-00008A070000}"/>
    <cellStyle name="Normal 16 2 2 2" xfId="2845" xr:uid="{00000000-0005-0000-0000-00008B070000}"/>
    <cellStyle name="Normal 16 2 2 2 2" xfId="1964" xr:uid="{00000000-0005-0000-0000-00008C070000}"/>
    <cellStyle name="Normal 16 2 2 2 3" xfId="2848" xr:uid="{00000000-0005-0000-0000-00008D070000}"/>
    <cellStyle name="Normal 16 2 2 2 4" xfId="2850" xr:uid="{00000000-0005-0000-0000-00008E070000}"/>
    <cellStyle name="Normal 16 2 2 3" xfId="94" xr:uid="{00000000-0005-0000-0000-00008F070000}"/>
    <cellStyle name="Normal 16 2 2 4" xfId="2851" xr:uid="{00000000-0005-0000-0000-000090070000}"/>
    <cellStyle name="Normal 16 2 2 5" xfId="2854" xr:uid="{00000000-0005-0000-0000-000091070000}"/>
    <cellStyle name="Normal 16 2 3" xfId="2857" xr:uid="{00000000-0005-0000-0000-000092070000}"/>
    <cellStyle name="Normal 16 2 3 2" xfId="2860" xr:uid="{00000000-0005-0000-0000-000093070000}"/>
    <cellStyle name="Normal 16 2 3 2 2" xfId="2861" xr:uid="{00000000-0005-0000-0000-000094070000}"/>
    <cellStyle name="Normal 16 2 3 2 3" xfId="685" xr:uid="{00000000-0005-0000-0000-000095070000}"/>
    <cellStyle name="Normal 16 2 3 2 4" xfId="698" xr:uid="{00000000-0005-0000-0000-000096070000}"/>
    <cellStyle name="Normal 16 2 3 3" xfId="2862" xr:uid="{00000000-0005-0000-0000-000097070000}"/>
    <cellStyle name="Normal 16 2 3 4" xfId="2863" xr:uid="{00000000-0005-0000-0000-000098070000}"/>
    <cellStyle name="Normal 16 2 3 5" xfId="2864" xr:uid="{00000000-0005-0000-0000-000099070000}"/>
    <cellStyle name="Normal 16 2 4" xfId="2865" xr:uid="{00000000-0005-0000-0000-00009A070000}"/>
    <cellStyle name="Normal 16 2 4 2" xfId="2867" xr:uid="{00000000-0005-0000-0000-00009B070000}"/>
    <cellStyle name="Normal 16 2 4 2 2" xfId="2588" xr:uid="{00000000-0005-0000-0000-00009C070000}"/>
    <cellStyle name="Normal 16 2 4 2 3" xfId="841" xr:uid="{00000000-0005-0000-0000-00009D070000}"/>
    <cellStyle name="Normal 16 2 4 2 4" xfId="201" xr:uid="{00000000-0005-0000-0000-00009E070000}"/>
    <cellStyle name="Normal 16 2 4 3" xfId="2868" xr:uid="{00000000-0005-0000-0000-00009F070000}"/>
    <cellStyle name="Normal 16 2 4 4" xfId="2869" xr:uid="{00000000-0005-0000-0000-0000A0070000}"/>
    <cellStyle name="Normal 16 2 4 5" xfId="2870" xr:uid="{00000000-0005-0000-0000-0000A1070000}"/>
    <cellStyle name="Normal 16 2 5" xfId="2871" xr:uid="{00000000-0005-0000-0000-0000A2070000}"/>
    <cellStyle name="Normal 16 2 5 2" xfId="2875" xr:uid="{00000000-0005-0000-0000-0000A3070000}"/>
    <cellStyle name="Normal 16 2 5 2 2" xfId="2633" xr:uid="{00000000-0005-0000-0000-0000A4070000}"/>
    <cellStyle name="Normal 16 2 5 2 3" xfId="944" xr:uid="{00000000-0005-0000-0000-0000A5070000}"/>
    <cellStyle name="Normal 16 2 5 2 4" xfId="728" xr:uid="{00000000-0005-0000-0000-0000A6070000}"/>
    <cellStyle name="Normal 16 2 5 3" xfId="2877" xr:uid="{00000000-0005-0000-0000-0000A7070000}"/>
    <cellStyle name="Normal 16 2 5 4" xfId="2878" xr:uid="{00000000-0005-0000-0000-0000A8070000}"/>
    <cellStyle name="Normal 16 2 5 5" xfId="2879" xr:uid="{00000000-0005-0000-0000-0000A9070000}"/>
    <cellStyle name="Normal 16 2 6" xfId="2505" xr:uid="{00000000-0005-0000-0000-0000AA070000}"/>
    <cellStyle name="Normal 16 2 6 2" xfId="2881" xr:uid="{00000000-0005-0000-0000-0000AB070000}"/>
    <cellStyle name="Normal 16 2 6 2 2" xfId="2619" xr:uid="{00000000-0005-0000-0000-0000AC070000}"/>
    <cellStyle name="Normal 16 2 6 2 3" xfId="2622" xr:uid="{00000000-0005-0000-0000-0000AD070000}"/>
    <cellStyle name="Normal 16 2 6 2 4" xfId="2883" xr:uid="{00000000-0005-0000-0000-0000AE070000}"/>
    <cellStyle name="Normal 16 2 6 3" xfId="2884" xr:uid="{00000000-0005-0000-0000-0000AF070000}"/>
    <cellStyle name="Normal 16 2 6 4" xfId="2885" xr:uid="{00000000-0005-0000-0000-0000B0070000}"/>
    <cellStyle name="Normal 16 2 6 5" xfId="2886" xr:uid="{00000000-0005-0000-0000-0000B1070000}"/>
    <cellStyle name="Normal 16 2 7" xfId="254" xr:uid="{00000000-0005-0000-0000-0000B2070000}"/>
    <cellStyle name="Normal 16 2 7 2" xfId="2888" xr:uid="{00000000-0005-0000-0000-0000B3070000}"/>
    <cellStyle name="Normal 16 2 7 2 2" xfId="2628" xr:uid="{00000000-0005-0000-0000-0000B4070000}"/>
    <cellStyle name="Normal 16 2 7 2 3" xfId="2631" xr:uid="{00000000-0005-0000-0000-0000B5070000}"/>
    <cellStyle name="Normal 16 2 7 2 4" xfId="2890" xr:uid="{00000000-0005-0000-0000-0000B6070000}"/>
    <cellStyle name="Normal 16 2 7 3" xfId="2891" xr:uid="{00000000-0005-0000-0000-0000B7070000}"/>
    <cellStyle name="Normal 16 2 7 4" xfId="2892" xr:uid="{00000000-0005-0000-0000-0000B8070000}"/>
    <cellStyle name="Normal 16 2 7 5" xfId="2894" xr:uid="{00000000-0005-0000-0000-0000B9070000}"/>
    <cellStyle name="Normal 16 2 8" xfId="29" xr:uid="{00000000-0005-0000-0000-0000BA070000}"/>
    <cellStyle name="Normal 16 2 8 2" xfId="2148" xr:uid="{00000000-0005-0000-0000-0000BB070000}"/>
    <cellStyle name="Normal 16 2 8 3" xfId="2160" xr:uid="{00000000-0005-0000-0000-0000BC070000}"/>
    <cellStyle name="Normal 16 2 8 4" xfId="276" xr:uid="{00000000-0005-0000-0000-0000BD070000}"/>
    <cellStyle name="Normal 16 2 9" xfId="434" xr:uid="{00000000-0005-0000-0000-0000BE070000}"/>
    <cellStyle name="Normal 16 2 9 2" xfId="2895" xr:uid="{00000000-0005-0000-0000-0000BF070000}"/>
    <cellStyle name="Normal 16 2 9 3" xfId="2896" xr:uid="{00000000-0005-0000-0000-0000C0070000}"/>
    <cellStyle name="Normal 16 2 9 4" xfId="2897" xr:uid="{00000000-0005-0000-0000-0000C1070000}"/>
    <cellStyle name="Normal 16 3" xfId="2899" xr:uid="{00000000-0005-0000-0000-0000C2070000}"/>
    <cellStyle name="Normal 16 3 2" xfId="2901" xr:uid="{00000000-0005-0000-0000-0000C3070000}"/>
    <cellStyle name="Normal 16 3 2 2" xfId="2902" xr:uid="{00000000-0005-0000-0000-0000C4070000}"/>
    <cellStyle name="Normal 16 3 2 3" xfId="2903" xr:uid="{00000000-0005-0000-0000-0000C5070000}"/>
    <cellStyle name="Normal 16 3 2 4" xfId="2904" xr:uid="{00000000-0005-0000-0000-0000C6070000}"/>
    <cellStyle name="Normal 16 3 3" xfId="2905" xr:uid="{00000000-0005-0000-0000-0000C7070000}"/>
    <cellStyle name="Normal 16 3 4" xfId="2906" xr:uid="{00000000-0005-0000-0000-0000C8070000}"/>
    <cellStyle name="Normal 16 3 5" xfId="2907" xr:uid="{00000000-0005-0000-0000-0000C9070000}"/>
    <cellStyle name="Normal 16 4" xfId="2909" xr:uid="{00000000-0005-0000-0000-0000CA070000}"/>
    <cellStyle name="Normal 16 4 2" xfId="2177" xr:uid="{00000000-0005-0000-0000-0000CB070000}"/>
    <cellStyle name="Normal 16 4 2 2" xfId="2911" xr:uid="{00000000-0005-0000-0000-0000CC070000}"/>
    <cellStyle name="Normal 16 4 2 3" xfId="2912" xr:uid="{00000000-0005-0000-0000-0000CD070000}"/>
    <cellStyle name="Normal 16 4 2 4" xfId="2914" xr:uid="{00000000-0005-0000-0000-0000CE070000}"/>
    <cellStyle name="Normal 16 4 3" xfId="2179" xr:uid="{00000000-0005-0000-0000-0000CF070000}"/>
    <cellStyle name="Normal 16 4 4" xfId="2181" xr:uid="{00000000-0005-0000-0000-0000D0070000}"/>
    <cellStyle name="Normal 16 4 5" xfId="2916" xr:uid="{00000000-0005-0000-0000-0000D1070000}"/>
    <cellStyle name="Normal 16 5" xfId="2465" xr:uid="{00000000-0005-0000-0000-0000D2070000}"/>
    <cellStyle name="Normal 16 5 2" xfId="2919" xr:uid="{00000000-0005-0000-0000-0000D3070000}"/>
    <cellStyle name="Normal 16 5 2 2" xfId="2921" xr:uid="{00000000-0005-0000-0000-0000D4070000}"/>
    <cellStyle name="Normal 16 5 2 3" xfId="2923" xr:uid="{00000000-0005-0000-0000-0000D5070000}"/>
    <cellStyle name="Normal 16 5 2 4" xfId="2926" xr:uid="{00000000-0005-0000-0000-0000D6070000}"/>
    <cellStyle name="Normal 16 5 3" xfId="2930" xr:uid="{00000000-0005-0000-0000-0000D7070000}"/>
    <cellStyle name="Normal 16 5 4" xfId="2932" xr:uid="{00000000-0005-0000-0000-0000D8070000}"/>
    <cellStyle name="Normal 16 5 5" xfId="2934" xr:uid="{00000000-0005-0000-0000-0000D9070000}"/>
    <cellStyle name="Normal 16 6" xfId="2468" xr:uid="{00000000-0005-0000-0000-0000DA070000}"/>
    <cellStyle name="Normal 16 6 2" xfId="2936" xr:uid="{00000000-0005-0000-0000-0000DB070000}"/>
    <cellStyle name="Normal 16 6 2 2" xfId="2937" xr:uid="{00000000-0005-0000-0000-0000DC070000}"/>
    <cellStyle name="Normal 16 6 2 3" xfId="2938" xr:uid="{00000000-0005-0000-0000-0000DD070000}"/>
    <cellStyle name="Normal 16 6 2 4" xfId="1989" xr:uid="{00000000-0005-0000-0000-0000DE070000}"/>
    <cellStyle name="Normal 16 6 3" xfId="2939" xr:uid="{00000000-0005-0000-0000-0000DF070000}"/>
    <cellStyle name="Normal 16 6 4" xfId="179" xr:uid="{00000000-0005-0000-0000-0000E0070000}"/>
    <cellStyle name="Normal 16 6 5" xfId="2940" xr:uid="{00000000-0005-0000-0000-0000E1070000}"/>
    <cellStyle name="Normal 16 7" xfId="2941" xr:uid="{00000000-0005-0000-0000-0000E2070000}"/>
    <cellStyle name="Normal 16 7 2" xfId="2942" xr:uid="{00000000-0005-0000-0000-0000E3070000}"/>
    <cellStyle name="Normal 16 7 2 2" xfId="2943" xr:uid="{00000000-0005-0000-0000-0000E4070000}"/>
    <cellStyle name="Normal 16 7 2 3" xfId="2944" xr:uid="{00000000-0005-0000-0000-0000E5070000}"/>
    <cellStyle name="Normal 16 7 2 4" xfId="2945" xr:uid="{00000000-0005-0000-0000-0000E6070000}"/>
    <cellStyle name="Normal 16 7 3" xfId="2946" xr:uid="{00000000-0005-0000-0000-0000E7070000}"/>
    <cellStyle name="Normal 16 7 4" xfId="2947" xr:uid="{00000000-0005-0000-0000-0000E8070000}"/>
    <cellStyle name="Normal 16 7 5" xfId="2948" xr:uid="{00000000-0005-0000-0000-0000E9070000}"/>
    <cellStyle name="Normal 16 8" xfId="2949" xr:uid="{00000000-0005-0000-0000-0000EA070000}"/>
    <cellStyle name="Normal 16 9" xfId="2950" xr:uid="{00000000-0005-0000-0000-0000EB070000}"/>
    <cellStyle name="Normal 16 9 2" xfId="2951" xr:uid="{00000000-0005-0000-0000-0000EC070000}"/>
    <cellStyle name="Normal 16 9 3" xfId="2952" xr:uid="{00000000-0005-0000-0000-0000ED070000}"/>
    <cellStyle name="Normal 16 9 4" xfId="2953" xr:uid="{00000000-0005-0000-0000-0000EE070000}"/>
    <cellStyle name="Normal 17" xfId="2956" xr:uid="{00000000-0005-0000-0000-0000EF070000}"/>
    <cellStyle name="Normal 17 10" xfId="2959" xr:uid="{00000000-0005-0000-0000-0000F0070000}"/>
    <cellStyle name="Normal 17 11" xfId="1808" xr:uid="{00000000-0005-0000-0000-0000F1070000}"/>
    <cellStyle name="Normal 17 2" xfId="2960" xr:uid="{00000000-0005-0000-0000-0000F2070000}"/>
    <cellStyle name="Normal 17 2 2" xfId="2962" xr:uid="{00000000-0005-0000-0000-0000F3070000}"/>
    <cellStyle name="Normal 17 2 2 2" xfId="2963" xr:uid="{00000000-0005-0000-0000-0000F4070000}"/>
    <cellStyle name="Normal 17 2 2 3" xfId="2964" xr:uid="{00000000-0005-0000-0000-0000F5070000}"/>
    <cellStyle name="Normal 17 2 2 4" xfId="1520" xr:uid="{00000000-0005-0000-0000-0000F6070000}"/>
    <cellStyle name="Normal 17 2 3" xfId="2965" xr:uid="{00000000-0005-0000-0000-0000F7070000}"/>
    <cellStyle name="Normal 17 2 4" xfId="2966" xr:uid="{00000000-0005-0000-0000-0000F8070000}"/>
    <cellStyle name="Normal 17 2 5" xfId="1773" xr:uid="{00000000-0005-0000-0000-0000F9070000}"/>
    <cellStyle name="Normal 17 3" xfId="1414" xr:uid="{00000000-0005-0000-0000-0000FA070000}"/>
    <cellStyle name="Normal 17 3 2" xfId="2967" xr:uid="{00000000-0005-0000-0000-0000FB070000}"/>
    <cellStyle name="Normal 17 3 2 2" xfId="2968" xr:uid="{00000000-0005-0000-0000-0000FC070000}"/>
    <cellStyle name="Normal 17 3 2 3" xfId="2969" xr:uid="{00000000-0005-0000-0000-0000FD070000}"/>
    <cellStyle name="Normal 17 3 2 4" xfId="2970" xr:uid="{00000000-0005-0000-0000-0000FE070000}"/>
    <cellStyle name="Normal 17 3 3" xfId="2971" xr:uid="{00000000-0005-0000-0000-0000FF070000}"/>
    <cellStyle name="Normal 17 3 4" xfId="65" xr:uid="{00000000-0005-0000-0000-000000080000}"/>
    <cellStyle name="Normal 17 3 5" xfId="1779" xr:uid="{00000000-0005-0000-0000-000001080000}"/>
    <cellStyle name="Normal 17 4" xfId="2973" xr:uid="{00000000-0005-0000-0000-000002080000}"/>
    <cellStyle name="Normal 17 4 2" xfId="2545" xr:uid="{00000000-0005-0000-0000-000003080000}"/>
    <cellStyle name="Normal 17 4 2 2" xfId="1613" xr:uid="{00000000-0005-0000-0000-000004080000}"/>
    <cellStyle name="Normal 17 4 2 3" xfId="2975" xr:uid="{00000000-0005-0000-0000-000005080000}"/>
    <cellStyle name="Normal 17 4 2 4" xfId="1551" xr:uid="{00000000-0005-0000-0000-000006080000}"/>
    <cellStyle name="Normal 17 4 3" xfId="2548" xr:uid="{00000000-0005-0000-0000-000007080000}"/>
    <cellStyle name="Normal 17 4 4" xfId="2551" xr:uid="{00000000-0005-0000-0000-000008080000}"/>
    <cellStyle name="Normal 17 4 5" xfId="1788" xr:uid="{00000000-0005-0000-0000-000009080000}"/>
    <cellStyle name="Normal 17 5" xfId="2976" xr:uid="{00000000-0005-0000-0000-00000A080000}"/>
    <cellStyle name="Normal 17 5 2" xfId="2727" xr:uid="{00000000-0005-0000-0000-00000B080000}"/>
    <cellStyle name="Normal 17 5 2 2" xfId="2978" xr:uid="{00000000-0005-0000-0000-00000C080000}"/>
    <cellStyle name="Normal 17 5 2 3" xfId="2980" xr:uid="{00000000-0005-0000-0000-00000D080000}"/>
    <cellStyle name="Normal 17 5 2 4" xfId="2982" xr:uid="{00000000-0005-0000-0000-00000E080000}"/>
    <cellStyle name="Normal 17 5 3" xfId="2729" xr:uid="{00000000-0005-0000-0000-00000F080000}"/>
    <cellStyle name="Normal 17 5 4" xfId="2958" xr:uid="{00000000-0005-0000-0000-000010080000}"/>
    <cellStyle name="Normal 17 5 5" xfId="1807" xr:uid="{00000000-0005-0000-0000-000011080000}"/>
    <cellStyle name="Normal 17 6" xfId="2983" xr:uid="{00000000-0005-0000-0000-000012080000}"/>
    <cellStyle name="Normal 17 6 2" xfId="359" xr:uid="{00000000-0005-0000-0000-000013080000}"/>
    <cellStyle name="Normal 17 6 2 2" xfId="2460" xr:uid="{00000000-0005-0000-0000-000014080000}"/>
    <cellStyle name="Normal 17 6 2 3" xfId="2462" xr:uid="{00000000-0005-0000-0000-000015080000}"/>
    <cellStyle name="Normal 17 6 2 4" xfId="2984" xr:uid="{00000000-0005-0000-0000-000016080000}"/>
    <cellStyle name="Normal 17 6 3" xfId="365" xr:uid="{00000000-0005-0000-0000-000017080000}"/>
    <cellStyle name="Normal 17 6 4" xfId="370" xr:uid="{00000000-0005-0000-0000-000018080000}"/>
    <cellStyle name="Normal 17 6 5" xfId="1821" xr:uid="{00000000-0005-0000-0000-000019080000}"/>
    <cellStyle name="Normal 17 7" xfId="2985" xr:uid="{00000000-0005-0000-0000-00001A080000}"/>
    <cellStyle name="Normal 17 7 2" xfId="2746" xr:uid="{00000000-0005-0000-0000-00001B080000}"/>
    <cellStyle name="Normal 17 7 2 2" xfId="2986" xr:uid="{00000000-0005-0000-0000-00001C080000}"/>
    <cellStyle name="Normal 17 7 2 3" xfId="2987" xr:uid="{00000000-0005-0000-0000-00001D080000}"/>
    <cellStyle name="Normal 17 7 2 4" xfId="2989" xr:uid="{00000000-0005-0000-0000-00001E080000}"/>
    <cellStyle name="Normal 17 7 3" xfId="2748" xr:uid="{00000000-0005-0000-0000-00001F080000}"/>
    <cellStyle name="Normal 17 7 4" xfId="2990" xr:uid="{00000000-0005-0000-0000-000020080000}"/>
    <cellStyle name="Normal 17 7 5" xfId="1977" xr:uid="{00000000-0005-0000-0000-000021080000}"/>
    <cellStyle name="Normal 17 8" xfId="2991" xr:uid="{00000000-0005-0000-0000-000022080000}"/>
    <cellStyle name="Normal 17 8 2" xfId="2752" xr:uid="{00000000-0005-0000-0000-000023080000}"/>
    <cellStyle name="Normal 17 8 3" xfId="2754" xr:uid="{00000000-0005-0000-0000-000024080000}"/>
    <cellStyle name="Normal 17 8 4" xfId="2992" xr:uid="{00000000-0005-0000-0000-000025080000}"/>
    <cellStyle name="Normal 17 9" xfId="122" xr:uid="{00000000-0005-0000-0000-000026080000}"/>
    <cellStyle name="Normal 18" xfId="2994" xr:uid="{00000000-0005-0000-0000-000027080000}"/>
    <cellStyle name="Normal 18 10" xfId="2997" xr:uid="{00000000-0005-0000-0000-000028080000}"/>
    <cellStyle name="Normal 18 11" xfId="1235" xr:uid="{00000000-0005-0000-0000-000029080000}"/>
    <cellStyle name="Normal 18 12" xfId="1244" xr:uid="{00000000-0005-0000-0000-00002A080000}"/>
    <cellStyle name="Normal 18 2" xfId="2998" xr:uid="{00000000-0005-0000-0000-00002B080000}"/>
    <cellStyle name="Normal 18 2 10" xfId="2855" xr:uid="{00000000-0005-0000-0000-00002C080000}"/>
    <cellStyle name="Normal 18 2 2" xfId="3000" xr:uid="{00000000-0005-0000-0000-00002D080000}"/>
    <cellStyle name="Normal 18 2 2 2" xfId="3002" xr:uid="{00000000-0005-0000-0000-00002E080000}"/>
    <cellStyle name="Normal 18 2 2 2 2" xfId="3004" xr:uid="{00000000-0005-0000-0000-00002F080000}"/>
    <cellStyle name="Normal 18 2 2 2 3" xfId="3006" xr:uid="{00000000-0005-0000-0000-000030080000}"/>
    <cellStyle name="Normal 18 2 2 2 4" xfId="3007" xr:uid="{00000000-0005-0000-0000-000031080000}"/>
    <cellStyle name="Normal 18 2 2 3" xfId="3008" xr:uid="{00000000-0005-0000-0000-000032080000}"/>
    <cellStyle name="Normal 18 2 2 4" xfId="3009" xr:uid="{00000000-0005-0000-0000-000033080000}"/>
    <cellStyle name="Normal 18 2 2 5" xfId="3010" xr:uid="{00000000-0005-0000-0000-000034080000}"/>
    <cellStyle name="Normal 18 2 3" xfId="3011" xr:uid="{00000000-0005-0000-0000-000035080000}"/>
    <cellStyle name="Normal 18 2 3 2" xfId="3013" xr:uid="{00000000-0005-0000-0000-000036080000}"/>
    <cellStyle name="Normal 18 2 3 2 2" xfId="3014" xr:uid="{00000000-0005-0000-0000-000037080000}"/>
    <cellStyle name="Normal 18 2 3 2 3" xfId="3015" xr:uid="{00000000-0005-0000-0000-000038080000}"/>
    <cellStyle name="Normal 18 2 3 2 4" xfId="3016" xr:uid="{00000000-0005-0000-0000-000039080000}"/>
    <cellStyle name="Normal 18 2 3 3" xfId="3017" xr:uid="{00000000-0005-0000-0000-00003A080000}"/>
    <cellStyle name="Normal 18 2 3 4" xfId="3018" xr:uid="{00000000-0005-0000-0000-00003B080000}"/>
    <cellStyle name="Normal 18 2 3 5" xfId="3019" xr:uid="{00000000-0005-0000-0000-00003C080000}"/>
    <cellStyle name="Normal 18 2 4" xfId="3020" xr:uid="{00000000-0005-0000-0000-00003D080000}"/>
    <cellStyle name="Normal 18 2 4 2" xfId="3022" xr:uid="{00000000-0005-0000-0000-00003E080000}"/>
    <cellStyle name="Normal 18 2 4 2 2" xfId="1558" xr:uid="{00000000-0005-0000-0000-00003F080000}"/>
    <cellStyle name="Normal 18 2 4 2 3" xfId="1584" xr:uid="{00000000-0005-0000-0000-000040080000}"/>
    <cellStyle name="Normal 18 2 4 2 4" xfId="1586" xr:uid="{00000000-0005-0000-0000-000041080000}"/>
    <cellStyle name="Normal 18 2 4 3" xfId="3023" xr:uid="{00000000-0005-0000-0000-000042080000}"/>
    <cellStyle name="Normal 18 2 4 4" xfId="2511" xr:uid="{00000000-0005-0000-0000-000043080000}"/>
    <cellStyle name="Normal 18 2 4 5" xfId="2516" xr:uid="{00000000-0005-0000-0000-000044080000}"/>
    <cellStyle name="Normal 18 2 5" xfId="3024" xr:uid="{00000000-0005-0000-0000-000045080000}"/>
    <cellStyle name="Normal 18 2 5 2" xfId="3025" xr:uid="{00000000-0005-0000-0000-000046080000}"/>
    <cellStyle name="Normal 18 2 5 2 2" xfId="3026" xr:uid="{00000000-0005-0000-0000-000047080000}"/>
    <cellStyle name="Normal 18 2 5 2 3" xfId="3027" xr:uid="{00000000-0005-0000-0000-000048080000}"/>
    <cellStyle name="Normal 18 2 5 2 4" xfId="2859" xr:uid="{00000000-0005-0000-0000-000049080000}"/>
    <cellStyle name="Normal 18 2 5 3" xfId="3028" xr:uid="{00000000-0005-0000-0000-00004A080000}"/>
    <cellStyle name="Normal 18 2 5 4" xfId="3030" xr:uid="{00000000-0005-0000-0000-00004B080000}"/>
    <cellStyle name="Normal 18 2 5 5" xfId="2532" xr:uid="{00000000-0005-0000-0000-00004C080000}"/>
    <cellStyle name="Normal 18 2 6" xfId="3031" xr:uid="{00000000-0005-0000-0000-00004D080000}"/>
    <cellStyle name="Normal 18 2 6 2" xfId="660" xr:uid="{00000000-0005-0000-0000-00004E080000}"/>
    <cellStyle name="Normal 18 2 6 2 2" xfId="2219" xr:uid="{00000000-0005-0000-0000-00004F080000}"/>
    <cellStyle name="Normal 18 2 6 2 3" xfId="3032" xr:uid="{00000000-0005-0000-0000-000050080000}"/>
    <cellStyle name="Normal 18 2 6 2 4" xfId="3033" xr:uid="{00000000-0005-0000-0000-000051080000}"/>
    <cellStyle name="Normal 18 2 6 3" xfId="3034" xr:uid="{00000000-0005-0000-0000-000052080000}"/>
    <cellStyle name="Normal 18 2 6 4" xfId="3035" xr:uid="{00000000-0005-0000-0000-000053080000}"/>
    <cellStyle name="Normal 18 2 6 5" xfId="3036" xr:uid="{00000000-0005-0000-0000-000054080000}"/>
    <cellStyle name="Normal 18 2 7" xfId="1950" xr:uid="{00000000-0005-0000-0000-000055080000}"/>
    <cellStyle name="Normal 18 2 7 2" xfId="1952" xr:uid="{00000000-0005-0000-0000-000056080000}"/>
    <cellStyle name="Normal 18 2 7 3" xfId="1954" xr:uid="{00000000-0005-0000-0000-000057080000}"/>
    <cellStyle name="Normal 18 2 7 4" xfId="1956" xr:uid="{00000000-0005-0000-0000-000058080000}"/>
    <cellStyle name="Normal 18 2 8" xfId="811" xr:uid="{00000000-0005-0000-0000-000059080000}"/>
    <cellStyle name="Normal 18 2 9" xfId="481" xr:uid="{00000000-0005-0000-0000-00005A080000}"/>
    <cellStyle name="Normal 18 3" xfId="3037" xr:uid="{00000000-0005-0000-0000-00005B080000}"/>
    <cellStyle name="Normal 18 3 2" xfId="3038" xr:uid="{00000000-0005-0000-0000-00005C080000}"/>
    <cellStyle name="Normal 18 3 2 2" xfId="3039" xr:uid="{00000000-0005-0000-0000-00005D080000}"/>
    <cellStyle name="Normal 18 3 2 3" xfId="3040" xr:uid="{00000000-0005-0000-0000-00005E080000}"/>
    <cellStyle name="Normal 18 3 2 4" xfId="3041" xr:uid="{00000000-0005-0000-0000-00005F080000}"/>
    <cellStyle name="Normal 18 3 3" xfId="3042" xr:uid="{00000000-0005-0000-0000-000060080000}"/>
    <cellStyle name="Normal 18 3 4" xfId="3043" xr:uid="{00000000-0005-0000-0000-000061080000}"/>
    <cellStyle name="Normal 18 3 5" xfId="3044" xr:uid="{00000000-0005-0000-0000-000062080000}"/>
    <cellStyle name="Normal 18 4" xfId="3046" xr:uid="{00000000-0005-0000-0000-000063080000}"/>
    <cellStyle name="Normal 18 4 2" xfId="2424" xr:uid="{00000000-0005-0000-0000-000064080000}"/>
    <cellStyle name="Normal 18 4 2 2" xfId="3047" xr:uid="{00000000-0005-0000-0000-000065080000}"/>
    <cellStyle name="Normal 18 4 2 3" xfId="3048" xr:uid="{00000000-0005-0000-0000-000066080000}"/>
    <cellStyle name="Normal 18 4 2 4" xfId="3049" xr:uid="{00000000-0005-0000-0000-000067080000}"/>
    <cellStyle name="Normal 18 4 3" xfId="2426" xr:uid="{00000000-0005-0000-0000-000068080000}"/>
    <cellStyle name="Normal 18 4 4" xfId="2428" xr:uid="{00000000-0005-0000-0000-000069080000}"/>
    <cellStyle name="Normal 18 4 5" xfId="3050" xr:uid="{00000000-0005-0000-0000-00006A080000}"/>
    <cellStyle name="Normal 18 5" xfId="3052" xr:uid="{00000000-0005-0000-0000-00006B080000}"/>
    <cellStyle name="Normal 18 5 2" xfId="2778" xr:uid="{00000000-0005-0000-0000-00006C080000}"/>
    <cellStyle name="Normal 18 5 2 2" xfId="3053" xr:uid="{00000000-0005-0000-0000-00006D080000}"/>
    <cellStyle name="Normal 18 5 2 3" xfId="3054" xr:uid="{00000000-0005-0000-0000-00006E080000}"/>
    <cellStyle name="Normal 18 5 2 4" xfId="3055" xr:uid="{00000000-0005-0000-0000-00006F080000}"/>
    <cellStyle name="Normal 18 5 3" xfId="3056" xr:uid="{00000000-0005-0000-0000-000070080000}"/>
    <cellStyle name="Normal 18 5 4" xfId="3057" xr:uid="{00000000-0005-0000-0000-000071080000}"/>
    <cellStyle name="Normal 18 5 5" xfId="3058" xr:uid="{00000000-0005-0000-0000-000072080000}"/>
    <cellStyle name="Normal 18 6" xfId="3060" xr:uid="{00000000-0005-0000-0000-000073080000}"/>
    <cellStyle name="Normal 18 6 2" xfId="3061" xr:uid="{00000000-0005-0000-0000-000074080000}"/>
    <cellStyle name="Normal 18 6 2 2" xfId="3062" xr:uid="{00000000-0005-0000-0000-000075080000}"/>
    <cellStyle name="Normal 18 6 2 3" xfId="3063" xr:uid="{00000000-0005-0000-0000-000076080000}"/>
    <cellStyle name="Normal 18 6 2 4" xfId="3064" xr:uid="{00000000-0005-0000-0000-000077080000}"/>
    <cellStyle name="Normal 18 6 3" xfId="3065" xr:uid="{00000000-0005-0000-0000-000078080000}"/>
    <cellStyle name="Normal 18 6 4" xfId="2556" xr:uid="{00000000-0005-0000-0000-000079080000}"/>
    <cellStyle name="Normal 18 6 5" xfId="2614" xr:uid="{00000000-0005-0000-0000-00007A080000}"/>
    <cellStyle name="Normal 18 7" xfId="3066" xr:uid="{00000000-0005-0000-0000-00007B080000}"/>
    <cellStyle name="Normal 18 7 2" xfId="3067" xr:uid="{00000000-0005-0000-0000-00007C080000}"/>
    <cellStyle name="Normal 18 7 2 2" xfId="1651" xr:uid="{00000000-0005-0000-0000-00007D080000}"/>
    <cellStyle name="Normal 18 7 2 3" xfId="3068" xr:uid="{00000000-0005-0000-0000-00007E080000}"/>
    <cellStyle name="Normal 18 7 2 4" xfId="3069" xr:uid="{00000000-0005-0000-0000-00007F080000}"/>
    <cellStyle name="Normal 18 7 3" xfId="3070" xr:uid="{00000000-0005-0000-0000-000080080000}"/>
    <cellStyle name="Normal 18 7 4" xfId="2653" xr:uid="{00000000-0005-0000-0000-000081080000}"/>
    <cellStyle name="Normal 18 7 5" xfId="2663" xr:uid="{00000000-0005-0000-0000-000082080000}"/>
    <cellStyle name="Normal 18 8" xfId="3003" xr:uid="{00000000-0005-0000-0000-000083080000}"/>
    <cellStyle name="Normal 18 8 2" xfId="3071" xr:uid="{00000000-0005-0000-0000-000084080000}"/>
    <cellStyle name="Normal 18 8 2 2" xfId="1693" xr:uid="{00000000-0005-0000-0000-000085080000}"/>
    <cellStyle name="Normal 18 8 2 3" xfId="3072" xr:uid="{00000000-0005-0000-0000-000086080000}"/>
    <cellStyle name="Normal 18 8 2 4" xfId="3073" xr:uid="{00000000-0005-0000-0000-000087080000}"/>
    <cellStyle name="Normal 18 8 3" xfId="3074" xr:uid="{00000000-0005-0000-0000-000088080000}"/>
    <cellStyle name="Normal 18 8 3 2" xfId="1702" xr:uid="{00000000-0005-0000-0000-000089080000}"/>
    <cellStyle name="Normal 18 8 3 3" xfId="3075" xr:uid="{00000000-0005-0000-0000-00008A080000}"/>
    <cellStyle name="Normal 18 8 3 4" xfId="3076" xr:uid="{00000000-0005-0000-0000-00008B080000}"/>
    <cellStyle name="Normal 18 8 4" xfId="3077" xr:uid="{00000000-0005-0000-0000-00008C080000}"/>
    <cellStyle name="Normal 18 8 4 2" xfId="913" xr:uid="{00000000-0005-0000-0000-00008D080000}"/>
    <cellStyle name="Normal 18 8 4 3" xfId="1213" xr:uid="{00000000-0005-0000-0000-00008E080000}"/>
    <cellStyle name="Normal 18 8 4 4" xfId="3078" xr:uid="{00000000-0005-0000-0000-00008F080000}"/>
    <cellStyle name="Normal 18 8 5" xfId="80" xr:uid="{00000000-0005-0000-0000-000090080000}"/>
    <cellStyle name="Normal 18 8 6" xfId="3079" xr:uid="{00000000-0005-0000-0000-000091080000}"/>
    <cellStyle name="Normal 18 8 7" xfId="3080" xr:uid="{00000000-0005-0000-0000-000092080000}"/>
    <cellStyle name="Normal 18 9" xfId="3005" xr:uid="{00000000-0005-0000-0000-000093080000}"/>
    <cellStyle name="Normal 18 9 2" xfId="3081" xr:uid="{00000000-0005-0000-0000-000094080000}"/>
    <cellStyle name="Normal 18 9 3" xfId="3082" xr:uid="{00000000-0005-0000-0000-000095080000}"/>
    <cellStyle name="Normal 18 9 4" xfId="2672" xr:uid="{00000000-0005-0000-0000-000096080000}"/>
    <cellStyle name="Normal 19" xfId="3083" xr:uid="{00000000-0005-0000-0000-000097080000}"/>
    <cellStyle name="Normal 19 10" xfId="3087" xr:uid="{00000000-0005-0000-0000-000098080000}"/>
    <cellStyle name="Normal 19 2" xfId="3089" xr:uid="{00000000-0005-0000-0000-000099080000}"/>
    <cellStyle name="Normal 19 2 2" xfId="3094" xr:uid="{00000000-0005-0000-0000-00009A080000}"/>
    <cellStyle name="Normal 19 2 2 10" xfId="3096" xr:uid="{00000000-0005-0000-0000-00009B080000}"/>
    <cellStyle name="Normal 19 2 2 11" xfId="3097" xr:uid="{00000000-0005-0000-0000-00009C080000}"/>
    <cellStyle name="Normal 19 2 2 12" xfId="3098" xr:uid="{00000000-0005-0000-0000-00009D080000}"/>
    <cellStyle name="Normal 19 2 2 2" xfId="1864" xr:uid="{00000000-0005-0000-0000-00009E080000}"/>
    <cellStyle name="Normal 19 2 2 2 2" xfId="1866" xr:uid="{00000000-0005-0000-0000-00009F080000}"/>
    <cellStyle name="Normal 19 2 2 2 2 2" xfId="1868" xr:uid="{00000000-0005-0000-0000-0000A0080000}"/>
    <cellStyle name="Normal 19 2 2 2 2 3" xfId="1870" xr:uid="{00000000-0005-0000-0000-0000A1080000}"/>
    <cellStyle name="Normal 19 2 2 2 2 4" xfId="1872" xr:uid="{00000000-0005-0000-0000-0000A2080000}"/>
    <cellStyle name="Normal 19 2 2 2 3" xfId="1874" xr:uid="{00000000-0005-0000-0000-0000A3080000}"/>
    <cellStyle name="Normal 19 2 2 2 4" xfId="1878" xr:uid="{00000000-0005-0000-0000-0000A4080000}"/>
    <cellStyle name="Normal 19 2 2 2 5" xfId="1881" xr:uid="{00000000-0005-0000-0000-0000A5080000}"/>
    <cellStyle name="Normal 19 2 2 3" xfId="174" xr:uid="{00000000-0005-0000-0000-0000A6080000}"/>
    <cellStyle name="Normal 19 2 2 3 2" xfId="1883" xr:uid="{00000000-0005-0000-0000-0000A7080000}"/>
    <cellStyle name="Normal 19 2 2 3 2 2" xfId="1572" xr:uid="{00000000-0005-0000-0000-0000A8080000}"/>
    <cellStyle name="Normal 19 2 2 3 2 3" xfId="1575" xr:uid="{00000000-0005-0000-0000-0000A9080000}"/>
    <cellStyle name="Normal 19 2 2 3 2 4" xfId="1579" xr:uid="{00000000-0005-0000-0000-0000AA080000}"/>
    <cellStyle name="Normal 19 2 2 3 3" xfId="1885" xr:uid="{00000000-0005-0000-0000-0000AB080000}"/>
    <cellStyle name="Normal 19 2 2 3 4" xfId="1889" xr:uid="{00000000-0005-0000-0000-0000AC080000}"/>
    <cellStyle name="Normal 19 2 2 3 5" xfId="1893" xr:uid="{00000000-0005-0000-0000-0000AD080000}"/>
    <cellStyle name="Normal 19 2 2 4" xfId="1896" xr:uid="{00000000-0005-0000-0000-0000AE080000}"/>
    <cellStyle name="Normal 19 2 2 4 2" xfId="1898" xr:uid="{00000000-0005-0000-0000-0000AF080000}"/>
    <cellStyle name="Normal 19 2 2 4 2 2" xfId="95" xr:uid="{00000000-0005-0000-0000-0000B0080000}"/>
    <cellStyle name="Normal 19 2 2 4 2 3" xfId="2852" xr:uid="{00000000-0005-0000-0000-0000B1080000}"/>
    <cellStyle name="Normal 19 2 2 4 2 4" xfId="2856" xr:uid="{00000000-0005-0000-0000-0000B2080000}"/>
    <cellStyle name="Normal 19 2 2 4 3" xfId="1900" xr:uid="{00000000-0005-0000-0000-0000B3080000}"/>
    <cellStyle name="Normal 19 2 2 4 4" xfId="1903" xr:uid="{00000000-0005-0000-0000-0000B4080000}"/>
    <cellStyle name="Normal 19 2 2 4 5" xfId="3099" xr:uid="{00000000-0005-0000-0000-0000B5080000}"/>
    <cellStyle name="Normal 19 2 2 5" xfId="1905" xr:uid="{00000000-0005-0000-0000-0000B6080000}"/>
    <cellStyle name="Normal 19 2 2 5 2" xfId="3100" xr:uid="{00000000-0005-0000-0000-0000B7080000}"/>
    <cellStyle name="Normal 19 2 2 5 3" xfId="3101" xr:uid="{00000000-0005-0000-0000-0000B8080000}"/>
    <cellStyle name="Normal 19 2 2 5 4" xfId="3102" xr:uid="{00000000-0005-0000-0000-0000B9080000}"/>
    <cellStyle name="Normal 19 2 2 6" xfId="1908" xr:uid="{00000000-0005-0000-0000-0000BA080000}"/>
    <cellStyle name="Normal 19 2 2 6 2" xfId="3103" xr:uid="{00000000-0005-0000-0000-0000BB080000}"/>
    <cellStyle name="Normal 19 2 2 6 2 2" xfId="2913" xr:uid="{00000000-0005-0000-0000-0000BC080000}"/>
    <cellStyle name="Normal 19 2 2 6 2 3" xfId="2915" xr:uid="{00000000-0005-0000-0000-0000BD080000}"/>
    <cellStyle name="Normal 19 2 2 6 2 4" xfId="3104" xr:uid="{00000000-0005-0000-0000-0000BE080000}"/>
    <cellStyle name="Normal 19 2 2 6 3" xfId="3105" xr:uid="{00000000-0005-0000-0000-0000BF080000}"/>
    <cellStyle name="Normal 19 2 2 6 3 2" xfId="2170" xr:uid="{00000000-0005-0000-0000-0000C0080000}"/>
    <cellStyle name="Normal 19 2 2 6 3 3" xfId="2535" xr:uid="{00000000-0005-0000-0000-0000C1080000}"/>
    <cellStyle name="Normal 19 2 2 6 3 4" xfId="3106" xr:uid="{00000000-0005-0000-0000-0000C2080000}"/>
    <cellStyle name="Normal 19 2 2 6 4" xfId="3107" xr:uid="{00000000-0005-0000-0000-0000C3080000}"/>
    <cellStyle name="Normal 19 2 2 6 5" xfId="3108" xr:uid="{00000000-0005-0000-0000-0000C4080000}"/>
    <cellStyle name="Normal 19 2 2 6 6" xfId="3109" xr:uid="{00000000-0005-0000-0000-0000C5080000}"/>
    <cellStyle name="Normal 19 2 2 7" xfId="2322" xr:uid="{00000000-0005-0000-0000-0000C6080000}"/>
    <cellStyle name="Normal 19 2 2 7 2" xfId="3110" xr:uid="{00000000-0005-0000-0000-0000C7080000}"/>
    <cellStyle name="Normal 19 2 2 7 2 2" xfId="2924" xr:uid="{00000000-0005-0000-0000-0000C8080000}"/>
    <cellStyle name="Normal 19 2 2 7 2 2 2" xfId="294" xr:uid="{00000000-0005-0000-0000-0000C9080000}"/>
    <cellStyle name="Normal 19 2 2 7 2 2 3" xfId="3112" xr:uid="{00000000-0005-0000-0000-0000CA080000}"/>
    <cellStyle name="Normal 19 2 2 7 2 2 4" xfId="3113" xr:uid="{00000000-0005-0000-0000-0000CB080000}"/>
    <cellStyle name="Normal 19 2 2 7 2 3" xfId="2927" xr:uid="{00000000-0005-0000-0000-0000CC080000}"/>
    <cellStyle name="Normal 19 2 2 7 2 4" xfId="3114" xr:uid="{00000000-0005-0000-0000-0000CD080000}"/>
    <cellStyle name="Normal 19 2 2 7 2 5" xfId="3115" xr:uid="{00000000-0005-0000-0000-0000CE080000}"/>
    <cellStyle name="Normal 19 2 2 7 3" xfId="3116" xr:uid="{00000000-0005-0000-0000-0000CF080000}"/>
    <cellStyle name="Normal 19 2 2 7 4" xfId="3118" xr:uid="{00000000-0005-0000-0000-0000D0080000}"/>
    <cellStyle name="Normal 19 2 2 7 5" xfId="3119" xr:uid="{00000000-0005-0000-0000-0000D1080000}"/>
    <cellStyle name="Normal 19 2 2 8" xfId="3121" xr:uid="{00000000-0005-0000-0000-0000D2080000}"/>
    <cellStyle name="Normal 19 2 2 8 2" xfId="3123" xr:uid="{00000000-0005-0000-0000-0000D3080000}"/>
    <cellStyle name="Normal 19 2 2 8 3" xfId="3126" xr:uid="{00000000-0005-0000-0000-0000D4080000}"/>
    <cellStyle name="Normal 19 2 2 8 4" xfId="3129" xr:uid="{00000000-0005-0000-0000-0000D5080000}"/>
    <cellStyle name="Normal 19 2 2 9" xfId="3132" xr:uid="{00000000-0005-0000-0000-0000D6080000}"/>
    <cellStyle name="Normal 19 2 2 9 2" xfId="3133" xr:uid="{00000000-0005-0000-0000-0000D7080000}"/>
    <cellStyle name="Normal 19 2 2 9 3" xfId="3136" xr:uid="{00000000-0005-0000-0000-0000D8080000}"/>
    <cellStyle name="Normal 19 2 2 9 4" xfId="690" xr:uid="{00000000-0005-0000-0000-0000D9080000}"/>
    <cellStyle name="Normal 19 2 3" xfId="3141" xr:uid="{00000000-0005-0000-0000-0000DA080000}"/>
    <cellStyle name="Normal 19 2 3 2" xfId="1919" xr:uid="{00000000-0005-0000-0000-0000DB080000}"/>
    <cellStyle name="Normal 19 2 3 3" xfId="1630" xr:uid="{00000000-0005-0000-0000-0000DC080000}"/>
    <cellStyle name="Normal 19 2 3 4" xfId="1632" xr:uid="{00000000-0005-0000-0000-0000DD080000}"/>
    <cellStyle name="Normal 19 2 4" xfId="3144" xr:uid="{00000000-0005-0000-0000-0000DE080000}"/>
    <cellStyle name="Normal 19 2 5" xfId="3146" xr:uid="{00000000-0005-0000-0000-0000DF080000}"/>
    <cellStyle name="Normal 19 2 6" xfId="3147" xr:uid="{00000000-0005-0000-0000-0000E0080000}"/>
    <cellStyle name="Normal 19 3" xfId="3150" xr:uid="{00000000-0005-0000-0000-0000E1080000}"/>
    <cellStyle name="Normal 19 3 2" xfId="3153" xr:uid="{00000000-0005-0000-0000-0000E2080000}"/>
    <cellStyle name="Normal 19 3 2 2" xfId="3156" xr:uid="{00000000-0005-0000-0000-0000E3080000}"/>
    <cellStyle name="Normal 19 3 2 2 2" xfId="2156" xr:uid="{00000000-0005-0000-0000-0000E4080000}"/>
    <cellStyle name="Normal 19 3 2 2 3" xfId="2158" xr:uid="{00000000-0005-0000-0000-0000E5080000}"/>
    <cellStyle name="Normal 19 3 2 2 4" xfId="3157" xr:uid="{00000000-0005-0000-0000-0000E6080000}"/>
    <cellStyle name="Normal 19 3 2 3" xfId="3160" xr:uid="{00000000-0005-0000-0000-0000E7080000}"/>
    <cellStyle name="Normal 19 3 2 3 2" xfId="2189" xr:uid="{00000000-0005-0000-0000-0000E8080000}"/>
    <cellStyle name="Normal 19 3 2 3 3" xfId="183" xr:uid="{00000000-0005-0000-0000-0000E9080000}"/>
    <cellStyle name="Normal 19 3 2 3 4" xfId="3161" xr:uid="{00000000-0005-0000-0000-0000EA080000}"/>
    <cellStyle name="Normal 19 3 2 4" xfId="3164" xr:uid="{00000000-0005-0000-0000-0000EB080000}"/>
    <cellStyle name="Normal 19 3 2 4 2" xfId="2205" xr:uid="{00000000-0005-0000-0000-0000EC080000}"/>
    <cellStyle name="Normal 19 3 2 4 3" xfId="2207" xr:uid="{00000000-0005-0000-0000-0000ED080000}"/>
    <cellStyle name="Normal 19 3 2 4 4" xfId="3165" xr:uid="{00000000-0005-0000-0000-0000EE080000}"/>
    <cellStyle name="Normal 19 3 2 5" xfId="2386" xr:uid="{00000000-0005-0000-0000-0000EF080000}"/>
    <cellStyle name="Normal 19 3 2 6" xfId="2388" xr:uid="{00000000-0005-0000-0000-0000F0080000}"/>
    <cellStyle name="Normal 19 3 2 7" xfId="81" xr:uid="{00000000-0005-0000-0000-0000F1080000}"/>
    <cellStyle name="Normal 19 3 3" xfId="3168" xr:uid="{00000000-0005-0000-0000-0000F2080000}"/>
    <cellStyle name="Normal 19 3 3 2" xfId="2012" xr:uid="{00000000-0005-0000-0000-0000F3080000}"/>
    <cellStyle name="Normal 19 3 3 3" xfId="1645" xr:uid="{00000000-0005-0000-0000-0000F4080000}"/>
    <cellStyle name="Normal 19 3 3 4" xfId="1647" xr:uid="{00000000-0005-0000-0000-0000F5080000}"/>
    <cellStyle name="Normal 19 3 4" xfId="3171" xr:uid="{00000000-0005-0000-0000-0000F6080000}"/>
    <cellStyle name="Normal 19 3 5" xfId="3173" xr:uid="{00000000-0005-0000-0000-0000F7080000}"/>
    <cellStyle name="Normal 19 3 6" xfId="3174" xr:uid="{00000000-0005-0000-0000-0000F8080000}"/>
    <cellStyle name="Normal 19 4" xfId="3176" xr:uid="{00000000-0005-0000-0000-0000F9080000}"/>
    <cellStyle name="Normal 19 4 2" xfId="3179" xr:uid="{00000000-0005-0000-0000-0000FA080000}"/>
    <cellStyle name="Normal 19 4 2 2" xfId="1205" xr:uid="{00000000-0005-0000-0000-0000FB080000}"/>
    <cellStyle name="Normal 19 4 2 3" xfId="1208" xr:uid="{00000000-0005-0000-0000-0000FC080000}"/>
    <cellStyle name="Normal 19 4 2 4" xfId="1211" xr:uid="{00000000-0005-0000-0000-0000FD080000}"/>
    <cellStyle name="Normal 19 4 3" xfId="3182" xr:uid="{00000000-0005-0000-0000-0000FE080000}"/>
    <cellStyle name="Normal 19 4 4" xfId="3185" xr:uid="{00000000-0005-0000-0000-0000FF080000}"/>
    <cellStyle name="Normal 19 4 5" xfId="3187" xr:uid="{00000000-0005-0000-0000-000000090000}"/>
    <cellStyle name="Normal 19 5" xfId="3189" xr:uid="{00000000-0005-0000-0000-000001090000}"/>
    <cellStyle name="Normal 19 5 2" xfId="2795" xr:uid="{00000000-0005-0000-0000-000002090000}"/>
    <cellStyle name="Normal 19 5 2 2" xfId="3192" xr:uid="{00000000-0005-0000-0000-000003090000}"/>
    <cellStyle name="Normal 19 5 2 3" xfId="3195" xr:uid="{00000000-0005-0000-0000-000004090000}"/>
    <cellStyle name="Normal 19 5 2 4" xfId="3198" xr:uid="{00000000-0005-0000-0000-000005090000}"/>
    <cellStyle name="Normal 19 5 3" xfId="44" xr:uid="{00000000-0005-0000-0000-000006090000}"/>
    <cellStyle name="Normal 19 5 4" xfId="3201" xr:uid="{00000000-0005-0000-0000-000007090000}"/>
    <cellStyle name="Normal 19 5 5" xfId="3203" xr:uid="{00000000-0005-0000-0000-000008090000}"/>
    <cellStyle name="Normal 19 6" xfId="3205" xr:uid="{00000000-0005-0000-0000-000009090000}"/>
    <cellStyle name="Normal 19 6 2" xfId="3208" xr:uid="{00000000-0005-0000-0000-00000A090000}"/>
    <cellStyle name="Normal 19 6 2 2" xfId="3212" xr:uid="{00000000-0005-0000-0000-00000B090000}"/>
    <cellStyle name="Normal 19 6 2 3" xfId="3215" xr:uid="{00000000-0005-0000-0000-00000C090000}"/>
    <cellStyle name="Normal 19 6 2 4" xfId="3218" xr:uid="{00000000-0005-0000-0000-00000D090000}"/>
    <cellStyle name="Normal 19 6 3" xfId="3221" xr:uid="{00000000-0005-0000-0000-00000E090000}"/>
    <cellStyle name="Normal 19 6 4" xfId="3223" xr:uid="{00000000-0005-0000-0000-00000F090000}"/>
    <cellStyle name="Normal 19 6 5" xfId="1478" xr:uid="{00000000-0005-0000-0000-000010090000}"/>
    <cellStyle name="Normal 19 7" xfId="3225" xr:uid="{00000000-0005-0000-0000-000011090000}"/>
    <cellStyle name="Normal 19 7 2" xfId="3227" xr:uid="{00000000-0005-0000-0000-000012090000}"/>
    <cellStyle name="Normal 19 7 3" xfId="3229" xr:uid="{00000000-0005-0000-0000-000013090000}"/>
    <cellStyle name="Normal 19 7 4" xfId="3231" xr:uid="{00000000-0005-0000-0000-000014090000}"/>
    <cellStyle name="Normal 19 8" xfId="3233" xr:uid="{00000000-0005-0000-0000-000015090000}"/>
    <cellStyle name="Normal 19 9" xfId="3234" xr:uid="{00000000-0005-0000-0000-000016090000}"/>
    <cellStyle name="Normal 2" xfId="2100" xr:uid="{00000000-0005-0000-0000-000017090000}"/>
    <cellStyle name="Normal 2 10" xfId="1633" xr:uid="{00000000-0005-0000-0000-000018090000}"/>
    <cellStyle name="Normal 2 10 2" xfId="3235" xr:uid="{00000000-0005-0000-0000-000019090000}"/>
    <cellStyle name="Normal 2 10 3" xfId="3236" xr:uid="{00000000-0005-0000-0000-00001A090000}"/>
    <cellStyle name="Normal 2 10 4" xfId="3237" xr:uid="{00000000-0005-0000-0000-00001B090000}"/>
    <cellStyle name="Normal 2 11" xfId="1636" xr:uid="{00000000-0005-0000-0000-00001C090000}"/>
    <cellStyle name="Normal 2 12" xfId="2325" xr:uid="{00000000-0005-0000-0000-00001D090000}"/>
    <cellStyle name="Normal 2 13" xfId="2328" xr:uid="{00000000-0005-0000-0000-00001E090000}"/>
    <cellStyle name="Normal 2 14" xfId="3239" xr:uid="{00000000-0005-0000-0000-00001F090000}"/>
    <cellStyle name="Normal 2 15" xfId="3242" xr:uid="{00000000-0005-0000-0000-000020090000}"/>
    <cellStyle name="Normal 2 16" xfId="3246" xr:uid="{00000000-0005-0000-0000-000021090000}"/>
    <cellStyle name="Normal 2 17" xfId="3249" xr:uid="{00000000-0005-0000-0000-000022090000}"/>
    <cellStyle name="Normal 2 17 2" xfId="3250" xr:uid="{00000000-0005-0000-0000-000023090000}"/>
    <cellStyle name="Normal 2 17 3" xfId="1308" xr:uid="{00000000-0005-0000-0000-000024090000}"/>
    <cellStyle name="Normal 2 17 4" xfId="1310" xr:uid="{00000000-0005-0000-0000-000025090000}"/>
    <cellStyle name="Normal 2 18" xfId="3252" xr:uid="{00000000-0005-0000-0000-000026090000}"/>
    <cellStyle name="Normal 2 19" xfId="3254" xr:uid="{00000000-0005-0000-0000-000027090000}"/>
    <cellStyle name="Normal 2 19 2" xfId="3255" xr:uid="{00000000-0005-0000-0000-000028090000}"/>
    <cellStyle name="Normal 2 19 3" xfId="1319" xr:uid="{00000000-0005-0000-0000-000029090000}"/>
    <cellStyle name="Normal 2 2" xfId="3256" xr:uid="{00000000-0005-0000-0000-00002A090000}"/>
    <cellStyle name="Normal 2 2 2" xfId="3258" xr:uid="{00000000-0005-0000-0000-00002B090000}"/>
    <cellStyle name="Normal 2 2 2 2" xfId="3260" xr:uid="{00000000-0005-0000-0000-00002C090000}"/>
    <cellStyle name="Normal 2 2 2 3" xfId="3262" xr:uid="{00000000-0005-0000-0000-00002D090000}"/>
    <cellStyle name="Normal 2 2 3" xfId="3264" xr:uid="{00000000-0005-0000-0000-00002E090000}"/>
    <cellStyle name="Normal 2 2 3 2" xfId="3266" xr:uid="{00000000-0005-0000-0000-00002F090000}"/>
    <cellStyle name="Normal 2 2 4" xfId="3268" xr:uid="{00000000-0005-0000-0000-000030090000}"/>
    <cellStyle name="Normal 2 2_SETTING HEIJUNKA DB July 10" xfId="609" xr:uid="{00000000-0005-0000-0000-000031090000}"/>
    <cellStyle name="Normal 2 20" xfId="3243" xr:uid="{00000000-0005-0000-0000-000032090000}"/>
    <cellStyle name="Normal 2 20 2" xfId="3271" xr:uid="{00000000-0005-0000-0000-000033090000}"/>
    <cellStyle name="Normal 2 3" xfId="2072" xr:uid="{00000000-0005-0000-0000-000034090000}"/>
    <cellStyle name="Normal 2 3 10" xfId="3273" xr:uid="{00000000-0005-0000-0000-000035090000}"/>
    <cellStyle name="Normal 2 3 10 2" xfId="3276" xr:uid="{00000000-0005-0000-0000-000036090000}"/>
    <cellStyle name="Normal 2 3 10 2 2" xfId="2077" xr:uid="{00000000-0005-0000-0000-000037090000}"/>
    <cellStyle name="Normal 2 3 10 2 3" xfId="3279" xr:uid="{00000000-0005-0000-0000-000038090000}"/>
    <cellStyle name="Normal 2 3 10 2 4" xfId="3282" xr:uid="{00000000-0005-0000-0000-000039090000}"/>
    <cellStyle name="Normal 2 3 10 3" xfId="3284" xr:uid="{00000000-0005-0000-0000-00003A090000}"/>
    <cellStyle name="Normal 2 3 10 4" xfId="3286" xr:uid="{00000000-0005-0000-0000-00003B090000}"/>
    <cellStyle name="Normal 2 3 10 5" xfId="3288" xr:uid="{00000000-0005-0000-0000-00003C090000}"/>
    <cellStyle name="Normal 2 3 11" xfId="3290" xr:uid="{00000000-0005-0000-0000-00003D090000}"/>
    <cellStyle name="Normal 2 3 11 2" xfId="3293" xr:uid="{00000000-0005-0000-0000-00003E090000}"/>
    <cellStyle name="Normal 2 3 11 3" xfId="3295" xr:uid="{00000000-0005-0000-0000-00003F090000}"/>
    <cellStyle name="Normal 2 3 11 4" xfId="3297" xr:uid="{00000000-0005-0000-0000-000040090000}"/>
    <cellStyle name="Normal 2 3 12" xfId="3298" xr:uid="{00000000-0005-0000-0000-000041090000}"/>
    <cellStyle name="Normal 2 3 12 2" xfId="1691" xr:uid="{00000000-0005-0000-0000-000042090000}"/>
    <cellStyle name="Normal 2 3 12 3" xfId="3299" xr:uid="{00000000-0005-0000-0000-000043090000}"/>
    <cellStyle name="Normal 2 3 12 4" xfId="3300" xr:uid="{00000000-0005-0000-0000-000044090000}"/>
    <cellStyle name="Normal 2 3 13" xfId="3301" xr:uid="{00000000-0005-0000-0000-000045090000}"/>
    <cellStyle name="Normal 2 3 14" xfId="3302" xr:uid="{00000000-0005-0000-0000-000046090000}"/>
    <cellStyle name="Normal 2 3 14 2" xfId="3305" xr:uid="{00000000-0005-0000-0000-000047090000}"/>
    <cellStyle name="Normal 2 3 14 3" xfId="3306" xr:uid="{00000000-0005-0000-0000-000048090000}"/>
    <cellStyle name="Normal 2 3 15" xfId="3307" xr:uid="{00000000-0005-0000-0000-000049090000}"/>
    <cellStyle name="Normal 2 3 2" xfId="3309" xr:uid="{00000000-0005-0000-0000-00004A090000}"/>
    <cellStyle name="Normal 2 3 2 10" xfId="3311" xr:uid="{00000000-0005-0000-0000-00004B090000}"/>
    <cellStyle name="Normal 2 3 2 2" xfId="3312" xr:uid="{00000000-0005-0000-0000-00004C090000}"/>
    <cellStyle name="Normal 2 3 2 2 2" xfId="2284" xr:uid="{00000000-0005-0000-0000-00004D090000}"/>
    <cellStyle name="Normal 2 3 2 2 2 2" xfId="2286" xr:uid="{00000000-0005-0000-0000-00004E090000}"/>
    <cellStyle name="Normal 2 3 2 2 2 3" xfId="2288" xr:uid="{00000000-0005-0000-0000-00004F090000}"/>
    <cellStyle name="Normal 2 3 2 2 2 4" xfId="244" xr:uid="{00000000-0005-0000-0000-000050090000}"/>
    <cellStyle name="Normal 2 3 2 2 3" xfId="2290" xr:uid="{00000000-0005-0000-0000-000051090000}"/>
    <cellStyle name="Normal 2 3 2 2 4" xfId="2294" xr:uid="{00000000-0005-0000-0000-000052090000}"/>
    <cellStyle name="Normal 2 3 2 2 5" xfId="2296" xr:uid="{00000000-0005-0000-0000-000053090000}"/>
    <cellStyle name="Normal 2 3 2 3" xfId="2059" xr:uid="{00000000-0005-0000-0000-000054090000}"/>
    <cellStyle name="Normal 2 3 2 3 2" xfId="3314" xr:uid="{00000000-0005-0000-0000-000055090000}"/>
    <cellStyle name="Normal 2 3 2 3 2 2" xfId="3315" xr:uid="{00000000-0005-0000-0000-000056090000}"/>
    <cellStyle name="Normal 2 3 2 3 2 3" xfId="3316" xr:uid="{00000000-0005-0000-0000-000057090000}"/>
    <cellStyle name="Normal 2 3 2 3 2 4" xfId="594" xr:uid="{00000000-0005-0000-0000-000058090000}"/>
    <cellStyle name="Normal 2 3 2 3 3" xfId="3317" xr:uid="{00000000-0005-0000-0000-000059090000}"/>
    <cellStyle name="Normal 2 3 2 3 4" xfId="3318" xr:uid="{00000000-0005-0000-0000-00005A090000}"/>
    <cellStyle name="Normal 2 3 2 3 5" xfId="3319" xr:uid="{00000000-0005-0000-0000-00005B090000}"/>
    <cellStyle name="Normal 2 3 2 4" xfId="2063" xr:uid="{00000000-0005-0000-0000-00005C090000}"/>
    <cellStyle name="Normal 2 3 2 4 2" xfId="3320" xr:uid="{00000000-0005-0000-0000-00005D090000}"/>
    <cellStyle name="Normal 2 3 2 4 2 2" xfId="3321" xr:uid="{00000000-0005-0000-0000-00005E090000}"/>
    <cellStyle name="Normal 2 3 2 4 2 3" xfId="3322" xr:uid="{00000000-0005-0000-0000-00005F090000}"/>
    <cellStyle name="Normal 2 3 2 4 2 4" xfId="649" xr:uid="{00000000-0005-0000-0000-000060090000}"/>
    <cellStyle name="Normal 2 3 2 4 3" xfId="3323" xr:uid="{00000000-0005-0000-0000-000061090000}"/>
    <cellStyle name="Normal 2 3 2 4 4" xfId="3324" xr:uid="{00000000-0005-0000-0000-000062090000}"/>
    <cellStyle name="Normal 2 3 2 4 5" xfId="3325" xr:uid="{00000000-0005-0000-0000-000063090000}"/>
    <cellStyle name="Normal 2 3 2 5" xfId="2067" xr:uid="{00000000-0005-0000-0000-000064090000}"/>
    <cellStyle name="Normal 2 3 2 5 2" xfId="3326" xr:uid="{00000000-0005-0000-0000-000065090000}"/>
    <cellStyle name="Normal 2 3 2 5 2 2" xfId="1473" xr:uid="{00000000-0005-0000-0000-000066090000}"/>
    <cellStyle name="Normal 2 3 2 5 2 3" xfId="3327" xr:uid="{00000000-0005-0000-0000-000067090000}"/>
    <cellStyle name="Normal 2 3 2 5 2 4" xfId="671" xr:uid="{00000000-0005-0000-0000-000068090000}"/>
    <cellStyle name="Normal 2 3 2 5 3" xfId="3328" xr:uid="{00000000-0005-0000-0000-000069090000}"/>
    <cellStyle name="Normal 2 3 2 5 4" xfId="3329" xr:uid="{00000000-0005-0000-0000-00006A090000}"/>
    <cellStyle name="Normal 2 3 2 5 5" xfId="3330" xr:uid="{00000000-0005-0000-0000-00006B090000}"/>
    <cellStyle name="Normal 2 3 2 6" xfId="3332" xr:uid="{00000000-0005-0000-0000-00006C090000}"/>
    <cellStyle name="Normal 2 3 2 6 2" xfId="3131" xr:uid="{00000000-0005-0000-0000-00006D090000}"/>
    <cellStyle name="Normal 2 3 2 6 2 2" xfId="3135" xr:uid="{00000000-0005-0000-0000-00006E090000}"/>
    <cellStyle name="Normal 2 3 2 6 2 3" xfId="3138" xr:uid="{00000000-0005-0000-0000-00006F090000}"/>
    <cellStyle name="Normal 2 3 2 6 2 4" xfId="689" xr:uid="{00000000-0005-0000-0000-000070090000}"/>
    <cellStyle name="Normal 2 3 2 6 3" xfId="3334" xr:uid="{00000000-0005-0000-0000-000071090000}"/>
    <cellStyle name="Normal 2 3 2 6 4" xfId="3336" xr:uid="{00000000-0005-0000-0000-000072090000}"/>
    <cellStyle name="Normal 2 3 2 6 5" xfId="3337" xr:uid="{00000000-0005-0000-0000-000073090000}"/>
    <cellStyle name="Normal 2 3 2 7" xfId="3338" xr:uid="{00000000-0005-0000-0000-000074090000}"/>
    <cellStyle name="Normal 2 3 2 7 2" xfId="3241" xr:uid="{00000000-0005-0000-0000-000075090000}"/>
    <cellStyle name="Normal 2 3 2 7 3" xfId="3245" xr:uid="{00000000-0005-0000-0000-000076090000}"/>
    <cellStyle name="Normal 2 3 2 7 4" xfId="3248" xr:uid="{00000000-0005-0000-0000-000077090000}"/>
    <cellStyle name="Normal 2 3 2 8" xfId="3111" xr:uid="{00000000-0005-0000-0000-000078090000}"/>
    <cellStyle name="Normal 2 3 2 9" xfId="3117" xr:uid="{00000000-0005-0000-0000-000079090000}"/>
    <cellStyle name="Normal 2 3 3" xfId="2085" xr:uid="{00000000-0005-0000-0000-00007A090000}"/>
    <cellStyle name="Normal 2 3 3 10" xfId="3339" xr:uid="{00000000-0005-0000-0000-00007B090000}"/>
    <cellStyle name="Normal 2 3 3 2" xfId="2088" xr:uid="{00000000-0005-0000-0000-00007C090000}"/>
    <cellStyle name="Normal 2 3 3 2 2" xfId="3340" xr:uid="{00000000-0005-0000-0000-00007D090000}"/>
    <cellStyle name="Normal 2 3 3 2 2 2" xfId="3341" xr:uid="{00000000-0005-0000-0000-00007E090000}"/>
    <cellStyle name="Normal 2 3 3 2 2 3" xfId="3343" xr:uid="{00000000-0005-0000-0000-00007F090000}"/>
    <cellStyle name="Normal 2 3 3 2 2 4" xfId="740" xr:uid="{00000000-0005-0000-0000-000080090000}"/>
    <cellStyle name="Normal 2 3 3 2 3" xfId="38" xr:uid="{00000000-0005-0000-0000-000081090000}"/>
    <cellStyle name="Normal 2 3 3 2 4" xfId="3344" xr:uid="{00000000-0005-0000-0000-000082090000}"/>
    <cellStyle name="Normal 2 3 3 2 5" xfId="3345" xr:uid="{00000000-0005-0000-0000-000083090000}"/>
    <cellStyle name="Normal 2 3 3 3" xfId="2090" xr:uid="{00000000-0005-0000-0000-000084090000}"/>
    <cellStyle name="Normal 2 3 3 3 2" xfId="3346" xr:uid="{00000000-0005-0000-0000-000085090000}"/>
    <cellStyle name="Normal 2 3 3 3 2 2" xfId="1768" xr:uid="{00000000-0005-0000-0000-000086090000}"/>
    <cellStyle name="Normal 2 3 3 3 2 3" xfId="1771" xr:uid="{00000000-0005-0000-0000-000087090000}"/>
    <cellStyle name="Normal 2 3 3 3 2 4" xfId="769" xr:uid="{00000000-0005-0000-0000-000088090000}"/>
    <cellStyle name="Normal 2 3 3 3 3" xfId="3347" xr:uid="{00000000-0005-0000-0000-000089090000}"/>
    <cellStyle name="Normal 2 3 3 3 4" xfId="3348" xr:uid="{00000000-0005-0000-0000-00008A090000}"/>
    <cellStyle name="Normal 2 3 3 3 5" xfId="3349" xr:uid="{00000000-0005-0000-0000-00008B090000}"/>
    <cellStyle name="Normal 2 3 3 4" xfId="2092" xr:uid="{00000000-0005-0000-0000-00008C090000}"/>
    <cellStyle name="Normal 2 3 3 4 2" xfId="3350" xr:uid="{00000000-0005-0000-0000-00008D090000}"/>
    <cellStyle name="Normal 2 3 3 4 2 2" xfId="3351" xr:uid="{00000000-0005-0000-0000-00008E090000}"/>
    <cellStyle name="Normal 2 3 3 4 2 3" xfId="1941" xr:uid="{00000000-0005-0000-0000-00008F090000}"/>
    <cellStyle name="Normal 2 3 3 4 2 4" xfId="796" xr:uid="{00000000-0005-0000-0000-000090090000}"/>
    <cellStyle name="Normal 2 3 3 4 3" xfId="3352" xr:uid="{00000000-0005-0000-0000-000091090000}"/>
    <cellStyle name="Normal 2 3 3 4 4" xfId="3353" xr:uid="{00000000-0005-0000-0000-000092090000}"/>
    <cellStyle name="Normal 2 3 3 4 5" xfId="3354" xr:uid="{00000000-0005-0000-0000-000093090000}"/>
    <cellStyle name="Normal 2 3 3 5" xfId="3355" xr:uid="{00000000-0005-0000-0000-000094090000}"/>
    <cellStyle name="Normal 2 3 3 5 2" xfId="3356" xr:uid="{00000000-0005-0000-0000-000095090000}"/>
    <cellStyle name="Normal 2 3 3 5 2 2" xfId="3357" xr:uid="{00000000-0005-0000-0000-000096090000}"/>
    <cellStyle name="Normal 2 3 3 5 2 3" xfId="103" xr:uid="{00000000-0005-0000-0000-000097090000}"/>
    <cellStyle name="Normal 2 3 3 5 2 4" xfId="111" xr:uid="{00000000-0005-0000-0000-000098090000}"/>
    <cellStyle name="Normal 2 3 3 5 3" xfId="3358" xr:uid="{00000000-0005-0000-0000-000099090000}"/>
    <cellStyle name="Normal 2 3 3 5 4" xfId="3359" xr:uid="{00000000-0005-0000-0000-00009A090000}"/>
    <cellStyle name="Normal 2 3 3 5 5" xfId="3360" xr:uid="{00000000-0005-0000-0000-00009B090000}"/>
    <cellStyle name="Normal 2 3 3 6" xfId="3361" xr:uid="{00000000-0005-0000-0000-00009C090000}"/>
    <cellStyle name="Normal 2 3 3 6 2" xfId="3362" xr:uid="{00000000-0005-0000-0000-00009D090000}"/>
    <cellStyle name="Normal 2 3 3 6 2 2" xfId="869" xr:uid="{00000000-0005-0000-0000-00009E090000}"/>
    <cellStyle name="Normal 2 3 3 6 2 3" xfId="880" xr:uid="{00000000-0005-0000-0000-00009F090000}"/>
    <cellStyle name="Normal 2 3 3 6 2 4" xfId="845" xr:uid="{00000000-0005-0000-0000-0000A0090000}"/>
    <cellStyle name="Normal 2 3 3 6 3" xfId="3364" xr:uid="{00000000-0005-0000-0000-0000A1090000}"/>
    <cellStyle name="Normal 2 3 3 6 4" xfId="3365" xr:uid="{00000000-0005-0000-0000-0000A2090000}"/>
    <cellStyle name="Normal 2 3 3 6 5" xfId="3366" xr:uid="{00000000-0005-0000-0000-0000A3090000}"/>
    <cellStyle name="Normal 2 3 3 7" xfId="3367" xr:uid="{00000000-0005-0000-0000-0000A4090000}"/>
    <cellStyle name="Normal 2 3 3 7 2" xfId="3368" xr:uid="{00000000-0005-0000-0000-0000A5090000}"/>
    <cellStyle name="Normal 2 3 3 7 3" xfId="1982" xr:uid="{00000000-0005-0000-0000-0000A6090000}"/>
    <cellStyle name="Normal 2 3 3 7 4" xfId="1984" xr:uid="{00000000-0005-0000-0000-0000A7090000}"/>
    <cellStyle name="Normal 2 3 3 8" xfId="3124" xr:uid="{00000000-0005-0000-0000-0000A8090000}"/>
    <cellStyle name="Normal 2 3 3 9" xfId="3127" xr:uid="{00000000-0005-0000-0000-0000A9090000}"/>
    <cellStyle name="Normal 2 3 4" xfId="2096" xr:uid="{00000000-0005-0000-0000-0000AA090000}"/>
    <cellStyle name="Normal 2 3 4 10" xfId="3369" xr:uid="{00000000-0005-0000-0000-0000AB090000}"/>
    <cellStyle name="Normal 2 3 4 2" xfId="3370" xr:uid="{00000000-0005-0000-0000-0000AC090000}"/>
    <cellStyle name="Normal 2 3 4 2 2" xfId="3371" xr:uid="{00000000-0005-0000-0000-0000AD090000}"/>
    <cellStyle name="Normal 2 3 4 2 2 2" xfId="1283" xr:uid="{00000000-0005-0000-0000-0000AE090000}"/>
    <cellStyle name="Normal 2 3 4 2 2 3" xfId="3372" xr:uid="{00000000-0005-0000-0000-0000AF090000}"/>
    <cellStyle name="Normal 2 3 4 2 2 4" xfId="891" xr:uid="{00000000-0005-0000-0000-0000B0090000}"/>
    <cellStyle name="Normal 2 3 4 2 3" xfId="3373" xr:uid="{00000000-0005-0000-0000-0000B1090000}"/>
    <cellStyle name="Normal 2 3 4 2 4" xfId="3374" xr:uid="{00000000-0005-0000-0000-0000B2090000}"/>
    <cellStyle name="Normal 2 3 4 2 5" xfId="3375" xr:uid="{00000000-0005-0000-0000-0000B3090000}"/>
    <cellStyle name="Normal 2 3 4 3" xfId="3376" xr:uid="{00000000-0005-0000-0000-0000B4090000}"/>
    <cellStyle name="Normal 2 3 4 3 2" xfId="3377" xr:uid="{00000000-0005-0000-0000-0000B5090000}"/>
    <cellStyle name="Normal 2 3 4 3 2 2" xfId="1316" xr:uid="{00000000-0005-0000-0000-0000B6090000}"/>
    <cellStyle name="Normal 2 3 4 3 2 3" xfId="3378" xr:uid="{00000000-0005-0000-0000-0000B7090000}"/>
    <cellStyle name="Normal 2 3 4 3 2 4" xfId="965" xr:uid="{00000000-0005-0000-0000-0000B8090000}"/>
    <cellStyle name="Normal 2 3 4 3 3" xfId="3379" xr:uid="{00000000-0005-0000-0000-0000B9090000}"/>
    <cellStyle name="Normal 2 3 4 3 4" xfId="3380" xr:uid="{00000000-0005-0000-0000-0000BA090000}"/>
    <cellStyle name="Normal 2 3 4 3 5" xfId="3381" xr:uid="{00000000-0005-0000-0000-0000BB090000}"/>
    <cellStyle name="Normal 2 3 4 4" xfId="3382" xr:uid="{00000000-0005-0000-0000-0000BC090000}"/>
    <cellStyle name="Normal 2 3 4 4 2" xfId="3383" xr:uid="{00000000-0005-0000-0000-0000BD090000}"/>
    <cellStyle name="Normal 2 3 4 4 2 2" xfId="3384" xr:uid="{00000000-0005-0000-0000-0000BE090000}"/>
    <cellStyle name="Normal 2 3 4 4 2 3" xfId="3385" xr:uid="{00000000-0005-0000-0000-0000BF090000}"/>
    <cellStyle name="Normal 2 3 4 4 2 4" xfId="986" xr:uid="{00000000-0005-0000-0000-0000C0090000}"/>
    <cellStyle name="Normal 2 3 4 4 3" xfId="3386" xr:uid="{00000000-0005-0000-0000-0000C1090000}"/>
    <cellStyle name="Normal 2 3 4 4 4" xfId="3387" xr:uid="{00000000-0005-0000-0000-0000C2090000}"/>
    <cellStyle name="Normal 2 3 4 4 5" xfId="2260" xr:uid="{00000000-0005-0000-0000-0000C3090000}"/>
    <cellStyle name="Normal 2 3 4 5" xfId="3388" xr:uid="{00000000-0005-0000-0000-0000C4090000}"/>
    <cellStyle name="Normal 2 3 4 5 2" xfId="3389" xr:uid="{00000000-0005-0000-0000-0000C5090000}"/>
    <cellStyle name="Normal 2 3 4 5 2 2" xfId="3390" xr:uid="{00000000-0005-0000-0000-0000C6090000}"/>
    <cellStyle name="Normal 2 3 4 5 2 3" xfId="3391" xr:uid="{00000000-0005-0000-0000-0000C7090000}"/>
    <cellStyle name="Normal 2 3 4 5 2 4" xfId="1001" xr:uid="{00000000-0005-0000-0000-0000C8090000}"/>
    <cellStyle name="Normal 2 3 4 5 3" xfId="3392" xr:uid="{00000000-0005-0000-0000-0000C9090000}"/>
    <cellStyle name="Normal 2 3 4 5 4" xfId="3393" xr:uid="{00000000-0005-0000-0000-0000CA090000}"/>
    <cellStyle name="Normal 2 3 4 5 5" xfId="3394" xr:uid="{00000000-0005-0000-0000-0000CB090000}"/>
    <cellStyle name="Normal 2 3 4 6" xfId="3395" xr:uid="{00000000-0005-0000-0000-0000CC090000}"/>
    <cellStyle name="Normal 2 3 4 6 2" xfId="1231" xr:uid="{00000000-0005-0000-0000-0000CD090000}"/>
    <cellStyle name="Normal 2 3 4 6 2 2" xfId="3396" xr:uid="{00000000-0005-0000-0000-0000CE090000}"/>
    <cellStyle name="Normal 2 3 4 6 2 3" xfId="3397" xr:uid="{00000000-0005-0000-0000-0000CF090000}"/>
    <cellStyle name="Normal 2 3 4 6 2 4" xfId="1009" xr:uid="{00000000-0005-0000-0000-0000D0090000}"/>
    <cellStyle name="Normal 2 3 4 6 3" xfId="3398" xr:uid="{00000000-0005-0000-0000-0000D1090000}"/>
    <cellStyle name="Normal 2 3 4 6 4" xfId="3399" xr:uid="{00000000-0005-0000-0000-0000D2090000}"/>
    <cellStyle name="Normal 2 3 4 6 5" xfId="3400" xr:uid="{00000000-0005-0000-0000-0000D3090000}"/>
    <cellStyle name="Normal 2 3 4 7" xfId="3401" xr:uid="{00000000-0005-0000-0000-0000D4090000}"/>
    <cellStyle name="Normal 2 3 4 7 2" xfId="3402" xr:uid="{00000000-0005-0000-0000-0000D5090000}"/>
    <cellStyle name="Normal 2 3 4 7 3" xfId="3403" xr:uid="{00000000-0005-0000-0000-0000D6090000}"/>
    <cellStyle name="Normal 2 3 4 7 4" xfId="3404" xr:uid="{00000000-0005-0000-0000-0000D7090000}"/>
    <cellStyle name="Normal 2 3 4 8" xfId="3134" xr:uid="{00000000-0005-0000-0000-0000D8090000}"/>
    <cellStyle name="Normal 2 3 4 9" xfId="3137" xr:uid="{00000000-0005-0000-0000-0000D9090000}"/>
    <cellStyle name="Normal 2 3 5" xfId="2101" xr:uid="{00000000-0005-0000-0000-0000DA090000}"/>
    <cellStyle name="Normal 2 3 5 10" xfId="1634" xr:uid="{00000000-0005-0000-0000-0000DB090000}"/>
    <cellStyle name="Normal 2 3 5 11" xfId="1637" xr:uid="{00000000-0005-0000-0000-0000DC090000}"/>
    <cellStyle name="Normal 2 3 5 12" xfId="2326" xr:uid="{00000000-0005-0000-0000-0000DD090000}"/>
    <cellStyle name="Normal 2 3 5 2" xfId="3257" xr:uid="{00000000-0005-0000-0000-0000DE090000}"/>
    <cellStyle name="Normal 2 3 5 2 2" xfId="3259" xr:uid="{00000000-0005-0000-0000-0000DF090000}"/>
    <cellStyle name="Normal 2 3 5 2 2 2" xfId="3261" xr:uid="{00000000-0005-0000-0000-0000E0090000}"/>
    <cellStyle name="Normal 2 3 5 2 2 3" xfId="3263" xr:uid="{00000000-0005-0000-0000-0000E1090000}"/>
    <cellStyle name="Normal 2 3 5 2 2 4" xfId="3406" xr:uid="{00000000-0005-0000-0000-0000E2090000}"/>
    <cellStyle name="Normal 2 3 5 2 3" xfId="3265" xr:uid="{00000000-0005-0000-0000-0000E3090000}"/>
    <cellStyle name="Normal 2 3 5 2 4" xfId="3269" xr:uid="{00000000-0005-0000-0000-0000E4090000}"/>
    <cellStyle name="Normal 2 3 5 2 5" xfId="3408" xr:uid="{00000000-0005-0000-0000-0000E5090000}"/>
    <cellStyle name="Normal 2 3 5 3" xfId="2073" xr:uid="{00000000-0005-0000-0000-0000E6090000}"/>
    <cellStyle name="Normal 2 3 5 3 2" xfId="3310" xr:uid="{00000000-0005-0000-0000-0000E7090000}"/>
    <cellStyle name="Normal 2 3 5 3 2 2" xfId="3313" xr:uid="{00000000-0005-0000-0000-0000E8090000}"/>
    <cellStyle name="Normal 2 3 5 3 2 3" xfId="2060" xr:uid="{00000000-0005-0000-0000-0000E9090000}"/>
    <cellStyle name="Normal 2 3 5 3 2 4" xfId="2064" xr:uid="{00000000-0005-0000-0000-0000EA090000}"/>
    <cellStyle name="Normal 2 3 5 3 3" xfId="2086" xr:uid="{00000000-0005-0000-0000-0000EB090000}"/>
    <cellStyle name="Normal 2 3 5 3 4" xfId="2097" xr:uid="{00000000-0005-0000-0000-0000EC090000}"/>
    <cellStyle name="Normal 2 3 5 3 5" xfId="2102" xr:uid="{00000000-0005-0000-0000-0000ED090000}"/>
    <cellStyle name="Normal 2 3 5 4" xfId="2075" xr:uid="{00000000-0005-0000-0000-0000EE090000}"/>
    <cellStyle name="Normal 2 3 5 4 2" xfId="3409" xr:uid="{00000000-0005-0000-0000-0000EF090000}"/>
    <cellStyle name="Normal 2 3 5 4 2 2" xfId="3411" xr:uid="{00000000-0005-0000-0000-0000F0090000}"/>
    <cellStyle name="Normal 2 3 5 4 2 3" xfId="3414" xr:uid="{00000000-0005-0000-0000-0000F1090000}"/>
    <cellStyle name="Normal 2 3 5 4 2 4" xfId="3418" xr:uid="{00000000-0005-0000-0000-0000F2090000}"/>
    <cellStyle name="Normal 2 3 5 4 3" xfId="2116" xr:uid="{00000000-0005-0000-0000-0000F3090000}"/>
    <cellStyle name="Normal 2 3 5 4 4" xfId="2124" xr:uid="{00000000-0005-0000-0000-0000F4090000}"/>
    <cellStyle name="Normal 2 3 5 4 5" xfId="2128" xr:uid="{00000000-0005-0000-0000-0000F5090000}"/>
    <cellStyle name="Normal 2 3 5 5" xfId="3277" xr:uid="{00000000-0005-0000-0000-0000F6090000}"/>
    <cellStyle name="Normal 2 3 5 5 2" xfId="1831" xr:uid="{00000000-0005-0000-0000-0000F7090000}"/>
    <cellStyle name="Normal 2 3 5 5 2 2" xfId="1368" xr:uid="{00000000-0005-0000-0000-0000F8090000}"/>
    <cellStyle name="Normal 2 3 5 5 2 3" xfId="2045" xr:uid="{00000000-0005-0000-0000-0000F9090000}"/>
    <cellStyle name="Normal 2 3 5 5 2 4" xfId="2048" xr:uid="{00000000-0005-0000-0000-0000FA090000}"/>
    <cellStyle name="Normal 2 3 5 5 3" xfId="1834" xr:uid="{00000000-0005-0000-0000-0000FB090000}"/>
    <cellStyle name="Normal 2 3 5 5 4" xfId="3420" xr:uid="{00000000-0005-0000-0000-0000FC090000}"/>
    <cellStyle name="Normal 2 3 5 5 5" xfId="3421" xr:uid="{00000000-0005-0000-0000-0000FD090000}"/>
    <cellStyle name="Normal 2 3 5 6" xfId="3280" xr:uid="{00000000-0005-0000-0000-0000FE090000}"/>
    <cellStyle name="Normal 2 3 5 6 2" xfId="1845" xr:uid="{00000000-0005-0000-0000-0000FF090000}"/>
    <cellStyle name="Normal 2 3 5 6 2 2" xfId="2441" xr:uid="{00000000-0005-0000-0000-0000000A0000}"/>
    <cellStyle name="Normal 2 3 5 6 2 3" xfId="3422" xr:uid="{00000000-0005-0000-0000-0000010A0000}"/>
    <cellStyle name="Normal 2 3 5 6 2 4" xfId="3425" xr:uid="{00000000-0005-0000-0000-0000020A0000}"/>
    <cellStyle name="Normal 2 3 5 6 3" xfId="1848" xr:uid="{00000000-0005-0000-0000-0000030A0000}"/>
    <cellStyle name="Normal 2 3 5 6 4" xfId="2221" xr:uid="{00000000-0005-0000-0000-0000040A0000}"/>
    <cellStyle name="Normal 2 3 5 6 5" xfId="2257" xr:uid="{00000000-0005-0000-0000-0000050A0000}"/>
    <cellStyle name="Normal 2 3 5 7" xfId="3427" xr:uid="{00000000-0005-0000-0000-0000060A0000}"/>
    <cellStyle name="Normal 2 3 5 7 2" xfId="1857" xr:uid="{00000000-0005-0000-0000-0000070A0000}"/>
    <cellStyle name="Normal 2 3 5 7 2 2" xfId="3430" xr:uid="{00000000-0005-0000-0000-0000080A0000}"/>
    <cellStyle name="Normal 2 3 5 7 2 3" xfId="3433" xr:uid="{00000000-0005-0000-0000-0000090A0000}"/>
    <cellStyle name="Normal 2 3 5 7 2 4" xfId="3436" xr:uid="{00000000-0005-0000-0000-00000A0A0000}"/>
    <cellStyle name="Normal 2 3 5 7 3" xfId="1860" xr:uid="{00000000-0005-0000-0000-00000B0A0000}"/>
    <cellStyle name="Normal 2 3 5 7 4" xfId="2337" xr:uid="{00000000-0005-0000-0000-00000C0A0000}"/>
    <cellStyle name="Normal 2 3 5 7 5" xfId="2346" xr:uid="{00000000-0005-0000-0000-00000D0A0000}"/>
    <cellStyle name="Normal 2 3 5 8" xfId="3438" xr:uid="{00000000-0005-0000-0000-00000E0A0000}"/>
    <cellStyle name="Normal 2 3 5 8 2" xfId="1876" xr:uid="{00000000-0005-0000-0000-00000F0A0000}"/>
    <cellStyle name="Normal 2 3 5 8 3" xfId="1880" xr:uid="{00000000-0005-0000-0000-0000100A0000}"/>
    <cellStyle name="Normal 2 3 5 8 4" xfId="2395" xr:uid="{00000000-0005-0000-0000-0000110A0000}"/>
    <cellStyle name="Normal 2 3 5 9" xfId="3440" xr:uid="{00000000-0005-0000-0000-0000120A0000}"/>
    <cellStyle name="Normal 2 3 5 9 2" xfId="1887" xr:uid="{00000000-0005-0000-0000-0000130A0000}"/>
    <cellStyle name="Normal 2 3 5 9 3" xfId="1891" xr:uid="{00000000-0005-0000-0000-0000140A0000}"/>
    <cellStyle name="Normal 2 3 5 9 4" xfId="3442" xr:uid="{00000000-0005-0000-0000-0000150A0000}"/>
    <cellStyle name="Normal 2 3 6" xfId="2105" xr:uid="{00000000-0005-0000-0000-0000160A0000}"/>
    <cellStyle name="Normal 2 3 6 2" xfId="2107" xr:uid="{00000000-0005-0000-0000-0000170A0000}"/>
    <cellStyle name="Normal 2 3 6 2 2" xfId="3444" xr:uid="{00000000-0005-0000-0000-0000180A0000}"/>
    <cellStyle name="Normal 2 3 6 2 3" xfId="3446" xr:uid="{00000000-0005-0000-0000-0000190A0000}"/>
    <cellStyle name="Normal 2 3 6 2 4" xfId="3448" xr:uid="{00000000-0005-0000-0000-00001A0A0000}"/>
    <cellStyle name="Normal 2 3 6 3" xfId="2110" xr:uid="{00000000-0005-0000-0000-00001B0A0000}"/>
    <cellStyle name="Normal 2 3 6 4" xfId="3450" xr:uid="{00000000-0005-0000-0000-00001C0A0000}"/>
    <cellStyle name="Normal 2 3 6 5" xfId="3452" xr:uid="{00000000-0005-0000-0000-00001D0A0000}"/>
    <cellStyle name="Normal 2 3 7" xfId="2113" xr:uid="{00000000-0005-0000-0000-00001E0A0000}"/>
    <cellStyle name="Normal 2 3 7 2" xfId="488" xr:uid="{00000000-0005-0000-0000-00001F0A0000}"/>
    <cellStyle name="Normal 2 3 7 2 2" xfId="3454" xr:uid="{00000000-0005-0000-0000-0000200A0000}"/>
    <cellStyle name="Normal 2 3 7 2 3" xfId="3455" xr:uid="{00000000-0005-0000-0000-0000210A0000}"/>
    <cellStyle name="Normal 2 3 7 2 4" xfId="3456" xr:uid="{00000000-0005-0000-0000-0000220A0000}"/>
    <cellStyle name="Normal 2 3 7 3" xfId="3457" xr:uid="{00000000-0005-0000-0000-0000230A0000}"/>
    <cellStyle name="Normal 2 3 7 4" xfId="3459" xr:uid="{00000000-0005-0000-0000-0000240A0000}"/>
    <cellStyle name="Normal 2 3 7 5" xfId="327" xr:uid="{00000000-0005-0000-0000-0000250A0000}"/>
    <cellStyle name="Normal 2 3 8" xfId="1401" xr:uid="{00000000-0005-0000-0000-0000260A0000}"/>
    <cellStyle name="Normal 2 3 8 2" xfId="3461" xr:uid="{00000000-0005-0000-0000-0000270A0000}"/>
    <cellStyle name="Normal 2 3 8 2 2" xfId="3463" xr:uid="{00000000-0005-0000-0000-0000280A0000}"/>
    <cellStyle name="Normal 2 3 8 2 3" xfId="3465" xr:uid="{00000000-0005-0000-0000-0000290A0000}"/>
    <cellStyle name="Normal 2 3 8 2 4" xfId="3467" xr:uid="{00000000-0005-0000-0000-00002A0A0000}"/>
    <cellStyle name="Normal 2 3 8 3" xfId="3469" xr:uid="{00000000-0005-0000-0000-00002B0A0000}"/>
    <cellStyle name="Normal 2 3 8 4" xfId="3471" xr:uid="{00000000-0005-0000-0000-00002C0A0000}"/>
    <cellStyle name="Normal 2 3 8 5" xfId="3473" xr:uid="{00000000-0005-0000-0000-00002D0A0000}"/>
    <cellStyle name="Normal 2 3 9" xfId="1404" xr:uid="{00000000-0005-0000-0000-00002E0A0000}"/>
    <cellStyle name="Normal 2 3 9 2" xfId="3475" xr:uid="{00000000-0005-0000-0000-00002F0A0000}"/>
    <cellStyle name="Normal 2 3 9 2 2" xfId="3477" xr:uid="{00000000-0005-0000-0000-0000300A0000}"/>
    <cellStyle name="Normal 2 3 9 2 3" xfId="3479" xr:uid="{00000000-0005-0000-0000-0000310A0000}"/>
    <cellStyle name="Normal 2 3 9 2 4" xfId="3481" xr:uid="{00000000-0005-0000-0000-0000320A0000}"/>
    <cellStyle name="Normal 2 3 9 3" xfId="3483" xr:uid="{00000000-0005-0000-0000-0000330A0000}"/>
    <cellStyle name="Normal 2 3 9 4" xfId="3485" xr:uid="{00000000-0005-0000-0000-0000340A0000}"/>
    <cellStyle name="Normal 2 3 9 5" xfId="3487" xr:uid="{00000000-0005-0000-0000-0000350A0000}"/>
    <cellStyle name="Normal 2 4" xfId="2076" xr:uid="{00000000-0005-0000-0000-0000360A0000}"/>
    <cellStyle name="Normal 2 4 2" xfId="3410" xr:uid="{00000000-0005-0000-0000-0000370A0000}"/>
    <cellStyle name="Normal 2 4 2 2" xfId="3412" xr:uid="{00000000-0005-0000-0000-0000380A0000}"/>
    <cellStyle name="Normal 2 4 2 3" xfId="3415" xr:uid="{00000000-0005-0000-0000-0000390A0000}"/>
    <cellStyle name="Normal 2 4 2 4" xfId="3419" xr:uid="{00000000-0005-0000-0000-00003A0A0000}"/>
    <cellStyle name="Normal 2 4 3" xfId="2117" xr:uid="{00000000-0005-0000-0000-00003B0A0000}"/>
    <cellStyle name="Normal 2 4 4" xfId="2125" xr:uid="{00000000-0005-0000-0000-00003C0A0000}"/>
    <cellStyle name="Normal 2 4 5" xfId="2129" xr:uid="{00000000-0005-0000-0000-00003D0A0000}"/>
    <cellStyle name="Normal 2 4 5 2" xfId="3489" xr:uid="{00000000-0005-0000-0000-00003E0A0000}"/>
    <cellStyle name="Normal 2 4 5 3" xfId="3490" xr:uid="{00000000-0005-0000-0000-00003F0A0000}"/>
    <cellStyle name="Normal 2 4 6" xfId="2132" xr:uid="{00000000-0005-0000-0000-0000400A0000}"/>
    <cellStyle name="Normal 2 5" xfId="3278" xr:uid="{00000000-0005-0000-0000-0000410A0000}"/>
    <cellStyle name="Normal 2 6" xfId="3281" xr:uid="{00000000-0005-0000-0000-0000420A0000}"/>
    <cellStyle name="Normal 2 6 10" xfId="3491" xr:uid="{00000000-0005-0000-0000-0000430A0000}"/>
    <cellStyle name="Normal 2 6 2" xfId="1846" xr:uid="{00000000-0005-0000-0000-0000440A0000}"/>
    <cellStyle name="Normal 2 6 2 2" xfId="2442" xr:uid="{00000000-0005-0000-0000-0000450A0000}"/>
    <cellStyle name="Normal 2 6 2 2 2" xfId="3493" xr:uid="{00000000-0005-0000-0000-0000460A0000}"/>
    <cellStyle name="Normal 2 6 2 2 3" xfId="3495" xr:uid="{00000000-0005-0000-0000-0000470A0000}"/>
    <cellStyle name="Normal 2 6 2 2 4" xfId="3497" xr:uid="{00000000-0005-0000-0000-0000480A0000}"/>
    <cellStyle name="Normal 2 6 2 3" xfId="3423" xr:uid="{00000000-0005-0000-0000-0000490A0000}"/>
    <cellStyle name="Normal 2 6 2 4" xfId="3426" xr:uid="{00000000-0005-0000-0000-00004A0A0000}"/>
    <cellStyle name="Normal 2 6 2 5" xfId="3499" xr:uid="{00000000-0005-0000-0000-00004B0A0000}"/>
    <cellStyle name="Normal 2 6 3" xfId="1849" xr:uid="{00000000-0005-0000-0000-00004C0A0000}"/>
    <cellStyle name="Normal 2 6 3 2" xfId="3500" xr:uid="{00000000-0005-0000-0000-00004D0A0000}"/>
    <cellStyle name="Normal 2 6 3 2 2" xfId="3502" xr:uid="{00000000-0005-0000-0000-00004E0A0000}"/>
    <cellStyle name="Normal 2 6 3 2 3" xfId="2874" xr:uid="{00000000-0005-0000-0000-00004F0A0000}"/>
    <cellStyle name="Normal 2 6 3 2 4" xfId="2876" xr:uid="{00000000-0005-0000-0000-0000500A0000}"/>
    <cellStyle name="Normal 2 6 3 3" xfId="3503" xr:uid="{00000000-0005-0000-0000-0000510A0000}"/>
    <cellStyle name="Normal 2 6 3 4" xfId="3504" xr:uid="{00000000-0005-0000-0000-0000520A0000}"/>
    <cellStyle name="Normal 2 6 3 5" xfId="2" xr:uid="{00000000-0005-0000-0000-0000530A0000}"/>
    <cellStyle name="Normal 2 6 4" xfId="2222" xr:uid="{00000000-0005-0000-0000-0000540A0000}"/>
    <cellStyle name="Normal 2 6 4 2" xfId="2226" xr:uid="{00000000-0005-0000-0000-0000550A0000}"/>
    <cellStyle name="Normal 2 6 4 2 2" xfId="2228" xr:uid="{00000000-0005-0000-0000-0000560A0000}"/>
    <cellStyle name="Normal 2 6 4 2 3" xfId="2230" xr:uid="{00000000-0005-0000-0000-0000570A0000}"/>
    <cellStyle name="Normal 2 6 4 2 4" xfId="2232" xr:uid="{00000000-0005-0000-0000-0000580A0000}"/>
    <cellStyle name="Normal 2 6 4 3" xfId="2234" xr:uid="{00000000-0005-0000-0000-0000590A0000}"/>
    <cellStyle name="Normal 2 6 4 4" xfId="2239" xr:uid="{00000000-0005-0000-0000-00005A0A0000}"/>
    <cellStyle name="Normal 2 6 4 5" xfId="2244" xr:uid="{00000000-0005-0000-0000-00005B0A0000}"/>
    <cellStyle name="Normal 2 6 5" xfId="2258" xr:uid="{00000000-0005-0000-0000-00005C0A0000}"/>
    <cellStyle name="Normal 2 6 5 2" xfId="2262" xr:uid="{00000000-0005-0000-0000-00005D0A0000}"/>
    <cellStyle name="Normal 2 6 5 2 2" xfId="2264" xr:uid="{00000000-0005-0000-0000-00005E0A0000}"/>
    <cellStyle name="Normal 2 6 5 2 3" xfId="2266" xr:uid="{00000000-0005-0000-0000-00005F0A0000}"/>
    <cellStyle name="Normal 2 6 5 2 4" xfId="2268" xr:uid="{00000000-0005-0000-0000-0000600A0000}"/>
    <cellStyle name="Normal 2 6 5 3" xfId="2270" xr:uid="{00000000-0005-0000-0000-0000610A0000}"/>
    <cellStyle name="Normal 2 6 5 4" xfId="2275" xr:uid="{00000000-0005-0000-0000-0000620A0000}"/>
    <cellStyle name="Normal 2 6 5 5" xfId="2280" xr:uid="{00000000-0005-0000-0000-0000630A0000}"/>
    <cellStyle name="Normal 2 6 6" xfId="2298" xr:uid="{00000000-0005-0000-0000-0000640A0000}"/>
    <cellStyle name="Normal 2 6 6 2" xfId="2300" xr:uid="{00000000-0005-0000-0000-0000650A0000}"/>
    <cellStyle name="Normal 2 6 6 2 2" xfId="3505" xr:uid="{00000000-0005-0000-0000-0000660A0000}"/>
    <cellStyle name="Normal 2 6 6 2 3" xfId="3507" xr:uid="{00000000-0005-0000-0000-0000670A0000}"/>
    <cellStyle name="Normal 2 6 6 2 4" xfId="3509" xr:uid="{00000000-0005-0000-0000-0000680A0000}"/>
    <cellStyle name="Normal 2 6 6 3" xfId="2302" xr:uid="{00000000-0005-0000-0000-0000690A0000}"/>
    <cellStyle name="Normal 2 6 6 4" xfId="2304" xr:uid="{00000000-0005-0000-0000-00006A0A0000}"/>
    <cellStyle name="Normal 2 6 6 5" xfId="3510" xr:uid="{00000000-0005-0000-0000-00006B0A0000}"/>
    <cellStyle name="Normal 2 6 7" xfId="2306" xr:uid="{00000000-0005-0000-0000-00006C0A0000}"/>
    <cellStyle name="Normal 2 6 7 2" xfId="2309" xr:uid="{00000000-0005-0000-0000-00006D0A0000}"/>
    <cellStyle name="Normal 2 6 7 3" xfId="2311" xr:uid="{00000000-0005-0000-0000-00006E0A0000}"/>
    <cellStyle name="Normal 2 6 7 4" xfId="2313" xr:uid="{00000000-0005-0000-0000-00006F0A0000}"/>
    <cellStyle name="Normal 2 6 8" xfId="2315" xr:uid="{00000000-0005-0000-0000-0000700A0000}"/>
    <cellStyle name="Normal 2 6 9" xfId="2320" xr:uid="{00000000-0005-0000-0000-0000710A0000}"/>
    <cellStyle name="Normal 2 7" xfId="3428" xr:uid="{00000000-0005-0000-0000-0000720A0000}"/>
    <cellStyle name="Normal 2 7 10" xfId="2917" xr:uid="{00000000-0005-0000-0000-0000730A0000}"/>
    <cellStyle name="Normal 2 7 11" xfId="2928" xr:uid="{00000000-0005-0000-0000-0000740A0000}"/>
    <cellStyle name="Normal 2 7 2" xfId="1858" xr:uid="{00000000-0005-0000-0000-0000750A0000}"/>
    <cellStyle name="Normal 2 7 2 2" xfId="3431" xr:uid="{00000000-0005-0000-0000-0000760A0000}"/>
    <cellStyle name="Normal 2 7 2 2 2" xfId="3511" xr:uid="{00000000-0005-0000-0000-0000770A0000}"/>
    <cellStyle name="Normal 2 7 2 2 3" xfId="3512" xr:uid="{00000000-0005-0000-0000-0000780A0000}"/>
    <cellStyle name="Normal 2 7 2 2 4" xfId="3513" xr:uid="{00000000-0005-0000-0000-0000790A0000}"/>
    <cellStyle name="Normal 2 7 2 3" xfId="3434" xr:uid="{00000000-0005-0000-0000-00007A0A0000}"/>
    <cellStyle name="Normal 2 7 2 4" xfId="3437" xr:uid="{00000000-0005-0000-0000-00007B0A0000}"/>
    <cellStyle name="Normal 2 7 2 5" xfId="3515" xr:uid="{00000000-0005-0000-0000-00007C0A0000}"/>
    <cellStyle name="Normal 2 7 3" xfId="1861" xr:uid="{00000000-0005-0000-0000-00007D0A0000}"/>
    <cellStyle name="Normal 2 7 3 2" xfId="3516" xr:uid="{00000000-0005-0000-0000-00007E0A0000}"/>
    <cellStyle name="Normal 2 7 3 2 2" xfId="3517" xr:uid="{00000000-0005-0000-0000-00007F0A0000}"/>
    <cellStyle name="Normal 2 7 3 2 3" xfId="3518" xr:uid="{00000000-0005-0000-0000-0000800A0000}"/>
    <cellStyle name="Normal 2 7 3 2 4" xfId="3519" xr:uid="{00000000-0005-0000-0000-0000810A0000}"/>
    <cellStyle name="Normal 2 7 3 3" xfId="3520" xr:uid="{00000000-0005-0000-0000-0000820A0000}"/>
    <cellStyle name="Normal 2 7 3 4" xfId="3521" xr:uid="{00000000-0005-0000-0000-0000830A0000}"/>
    <cellStyle name="Normal 2 7 3 5" xfId="3522" xr:uid="{00000000-0005-0000-0000-0000840A0000}"/>
    <cellStyle name="Normal 2 7 4" xfId="2338" xr:uid="{00000000-0005-0000-0000-0000850A0000}"/>
    <cellStyle name="Normal 2 7 4 2" xfId="2340" xr:uid="{00000000-0005-0000-0000-0000860A0000}"/>
    <cellStyle name="Normal 2 7 4 2 2" xfId="3523" xr:uid="{00000000-0005-0000-0000-0000870A0000}"/>
    <cellStyle name="Normal 2 7 4 2 3" xfId="3524" xr:uid="{00000000-0005-0000-0000-0000880A0000}"/>
    <cellStyle name="Normal 2 7 4 2 4" xfId="3525" xr:uid="{00000000-0005-0000-0000-0000890A0000}"/>
    <cellStyle name="Normal 2 7 4 3" xfId="2342" xr:uid="{00000000-0005-0000-0000-00008A0A0000}"/>
    <cellStyle name="Normal 2 7 4 4" xfId="2344" xr:uid="{00000000-0005-0000-0000-00008B0A0000}"/>
    <cellStyle name="Normal 2 7 4 5" xfId="3526" xr:uid="{00000000-0005-0000-0000-00008C0A0000}"/>
    <cellStyle name="Normal 2 7 5" xfId="2347" xr:uid="{00000000-0005-0000-0000-00008D0A0000}"/>
    <cellStyle name="Normal 2 7 5 2" xfId="2351" xr:uid="{00000000-0005-0000-0000-00008E0A0000}"/>
    <cellStyle name="Normal 2 7 5 2 2" xfId="3528" xr:uid="{00000000-0005-0000-0000-00008F0A0000}"/>
    <cellStyle name="Normal 2 7 5 2 3" xfId="2140" xr:uid="{00000000-0005-0000-0000-0000900A0000}"/>
    <cellStyle name="Normal 2 7 5 2 4" xfId="2143" xr:uid="{00000000-0005-0000-0000-0000910A0000}"/>
    <cellStyle name="Normal 2 7 5 3" xfId="2355" xr:uid="{00000000-0005-0000-0000-0000920A0000}"/>
    <cellStyle name="Normal 2 7 5 4" xfId="2359" xr:uid="{00000000-0005-0000-0000-0000930A0000}"/>
    <cellStyle name="Normal 2 7 5 5" xfId="3530" xr:uid="{00000000-0005-0000-0000-0000940A0000}"/>
    <cellStyle name="Normal 2 7 6" xfId="2361" xr:uid="{00000000-0005-0000-0000-0000950A0000}"/>
    <cellStyle name="Normal 2 7 6 2" xfId="2364" xr:uid="{00000000-0005-0000-0000-0000960A0000}"/>
    <cellStyle name="Normal 2 7 6 2 2" xfId="3532" xr:uid="{00000000-0005-0000-0000-0000970A0000}"/>
    <cellStyle name="Normal 2 7 6 2 3" xfId="3534" xr:uid="{00000000-0005-0000-0000-0000980A0000}"/>
    <cellStyle name="Normal 2 7 6 2 4" xfId="3536" xr:uid="{00000000-0005-0000-0000-0000990A0000}"/>
    <cellStyle name="Normal 2 7 6 3" xfId="2367" xr:uid="{00000000-0005-0000-0000-00009A0A0000}"/>
    <cellStyle name="Normal 2 7 6 4" xfId="2370" xr:uid="{00000000-0005-0000-0000-00009B0A0000}"/>
    <cellStyle name="Normal 2 7 6 5" xfId="3538" xr:uid="{00000000-0005-0000-0000-00009C0A0000}"/>
    <cellStyle name="Normal 2 7 7" xfId="2372" xr:uid="{00000000-0005-0000-0000-00009D0A0000}"/>
    <cellStyle name="Normal 2 7 7 2" xfId="338" xr:uid="{00000000-0005-0000-0000-00009E0A0000}"/>
    <cellStyle name="Normal 2 7 7 2 2" xfId="3539" xr:uid="{00000000-0005-0000-0000-00009F0A0000}"/>
    <cellStyle name="Normal 2 7 7 2 3" xfId="1823" xr:uid="{00000000-0005-0000-0000-0000A00A0000}"/>
    <cellStyle name="Normal 2 7 7 2 4" xfId="1837" xr:uid="{00000000-0005-0000-0000-0000A10A0000}"/>
    <cellStyle name="Normal 2 7 7 3" xfId="2374" xr:uid="{00000000-0005-0000-0000-0000A20A0000}"/>
    <cellStyle name="Normal 2 7 7 4" xfId="2376" xr:uid="{00000000-0005-0000-0000-0000A30A0000}"/>
    <cellStyle name="Normal 2 7 7 5" xfId="3540" xr:uid="{00000000-0005-0000-0000-0000A40A0000}"/>
    <cellStyle name="Normal 2 7 8" xfId="2378" xr:uid="{00000000-0005-0000-0000-0000A50A0000}"/>
    <cellStyle name="Normal 2 7 8 2" xfId="2380" xr:uid="{00000000-0005-0000-0000-0000A60A0000}"/>
    <cellStyle name="Normal 2 7 8 3" xfId="25" xr:uid="{00000000-0005-0000-0000-0000A70A0000}"/>
    <cellStyle name="Normal 2 7 8 4" xfId="2382" xr:uid="{00000000-0005-0000-0000-0000A80A0000}"/>
    <cellStyle name="Normal 2 7 9" xfId="2384" xr:uid="{00000000-0005-0000-0000-0000A90A0000}"/>
    <cellStyle name="Normal 2 8" xfId="3439" xr:uid="{00000000-0005-0000-0000-0000AA0A0000}"/>
    <cellStyle name="Normal 2 8 2" xfId="1877" xr:uid="{00000000-0005-0000-0000-0000AB0A0000}"/>
    <cellStyle name="Normal 2 9" xfId="3441" xr:uid="{00000000-0005-0000-0000-0000AC0A0000}"/>
    <cellStyle name="Normal 2 9 10" xfId="897" xr:uid="{00000000-0005-0000-0000-0000AD0A0000}"/>
    <cellStyle name="Normal 2 9 11" xfId="903" xr:uid="{00000000-0005-0000-0000-0000AE0A0000}"/>
    <cellStyle name="Normal 2 9 2" xfId="1888" xr:uid="{00000000-0005-0000-0000-0000AF0A0000}"/>
    <cellStyle name="Normal 2 9 2 10" xfId="3541" xr:uid="{00000000-0005-0000-0000-0000B00A0000}"/>
    <cellStyle name="Normal 2 9 2 11" xfId="3542" xr:uid="{00000000-0005-0000-0000-0000B10A0000}"/>
    <cellStyle name="Normal 2 9 2 2" xfId="3543" xr:uid="{00000000-0005-0000-0000-0000B20A0000}"/>
    <cellStyle name="Normal 2 9 2 2 10" xfId="3544" xr:uid="{00000000-0005-0000-0000-0000B30A0000}"/>
    <cellStyle name="Normal 2 9 2 2 11" xfId="3546" xr:uid="{00000000-0005-0000-0000-0000B40A0000}"/>
    <cellStyle name="Normal 2 9 2 2 2" xfId="3548" xr:uid="{00000000-0005-0000-0000-0000B50A0000}"/>
    <cellStyle name="Normal 2 9 2 2 2 10" xfId="3549" xr:uid="{00000000-0005-0000-0000-0000B60A0000}"/>
    <cellStyle name="Normal 2 9 2 2 2 11" xfId="3550" xr:uid="{00000000-0005-0000-0000-0000B70A0000}"/>
    <cellStyle name="Normal 2 9 2 2 2 2" xfId="1040" xr:uid="{00000000-0005-0000-0000-0000B80A0000}"/>
    <cellStyle name="Normal 2 9 2 2 2 2 2" xfId="3552" xr:uid="{00000000-0005-0000-0000-0000B90A0000}"/>
    <cellStyle name="Normal 2 9 2 2 2 2 2 2" xfId="3553" xr:uid="{00000000-0005-0000-0000-0000BA0A0000}"/>
    <cellStyle name="Normal 2 9 2 2 2 2 2 3" xfId="3554" xr:uid="{00000000-0005-0000-0000-0000BB0A0000}"/>
    <cellStyle name="Normal 2 9 2 2 2 2 2 4" xfId="3555" xr:uid="{00000000-0005-0000-0000-0000BC0A0000}"/>
    <cellStyle name="Normal 2 9 2 2 2 2 3" xfId="3557" xr:uid="{00000000-0005-0000-0000-0000BD0A0000}"/>
    <cellStyle name="Normal 2 9 2 2 2 2 4" xfId="3559" xr:uid="{00000000-0005-0000-0000-0000BE0A0000}"/>
    <cellStyle name="Normal 2 9 2 2 2 2 5" xfId="3560" xr:uid="{00000000-0005-0000-0000-0000BF0A0000}"/>
    <cellStyle name="Normal 2 9 2 2 2 3" xfId="3091" xr:uid="{00000000-0005-0000-0000-0000C00A0000}"/>
    <cellStyle name="Normal 2 9 2 2 2 3 2" xfId="3093" xr:uid="{00000000-0005-0000-0000-0000C10A0000}"/>
    <cellStyle name="Normal 2 9 2 2 2 3 2 2" xfId="1863" xr:uid="{00000000-0005-0000-0000-0000C20A0000}"/>
    <cellStyle name="Normal 2 9 2 2 2 3 2 3" xfId="173" xr:uid="{00000000-0005-0000-0000-0000C30A0000}"/>
    <cellStyle name="Normal 2 9 2 2 2 3 2 4" xfId="1895" xr:uid="{00000000-0005-0000-0000-0000C40A0000}"/>
    <cellStyle name="Normal 2 9 2 2 2 3 3" xfId="3140" xr:uid="{00000000-0005-0000-0000-0000C50A0000}"/>
    <cellStyle name="Normal 2 9 2 2 2 3 4" xfId="3143" xr:uid="{00000000-0005-0000-0000-0000C60A0000}"/>
    <cellStyle name="Normal 2 9 2 2 2 3 5" xfId="3145" xr:uid="{00000000-0005-0000-0000-0000C70A0000}"/>
    <cellStyle name="Normal 2 9 2 2 2 4" xfId="3148" xr:uid="{00000000-0005-0000-0000-0000C80A0000}"/>
    <cellStyle name="Normal 2 9 2 2 2 4 2" xfId="3152" xr:uid="{00000000-0005-0000-0000-0000C90A0000}"/>
    <cellStyle name="Normal 2 9 2 2 2 4 2 2" xfId="3155" xr:uid="{00000000-0005-0000-0000-0000CA0A0000}"/>
    <cellStyle name="Normal 2 9 2 2 2 4 2 3" xfId="3159" xr:uid="{00000000-0005-0000-0000-0000CB0A0000}"/>
    <cellStyle name="Normal 2 9 2 2 2 4 2 4" xfId="3163" xr:uid="{00000000-0005-0000-0000-0000CC0A0000}"/>
    <cellStyle name="Normal 2 9 2 2 2 4 3" xfId="3167" xr:uid="{00000000-0005-0000-0000-0000CD0A0000}"/>
    <cellStyle name="Normal 2 9 2 2 2 4 4" xfId="3170" xr:uid="{00000000-0005-0000-0000-0000CE0A0000}"/>
    <cellStyle name="Normal 2 9 2 2 2 4 5" xfId="3172" xr:uid="{00000000-0005-0000-0000-0000CF0A0000}"/>
    <cellStyle name="Normal 2 9 2 2 2 5" xfId="3175" xr:uid="{00000000-0005-0000-0000-0000D00A0000}"/>
    <cellStyle name="Normal 2 9 2 2 2 5 2" xfId="3178" xr:uid="{00000000-0005-0000-0000-0000D10A0000}"/>
    <cellStyle name="Normal 2 9 2 2 2 5 2 2" xfId="1204" xr:uid="{00000000-0005-0000-0000-0000D20A0000}"/>
    <cellStyle name="Normal 2 9 2 2 2 5 2 3" xfId="1207" xr:uid="{00000000-0005-0000-0000-0000D30A0000}"/>
    <cellStyle name="Normal 2 9 2 2 2 5 2 4" xfId="1210" xr:uid="{00000000-0005-0000-0000-0000D40A0000}"/>
    <cellStyle name="Normal 2 9 2 2 2 5 3" xfId="3181" xr:uid="{00000000-0005-0000-0000-0000D50A0000}"/>
    <cellStyle name="Normal 2 9 2 2 2 5 4" xfId="3184" xr:uid="{00000000-0005-0000-0000-0000D60A0000}"/>
    <cellStyle name="Normal 2 9 2 2 2 5 5" xfId="3186" xr:uid="{00000000-0005-0000-0000-0000D70A0000}"/>
    <cellStyle name="Normal 2 9 2 2 2 6" xfId="3188" xr:uid="{00000000-0005-0000-0000-0000D80A0000}"/>
    <cellStyle name="Normal 2 9 2 2 2 6 2" xfId="2794" xr:uid="{00000000-0005-0000-0000-0000D90A0000}"/>
    <cellStyle name="Normal 2 9 2 2 2 6 2 2" xfId="3191" xr:uid="{00000000-0005-0000-0000-0000DA0A0000}"/>
    <cellStyle name="Normal 2 9 2 2 2 6 2 3" xfId="3194" xr:uid="{00000000-0005-0000-0000-0000DB0A0000}"/>
    <cellStyle name="Normal 2 9 2 2 2 6 2 4" xfId="3197" xr:uid="{00000000-0005-0000-0000-0000DC0A0000}"/>
    <cellStyle name="Normal 2 9 2 2 2 6 3" xfId="43" xr:uid="{00000000-0005-0000-0000-0000DD0A0000}"/>
    <cellStyle name="Normal 2 9 2 2 2 6 4" xfId="3200" xr:uid="{00000000-0005-0000-0000-0000DE0A0000}"/>
    <cellStyle name="Normal 2 9 2 2 2 6 5" xfId="3202" xr:uid="{00000000-0005-0000-0000-0000DF0A0000}"/>
    <cellStyle name="Normal 2 9 2 2 2 7" xfId="3204" xr:uid="{00000000-0005-0000-0000-0000E00A0000}"/>
    <cellStyle name="Normal 2 9 2 2 2 7 2" xfId="3207" xr:uid="{00000000-0005-0000-0000-0000E10A0000}"/>
    <cellStyle name="Normal 2 9 2 2 2 7 2 2" xfId="3211" xr:uid="{00000000-0005-0000-0000-0000E20A0000}"/>
    <cellStyle name="Normal 2 9 2 2 2 7 2 3" xfId="3214" xr:uid="{00000000-0005-0000-0000-0000E30A0000}"/>
    <cellStyle name="Normal 2 9 2 2 2 7 2 4" xfId="3217" xr:uid="{00000000-0005-0000-0000-0000E40A0000}"/>
    <cellStyle name="Normal 2 9 2 2 2 7 3" xfId="3220" xr:uid="{00000000-0005-0000-0000-0000E50A0000}"/>
    <cellStyle name="Normal 2 9 2 2 2 7 3 2" xfId="3563" xr:uid="{00000000-0005-0000-0000-0000E60A0000}"/>
    <cellStyle name="Normal 2 9 2 2 2 7 3 3" xfId="3565" xr:uid="{00000000-0005-0000-0000-0000E70A0000}"/>
    <cellStyle name="Normal 2 9 2 2 2 7 3 4" xfId="3567" xr:uid="{00000000-0005-0000-0000-0000E80A0000}"/>
    <cellStyle name="Normal 2 9 2 2 2 7 4" xfId="3222" xr:uid="{00000000-0005-0000-0000-0000E90A0000}"/>
    <cellStyle name="Normal 2 9 2 2 2 7 4 2" xfId="2602" xr:uid="{00000000-0005-0000-0000-0000EA0A0000}"/>
    <cellStyle name="Normal 2 9 2 2 2 7 4 3" xfId="3569" xr:uid="{00000000-0005-0000-0000-0000EB0A0000}"/>
    <cellStyle name="Normal 2 9 2 2 2 7 4 4" xfId="3570" xr:uid="{00000000-0005-0000-0000-0000EC0A0000}"/>
    <cellStyle name="Normal 2 9 2 2 2 7 5" xfId="1477" xr:uid="{00000000-0005-0000-0000-0000ED0A0000}"/>
    <cellStyle name="Normal 2 9 2 2 2 7 6" xfId="1480" xr:uid="{00000000-0005-0000-0000-0000EE0A0000}"/>
    <cellStyle name="Normal 2 9 2 2 2 7 7" xfId="1482" xr:uid="{00000000-0005-0000-0000-0000EF0A0000}"/>
    <cellStyle name="Normal 2 9 2 2 2 8" xfId="3224" xr:uid="{00000000-0005-0000-0000-0000F00A0000}"/>
    <cellStyle name="Normal 2 9 2 2 2 8 2" xfId="3226" xr:uid="{00000000-0005-0000-0000-0000F10A0000}"/>
    <cellStyle name="Normal 2 9 2 2 2 8 3" xfId="3228" xr:uid="{00000000-0005-0000-0000-0000F20A0000}"/>
    <cellStyle name="Normal 2 9 2 2 2 8 4" xfId="3230" xr:uid="{00000000-0005-0000-0000-0000F30A0000}"/>
    <cellStyle name="Normal 2 9 2 2 2 9" xfId="3232" xr:uid="{00000000-0005-0000-0000-0000F40A0000}"/>
    <cellStyle name="Normal 2 9 2 2 3" xfId="3571" xr:uid="{00000000-0005-0000-0000-0000F50A0000}"/>
    <cellStyle name="Normal 2 9 2 2 3 2" xfId="1053" xr:uid="{00000000-0005-0000-0000-0000F60A0000}"/>
    <cellStyle name="Normal 2 9 2 2 3 2 2" xfId="268" xr:uid="{00000000-0005-0000-0000-0000F70A0000}"/>
    <cellStyle name="Normal 2 9 2 2 3 2 3" xfId="816" xr:uid="{00000000-0005-0000-0000-0000F80A0000}"/>
    <cellStyle name="Normal 2 9 2 2 3 2 4" xfId="837" xr:uid="{00000000-0005-0000-0000-0000F90A0000}"/>
    <cellStyle name="Normal 2 9 2 2 3 3" xfId="3575" xr:uid="{00000000-0005-0000-0000-0000FA0A0000}"/>
    <cellStyle name="Normal 2 9 2 2 3 4" xfId="3578" xr:uid="{00000000-0005-0000-0000-0000FB0A0000}"/>
    <cellStyle name="Normal 2 9 2 2 3 5" xfId="3581" xr:uid="{00000000-0005-0000-0000-0000FC0A0000}"/>
    <cellStyle name="Normal 2 9 2 2 4" xfId="3582" xr:uid="{00000000-0005-0000-0000-0000FD0A0000}"/>
    <cellStyle name="Normal 2 9 2 2 4 2" xfId="1064" xr:uid="{00000000-0005-0000-0000-0000FE0A0000}"/>
    <cellStyle name="Normal 2 9 2 2 4 2 2" xfId="231" xr:uid="{00000000-0005-0000-0000-0000FF0A0000}"/>
    <cellStyle name="Normal 2 9 2 2 4 2 3" xfId="3584" xr:uid="{00000000-0005-0000-0000-0000000B0000}"/>
    <cellStyle name="Normal 2 9 2 2 4 2 4" xfId="3585" xr:uid="{00000000-0005-0000-0000-0000010B0000}"/>
    <cellStyle name="Normal 2 9 2 2 4 3" xfId="3589" xr:uid="{00000000-0005-0000-0000-0000020B0000}"/>
    <cellStyle name="Normal 2 9 2 2 4 4" xfId="3592" xr:uid="{00000000-0005-0000-0000-0000030B0000}"/>
    <cellStyle name="Normal 2 9 2 2 4 5" xfId="3595" xr:uid="{00000000-0005-0000-0000-0000040B0000}"/>
    <cellStyle name="Normal 2 9 2 2 5" xfId="3596" xr:uid="{00000000-0005-0000-0000-0000050B0000}"/>
    <cellStyle name="Normal 2 9 2 2 5 2" xfId="1072" xr:uid="{00000000-0005-0000-0000-0000060B0000}"/>
    <cellStyle name="Normal 2 9 2 2 5 2 2" xfId="3598" xr:uid="{00000000-0005-0000-0000-0000070B0000}"/>
    <cellStyle name="Normal 2 9 2 2 5 2 3" xfId="3600" xr:uid="{00000000-0005-0000-0000-0000080B0000}"/>
    <cellStyle name="Normal 2 9 2 2 5 2 4" xfId="3601" xr:uid="{00000000-0005-0000-0000-0000090B0000}"/>
    <cellStyle name="Normal 2 9 2 2 5 3" xfId="1698" xr:uid="{00000000-0005-0000-0000-00000A0B0000}"/>
    <cellStyle name="Normal 2 9 2 2 5 4" xfId="3603" xr:uid="{00000000-0005-0000-0000-00000B0B0000}"/>
    <cellStyle name="Normal 2 9 2 2 5 5" xfId="3605" xr:uid="{00000000-0005-0000-0000-00000C0B0000}"/>
    <cellStyle name="Normal 2 9 2 2 6" xfId="2162" xr:uid="{00000000-0005-0000-0000-00000D0B0000}"/>
    <cellStyle name="Normal 2 9 2 2 6 2" xfId="3607" xr:uid="{00000000-0005-0000-0000-00000E0B0000}"/>
    <cellStyle name="Normal 2 9 2 2 6 2 2" xfId="1166" xr:uid="{00000000-0005-0000-0000-00000F0B0000}"/>
    <cellStyle name="Normal 2 9 2 2 6 2 3" xfId="1171" xr:uid="{00000000-0005-0000-0000-0000100B0000}"/>
    <cellStyle name="Normal 2 9 2 2 6 2 4" xfId="1176" xr:uid="{00000000-0005-0000-0000-0000110B0000}"/>
    <cellStyle name="Normal 2 9 2 2 6 3" xfId="3610" xr:uid="{00000000-0005-0000-0000-0000120B0000}"/>
    <cellStyle name="Normal 2 9 2 2 6 4" xfId="222" xr:uid="{00000000-0005-0000-0000-0000130B0000}"/>
    <cellStyle name="Normal 2 9 2 2 6 5" xfId="3612" xr:uid="{00000000-0005-0000-0000-0000140B0000}"/>
    <cellStyle name="Normal 2 9 2 2 7" xfId="2164" xr:uid="{00000000-0005-0000-0000-0000150B0000}"/>
    <cellStyle name="Normal 2 9 2 2 7 2" xfId="3614" xr:uid="{00000000-0005-0000-0000-0000160B0000}"/>
    <cellStyle name="Normal 2 9 2 2 7 2 2" xfId="3615" xr:uid="{00000000-0005-0000-0000-0000170B0000}"/>
    <cellStyle name="Normal 2 9 2 2 7 2 3" xfId="3618" xr:uid="{00000000-0005-0000-0000-0000180B0000}"/>
    <cellStyle name="Normal 2 9 2 2 7 2 4" xfId="3621" xr:uid="{00000000-0005-0000-0000-0000190B0000}"/>
    <cellStyle name="Normal 2 9 2 2 7 3" xfId="3624" xr:uid="{00000000-0005-0000-0000-00001A0B0000}"/>
    <cellStyle name="Normal 2 9 2 2 7 4" xfId="3627" xr:uid="{00000000-0005-0000-0000-00001B0B0000}"/>
    <cellStyle name="Normal 2 9 2 2 7 5" xfId="3630" xr:uid="{00000000-0005-0000-0000-00001C0B0000}"/>
    <cellStyle name="Normal 2 9 2 2 8" xfId="2166" xr:uid="{00000000-0005-0000-0000-00001D0B0000}"/>
    <cellStyle name="Normal 2 9 2 2 8 2" xfId="3631" xr:uid="{00000000-0005-0000-0000-00001E0B0000}"/>
    <cellStyle name="Normal 2 9 2 2 8 3" xfId="3632" xr:uid="{00000000-0005-0000-0000-00001F0B0000}"/>
    <cellStyle name="Normal 2 9 2 2 8 4" xfId="3633" xr:uid="{00000000-0005-0000-0000-0000200B0000}"/>
    <cellStyle name="Normal 2 9 2 2 9" xfId="2168" xr:uid="{00000000-0005-0000-0000-0000210B0000}"/>
    <cellStyle name="Normal 2 9 2 3" xfId="3634" xr:uid="{00000000-0005-0000-0000-0000220B0000}"/>
    <cellStyle name="Normal 2 9 2 3 2" xfId="775" xr:uid="{00000000-0005-0000-0000-0000230B0000}"/>
    <cellStyle name="Normal 2 9 2 3 2 2" xfId="778" xr:uid="{00000000-0005-0000-0000-0000240B0000}"/>
    <cellStyle name="Normal 2 9 2 3 2 3" xfId="218" xr:uid="{00000000-0005-0000-0000-0000250B0000}"/>
    <cellStyle name="Normal 2 9 2 3 2 4" xfId="55" xr:uid="{00000000-0005-0000-0000-0000260B0000}"/>
    <cellStyle name="Normal 2 9 2 3 3" xfId="781" xr:uid="{00000000-0005-0000-0000-0000270B0000}"/>
    <cellStyle name="Normal 2 9 2 3 4" xfId="787" xr:uid="{00000000-0005-0000-0000-0000280B0000}"/>
    <cellStyle name="Normal 2 9 2 3 5" xfId="372" xr:uid="{00000000-0005-0000-0000-0000290B0000}"/>
    <cellStyle name="Normal 2 9 2 4" xfId="3635" xr:uid="{00000000-0005-0000-0000-00002A0B0000}"/>
    <cellStyle name="Normal 2 9 2 4 2" xfId="454" xr:uid="{00000000-0005-0000-0000-00002B0B0000}"/>
    <cellStyle name="Normal 2 9 2 4 2 2" xfId="3637" xr:uid="{00000000-0005-0000-0000-00002C0B0000}"/>
    <cellStyle name="Normal 2 9 2 4 2 3" xfId="3638" xr:uid="{00000000-0005-0000-0000-00002D0B0000}"/>
    <cellStyle name="Normal 2 9 2 4 2 4" xfId="3095" xr:uid="{00000000-0005-0000-0000-00002E0B0000}"/>
    <cellStyle name="Normal 2 9 2 4 3" xfId="462" xr:uid="{00000000-0005-0000-0000-00002F0B0000}"/>
    <cellStyle name="Normal 2 9 2 4 4" xfId="2037" xr:uid="{00000000-0005-0000-0000-0000300B0000}"/>
    <cellStyle name="Normal 2 9 2 4 5" xfId="2039" xr:uid="{00000000-0005-0000-0000-0000310B0000}"/>
    <cellStyle name="Normal 2 9 2 5" xfId="3639" xr:uid="{00000000-0005-0000-0000-0000320B0000}"/>
    <cellStyle name="Normal 2 9 2 5 2" xfId="3640" xr:uid="{00000000-0005-0000-0000-0000330B0000}"/>
    <cellStyle name="Normal 2 9 2 5 2 2" xfId="3641" xr:uid="{00000000-0005-0000-0000-0000340B0000}"/>
    <cellStyle name="Normal 2 9 2 5 2 3" xfId="3642" xr:uid="{00000000-0005-0000-0000-0000350B0000}"/>
    <cellStyle name="Normal 2 9 2 5 2 4" xfId="3643" xr:uid="{00000000-0005-0000-0000-0000360B0000}"/>
    <cellStyle name="Normal 2 9 2 5 3" xfId="820" xr:uid="{00000000-0005-0000-0000-0000370B0000}"/>
    <cellStyle name="Normal 2 9 2 5 4" xfId="824" xr:uid="{00000000-0005-0000-0000-0000380B0000}"/>
    <cellStyle name="Normal 2 9 2 5 5" xfId="639" xr:uid="{00000000-0005-0000-0000-0000390B0000}"/>
    <cellStyle name="Normal 2 9 2 6" xfId="3644" xr:uid="{00000000-0005-0000-0000-00003A0B0000}"/>
    <cellStyle name="Normal 2 9 2 6 2" xfId="1799" xr:uid="{00000000-0005-0000-0000-00003B0B0000}"/>
    <cellStyle name="Normal 2 9 2 6 2 2" xfId="3342" xr:uid="{00000000-0005-0000-0000-00003C0B0000}"/>
    <cellStyle name="Normal 2 9 2 6 2 3" xfId="739" xr:uid="{00000000-0005-0000-0000-00003D0B0000}"/>
    <cellStyle name="Normal 2 9 2 6 2 4" xfId="343" xr:uid="{00000000-0005-0000-0000-00003E0B0000}"/>
    <cellStyle name="Normal 2 9 2 6 3" xfId="1801" xr:uid="{00000000-0005-0000-0000-00003F0B0000}"/>
    <cellStyle name="Normal 2 9 2 6 4" xfId="1803" xr:uid="{00000000-0005-0000-0000-0000400B0000}"/>
    <cellStyle name="Normal 2 9 2 6 5" xfId="3645" xr:uid="{00000000-0005-0000-0000-0000410B0000}"/>
    <cellStyle name="Normal 2 9 2 7" xfId="2685" xr:uid="{00000000-0005-0000-0000-0000420B0000}"/>
    <cellStyle name="Normal 2 9 2 7 2" xfId="3646" xr:uid="{00000000-0005-0000-0000-0000430B0000}"/>
    <cellStyle name="Normal 2 9 2 7 2 2" xfId="1769" xr:uid="{00000000-0005-0000-0000-0000440B0000}"/>
    <cellStyle name="Normal 2 9 2 7 2 3" xfId="768" xr:uid="{00000000-0005-0000-0000-0000450B0000}"/>
    <cellStyle name="Normal 2 9 2 7 2 4" xfId="774" xr:uid="{00000000-0005-0000-0000-0000460B0000}"/>
    <cellStyle name="Normal 2 9 2 7 3" xfId="3647" xr:uid="{00000000-0005-0000-0000-0000470B0000}"/>
    <cellStyle name="Normal 2 9 2 7 4" xfId="3648" xr:uid="{00000000-0005-0000-0000-0000480B0000}"/>
    <cellStyle name="Normal 2 9 2 7 5" xfId="3649" xr:uid="{00000000-0005-0000-0000-0000490B0000}"/>
    <cellStyle name="Normal 2 9 2 8" xfId="2687" xr:uid="{00000000-0005-0000-0000-00004A0B0000}"/>
    <cellStyle name="Normal 2 9 2 8 2" xfId="1939" xr:uid="{00000000-0005-0000-0000-00004B0B0000}"/>
    <cellStyle name="Normal 2 9 2 8 3" xfId="1948" xr:uid="{00000000-0005-0000-0000-00004C0B0000}"/>
    <cellStyle name="Normal 2 9 2 8 4" xfId="1958" xr:uid="{00000000-0005-0000-0000-00004D0B0000}"/>
    <cellStyle name="Normal 2 9 2 9" xfId="2689" xr:uid="{00000000-0005-0000-0000-00004E0B0000}"/>
    <cellStyle name="Normal 2 9 3" xfId="1892" xr:uid="{00000000-0005-0000-0000-00004F0B0000}"/>
    <cellStyle name="Normal 2 9 3 2" xfId="3496" xr:uid="{00000000-0005-0000-0000-0000500B0000}"/>
    <cellStyle name="Normal 2 9 3 2 2" xfId="1935" xr:uid="{00000000-0005-0000-0000-0000510B0000}"/>
    <cellStyle name="Normal 2 9 3 2 3" xfId="1937" xr:uid="{00000000-0005-0000-0000-0000520B0000}"/>
    <cellStyle name="Normal 2 9 3 2 4" xfId="3650" xr:uid="{00000000-0005-0000-0000-0000530B0000}"/>
    <cellStyle name="Normal 2 9 3 3" xfId="3651" xr:uid="{00000000-0005-0000-0000-0000540B0000}"/>
    <cellStyle name="Normal 2 9 3 4" xfId="3652" xr:uid="{00000000-0005-0000-0000-0000550B0000}"/>
    <cellStyle name="Normal 2 9 3 5" xfId="3653" xr:uid="{00000000-0005-0000-0000-0000560B0000}"/>
    <cellStyle name="Normal 2 9 4" xfId="3443" xr:uid="{00000000-0005-0000-0000-0000570B0000}"/>
    <cellStyle name="Normal 2 9 4 2" xfId="3654" xr:uid="{00000000-0005-0000-0000-0000580B0000}"/>
    <cellStyle name="Normal 2 9 4 2 2" xfId="2030" xr:uid="{00000000-0005-0000-0000-0000590B0000}"/>
    <cellStyle name="Normal 2 9 4 2 3" xfId="2032" xr:uid="{00000000-0005-0000-0000-00005A0B0000}"/>
    <cellStyle name="Normal 2 9 4 2 4" xfId="3655" xr:uid="{00000000-0005-0000-0000-00005B0B0000}"/>
    <cellStyle name="Normal 2 9 4 3" xfId="3656" xr:uid="{00000000-0005-0000-0000-00005C0B0000}"/>
    <cellStyle name="Normal 2 9 4 4" xfId="3657" xr:uid="{00000000-0005-0000-0000-00005D0B0000}"/>
    <cellStyle name="Normal 2 9 4 5" xfId="3658" xr:uid="{00000000-0005-0000-0000-00005E0B0000}"/>
    <cellStyle name="Normal 2 9 5" xfId="3659" xr:uid="{00000000-0005-0000-0000-00005F0B0000}"/>
    <cellStyle name="Normal 2 9 5 2" xfId="3660" xr:uid="{00000000-0005-0000-0000-0000600B0000}"/>
    <cellStyle name="Normal 2 9 5 2 2" xfId="3661" xr:uid="{00000000-0005-0000-0000-0000610B0000}"/>
    <cellStyle name="Normal 2 9 5 2 3" xfId="3662" xr:uid="{00000000-0005-0000-0000-0000620B0000}"/>
    <cellStyle name="Normal 2 9 5 2 4" xfId="3663" xr:uid="{00000000-0005-0000-0000-0000630B0000}"/>
    <cellStyle name="Normal 2 9 5 3" xfId="3665" xr:uid="{00000000-0005-0000-0000-0000640B0000}"/>
    <cellStyle name="Normal 2 9 5 4" xfId="3666" xr:uid="{00000000-0005-0000-0000-0000650B0000}"/>
    <cellStyle name="Normal 2 9 5 5" xfId="3667" xr:uid="{00000000-0005-0000-0000-0000660B0000}"/>
    <cellStyle name="Normal 2 9 6" xfId="3668" xr:uid="{00000000-0005-0000-0000-0000670B0000}"/>
    <cellStyle name="Normal 2 9 6 2" xfId="747" xr:uid="{00000000-0005-0000-0000-0000680B0000}"/>
    <cellStyle name="Normal 2 9 6 2 2" xfId="3669" xr:uid="{00000000-0005-0000-0000-0000690B0000}"/>
    <cellStyle name="Normal 2 9 6 2 3" xfId="3670" xr:uid="{00000000-0005-0000-0000-00006A0B0000}"/>
    <cellStyle name="Normal 2 9 6 2 4" xfId="3671" xr:uid="{00000000-0005-0000-0000-00006B0B0000}"/>
    <cellStyle name="Normal 2 9 6 3" xfId="753" xr:uid="{00000000-0005-0000-0000-00006C0B0000}"/>
    <cellStyle name="Normal 2 9 6 4" xfId="3672" xr:uid="{00000000-0005-0000-0000-00006D0B0000}"/>
    <cellStyle name="Normal 2 9 6 5" xfId="3673" xr:uid="{00000000-0005-0000-0000-00006E0B0000}"/>
    <cellStyle name="Normal 2 9 7" xfId="3674" xr:uid="{00000000-0005-0000-0000-00006F0B0000}"/>
    <cellStyle name="Normal 2 9 7 2" xfId="584" xr:uid="{00000000-0005-0000-0000-0000700B0000}"/>
    <cellStyle name="Normal 2 9 7 2 2" xfId="3676" xr:uid="{00000000-0005-0000-0000-0000710B0000}"/>
    <cellStyle name="Normal 2 9 7 2 3" xfId="3678" xr:uid="{00000000-0005-0000-0000-0000720B0000}"/>
    <cellStyle name="Normal 2 9 7 2 4" xfId="3679" xr:uid="{00000000-0005-0000-0000-0000730B0000}"/>
    <cellStyle name="Normal 2 9 7 3" xfId="631" xr:uid="{00000000-0005-0000-0000-0000740B0000}"/>
    <cellStyle name="Normal 2 9 7 4" xfId="3680" xr:uid="{00000000-0005-0000-0000-0000750B0000}"/>
    <cellStyle name="Normal 2 9 7 5" xfId="3681" xr:uid="{00000000-0005-0000-0000-0000760B0000}"/>
    <cellStyle name="Normal 2 9 8" xfId="3682" xr:uid="{00000000-0005-0000-0000-0000770B0000}"/>
    <cellStyle name="Normal 2 9 8 2" xfId="760" xr:uid="{00000000-0005-0000-0000-0000780B0000}"/>
    <cellStyle name="Normal 2 9 8 3" xfId="271" xr:uid="{00000000-0005-0000-0000-0000790B0000}"/>
    <cellStyle name="Normal 2 9 8 4" xfId="1825" xr:uid="{00000000-0005-0000-0000-00007A0B0000}"/>
    <cellStyle name="Normal 2 9 9" xfId="3683" xr:uid="{00000000-0005-0000-0000-00007B0B0000}"/>
    <cellStyle name="Normal 2_10.RAB Jamban Keluarga 2013" xfId="131" xr:uid="{00000000-0005-0000-0000-00007C0B0000}"/>
    <cellStyle name="Normal 20" xfId="2705" xr:uid="{00000000-0005-0000-0000-00007D0B0000}"/>
    <cellStyle name="Normal 20 2" xfId="2708" xr:uid="{00000000-0005-0000-0000-00007E0B0000}"/>
    <cellStyle name="Normal 20 2 2" xfId="939" xr:uid="{00000000-0005-0000-0000-00007F0B0000}"/>
    <cellStyle name="Normal 20 2 2 10" xfId="1059" xr:uid="{00000000-0005-0000-0000-0000800B0000}"/>
    <cellStyle name="Normal 20 2 2 2" xfId="3545" xr:uid="{00000000-0005-0000-0000-0000810B0000}"/>
    <cellStyle name="Normal 20 2 2 2 2" xfId="3120" xr:uid="{00000000-0005-0000-0000-0000820B0000}"/>
    <cellStyle name="Normal 20 2 2 2 2 2" xfId="3122" xr:uid="{00000000-0005-0000-0000-0000830B0000}"/>
    <cellStyle name="Normal 20 2 2 2 2 3" xfId="3125" xr:uid="{00000000-0005-0000-0000-0000840B0000}"/>
    <cellStyle name="Normal 20 2 2 2 2 4" xfId="3128" xr:uid="{00000000-0005-0000-0000-0000850B0000}"/>
    <cellStyle name="Normal 20 2 2 2 3" xfId="3130" xr:uid="{00000000-0005-0000-0000-0000860B0000}"/>
    <cellStyle name="Normal 20 2 2 2 4" xfId="3333" xr:uid="{00000000-0005-0000-0000-0000870B0000}"/>
    <cellStyle name="Normal 20 2 2 2 5" xfId="3335" xr:uid="{00000000-0005-0000-0000-0000880B0000}"/>
    <cellStyle name="Normal 20 2 2 3" xfId="3547" xr:uid="{00000000-0005-0000-0000-0000890B0000}"/>
    <cellStyle name="Normal 20 2 2 3 2" xfId="3238" xr:uid="{00000000-0005-0000-0000-00008A0B0000}"/>
    <cellStyle name="Normal 20 2 2 3 2 2" xfId="3684" xr:uid="{00000000-0005-0000-0000-00008B0B0000}"/>
    <cellStyle name="Normal 20 2 2 3 2 3" xfId="3685" xr:uid="{00000000-0005-0000-0000-00008C0B0000}"/>
    <cellStyle name="Normal 20 2 2 3 2 4" xfId="3686" xr:uid="{00000000-0005-0000-0000-00008D0B0000}"/>
    <cellStyle name="Normal 20 2 2 3 3" xfId="3240" xr:uid="{00000000-0005-0000-0000-00008E0B0000}"/>
    <cellStyle name="Normal 20 2 2 3 3 2" xfId="3270" xr:uid="{00000000-0005-0000-0000-00008F0B0000}"/>
    <cellStyle name="Normal 20 2 2 3 3 3" xfId="3687" xr:uid="{00000000-0005-0000-0000-0000900B0000}"/>
    <cellStyle name="Normal 20 2 2 3 3 4" xfId="474" xr:uid="{00000000-0005-0000-0000-0000910B0000}"/>
    <cellStyle name="Normal 20 2 2 3 4" xfId="3244" xr:uid="{00000000-0005-0000-0000-0000920B0000}"/>
    <cellStyle name="Normal 20 2 2 3 4 2" xfId="3688" xr:uid="{00000000-0005-0000-0000-0000930B0000}"/>
    <cellStyle name="Normal 20 2 2 3 4 3" xfId="3689" xr:uid="{00000000-0005-0000-0000-0000940B0000}"/>
    <cellStyle name="Normal 20 2 2 3 4 4" xfId="3690" xr:uid="{00000000-0005-0000-0000-0000950B0000}"/>
    <cellStyle name="Normal 20 2 2 3 5" xfId="3247" xr:uid="{00000000-0005-0000-0000-0000960B0000}"/>
    <cellStyle name="Normal 20 2 2 3 6" xfId="3251" xr:uid="{00000000-0005-0000-0000-0000970B0000}"/>
    <cellStyle name="Normal 20 2 2 3 7" xfId="3253" xr:uid="{00000000-0005-0000-0000-0000980B0000}"/>
    <cellStyle name="Normal 20 2 2 4" xfId="2918" xr:uid="{00000000-0005-0000-0000-0000990B0000}"/>
    <cellStyle name="Normal 20 2 2 4 2" xfId="2920" xr:uid="{00000000-0005-0000-0000-00009A0B0000}"/>
    <cellStyle name="Normal 20 2 2 4 3" xfId="2922" xr:uid="{00000000-0005-0000-0000-00009B0B0000}"/>
    <cellStyle name="Normal 20 2 2 4 4" xfId="2925" xr:uid="{00000000-0005-0000-0000-00009C0B0000}"/>
    <cellStyle name="Normal 20 2 2 5" xfId="2929" xr:uid="{00000000-0005-0000-0000-00009D0B0000}"/>
    <cellStyle name="Normal 20 2 2 5 2" xfId="2458" xr:uid="{00000000-0005-0000-0000-00009E0B0000}"/>
    <cellStyle name="Normal 20 2 2 5 3" xfId="3691" xr:uid="{00000000-0005-0000-0000-00009F0B0000}"/>
    <cellStyle name="Normal 20 2 2 5 4" xfId="3692" xr:uid="{00000000-0005-0000-0000-0000A00B0000}"/>
    <cellStyle name="Normal 20 2 2 6" xfId="2931" xr:uid="{00000000-0005-0000-0000-0000A10B0000}"/>
    <cellStyle name="Normal 20 2 2 6 2" xfId="3693" xr:uid="{00000000-0005-0000-0000-0000A20B0000}"/>
    <cellStyle name="Normal 20 2 2 6 3" xfId="3694" xr:uid="{00000000-0005-0000-0000-0000A30B0000}"/>
    <cellStyle name="Normal 20 2 2 6 4" xfId="3695" xr:uid="{00000000-0005-0000-0000-0000A40B0000}"/>
    <cellStyle name="Normal 20 2 2 7" xfId="2933" xr:uid="{00000000-0005-0000-0000-0000A50B0000}"/>
    <cellStyle name="Normal 20 2 2 7 2" xfId="3506" xr:uid="{00000000-0005-0000-0000-0000A60B0000}"/>
    <cellStyle name="Normal 20 2 2 7 3" xfId="3508" xr:uid="{00000000-0005-0000-0000-0000A70B0000}"/>
    <cellStyle name="Normal 20 2 2 7 4" xfId="3696" xr:uid="{00000000-0005-0000-0000-0000A80B0000}"/>
    <cellStyle name="Normal 20 2 2 8" xfId="3697" xr:uid="{00000000-0005-0000-0000-0000A90B0000}"/>
    <cellStyle name="Normal 20 2 2 9" xfId="3698" xr:uid="{00000000-0005-0000-0000-0000AA0B0000}"/>
    <cellStyle name="Normal 20 2 3" xfId="3700" xr:uid="{00000000-0005-0000-0000-0000AB0B0000}"/>
    <cellStyle name="Normal 20 2 3 2" xfId="3701" xr:uid="{00000000-0005-0000-0000-0000AC0B0000}"/>
    <cellStyle name="Normal 20 2 3 3" xfId="3702" xr:uid="{00000000-0005-0000-0000-0000AD0B0000}"/>
    <cellStyle name="Normal 20 2 3 4" xfId="2935" xr:uid="{00000000-0005-0000-0000-0000AE0B0000}"/>
    <cellStyle name="Normal 20 2 4" xfId="3704" xr:uid="{00000000-0005-0000-0000-0000AF0B0000}"/>
    <cellStyle name="Normal 20 2 5" xfId="3705" xr:uid="{00000000-0005-0000-0000-0000B00B0000}"/>
    <cellStyle name="Normal 20 2 6" xfId="3706" xr:uid="{00000000-0005-0000-0000-0000B10B0000}"/>
    <cellStyle name="Normal 20 3" xfId="2711" xr:uid="{00000000-0005-0000-0000-0000B20B0000}"/>
    <cellStyle name="Normal 20 3 2" xfId="948" xr:uid="{00000000-0005-0000-0000-0000B30B0000}"/>
    <cellStyle name="Normal 20 3 2 2" xfId="2714" xr:uid="{00000000-0005-0000-0000-0000B40B0000}"/>
    <cellStyle name="Normal 20 3 2 3" xfId="2723" xr:uid="{00000000-0005-0000-0000-0000B50B0000}"/>
    <cellStyle name="Normal 20 3 2 4" xfId="2726" xr:uid="{00000000-0005-0000-0000-0000B60B0000}"/>
    <cellStyle name="Normal 20 3 3" xfId="2732" xr:uid="{00000000-0005-0000-0000-0000B70B0000}"/>
    <cellStyle name="Normal 20 3 4" xfId="2740" xr:uid="{00000000-0005-0000-0000-0000B80B0000}"/>
    <cellStyle name="Normal 20 3 5" xfId="275" xr:uid="{00000000-0005-0000-0000-0000B90B0000}"/>
    <cellStyle name="Normal 20 4" xfId="2770" xr:uid="{00000000-0005-0000-0000-0000BA0B0000}"/>
    <cellStyle name="Normal 20 4 2" xfId="75" xr:uid="{00000000-0005-0000-0000-0000BB0B0000}"/>
    <cellStyle name="Normal 20 4 2 2" xfId="2773" xr:uid="{00000000-0005-0000-0000-0000BC0B0000}"/>
    <cellStyle name="Normal 20 4 2 3" xfId="2775" xr:uid="{00000000-0005-0000-0000-0000BD0B0000}"/>
    <cellStyle name="Normal 20 4 2 4" xfId="2777" xr:uid="{00000000-0005-0000-0000-0000BE0B0000}"/>
    <cellStyle name="Normal 20 4 3" xfId="2780" xr:uid="{00000000-0005-0000-0000-0000BF0B0000}"/>
    <cellStyle name="Normal 20 4 4" xfId="2782" xr:uid="{00000000-0005-0000-0000-0000C00B0000}"/>
    <cellStyle name="Normal 20 4 5" xfId="2784" xr:uid="{00000000-0005-0000-0000-0000C10B0000}"/>
    <cellStyle name="Normal 20 5" xfId="2787" xr:uid="{00000000-0005-0000-0000-0000C20B0000}"/>
    <cellStyle name="Normal 20 5 2" xfId="2789" xr:uid="{00000000-0005-0000-0000-0000C30B0000}"/>
    <cellStyle name="Normal 20 5 2 2" xfId="2524" xr:uid="{00000000-0005-0000-0000-0000C40B0000}"/>
    <cellStyle name="Normal 20 5 2 3" xfId="2529" xr:uid="{00000000-0005-0000-0000-0000C50B0000}"/>
    <cellStyle name="Normal 20 5 2 4" xfId="2793" xr:uid="{00000000-0005-0000-0000-0000C60B0000}"/>
    <cellStyle name="Normal 20 5 3" xfId="2641" xr:uid="{00000000-0005-0000-0000-0000C70B0000}"/>
    <cellStyle name="Normal 20 5 4" xfId="89" xr:uid="{00000000-0005-0000-0000-0000C80B0000}"/>
    <cellStyle name="Normal 20 5 5" xfId="2644" xr:uid="{00000000-0005-0000-0000-0000C90B0000}"/>
    <cellStyle name="Normal 20 6" xfId="2797" xr:uid="{00000000-0005-0000-0000-0000CA0B0000}"/>
    <cellStyle name="Normal 20 6 2" xfId="128" xr:uid="{00000000-0005-0000-0000-0000CB0B0000}"/>
    <cellStyle name="Normal 20 6 2 2" xfId="1085" xr:uid="{00000000-0005-0000-0000-0000CC0B0000}"/>
    <cellStyle name="Normal 20 6 2 3" xfId="2801" xr:uid="{00000000-0005-0000-0000-0000CD0B0000}"/>
    <cellStyle name="Normal 20 6 2 4" xfId="2805" xr:uid="{00000000-0005-0000-0000-0000CE0B0000}"/>
    <cellStyle name="Normal 20 6 3" xfId="140" xr:uid="{00000000-0005-0000-0000-0000CF0B0000}"/>
    <cellStyle name="Normal 20 6 4" xfId="1097" xr:uid="{00000000-0005-0000-0000-0000D00B0000}"/>
    <cellStyle name="Normal 20 6 5" xfId="1101" xr:uid="{00000000-0005-0000-0000-0000D10B0000}"/>
    <cellStyle name="Normal 20 7" xfId="2807" xr:uid="{00000000-0005-0000-0000-0000D20B0000}"/>
    <cellStyle name="Normal 20 7 2" xfId="2809" xr:uid="{00000000-0005-0000-0000-0000D30B0000}"/>
    <cellStyle name="Normal 20 7 3" xfId="2811" xr:uid="{00000000-0005-0000-0000-0000D40B0000}"/>
    <cellStyle name="Normal 20 7 4" xfId="2813" xr:uid="{00000000-0005-0000-0000-0000D50B0000}"/>
    <cellStyle name="Normal 21" xfId="2830" xr:uid="{00000000-0005-0000-0000-0000D60B0000}"/>
    <cellStyle name="Normal 21 2" xfId="2842" xr:uid="{00000000-0005-0000-0000-0000D70B0000}"/>
    <cellStyle name="Normal 21 2 2" xfId="2844" xr:uid="{00000000-0005-0000-0000-0000D80B0000}"/>
    <cellStyle name="Normal 21 2 2 2" xfId="2846" xr:uid="{00000000-0005-0000-0000-0000D90B0000}"/>
    <cellStyle name="Normal 21 2 2 3" xfId="96" xr:uid="{00000000-0005-0000-0000-0000DA0B0000}"/>
    <cellStyle name="Normal 21 2 2 4" xfId="2853" xr:uid="{00000000-0005-0000-0000-0000DB0B0000}"/>
    <cellStyle name="Normal 21 2 3" xfId="2858" xr:uid="{00000000-0005-0000-0000-0000DC0B0000}"/>
    <cellStyle name="Normal 21 2 4" xfId="2866" xr:uid="{00000000-0005-0000-0000-0000DD0B0000}"/>
    <cellStyle name="Normal 21 2 5" xfId="2872" xr:uid="{00000000-0005-0000-0000-0000DE0B0000}"/>
    <cellStyle name="Normal 21 3" xfId="2900" xr:uid="{00000000-0005-0000-0000-0000DF0B0000}"/>
    <cellStyle name="Normal 21 4" xfId="2910" xr:uid="{00000000-0005-0000-0000-0000E00B0000}"/>
    <cellStyle name="Normal 21 5" xfId="2466" xr:uid="{00000000-0005-0000-0000-0000E10B0000}"/>
    <cellStyle name="Normal 22" xfId="2957" xr:uid="{00000000-0005-0000-0000-0000E20B0000}"/>
    <cellStyle name="Normal 22 2" xfId="2961" xr:uid="{00000000-0005-0000-0000-0000E30B0000}"/>
    <cellStyle name="Normal 22 3" xfId="1415" xr:uid="{00000000-0005-0000-0000-0000E40B0000}"/>
    <cellStyle name="Normal 22 4" xfId="2974" xr:uid="{00000000-0005-0000-0000-0000E50B0000}"/>
    <cellStyle name="Normal 22 4 2" xfId="2546" xr:uid="{00000000-0005-0000-0000-0000E60B0000}"/>
    <cellStyle name="Normal 22 4 3" xfId="2549" xr:uid="{00000000-0005-0000-0000-0000E70B0000}"/>
    <cellStyle name="Normal 22 4 4" xfId="2552" xr:uid="{00000000-0005-0000-0000-0000E80B0000}"/>
    <cellStyle name="Normal 23" xfId="2995" xr:uid="{00000000-0005-0000-0000-0000E90B0000}"/>
    <cellStyle name="Normal 23 2" xfId="2999" xr:uid="{00000000-0005-0000-0000-0000EA0B0000}"/>
    <cellStyle name="Normal 23 2 2" xfId="3001" xr:uid="{00000000-0005-0000-0000-0000EB0B0000}"/>
    <cellStyle name="Normal 23 2 3" xfId="3012" xr:uid="{00000000-0005-0000-0000-0000EC0B0000}"/>
    <cellStyle name="Normal 23 2 4" xfId="3021" xr:uid="{00000000-0005-0000-0000-0000ED0B0000}"/>
    <cellStyle name="Normal 24" xfId="3084" xr:uid="{00000000-0005-0000-0000-0000EE0B0000}"/>
    <cellStyle name="Normal 24 2" xfId="3090" xr:uid="{00000000-0005-0000-0000-0000EF0B0000}"/>
    <cellStyle name="Normal 25" xfId="3707" xr:uid="{00000000-0005-0000-0000-0000F00B0000}"/>
    <cellStyle name="Normal 25 2" xfId="3572" xr:uid="{00000000-0005-0000-0000-0000F10B0000}"/>
    <cellStyle name="Normal 25 3" xfId="3576" xr:uid="{00000000-0005-0000-0000-0000F20B0000}"/>
    <cellStyle name="Normal 25 4" xfId="3579" xr:uid="{00000000-0005-0000-0000-0000F30B0000}"/>
    <cellStyle name="Normal 26" xfId="3709" xr:uid="{00000000-0005-0000-0000-0000F40B0000}"/>
    <cellStyle name="Normal 26 2" xfId="3586" xr:uid="{00000000-0005-0000-0000-0000F50B0000}"/>
    <cellStyle name="Normal 26 3" xfId="3590" xr:uid="{00000000-0005-0000-0000-0000F60B0000}"/>
    <cellStyle name="Normal 26 4" xfId="3593" xr:uid="{00000000-0005-0000-0000-0000F70B0000}"/>
    <cellStyle name="Normal 27" xfId="3711" xr:uid="{00000000-0005-0000-0000-0000F80B0000}"/>
    <cellStyle name="Normal 27 2" xfId="1697" xr:uid="{00000000-0005-0000-0000-0000F90B0000}"/>
    <cellStyle name="Normal 27 3" xfId="3602" xr:uid="{00000000-0005-0000-0000-0000FA0B0000}"/>
    <cellStyle name="Normal 27 4" xfId="3604" xr:uid="{00000000-0005-0000-0000-0000FB0B0000}"/>
    <cellStyle name="Normal 28" xfId="3713" xr:uid="{00000000-0005-0000-0000-0000FC0B0000}"/>
    <cellStyle name="Normal 29" xfId="3715" xr:uid="{00000000-0005-0000-0000-0000FD0B0000}"/>
    <cellStyle name="Normal 29 2" xfId="3622" xr:uid="{00000000-0005-0000-0000-0000FE0B0000}"/>
    <cellStyle name="Normal 29 3" xfId="3625" xr:uid="{00000000-0005-0000-0000-0000FF0B0000}"/>
    <cellStyle name="Normal 29 4" xfId="3628" xr:uid="{00000000-0005-0000-0000-0000000C0000}"/>
    <cellStyle name="Normal 3" xfId="2106" xr:uid="{00000000-0005-0000-0000-0000010C0000}"/>
    <cellStyle name="Normal 3 10" xfId="2563" xr:uid="{00000000-0005-0000-0000-0000020C0000}"/>
    <cellStyle name="Normal 3 11" xfId="2565" xr:uid="{00000000-0005-0000-0000-0000030C0000}"/>
    <cellStyle name="Normal 3 12" xfId="3717" xr:uid="{00000000-0005-0000-0000-0000040C0000}"/>
    <cellStyle name="Normal 3 13" xfId="3718" xr:uid="{00000000-0005-0000-0000-0000050C0000}"/>
    <cellStyle name="Normal 3 14" xfId="3719" xr:uid="{00000000-0005-0000-0000-0000060C0000}"/>
    <cellStyle name="Normal 3 14 2" xfId="3720" xr:uid="{00000000-0005-0000-0000-0000070C0000}"/>
    <cellStyle name="Normal 3 14 3" xfId="3721" xr:uid="{00000000-0005-0000-0000-0000080C0000}"/>
    <cellStyle name="Normal 3 14 4" xfId="3722" xr:uid="{00000000-0005-0000-0000-0000090C0000}"/>
    <cellStyle name="Normal 3 15" xfId="3723" xr:uid="{00000000-0005-0000-0000-00000A0C0000}"/>
    <cellStyle name="Normal 3 15 2" xfId="2081" xr:uid="{00000000-0005-0000-0000-00000B0C0000}"/>
    <cellStyle name="Normal 3 15 2 2" xfId="3725" xr:uid="{00000000-0005-0000-0000-00000C0C0000}"/>
    <cellStyle name="Normal 3 15 2 2 2" xfId="3413" xr:uid="{00000000-0005-0000-0000-00000D0C0000}"/>
    <cellStyle name="Normal 3 15 2 2 3" xfId="3417" xr:uid="{00000000-0005-0000-0000-00000E0C0000}"/>
    <cellStyle name="Normal 3 15 2 2 4" xfId="3727" xr:uid="{00000000-0005-0000-0000-00000F0C0000}"/>
    <cellStyle name="Normal 3 15 2 3" xfId="3728" xr:uid="{00000000-0005-0000-0000-0000100C0000}"/>
    <cellStyle name="Normal 3 15 2 4" xfId="3729" xr:uid="{00000000-0005-0000-0000-0000110C0000}"/>
    <cellStyle name="Normal 3 15 2 5" xfId="3730" xr:uid="{00000000-0005-0000-0000-0000120C0000}"/>
    <cellStyle name="Normal 3 15 3" xfId="3731" xr:uid="{00000000-0005-0000-0000-0000130C0000}"/>
    <cellStyle name="Normal 3 15 4" xfId="3733" xr:uid="{00000000-0005-0000-0000-0000140C0000}"/>
    <cellStyle name="Normal 3 15 5" xfId="3734" xr:uid="{00000000-0005-0000-0000-0000150C0000}"/>
    <cellStyle name="Normal 3 16" xfId="3735" xr:uid="{00000000-0005-0000-0000-0000160C0000}"/>
    <cellStyle name="Normal 3 16 2" xfId="3267" xr:uid="{00000000-0005-0000-0000-0000170C0000}"/>
    <cellStyle name="Normal 3 16 3" xfId="3407" xr:uid="{00000000-0005-0000-0000-0000180C0000}"/>
    <cellStyle name="Normal 3 16 4" xfId="1113" xr:uid="{00000000-0005-0000-0000-0000190C0000}"/>
    <cellStyle name="Normal 3 17" xfId="3737" xr:uid="{00000000-0005-0000-0000-00001A0C0000}"/>
    <cellStyle name="Normal 3 17 2" xfId="2095" xr:uid="{00000000-0005-0000-0000-00001B0C0000}"/>
    <cellStyle name="Normal 3 17 3" xfId="2099" xr:uid="{00000000-0005-0000-0000-00001C0C0000}"/>
    <cellStyle name="Normal 3 17 4" xfId="2104" xr:uid="{00000000-0005-0000-0000-00001D0C0000}"/>
    <cellStyle name="Normal 3 18" xfId="3738" xr:uid="{00000000-0005-0000-0000-00001E0C0000}"/>
    <cellStyle name="Normal 3 18 2" xfId="2123" xr:uid="{00000000-0005-0000-0000-00001F0C0000}"/>
    <cellStyle name="Normal 3 18 3" xfId="2127" xr:uid="{00000000-0005-0000-0000-0000200C0000}"/>
    <cellStyle name="Normal 3 18 4" xfId="2131" xr:uid="{00000000-0005-0000-0000-0000210C0000}"/>
    <cellStyle name="Normal 3 19" xfId="3739" xr:uid="{00000000-0005-0000-0000-0000220C0000}"/>
    <cellStyle name="Normal 3 2" xfId="2108" xr:uid="{00000000-0005-0000-0000-0000230C0000}"/>
    <cellStyle name="Normal 3 2 2" xfId="3445" xr:uid="{00000000-0005-0000-0000-0000240C0000}"/>
    <cellStyle name="Normal 3 2 2 2" xfId="3740" xr:uid="{00000000-0005-0000-0000-0000250C0000}"/>
    <cellStyle name="Normal 3 2 2 3" xfId="3741" xr:uid="{00000000-0005-0000-0000-0000260C0000}"/>
    <cellStyle name="Normal 3 2 2 4" xfId="3743" xr:uid="{00000000-0005-0000-0000-0000270C0000}"/>
    <cellStyle name="Normal 3 2 3" xfId="3447" xr:uid="{00000000-0005-0000-0000-0000280C0000}"/>
    <cellStyle name="Normal 3 2 4" xfId="3449" xr:uid="{00000000-0005-0000-0000-0000290C0000}"/>
    <cellStyle name="Normal 3 2 5" xfId="3744" xr:uid="{00000000-0005-0000-0000-00002A0C0000}"/>
    <cellStyle name="Normal 3 2 5 2" xfId="305" xr:uid="{00000000-0005-0000-0000-00002B0C0000}"/>
    <cellStyle name="Normal 3 2 5 3" xfId="3746" xr:uid="{00000000-0005-0000-0000-00002C0C0000}"/>
    <cellStyle name="Normal 3 2 6" xfId="3747" xr:uid="{00000000-0005-0000-0000-00002D0C0000}"/>
    <cellStyle name="Normal 3 20" xfId="3724" xr:uid="{00000000-0005-0000-0000-00002E0C0000}"/>
    <cellStyle name="Normal 3 20 2" xfId="2082" xr:uid="{00000000-0005-0000-0000-00002F0C0000}"/>
    <cellStyle name="Normal 3 20 3" xfId="3732" xr:uid="{00000000-0005-0000-0000-0000300C0000}"/>
    <cellStyle name="Normal 3 21" xfId="3736" xr:uid="{00000000-0005-0000-0000-0000310C0000}"/>
    <cellStyle name="Normal 3 3" xfId="2111" xr:uid="{00000000-0005-0000-0000-0000320C0000}"/>
    <cellStyle name="Normal 3 3 10" xfId="1198" xr:uid="{00000000-0005-0000-0000-0000330C0000}"/>
    <cellStyle name="Normal 3 3 10 2" xfId="3045" xr:uid="{00000000-0005-0000-0000-0000340C0000}"/>
    <cellStyle name="Normal 3 3 10 2 2" xfId="3748" xr:uid="{00000000-0005-0000-0000-0000350C0000}"/>
    <cellStyle name="Normal 3 3 10 2 3" xfId="3749" xr:uid="{00000000-0005-0000-0000-0000360C0000}"/>
    <cellStyle name="Normal 3 3 10 2 4" xfId="3750" xr:uid="{00000000-0005-0000-0000-0000370C0000}"/>
    <cellStyle name="Normal 3 3 10 3" xfId="3751" xr:uid="{00000000-0005-0000-0000-0000380C0000}"/>
    <cellStyle name="Normal 3 3 10 4" xfId="1960" xr:uid="{00000000-0005-0000-0000-0000390C0000}"/>
    <cellStyle name="Normal 3 3 10 5" xfId="1966" xr:uid="{00000000-0005-0000-0000-00003A0C0000}"/>
    <cellStyle name="Normal 3 3 11" xfId="3752" xr:uid="{00000000-0005-0000-0000-00003B0C0000}"/>
    <cellStyle name="Normal 3 3 11 2" xfId="3051" xr:uid="{00000000-0005-0000-0000-00003C0C0000}"/>
    <cellStyle name="Normal 3 3 11 2 2" xfId="3753" xr:uid="{00000000-0005-0000-0000-00003D0C0000}"/>
    <cellStyle name="Normal 3 3 11 2 3" xfId="3754" xr:uid="{00000000-0005-0000-0000-00003E0C0000}"/>
    <cellStyle name="Normal 3 3 11 2 4" xfId="3755" xr:uid="{00000000-0005-0000-0000-00003F0C0000}"/>
    <cellStyle name="Normal 3 3 11 3" xfId="3756" xr:uid="{00000000-0005-0000-0000-0000400C0000}"/>
    <cellStyle name="Normal 3 3 11 4" xfId="1971" xr:uid="{00000000-0005-0000-0000-0000410C0000}"/>
    <cellStyle name="Normal 3 3 11 5" xfId="1973" xr:uid="{00000000-0005-0000-0000-0000420C0000}"/>
    <cellStyle name="Normal 3 3 12" xfId="3757" xr:uid="{00000000-0005-0000-0000-0000430C0000}"/>
    <cellStyle name="Normal 3 3 12 2" xfId="3059" xr:uid="{00000000-0005-0000-0000-0000440C0000}"/>
    <cellStyle name="Normal 3 3 12 2 2" xfId="319" xr:uid="{00000000-0005-0000-0000-0000450C0000}"/>
    <cellStyle name="Normal 3 3 12 2 3" xfId="3758" xr:uid="{00000000-0005-0000-0000-0000460C0000}"/>
    <cellStyle name="Normal 3 3 12 2 4" xfId="3759" xr:uid="{00000000-0005-0000-0000-0000470C0000}"/>
    <cellStyle name="Normal 3 3 12 3" xfId="3760" xr:uid="{00000000-0005-0000-0000-0000480C0000}"/>
    <cellStyle name="Normal 3 3 12 4" xfId="3761" xr:uid="{00000000-0005-0000-0000-0000490C0000}"/>
    <cellStyle name="Normal 3 3 12 5" xfId="3762" xr:uid="{00000000-0005-0000-0000-00004A0C0000}"/>
    <cellStyle name="Normal 3 3 13" xfId="1466" xr:uid="{00000000-0005-0000-0000-00004B0C0000}"/>
    <cellStyle name="Normal 3 3 13 2" xfId="2615" xr:uid="{00000000-0005-0000-0000-00004C0C0000}"/>
    <cellStyle name="Normal 3 3 13 3" xfId="2648" xr:uid="{00000000-0005-0000-0000-00004D0C0000}"/>
    <cellStyle name="Normal 3 3 13 4" xfId="2650" xr:uid="{00000000-0005-0000-0000-00004E0C0000}"/>
    <cellStyle name="Normal 3 3 14" xfId="1530" xr:uid="{00000000-0005-0000-0000-00004F0C0000}"/>
    <cellStyle name="Normal 3 3 14 2" xfId="2664" xr:uid="{00000000-0005-0000-0000-0000500C0000}"/>
    <cellStyle name="Normal 3 3 14 3" xfId="2666" xr:uid="{00000000-0005-0000-0000-0000510C0000}"/>
    <cellStyle name="Normal 3 3 14 4" xfId="2668" xr:uid="{00000000-0005-0000-0000-0000520C0000}"/>
    <cellStyle name="Normal 3 3 15" xfId="1532" xr:uid="{00000000-0005-0000-0000-0000530C0000}"/>
    <cellStyle name="Normal 3 3 16" xfId="3763" xr:uid="{00000000-0005-0000-0000-0000540C0000}"/>
    <cellStyle name="Normal 3 3 16 2" xfId="1258" xr:uid="{00000000-0005-0000-0000-0000550C0000}"/>
    <cellStyle name="Normal 3 3 16 3" xfId="1261" xr:uid="{00000000-0005-0000-0000-0000560C0000}"/>
    <cellStyle name="Normal 3 3 17" xfId="1383" xr:uid="{00000000-0005-0000-0000-0000570C0000}"/>
    <cellStyle name="Normal 3 3 2" xfId="2451" xr:uid="{00000000-0005-0000-0000-0000580C0000}"/>
    <cellStyle name="Normal 3 3 2 10" xfId="2308" xr:uid="{00000000-0005-0000-0000-0000590C0000}"/>
    <cellStyle name="Normal 3 3 2 2" xfId="3764" xr:uid="{00000000-0005-0000-0000-00005A0C0000}"/>
    <cellStyle name="Normal 3 3 2 2 2" xfId="3765" xr:uid="{00000000-0005-0000-0000-00005B0C0000}"/>
    <cellStyle name="Normal 3 3 2 2 2 2" xfId="3766" xr:uid="{00000000-0005-0000-0000-00005C0C0000}"/>
    <cellStyle name="Normal 3 3 2 2 2 3" xfId="3767" xr:uid="{00000000-0005-0000-0000-00005D0C0000}"/>
    <cellStyle name="Normal 3 3 2 2 2 4" xfId="3768" xr:uid="{00000000-0005-0000-0000-00005E0C0000}"/>
    <cellStyle name="Normal 3 3 2 2 3" xfId="3769" xr:uid="{00000000-0005-0000-0000-00005F0C0000}"/>
    <cellStyle name="Normal 3 3 2 2 4" xfId="3770" xr:uid="{00000000-0005-0000-0000-0000600C0000}"/>
    <cellStyle name="Normal 3 3 2 2 5" xfId="143" xr:uid="{00000000-0005-0000-0000-0000610C0000}"/>
    <cellStyle name="Normal 3 3 2 3" xfId="3771" xr:uid="{00000000-0005-0000-0000-0000620C0000}"/>
    <cellStyle name="Normal 3 3 2 3 2" xfId="3772" xr:uid="{00000000-0005-0000-0000-0000630C0000}"/>
    <cellStyle name="Normal 3 3 2 3 2 2" xfId="3773" xr:uid="{00000000-0005-0000-0000-0000640C0000}"/>
    <cellStyle name="Normal 3 3 2 3 2 3" xfId="3774" xr:uid="{00000000-0005-0000-0000-0000650C0000}"/>
    <cellStyle name="Normal 3 3 2 3 2 4" xfId="3775" xr:uid="{00000000-0005-0000-0000-0000660C0000}"/>
    <cellStyle name="Normal 3 3 2 3 3" xfId="3776" xr:uid="{00000000-0005-0000-0000-0000670C0000}"/>
    <cellStyle name="Normal 3 3 2 3 4" xfId="3777" xr:uid="{00000000-0005-0000-0000-0000680C0000}"/>
    <cellStyle name="Normal 3 3 2 3 5" xfId="1082" xr:uid="{00000000-0005-0000-0000-0000690C0000}"/>
    <cellStyle name="Normal 3 3 2 4" xfId="3779" xr:uid="{00000000-0005-0000-0000-00006A0C0000}"/>
    <cellStyle name="Normal 3 3 2 4 2" xfId="3780" xr:uid="{00000000-0005-0000-0000-00006B0C0000}"/>
    <cellStyle name="Normal 3 3 2 4 2 2" xfId="3781" xr:uid="{00000000-0005-0000-0000-00006C0C0000}"/>
    <cellStyle name="Normal 3 3 2 4 2 3" xfId="3782" xr:uid="{00000000-0005-0000-0000-00006D0C0000}"/>
    <cellStyle name="Normal 3 3 2 4 2 4" xfId="3783" xr:uid="{00000000-0005-0000-0000-00006E0C0000}"/>
    <cellStyle name="Normal 3 3 2 4 3" xfId="3784" xr:uid="{00000000-0005-0000-0000-00006F0C0000}"/>
    <cellStyle name="Normal 3 3 2 4 4" xfId="3785" xr:uid="{00000000-0005-0000-0000-0000700C0000}"/>
    <cellStyle name="Normal 3 3 2 4 5" xfId="1031" xr:uid="{00000000-0005-0000-0000-0000710C0000}"/>
    <cellStyle name="Normal 3 3 2 5" xfId="3787" xr:uid="{00000000-0005-0000-0000-0000720C0000}"/>
    <cellStyle name="Normal 3 3 2 5 2" xfId="3788" xr:uid="{00000000-0005-0000-0000-0000730C0000}"/>
    <cellStyle name="Normal 3 3 2 5 2 2" xfId="3789" xr:uid="{00000000-0005-0000-0000-0000740C0000}"/>
    <cellStyle name="Normal 3 3 2 5 2 3" xfId="3790" xr:uid="{00000000-0005-0000-0000-0000750C0000}"/>
    <cellStyle name="Normal 3 3 2 5 2 4" xfId="3791" xr:uid="{00000000-0005-0000-0000-0000760C0000}"/>
    <cellStyle name="Normal 3 3 2 5 3" xfId="3792" xr:uid="{00000000-0005-0000-0000-0000770C0000}"/>
    <cellStyle name="Normal 3 3 2 5 4" xfId="3793" xr:uid="{00000000-0005-0000-0000-0000780C0000}"/>
    <cellStyle name="Normal 3 3 2 5 5" xfId="3794" xr:uid="{00000000-0005-0000-0000-0000790C0000}"/>
    <cellStyle name="Normal 3 3 2 6" xfId="3796" xr:uid="{00000000-0005-0000-0000-00007A0C0000}"/>
    <cellStyle name="Normal 3 3 2 6 2" xfId="2847" xr:uid="{00000000-0005-0000-0000-00007B0C0000}"/>
    <cellStyle name="Normal 3 3 2 6 2 2" xfId="3797" xr:uid="{00000000-0005-0000-0000-00007C0C0000}"/>
    <cellStyle name="Normal 3 3 2 6 2 3" xfId="3799" xr:uid="{00000000-0005-0000-0000-00007D0C0000}"/>
    <cellStyle name="Normal 3 3 2 6 2 4" xfId="3801" xr:uid="{00000000-0005-0000-0000-00007E0C0000}"/>
    <cellStyle name="Normal 3 3 2 6 3" xfId="2849" xr:uid="{00000000-0005-0000-0000-00007F0C0000}"/>
    <cellStyle name="Normal 3 3 2 6 4" xfId="3802" xr:uid="{00000000-0005-0000-0000-0000800C0000}"/>
    <cellStyle name="Normal 3 3 2 6 5" xfId="3803" xr:uid="{00000000-0005-0000-0000-0000810C0000}"/>
    <cellStyle name="Normal 3 3 2 7" xfId="3804" xr:uid="{00000000-0005-0000-0000-0000820C0000}"/>
    <cellStyle name="Normal 3 3 2 7 2" xfId="1610" xr:uid="{00000000-0005-0000-0000-0000830C0000}"/>
    <cellStyle name="Normal 3 3 2 7 3" xfId="1755" xr:uid="{00000000-0005-0000-0000-0000840C0000}"/>
    <cellStyle name="Normal 3 3 2 7 4" xfId="1764" xr:uid="{00000000-0005-0000-0000-0000850C0000}"/>
    <cellStyle name="Normal 3 3 2 8" xfId="3805" xr:uid="{00000000-0005-0000-0000-0000860C0000}"/>
    <cellStyle name="Normal 3 3 2 9" xfId="3806" xr:uid="{00000000-0005-0000-0000-0000870C0000}"/>
    <cellStyle name="Normal 3 3 3" xfId="345" xr:uid="{00000000-0005-0000-0000-0000880C0000}"/>
    <cellStyle name="Normal 3 3 3 10" xfId="2453" xr:uid="{00000000-0005-0000-0000-0000890C0000}"/>
    <cellStyle name="Normal 3 3 3 2" xfId="354" xr:uid="{00000000-0005-0000-0000-00008A0C0000}"/>
    <cellStyle name="Normal 3 3 3 2 2" xfId="374" xr:uid="{00000000-0005-0000-0000-00008B0C0000}"/>
    <cellStyle name="Normal 3 3 3 2 2 2" xfId="243" xr:uid="{00000000-0005-0000-0000-00008C0C0000}"/>
    <cellStyle name="Normal 3 3 3 2 2 3" xfId="422" xr:uid="{00000000-0005-0000-0000-00008D0C0000}"/>
    <cellStyle name="Normal 3 3 3 2 2 4" xfId="213" xr:uid="{00000000-0005-0000-0000-00008E0C0000}"/>
    <cellStyle name="Normal 3 3 3 2 3" xfId="428" xr:uid="{00000000-0005-0000-0000-00008F0C0000}"/>
    <cellStyle name="Normal 3 3 3 2 4" xfId="449" xr:uid="{00000000-0005-0000-0000-0000900C0000}"/>
    <cellStyle name="Normal 3 3 3 2 5" xfId="476" xr:uid="{00000000-0005-0000-0000-0000910C0000}"/>
    <cellStyle name="Normal 3 3 3 3" xfId="586" xr:uid="{00000000-0005-0000-0000-0000920C0000}"/>
    <cellStyle name="Normal 3 3 3 3 2" xfId="589" xr:uid="{00000000-0005-0000-0000-0000930C0000}"/>
    <cellStyle name="Normal 3 3 3 3 2 2" xfId="593" xr:uid="{00000000-0005-0000-0000-0000940C0000}"/>
    <cellStyle name="Normal 3 3 3 3 2 3" xfId="598" xr:uid="{00000000-0005-0000-0000-0000950C0000}"/>
    <cellStyle name="Normal 3 3 3 3 2 4" xfId="602" xr:uid="{00000000-0005-0000-0000-0000960C0000}"/>
    <cellStyle name="Normal 3 3 3 3 3" xfId="606" xr:uid="{00000000-0005-0000-0000-0000970C0000}"/>
    <cellStyle name="Normal 3 3 3 3 4" xfId="615" xr:uid="{00000000-0005-0000-0000-0000980C0000}"/>
    <cellStyle name="Normal 3 3 3 3 5" xfId="622" xr:uid="{00000000-0005-0000-0000-0000990C0000}"/>
    <cellStyle name="Normal 3 3 3 4" xfId="633" xr:uid="{00000000-0005-0000-0000-00009A0C0000}"/>
    <cellStyle name="Normal 3 3 3 4 2" xfId="640" xr:uid="{00000000-0005-0000-0000-00009B0C0000}"/>
    <cellStyle name="Normal 3 3 3 4 2 2" xfId="648" xr:uid="{00000000-0005-0000-0000-00009C0C0000}"/>
    <cellStyle name="Normal 3 3 3 4 2 3" xfId="654" xr:uid="{00000000-0005-0000-0000-00009D0C0000}"/>
    <cellStyle name="Normal 3 3 3 4 2 4" xfId="659" xr:uid="{00000000-0005-0000-0000-00009E0C0000}"/>
    <cellStyle name="Normal 3 3 3 4 3" xfId="187" xr:uid="{00000000-0005-0000-0000-00009F0C0000}"/>
    <cellStyle name="Normal 3 3 3 4 4" xfId="663" xr:uid="{00000000-0005-0000-0000-0000A00C0000}"/>
    <cellStyle name="Normal 3 3 3 4 5" xfId="667" xr:uid="{00000000-0005-0000-0000-0000A10C0000}"/>
    <cellStyle name="Normal 3 3 3 5" xfId="555" xr:uid="{00000000-0005-0000-0000-0000A20C0000}"/>
    <cellStyle name="Normal 3 3 3 5 2" xfId="561" xr:uid="{00000000-0005-0000-0000-0000A30C0000}"/>
    <cellStyle name="Normal 3 3 3 5 2 2" xfId="670" xr:uid="{00000000-0005-0000-0000-0000A40C0000}"/>
    <cellStyle name="Normal 3 3 3 5 2 3" xfId="674" xr:uid="{00000000-0005-0000-0000-0000A50C0000}"/>
    <cellStyle name="Normal 3 3 3 5 2 4" xfId="677" xr:uid="{00000000-0005-0000-0000-0000A60C0000}"/>
    <cellStyle name="Normal 3 3 3 5 3" xfId="566" xr:uid="{00000000-0005-0000-0000-0000A70C0000}"/>
    <cellStyle name="Normal 3 3 3 5 4" xfId="332" xr:uid="{00000000-0005-0000-0000-0000A80C0000}"/>
    <cellStyle name="Normal 3 3 3 5 5" xfId="680" xr:uid="{00000000-0005-0000-0000-0000A90C0000}"/>
    <cellStyle name="Normal 3 3 3 6" xfId="571" xr:uid="{00000000-0005-0000-0000-0000AA0C0000}"/>
    <cellStyle name="Normal 3 3 3 6 2" xfId="683" xr:uid="{00000000-0005-0000-0000-0000AB0C0000}"/>
    <cellStyle name="Normal 3 3 3 6 2 2" xfId="688" xr:uid="{00000000-0005-0000-0000-0000AC0C0000}"/>
    <cellStyle name="Normal 3 3 3 6 2 3" xfId="692" xr:uid="{00000000-0005-0000-0000-0000AD0C0000}"/>
    <cellStyle name="Normal 3 3 3 6 2 4" xfId="694" xr:uid="{00000000-0005-0000-0000-0000AE0C0000}"/>
    <cellStyle name="Normal 3 3 3 6 3" xfId="696" xr:uid="{00000000-0005-0000-0000-0000AF0C0000}"/>
    <cellStyle name="Normal 3 3 3 6 4" xfId="701" xr:uid="{00000000-0005-0000-0000-0000B00C0000}"/>
    <cellStyle name="Normal 3 3 3 6 5" xfId="20" xr:uid="{00000000-0005-0000-0000-0000B10C0000}"/>
    <cellStyle name="Normal 3 3 3 7" xfId="575" xr:uid="{00000000-0005-0000-0000-0000B20C0000}"/>
    <cellStyle name="Normal 3 3 3 7 2" xfId="704" xr:uid="{00000000-0005-0000-0000-0000B30C0000}"/>
    <cellStyle name="Normal 3 3 3 7 3" xfId="709" xr:uid="{00000000-0005-0000-0000-0000B40C0000}"/>
    <cellStyle name="Normal 3 3 3 7 4" xfId="713" xr:uid="{00000000-0005-0000-0000-0000B50C0000}"/>
    <cellStyle name="Normal 3 3 3 8" xfId="377" xr:uid="{00000000-0005-0000-0000-0000B60C0000}"/>
    <cellStyle name="Normal 3 3 3 9" xfId="19" xr:uid="{00000000-0005-0000-0000-0000B70C0000}"/>
    <cellStyle name="Normal 3 3 4" xfId="99" xr:uid="{00000000-0005-0000-0000-0000B80C0000}"/>
    <cellStyle name="Normal 3 3 4 10" xfId="204" xr:uid="{00000000-0005-0000-0000-0000B90C0000}"/>
    <cellStyle name="Normal 3 3 4 2" xfId="734" xr:uid="{00000000-0005-0000-0000-0000BA0C0000}"/>
    <cellStyle name="Normal 3 3 4 2 2" xfId="736" xr:uid="{00000000-0005-0000-0000-0000BB0C0000}"/>
    <cellStyle name="Normal 3 3 4 2 2 2" xfId="738" xr:uid="{00000000-0005-0000-0000-0000BC0C0000}"/>
    <cellStyle name="Normal 3 3 4 2 2 3" xfId="342" xr:uid="{00000000-0005-0000-0000-0000BD0C0000}"/>
    <cellStyle name="Normal 3 3 4 2 2 4" xfId="97" xr:uid="{00000000-0005-0000-0000-0000BE0C0000}"/>
    <cellStyle name="Normal 3 3 4 2 3" xfId="762" xr:uid="{00000000-0005-0000-0000-0000BF0C0000}"/>
    <cellStyle name="Normal 3 3 4 2 4" xfId="357" xr:uid="{00000000-0005-0000-0000-0000C00C0000}"/>
    <cellStyle name="Normal 3 3 4 2 5" xfId="363" xr:uid="{00000000-0005-0000-0000-0000C10C0000}"/>
    <cellStyle name="Normal 3 3 4 3" xfId="758" xr:uid="{00000000-0005-0000-0000-0000C20C0000}"/>
    <cellStyle name="Normal 3 3 4 3 2" xfId="765" xr:uid="{00000000-0005-0000-0000-0000C30C0000}"/>
    <cellStyle name="Normal 3 3 4 3 2 2" xfId="767" xr:uid="{00000000-0005-0000-0000-0000C40C0000}"/>
    <cellStyle name="Normal 3 3 4 3 2 3" xfId="773" xr:uid="{00000000-0005-0000-0000-0000C50C0000}"/>
    <cellStyle name="Normal 3 3 4 3 2 4" xfId="780" xr:uid="{00000000-0005-0000-0000-0000C60C0000}"/>
    <cellStyle name="Normal 3 3 4 3 3" xfId="790" xr:uid="{00000000-0005-0000-0000-0000C70C0000}"/>
    <cellStyle name="Normal 3 3 4 3 4" xfId="325" xr:uid="{00000000-0005-0000-0000-0000C80C0000}"/>
    <cellStyle name="Normal 3 3 4 3 5" xfId="297" xr:uid="{00000000-0005-0000-0000-0000C90C0000}"/>
    <cellStyle name="Normal 3 3 4 4" xfId="269" xr:uid="{00000000-0005-0000-0000-0000CA0C0000}"/>
    <cellStyle name="Normal 3 3 4 4 2" xfId="58" xr:uid="{00000000-0005-0000-0000-0000CB0C0000}"/>
    <cellStyle name="Normal 3 3 4 4 2 2" xfId="795" xr:uid="{00000000-0005-0000-0000-0000CC0C0000}"/>
    <cellStyle name="Normal 3 3 4 4 2 3" xfId="804" xr:uid="{00000000-0005-0000-0000-0000CD0C0000}"/>
    <cellStyle name="Normal 3 3 4 4 2 4" xfId="807" xr:uid="{00000000-0005-0000-0000-0000CE0C0000}"/>
    <cellStyle name="Normal 3 3 4 4 3" xfId="27" xr:uid="{00000000-0005-0000-0000-0000CF0C0000}"/>
    <cellStyle name="Normal 3 3 4 4 4" xfId="60" xr:uid="{00000000-0005-0000-0000-0000D00C0000}"/>
    <cellStyle name="Normal 3 3 4 4 5" xfId="62" xr:uid="{00000000-0005-0000-0000-0000D10C0000}"/>
    <cellStyle name="Normal 3 3 4 5" xfId="817" xr:uid="{00000000-0005-0000-0000-0000D20C0000}"/>
    <cellStyle name="Normal 3 3 4 5 2" xfId="50" xr:uid="{00000000-0005-0000-0000-0000D30C0000}"/>
    <cellStyle name="Normal 3 3 4 5 2 2" xfId="110" xr:uid="{00000000-0005-0000-0000-0000D40C0000}"/>
    <cellStyle name="Normal 3 3 4 5 2 3" xfId="67" xr:uid="{00000000-0005-0000-0000-0000D50C0000}"/>
    <cellStyle name="Normal 3 3 4 5 2 4" xfId="33" xr:uid="{00000000-0005-0000-0000-0000D60C0000}"/>
    <cellStyle name="Normal 3 3 4 5 3" xfId="825" xr:uid="{00000000-0005-0000-0000-0000D70C0000}"/>
    <cellStyle name="Normal 3 3 4 5 4" xfId="279" xr:uid="{00000000-0005-0000-0000-0000D80C0000}"/>
    <cellStyle name="Normal 3 3 4 5 5" xfId="832" xr:uid="{00000000-0005-0000-0000-0000D90C0000}"/>
    <cellStyle name="Normal 3 3 4 6" xfId="838" xr:uid="{00000000-0005-0000-0000-0000DA0C0000}"/>
    <cellStyle name="Normal 3 3 4 6 2" xfId="840" xr:uid="{00000000-0005-0000-0000-0000DB0C0000}"/>
    <cellStyle name="Normal 3 3 4 6 2 2" xfId="844" xr:uid="{00000000-0005-0000-0000-0000DC0C0000}"/>
    <cellStyle name="Normal 3 3 4 6 2 3" xfId="852" xr:uid="{00000000-0005-0000-0000-0000DD0C0000}"/>
    <cellStyle name="Normal 3 3 4 6 2 4" xfId="854" xr:uid="{00000000-0005-0000-0000-0000DE0C0000}"/>
    <cellStyle name="Normal 3 3 4 6 3" xfId="200" xr:uid="{00000000-0005-0000-0000-0000DF0C0000}"/>
    <cellStyle name="Normal 3 3 4 6 4" xfId="717" xr:uid="{00000000-0005-0000-0000-0000E00C0000}"/>
    <cellStyle name="Normal 3 3 4 6 5" xfId="856" xr:uid="{00000000-0005-0000-0000-0000E10C0000}"/>
    <cellStyle name="Normal 3 3 4 7" xfId="860" xr:uid="{00000000-0005-0000-0000-0000E20C0000}"/>
    <cellStyle name="Normal 3 3 4 7 2" xfId="862" xr:uid="{00000000-0005-0000-0000-0000E30C0000}"/>
    <cellStyle name="Normal 3 3 4 7 3" xfId="302" xr:uid="{00000000-0005-0000-0000-0000E40C0000}"/>
    <cellStyle name="Normal 3 3 4 7 4" xfId="208" xr:uid="{00000000-0005-0000-0000-0000E50C0000}"/>
    <cellStyle name="Normal 3 3 4 8" xfId="868" xr:uid="{00000000-0005-0000-0000-0000E60C0000}"/>
    <cellStyle name="Normal 3 3 4 9" xfId="879" xr:uid="{00000000-0005-0000-0000-0000E70C0000}"/>
    <cellStyle name="Normal 3 3 5" xfId="105" xr:uid="{00000000-0005-0000-0000-0000E80C0000}"/>
    <cellStyle name="Normal 3 3 5 10" xfId="3807" xr:uid="{00000000-0005-0000-0000-0000E90C0000}"/>
    <cellStyle name="Normal 3 3 5 2" xfId="888" xr:uid="{00000000-0005-0000-0000-0000EA0C0000}"/>
    <cellStyle name="Normal 3 3 5 2 2" xfId="149" xr:uid="{00000000-0005-0000-0000-0000EB0C0000}"/>
    <cellStyle name="Normal 3 3 5 2 2 2" xfId="890" xr:uid="{00000000-0005-0000-0000-0000EC0C0000}"/>
    <cellStyle name="Normal 3 3 5 2 2 3" xfId="894" xr:uid="{00000000-0005-0000-0000-0000ED0C0000}"/>
    <cellStyle name="Normal 3 3 5 2 2 4" xfId="388" xr:uid="{00000000-0005-0000-0000-0000EE0C0000}"/>
    <cellStyle name="Normal 3 3 5 2 3" xfId="896" xr:uid="{00000000-0005-0000-0000-0000EF0C0000}"/>
    <cellStyle name="Normal 3 3 5 2 4" xfId="902" xr:uid="{00000000-0005-0000-0000-0000F00C0000}"/>
    <cellStyle name="Normal 3 3 5 2 5" xfId="924" xr:uid="{00000000-0005-0000-0000-0000F10C0000}"/>
    <cellStyle name="Normal 3 3 5 3" xfId="962" xr:uid="{00000000-0005-0000-0000-0000F20C0000}"/>
    <cellStyle name="Normal 3 3 5 3 2" xfId="11" xr:uid="{00000000-0005-0000-0000-0000F30C0000}"/>
    <cellStyle name="Normal 3 3 5 3 2 2" xfId="964" xr:uid="{00000000-0005-0000-0000-0000F40C0000}"/>
    <cellStyle name="Normal 3 3 5 3 2 3" xfId="968" xr:uid="{00000000-0005-0000-0000-0000F50C0000}"/>
    <cellStyle name="Normal 3 3 5 3 2 4" xfId="871" xr:uid="{00000000-0005-0000-0000-0000F60C0000}"/>
    <cellStyle name="Normal 3 3 5 3 3" xfId="165" xr:uid="{00000000-0005-0000-0000-0000F70C0000}"/>
    <cellStyle name="Normal 3 3 5 3 4" xfId="973" xr:uid="{00000000-0005-0000-0000-0000F80C0000}"/>
    <cellStyle name="Normal 3 3 5 3 5" xfId="976" xr:uid="{00000000-0005-0000-0000-0000F90C0000}"/>
    <cellStyle name="Normal 3 3 5 4" xfId="983" xr:uid="{00000000-0005-0000-0000-0000FA0C0000}"/>
    <cellStyle name="Normal 3 3 5 4 2" xfId="953" xr:uid="{00000000-0005-0000-0000-0000FB0C0000}"/>
    <cellStyle name="Normal 3 3 5 4 2 2" xfId="985" xr:uid="{00000000-0005-0000-0000-0000FC0C0000}"/>
    <cellStyle name="Normal 3 3 5 4 2 3" xfId="989" xr:uid="{00000000-0005-0000-0000-0000FD0C0000}"/>
    <cellStyle name="Normal 3 3 5 4 2 4" xfId="992" xr:uid="{00000000-0005-0000-0000-0000FE0C0000}"/>
    <cellStyle name="Normal 3 3 5 4 3" xfId="153" xr:uid="{00000000-0005-0000-0000-0000FF0C0000}"/>
    <cellStyle name="Normal 3 3 5 4 4" xfId="742" xr:uid="{00000000-0005-0000-0000-0000000D0000}"/>
    <cellStyle name="Normal 3 3 5 4 5" xfId="749" xr:uid="{00000000-0005-0000-0000-0000010D0000}"/>
    <cellStyle name="Normal 3 3 5 5" xfId="998" xr:uid="{00000000-0005-0000-0000-0000020D0000}"/>
    <cellStyle name="Normal 3 3 5 5 2" xfId="935" xr:uid="{00000000-0005-0000-0000-0000030D0000}"/>
    <cellStyle name="Normal 3 3 5 5 2 2" xfId="1000" xr:uid="{00000000-0005-0000-0000-0000040D0000}"/>
    <cellStyle name="Normal 3 3 5 5 2 3" xfId="1003" xr:uid="{00000000-0005-0000-0000-0000050D0000}"/>
    <cellStyle name="Normal 3 3 5 5 2 4" xfId="1006" xr:uid="{00000000-0005-0000-0000-0000060D0000}"/>
    <cellStyle name="Normal 3 3 5 5 3" xfId="348" xr:uid="{00000000-0005-0000-0000-0000070D0000}"/>
    <cellStyle name="Normal 3 3 5 5 4" xfId="580" xr:uid="{00000000-0005-0000-0000-0000080D0000}"/>
    <cellStyle name="Normal 3 3 5 5 5" xfId="627" xr:uid="{00000000-0005-0000-0000-0000090D0000}"/>
    <cellStyle name="Normal 3 3 5 6" xfId="646" xr:uid="{00000000-0005-0000-0000-00000A0D0000}"/>
    <cellStyle name="Normal 3 3 5 6 2" xfId="943" xr:uid="{00000000-0005-0000-0000-00000B0D0000}"/>
    <cellStyle name="Normal 3 3 5 6 2 2" xfId="1008" xr:uid="{00000000-0005-0000-0000-00000C0D0000}"/>
    <cellStyle name="Normal 3 3 5 6 2 3" xfId="1011" xr:uid="{00000000-0005-0000-0000-00000D0D0000}"/>
    <cellStyle name="Normal 3 3 5 6 2 4" xfId="226" xr:uid="{00000000-0005-0000-0000-00000E0D0000}"/>
    <cellStyle name="Normal 3 3 5 6 3" xfId="727" xr:uid="{00000000-0005-0000-0000-00000F0D0000}"/>
    <cellStyle name="Normal 3 3 5 6 4" xfId="755" xr:uid="{00000000-0005-0000-0000-0000100D0000}"/>
    <cellStyle name="Normal 3 3 5 6 5" xfId="265" xr:uid="{00000000-0005-0000-0000-0000110D0000}"/>
    <cellStyle name="Normal 3 3 5 7" xfId="652" xr:uid="{00000000-0005-0000-0000-0000120D0000}"/>
    <cellStyle name="Normal 3 3 5 7 2" xfId="71" xr:uid="{00000000-0005-0000-0000-0000130D0000}"/>
    <cellStyle name="Normal 3 3 5 7 3" xfId="885" xr:uid="{00000000-0005-0000-0000-0000140D0000}"/>
    <cellStyle name="Normal 3 3 5 7 4" xfId="959" xr:uid="{00000000-0005-0000-0000-0000150D0000}"/>
    <cellStyle name="Normal 3 3 5 8" xfId="657" xr:uid="{00000000-0005-0000-0000-0000160D0000}"/>
    <cellStyle name="Normal 3 3 5 9" xfId="3808" xr:uid="{00000000-0005-0000-0000-0000170D0000}"/>
    <cellStyle name="Normal 3 3 6" xfId="115" xr:uid="{00000000-0005-0000-0000-0000180D0000}"/>
    <cellStyle name="Normal 3 3 6 10" xfId="3429" xr:uid="{00000000-0005-0000-0000-0000190D0000}"/>
    <cellStyle name="Normal 3 3 6 11" xfId="3432" xr:uid="{00000000-0005-0000-0000-00001A0D0000}"/>
    <cellStyle name="Normal 3 3 6 2" xfId="1018" xr:uid="{00000000-0005-0000-0000-00001B0D0000}"/>
    <cellStyle name="Normal 3 3 6 2 10" xfId="3809" xr:uid="{00000000-0005-0000-0000-00001C0D0000}"/>
    <cellStyle name="Normal 3 3 6 2 11" xfId="3810" xr:uid="{00000000-0005-0000-0000-00001D0D0000}"/>
    <cellStyle name="Normal 3 3 6 2 12" xfId="3811" xr:uid="{00000000-0005-0000-0000-00001E0D0000}"/>
    <cellStyle name="Normal 3 3 6 2 2" xfId="1022" xr:uid="{00000000-0005-0000-0000-00001F0D0000}"/>
    <cellStyle name="Normal 3 3 6 2 2 10" xfId="3363" xr:uid="{00000000-0005-0000-0000-0000200D0000}"/>
    <cellStyle name="Normal 3 3 6 2 2 2" xfId="3405" xr:uid="{00000000-0005-0000-0000-0000210D0000}"/>
    <cellStyle name="Normal 3 3 6 2 2 2 2" xfId="3812" xr:uid="{00000000-0005-0000-0000-0000220D0000}"/>
    <cellStyle name="Normal 3 3 6 2 2 2 2 2" xfId="3813" xr:uid="{00000000-0005-0000-0000-0000230D0000}"/>
    <cellStyle name="Normal 3 3 6 2 2 2 2 3" xfId="3814" xr:uid="{00000000-0005-0000-0000-0000240D0000}"/>
    <cellStyle name="Normal 3 3 6 2 2 2 2 4" xfId="3815" xr:uid="{00000000-0005-0000-0000-0000250D0000}"/>
    <cellStyle name="Normal 3 3 6 2 2 2 3" xfId="3551" xr:uid="{00000000-0005-0000-0000-0000260D0000}"/>
    <cellStyle name="Normal 3 3 6 2 2 2 4" xfId="3556" xr:uid="{00000000-0005-0000-0000-0000270D0000}"/>
    <cellStyle name="Normal 3 3 6 2 2 2 5" xfId="3558" xr:uid="{00000000-0005-0000-0000-0000280D0000}"/>
    <cellStyle name="Normal 3 3 6 2 2 3" xfId="3816" xr:uid="{00000000-0005-0000-0000-0000290D0000}"/>
    <cellStyle name="Normal 3 3 6 2 2 3 2" xfId="3745" xr:uid="{00000000-0005-0000-0000-00002A0D0000}"/>
    <cellStyle name="Normal 3 3 6 2 2 3 2 2" xfId="3817" xr:uid="{00000000-0005-0000-0000-00002B0D0000}"/>
    <cellStyle name="Normal 3 3 6 2 2 3 2 3" xfId="3818" xr:uid="{00000000-0005-0000-0000-00002C0D0000}"/>
    <cellStyle name="Normal 3 3 6 2 2 3 2 4" xfId="3819" xr:uid="{00000000-0005-0000-0000-00002D0D0000}"/>
    <cellStyle name="Normal 3 3 6 2 2 3 3" xfId="3092" xr:uid="{00000000-0005-0000-0000-00002E0D0000}"/>
    <cellStyle name="Normal 3 3 6 2 2 3 4" xfId="3139" xr:uid="{00000000-0005-0000-0000-00002F0D0000}"/>
    <cellStyle name="Normal 3 3 6 2 2 3 5" xfId="3142" xr:uid="{00000000-0005-0000-0000-0000300D0000}"/>
    <cellStyle name="Normal 3 3 6 2 2 4" xfId="3820" xr:uid="{00000000-0005-0000-0000-0000310D0000}"/>
    <cellStyle name="Normal 3 3 6 2 2 4 2" xfId="3821" xr:uid="{00000000-0005-0000-0000-0000320D0000}"/>
    <cellStyle name="Normal 3 3 6 2 2 4 2 2" xfId="3822" xr:uid="{00000000-0005-0000-0000-0000330D0000}"/>
    <cellStyle name="Normal 3 3 6 2 2 4 2 3" xfId="3823" xr:uid="{00000000-0005-0000-0000-0000340D0000}"/>
    <cellStyle name="Normal 3 3 6 2 2 4 2 4" xfId="3824" xr:uid="{00000000-0005-0000-0000-0000350D0000}"/>
    <cellStyle name="Normal 3 3 6 2 2 4 3" xfId="3151" xr:uid="{00000000-0005-0000-0000-0000360D0000}"/>
    <cellStyle name="Normal 3 3 6 2 2 4 4" xfId="3166" xr:uid="{00000000-0005-0000-0000-0000370D0000}"/>
    <cellStyle name="Normal 3 3 6 2 2 4 5" xfId="3169" xr:uid="{00000000-0005-0000-0000-0000380D0000}"/>
    <cellStyle name="Normal 3 3 6 2 2 5" xfId="3825" xr:uid="{00000000-0005-0000-0000-0000390D0000}"/>
    <cellStyle name="Normal 3 3 6 2 2 5 2" xfId="3826" xr:uid="{00000000-0005-0000-0000-00003A0D0000}"/>
    <cellStyle name="Normal 3 3 6 2 2 5 2 2" xfId="3827" xr:uid="{00000000-0005-0000-0000-00003B0D0000}"/>
    <cellStyle name="Normal 3 3 6 2 2 5 2 3" xfId="3828" xr:uid="{00000000-0005-0000-0000-00003C0D0000}"/>
    <cellStyle name="Normal 3 3 6 2 2 5 2 4" xfId="3829" xr:uid="{00000000-0005-0000-0000-00003D0D0000}"/>
    <cellStyle name="Normal 3 3 6 2 2 5 3" xfId="3177" xr:uid="{00000000-0005-0000-0000-00003E0D0000}"/>
    <cellStyle name="Normal 3 3 6 2 2 5 4" xfId="3180" xr:uid="{00000000-0005-0000-0000-00003F0D0000}"/>
    <cellStyle name="Normal 3 3 6 2 2 5 5" xfId="3183" xr:uid="{00000000-0005-0000-0000-0000400D0000}"/>
    <cellStyle name="Normal 3 3 6 2 2 6" xfId="3830" xr:uid="{00000000-0005-0000-0000-0000410D0000}"/>
    <cellStyle name="Normal 3 3 6 2 2 6 2" xfId="2527" xr:uid="{00000000-0005-0000-0000-0000420D0000}"/>
    <cellStyle name="Normal 3 3 6 2 2 6 2 2" xfId="3832" xr:uid="{00000000-0005-0000-0000-0000430D0000}"/>
    <cellStyle name="Normal 3 3 6 2 2 6 2 3" xfId="3834" xr:uid="{00000000-0005-0000-0000-0000440D0000}"/>
    <cellStyle name="Normal 3 3 6 2 2 6 2 4" xfId="732" xr:uid="{00000000-0005-0000-0000-0000450D0000}"/>
    <cellStyle name="Normal 3 3 6 2 2 6 3" xfId="2791" xr:uid="{00000000-0005-0000-0000-0000460D0000}"/>
    <cellStyle name="Normal 3 3 6 2 2 6 4" xfId="42" xr:uid="{00000000-0005-0000-0000-0000470D0000}"/>
    <cellStyle name="Normal 3 3 6 2 2 6 5" xfId="3199" xr:uid="{00000000-0005-0000-0000-0000480D0000}"/>
    <cellStyle name="Normal 3 3 6 2 2 7" xfId="3835" xr:uid="{00000000-0005-0000-0000-0000490D0000}"/>
    <cellStyle name="Normal 3 3 6 2 2 7 2" xfId="3836" xr:uid="{00000000-0005-0000-0000-00004A0D0000}"/>
    <cellStyle name="Normal 3 3 6 2 2 7 3" xfId="3206" xr:uid="{00000000-0005-0000-0000-00004B0D0000}"/>
    <cellStyle name="Normal 3 3 6 2 2 7 4" xfId="3219" xr:uid="{00000000-0005-0000-0000-00004C0D0000}"/>
    <cellStyle name="Normal 3 3 6 2 2 8" xfId="3837" xr:uid="{00000000-0005-0000-0000-00004D0D0000}"/>
    <cellStyle name="Normal 3 3 6 2 2 9" xfId="3838" xr:uid="{00000000-0005-0000-0000-00004E0D0000}"/>
    <cellStyle name="Normal 3 3 6 2 3" xfId="1024" xr:uid="{00000000-0005-0000-0000-00004F0D0000}"/>
    <cellStyle name="Normal 3 3 6 2 3 10" xfId="3839" xr:uid="{00000000-0005-0000-0000-0000500D0000}"/>
    <cellStyle name="Normal 3 3 6 2 3 2" xfId="3840" xr:uid="{00000000-0005-0000-0000-0000510D0000}"/>
    <cellStyle name="Normal 3 3 6 2 3 2 2" xfId="757" xr:uid="{00000000-0005-0000-0000-0000520D0000}"/>
    <cellStyle name="Normal 3 3 6 2 3 2 2 2" xfId="764" xr:uid="{00000000-0005-0000-0000-0000530D0000}"/>
    <cellStyle name="Normal 3 3 6 2 3 2 2 3" xfId="789" xr:uid="{00000000-0005-0000-0000-0000540D0000}"/>
    <cellStyle name="Normal 3 3 6 2 3 2 2 4" xfId="324" xr:uid="{00000000-0005-0000-0000-0000550D0000}"/>
    <cellStyle name="Normal 3 3 6 2 3 2 3" xfId="267" xr:uid="{00000000-0005-0000-0000-0000560D0000}"/>
    <cellStyle name="Normal 3 3 6 2 3 2 4" xfId="815" xr:uid="{00000000-0005-0000-0000-0000570D0000}"/>
    <cellStyle name="Normal 3 3 6 2 3 2 5" xfId="836" xr:uid="{00000000-0005-0000-0000-0000580D0000}"/>
    <cellStyle name="Normal 3 3 6 2 3 3" xfId="3841" xr:uid="{00000000-0005-0000-0000-0000590D0000}"/>
    <cellStyle name="Normal 3 3 6 2 3 3 2" xfId="961" xr:uid="{00000000-0005-0000-0000-00005A0D0000}"/>
    <cellStyle name="Normal 3 3 6 2 3 3 2 2" xfId="10" xr:uid="{00000000-0005-0000-0000-00005B0D0000}"/>
    <cellStyle name="Normal 3 3 6 2 3 3 2 3" xfId="164" xr:uid="{00000000-0005-0000-0000-00005C0D0000}"/>
    <cellStyle name="Normal 3 3 6 2 3 3 2 4" xfId="972" xr:uid="{00000000-0005-0000-0000-00005D0D0000}"/>
    <cellStyle name="Normal 3 3 6 2 3 3 3" xfId="982" xr:uid="{00000000-0005-0000-0000-00005E0D0000}"/>
    <cellStyle name="Normal 3 3 6 2 3 3 4" xfId="997" xr:uid="{00000000-0005-0000-0000-00005F0D0000}"/>
    <cellStyle name="Normal 3 3 6 2 3 3 5" xfId="645" xr:uid="{00000000-0005-0000-0000-0000600D0000}"/>
    <cellStyle name="Normal 3 3 6 2 3 4" xfId="3842" xr:uid="{00000000-0005-0000-0000-0000610D0000}"/>
    <cellStyle name="Normal 3 3 6 2 3 4 2" xfId="84" xr:uid="{00000000-0005-0000-0000-0000620D0000}"/>
    <cellStyle name="Normal 3 3 6 2 3 4 2 2" xfId="2661" xr:uid="{00000000-0005-0000-0000-0000630D0000}"/>
    <cellStyle name="Normal 3 3 6 2 3 4 2 3" xfId="3844" xr:uid="{00000000-0005-0000-0000-0000640D0000}"/>
    <cellStyle name="Normal 3 3 6 2 3 4 2 4" xfId="3846" xr:uid="{00000000-0005-0000-0000-0000650D0000}"/>
    <cellStyle name="Normal 3 3 6 2 3 4 3" xfId="5" xr:uid="{00000000-0005-0000-0000-0000660D0000}"/>
    <cellStyle name="Normal 3 3 6 2 3 4 4" xfId="1029" xr:uid="{00000000-0005-0000-0000-0000670D0000}"/>
    <cellStyle name="Normal 3 3 6 2 3 4 5" xfId="3848" xr:uid="{00000000-0005-0000-0000-0000680D0000}"/>
    <cellStyle name="Normal 3 3 6 2 3 5" xfId="3849" xr:uid="{00000000-0005-0000-0000-0000690D0000}"/>
    <cellStyle name="Normal 3 3 6 2 3 5 2" xfId="1043" xr:uid="{00000000-0005-0000-0000-00006A0D0000}"/>
    <cellStyle name="Normal 3 3 6 2 3 5 2 2" xfId="1046" xr:uid="{00000000-0005-0000-0000-00006B0D0000}"/>
    <cellStyle name="Normal 3 3 6 2 3 5 2 3" xfId="1049" xr:uid="{00000000-0005-0000-0000-00006C0D0000}"/>
    <cellStyle name="Normal 3 3 6 2 3 5 2 4" xfId="1052" xr:uid="{00000000-0005-0000-0000-00006D0D0000}"/>
    <cellStyle name="Normal 3 3 6 2 3 5 3" xfId="1056" xr:uid="{00000000-0005-0000-0000-00006E0D0000}"/>
    <cellStyle name="Normal 3 3 6 2 3 5 4" xfId="260" xr:uid="{00000000-0005-0000-0000-00006F0D0000}"/>
    <cellStyle name="Normal 3 3 6 2 3 5 5" xfId="1076" xr:uid="{00000000-0005-0000-0000-0000700D0000}"/>
    <cellStyle name="Normal 3 3 6 2 3 6" xfId="3850" xr:uid="{00000000-0005-0000-0000-0000710D0000}"/>
    <cellStyle name="Normal 3 3 6 2 3 6 2" xfId="2799" xr:uid="{00000000-0005-0000-0000-0000720D0000}"/>
    <cellStyle name="Normal 3 3 6 2 3 6 2 2" xfId="3851" xr:uid="{00000000-0005-0000-0000-0000730D0000}"/>
    <cellStyle name="Normal 3 3 6 2 3 6 2 3" xfId="3852" xr:uid="{00000000-0005-0000-0000-0000740D0000}"/>
    <cellStyle name="Normal 3 3 6 2 3 6 2 4" xfId="784" xr:uid="{00000000-0005-0000-0000-0000750D0000}"/>
    <cellStyle name="Normal 3 3 6 2 3 6 3" xfId="2803" xr:uid="{00000000-0005-0000-0000-0000760D0000}"/>
    <cellStyle name="Normal 3 3 6 2 3 6 4" xfId="3854" xr:uid="{00000000-0005-0000-0000-0000770D0000}"/>
    <cellStyle name="Normal 3 3 6 2 3 6 5" xfId="3855" xr:uid="{00000000-0005-0000-0000-0000780D0000}"/>
    <cellStyle name="Normal 3 3 6 2 3 7" xfId="251" xr:uid="{00000000-0005-0000-0000-0000790D0000}"/>
    <cellStyle name="Normal 3 3 6 2 3 7 2" xfId="1089" xr:uid="{00000000-0005-0000-0000-00007A0D0000}"/>
    <cellStyle name="Normal 3 3 6 2 3 7 3" xfId="1093" xr:uid="{00000000-0005-0000-0000-00007B0D0000}"/>
    <cellStyle name="Normal 3 3 6 2 3 7 4" xfId="3857" xr:uid="{00000000-0005-0000-0000-00007C0D0000}"/>
    <cellStyle name="Normal 3 3 6 2 3 8" xfId="3858" xr:uid="{00000000-0005-0000-0000-00007D0D0000}"/>
    <cellStyle name="Normal 3 3 6 2 3 9" xfId="3859" xr:uid="{00000000-0005-0000-0000-00007E0D0000}"/>
    <cellStyle name="Normal 3 3 6 2 4" xfId="1026" xr:uid="{00000000-0005-0000-0000-00007F0D0000}"/>
    <cellStyle name="Normal 3 3 6 2 4 2" xfId="3860" xr:uid="{00000000-0005-0000-0000-0000800D0000}"/>
    <cellStyle name="Normal 3 3 6 2 4 2 2" xfId="3861" xr:uid="{00000000-0005-0000-0000-0000810D0000}"/>
    <cellStyle name="Normal 3 3 6 2 4 2 3" xfId="229" xr:uid="{00000000-0005-0000-0000-0000820D0000}"/>
    <cellStyle name="Normal 3 3 6 2 4 2 4" xfId="3583" xr:uid="{00000000-0005-0000-0000-0000830D0000}"/>
    <cellStyle name="Normal 3 3 6 2 4 3" xfId="3862" xr:uid="{00000000-0005-0000-0000-0000840D0000}"/>
    <cellStyle name="Normal 3 3 6 2 4 4" xfId="1469" xr:uid="{00000000-0005-0000-0000-0000850D0000}"/>
    <cellStyle name="Normal 3 3 6 2 4 5" xfId="1471" xr:uid="{00000000-0005-0000-0000-0000860D0000}"/>
    <cellStyle name="Normal 3 3 6 2 5" xfId="3085" xr:uid="{00000000-0005-0000-0000-0000870D0000}"/>
    <cellStyle name="Normal 3 3 6 2 5 2" xfId="3863" xr:uid="{00000000-0005-0000-0000-0000880D0000}"/>
    <cellStyle name="Normal 3 3 6 2 5 2 2" xfId="3865" xr:uid="{00000000-0005-0000-0000-0000890D0000}"/>
    <cellStyle name="Normal 3 3 6 2 5 2 3" xfId="3597" xr:uid="{00000000-0005-0000-0000-00008A0D0000}"/>
    <cellStyle name="Normal 3 3 6 2 5 2 4" xfId="3599" xr:uid="{00000000-0005-0000-0000-00008B0D0000}"/>
    <cellStyle name="Normal 3 3 6 2 5 3" xfId="3866" xr:uid="{00000000-0005-0000-0000-00008C0D0000}"/>
    <cellStyle name="Normal 3 3 6 2 5 4" xfId="3868" xr:uid="{00000000-0005-0000-0000-00008D0D0000}"/>
    <cellStyle name="Normal 3 3 6 2 5 5" xfId="3870" xr:uid="{00000000-0005-0000-0000-00008E0D0000}"/>
    <cellStyle name="Normal 3 3 6 2 6" xfId="3871" xr:uid="{00000000-0005-0000-0000-00008F0D0000}"/>
    <cellStyle name="Normal 3 3 6 2 6 2" xfId="1153" xr:uid="{00000000-0005-0000-0000-0000900D0000}"/>
    <cellStyle name="Normal 3 3 6 2 6 2 2" xfId="1158" xr:uid="{00000000-0005-0000-0000-0000910D0000}"/>
    <cellStyle name="Normal 3 3 6 2 6 2 3" xfId="1169" xr:uid="{00000000-0005-0000-0000-0000920D0000}"/>
    <cellStyle name="Normal 3 3 6 2 6 2 4" xfId="1174" xr:uid="{00000000-0005-0000-0000-0000930D0000}"/>
    <cellStyle name="Normal 3 3 6 2 6 3" xfId="1187" xr:uid="{00000000-0005-0000-0000-0000940D0000}"/>
    <cellStyle name="Normal 3 3 6 2 6 4" xfId="1189" xr:uid="{00000000-0005-0000-0000-0000950D0000}"/>
    <cellStyle name="Normal 3 3 6 2 6 5" xfId="1191" xr:uid="{00000000-0005-0000-0000-0000960D0000}"/>
    <cellStyle name="Normal 3 3 6 2 7" xfId="3873" xr:uid="{00000000-0005-0000-0000-0000970D0000}"/>
    <cellStyle name="Normal 3 3 6 2 7 2" xfId="1370" xr:uid="{00000000-0005-0000-0000-0000980D0000}"/>
    <cellStyle name="Normal 3 3 6 2 7 2 2" xfId="3876" xr:uid="{00000000-0005-0000-0000-0000990D0000}"/>
    <cellStyle name="Normal 3 3 6 2 7 2 3" xfId="3617" xr:uid="{00000000-0005-0000-0000-00009A0D0000}"/>
    <cellStyle name="Normal 3 3 6 2 7 2 4" xfId="3620" xr:uid="{00000000-0005-0000-0000-00009B0D0000}"/>
    <cellStyle name="Normal 3 3 6 2 7 3" xfId="611" xr:uid="{00000000-0005-0000-0000-00009C0D0000}"/>
    <cellStyle name="Normal 3 3 6 2 7 4" xfId="619" xr:uid="{00000000-0005-0000-0000-00009D0D0000}"/>
    <cellStyle name="Normal 3 3 6 2 7 5" xfId="721" xr:uid="{00000000-0005-0000-0000-00009E0D0000}"/>
    <cellStyle name="Normal 3 3 6 2 8" xfId="3877" xr:uid="{00000000-0005-0000-0000-00009F0D0000}"/>
    <cellStyle name="Normal 3 3 6 2 8 2" xfId="1410" xr:uid="{00000000-0005-0000-0000-0000A00D0000}"/>
    <cellStyle name="Normal 3 3 6 2 8 2 2" xfId="2898" xr:uid="{00000000-0005-0000-0000-0000A10D0000}"/>
    <cellStyle name="Normal 3 3 6 2 8 2 3" xfId="2908" xr:uid="{00000000-0005-0000-0000-0000A20D0000}"/>
    <cellStyle name="Normal 3 3 6 2 8 2 4" xfId="2464" xr:uid="{00000000-0005-0000-0000-0000A30D0000}"/>
    <cellStyle name="Normal 3 3 6 2 8 3" xfId="1412" xr:uid="{00000000-0005-0000-0000-0000A40D0000}"/>
    <cellStyle name="Normal 3 3 6 2 8 4" xfId="1417" xr:uid="{00000000-0005-0000-0000-0000A50D0000}"/>
    <cellStyle name="Normal 3 3 6 2 8 5" xfId="1419" xr:uid="{00000000-0005-0000-0000-0000A60D0000}"/>
    <cellStyle name="Normal 3 3 6 2 9" xfId="3879" xr:uid="{00000000-0005-0000-0000-0000A70D0000}"/>
    <cellStyle name="Normal 3 3 6 2 9 2" xfId="1446" xr:uid="{00000000-0005-0000-0000-0000A80D0000}"/>
    <cellStyle name="Normal 3 3 6 2 9 3" xfId="1449" xr:uid="{00000000-0005-0000-0000-0000A90D0000}"/>
    <cellStyle name="Normal 3 3 6 2 9 4" xfId="1452" xr:uid="{00000000-0005-0000-0000-0000AA0D0000}"/>
    <cellStyle name="Normal 3 3 6 3" xfId="83" xr:uid="{00000000-0005-0000-0000-0000AB0D0000}"/>
    <cellStyle name="Normal 3 3 6 3 2" xfId="2660" xr:uid="{00000000-0005-0000-0000-0000AC0D0000}"/>
    <cellStyle name="Normal 3 3 6 3 2 2" xfId="2062" xr:uid="{00000000-0005-0000-0000-0000AD0D0000}"/>
    <cellStyle name="Normal 3 3 6 3 2 3" xfId="2066" xr:uid="{00000000-0005-0000-0000-0000AE0D0000}"/>
    <cellStyle name="Normal 3 3 6 3 2 4" xfId="3331" xr:uid="{00000000-0005-0000-0000-0000AF0D0000}"/>
    <cellStyle name="Normal 3 3 6 3 3" xfId="3843" xr:uid="{00000000-0005-0000-0000-0000B00D0000}"/>
    <cellStyle name="Normal 3 3 6 3 4" xfId="3845" xr:uid="{00000000-0005-0000-0000-0000B10D0000}"/>
    <cellStyle name="Normal 3 3 6 3 5" xfId="3274" xr:uid="{00000000-0005-0000-0000-0000B20D0000}"/>
    <cellStyle name="Normal 3 3 6 4" xfId="4" xr:uid="{00000000-0005-0000-0000-0000B30D0000}"/>
    <cellStyle name="Normal 3 3 6 4 2" xfId="3880" xr:uid="{00000000-0005-0000-0000-0000B40D0000}"/>
    <cellStyle name="Normal 3 3 6 4 2 2" xfId="3416" xr:uid="{00000000-0005-0000-0000-0000B50D0000}"/>
    <cellStyle name="Normal 3 3 6 4 2 3" xfId="3726" xr:uid="{00000000-0005-0000-0000-0000B60D0000}"/>
    <cellStyle name="Normal 3 3 6 4 2 4" xfId="3881" xr:uid="{00000000-0005-0000-0000-0000B70D0000}"/>
    <cellStyle name="Normal 3 3 6 4 3" xfId="3882" xr:uid="{00000000-0005-0000-0000-0000B80D0000}"/>
    <cellStyle name="Normal 3 3 6 4 4" xfId="3883" xr:uid="{00000000-0005-0000-0000-0000B90D0000}"/>
    <cellStyle name="Normal 3 3 6 4 5" xfId="3291" xr:uid="{00000000-0005-0000-0000-0000BA0D0000}"/>
    <cellStyle name="Normal 3 3 6 5" xfId="1028" xr:uid="{00000000-0005-0000-0000-0000BB0D0000}"/>
    <cellStyle name="Normal 3 3 6 5 2" xfId="3884" xr:uid="{00000000-0005-0000-0000-0000BC0D0000}"/>
    <cellStyle name="Normal 3 3 6 5 2 2" xfId="2046" xr:uid="{00000000-0005-0000-0000-0000BD0D0000}"/>
    <cellStyle name="Normal 3 3 6 5 2 3" xfId="2049" xr:uid="{00000000-0005-0000-0000-0000BE0D0000}"/>
    <cellStyle name="Normal 3 3 6 5 2 4" xfId="2051" xr:uid="{00000000-0005-0000-0000-0000BF0D0000}"/>
    <cellStyle name="Normal 3 3 6 5 3" xfId="1686" xr:uid="{00000000-0005-0000-0000-0000C00D0000}"/>
    <cellStyle name="Normal 3 3 6 5 4" xfId="1688" xr:uid="{00000000-0005-0000-0000-0000C10D0000}"/>
    <cellStyle name="Normal 3 3 6 5 5" xfId="1690" xr:uid="{00000000-0005-0000-0000-0000C20D0000}"/>
    <cellStyle name="Normal 3 3 6 6" xfId="3847" xr:uid="{00000000-0005-0000-0000-0000C30D0000}"/>
    <cellStyle name="Normal 3 3 6 6 2" xfId="2621" xr:uid="{00000000-0005-0000-0000-0000C40D0000}"/>
    <cellStyle name="Normal 3 3 6 6 2 2" xfId="3424" xr:uid="{00000000-0005-0000-0000-0000C50D0000}"/>
    <cellStyle name="Normal 3 3 6 6 2 3" xfId="3498" xr:uid="{00000000-0005-0000-0000-0000C60D0000}"/>
    <cellStyle name="Normal 3 3 6 6 2 4" xfId="3885" xr:uid="{00000000-0005-0000-0000-0000C70D0000}"/>
    <cellStyle name="Normal 3 3 6 6 3" xfId="2882" xr:uid="{00000000-0005-0000-0000-0000C80D0000}"/>
    <cellStyle name="Normal 3 3 6 6 4" xfId="3886" xr:uid="{00000000-0005-0000-0000-0000C90D0000}"/>
    <cellStyle name="Normal 3 3 6 6 5" xfId="2498" xr:uid="{00000000-0005-0000-0000-0000CA0D0000}"/>
    <cellStyle name="Normal 3 3 6 7" xfId="3887" xr:uid="{00000000-0005-0000-0000-0000CB0D0000}"/>
    <cellStyle name="Normal 3 3 6 7 2" xfId="3888" xr:uid="{00000000-0005-0000-0000-0000CC0D0000}"/>
    <cellStyle name="Normal 3 3 6 7 2 2" xfId="3435" xr:uid="{00000000-0005-0000-0000-0000CD0D0000}"/>
    <cellStyle name="Normal 3 3 6 7 2 3" xfId="3514" xr:uid="{00000000-0005-0000-0000-0000CE0D0000}"/>
    <cellStyle name="Normal 3 3 6 7 2 4" xfId="3889" xr:uid="{00000000-0005-0000-0000-0000CF0D0000}"/>
    <cellStyle name="Normal 3 3 6 7 3" xfId="3890" xr:uid="{00000000-0005-0000-0000-0000D00D0000}"/>
    <cellStyle name="Normal 3 3 6 7 4" xfId="3891" xr:uid="{00000000-0005-0000-0000-0000D10D0000}"/>
    <cellStyle name="Normal 3 3 6 7 5" xfId="3304" xr:uid="{00000000-0005-0000-0000-0000D20D0000}"/>
    <cellStyle name="Normal 3 3 6 8" xfId="3892" xr:uid="{00000000-0005-0000-0000-0000D30D0000}"/>
    <cellStyle name="Normal 3 3 6 8 2" xfId="1005" xr:uid="{00000000-0005-0000-0000-0000D40D0000}"/>
    <cellStyle name="Normal 3 3 6 8 3" xfId="3893" xr:uid="{00000000-0005-0000-0000-0000D50D0000}"/>
    <cellStyle name="Normal 3 3 6 8 4" xfId="3894" xr:uid="{00000000-0005-0000-0000-0000D60D0000}"/>
    <cellStyle name="Normal 3 3 6 9" xfId="3895" xr:uid="{00000000-0005-0000-0000-0000D70D0000}"/>
    <cellStyle name="Normal 3 3 7" xfId="118" xr:uid="{00000000-0005-0000-0000-0000D80D0000}"/>
    <cellStyle name="Normal 3 3 7 10" xfId="337" xr:uid="{00000000-0005-0000-0000-0000D90D0000}"/>
    <cellStyle name="Normal 3 3 7 2" xfId="144" xr:uid="{00000000-0005-0000-0000-0000DA0D0000}"/>
    <cellStyle name="Normal 3 3 7 2 2" xfId="1035" xr:uid="{00000000-0005-0000-0000-0000DB0D0000}"/>
    <cellStyle name="Normal 3 3 7 2 2 2" xfId="3742" xr:uid="{00000000-0005-0000-0000-0000DC0D0000}"/>
    <cellStyle name="Normal 3 3 7 2 2 3" xfId="3896" xr:uid="{00000000-0005-0000-0000-0000DD0D0000}"/>
    <cellStyle name="Normal 3 3 7 2 2 4" xfId="3897" xr:uid="{00000000-0005-0000-0000-0000DE0D0000}"/>
    <cellStyle name="Normal 3 3 7 2 3" xfId="1037" xr:uid="{00000000-0005-0000-0000-0000DF0D0000}"/>
    <cellStyle name="Normal 3 3 7 2 4" xfId="1039" xr:uid="{00000000-0005-0000-0000-0000E00D0000}"/>
    <cellStyle name="Normal 3 3 7 2 5" xfId="3088" xr:uid="{00000000-0005-0000-0000-0000E10D0000}"/>
    <cellStyle name="Normal 3 3 7 3" xfId="1042" xr:uid="{00000000-0005-0000-0000-0000E20D0000}"/>
    <cellStyle name="Normal 3 3 7 3 2" xfId="1045" xr:uid="{00000000-0005-0000-0000-0000E30D0000}"/>
    <cellStyle name="Normal 3 3 7 3 2 2" xfId="3778" xr:uid="{00000000-0005-0000-0000-0000E40D0000}"/>
    <cellStyle name="Normal 3 3 7 3 2 3" xfId="3786" xr:uid="{00000000-0005-0000-0000-0000E50D0000}"/>
    <cellStyle name="Normal 3 3 7 3 2 4" xfId="3795" xr:uid="{00000000-0005-0000-0000-0000E60D0000}"/>
    <cellStyle name="Normal 3 3 7 3 3" xfId="1048" xr:uid="{00000000-0005-0000-0000-0000E70D0000}"/>
    <cellStyle name="Normal 3 3 7 3 4" xfId="1051" xr:uid="{00000000-0005-0000-0000-0000E80D0000}"/>
    <cellStyle name="Normal 3 3 7 3 5" xfId="3574" xr:uid="{00000000-0005-0000-0000-0000E90D0000}"/>
    <cellStyle name="Normal 3 3 7 4" xfId="1055" xr:uid="{00000000-0005-0000-0000-0000EA0D0000}"/>
    <cellStyle name="Normal 3 3 7 4 2" xfId="1058" xr:uid="{00000000-0005-0000-0000-0000EB0D0000}"/>
    <cellStyle name="Normal 3 3 7 4 2 2" xfId="3900" xr:uid="{00000000-0005-0000-0000-0000EC0D0000}"/>
    <cellStyle name="Normal 3 3 7 4 2 3" xfId="3901" xr:uid="{00000000-0005-0000-0000-0000ED0D0000}"/>
    <cellStyle name="Normal 3 3 7 4 2 4" xfId="3902" xr:uid="{00000000-0005-0000-0000-0000EE0D0000}"/>
    <cellStyle name="Normal 3 3 7 4 3" xfId="1061" xr:uid="{00000000-0005-0000-0000-0000EF0D0000}"/>
    <cellStyle name="Normal 3 3 7 4 4" xfId="1063" xr:uid="{00000000-0005-0000-0000-0000F00D0000}"/>
    <cellStyle name="Normal 3 3 7 4 5" xfId="3588" xr:uid="{00000000-0005-0000-0000-0000F10D0000}"/>
    <cellStyle name="Normal 3 3 7 5" xfId="259" xr:uid="{00000000-0005-0000-0000-0000F20D0000}"/>
    <cellStyle name="Normal 3 3 7 5 2" xfId="1066" xr:uid="{00000000-0005-0000-0000-0000F30D0000}"/>
    <cellStyle name="Normal 3 3 7 5 2 2" xfId="3303" xr:uid="{00000000-0005-0000-0000-0000F40D0000}"/>
    <cellStyle name="Normal 3 3 7 5 2 3" xfId="3308" xr:uid="{00000000-0005-0000-0000-0000F50D0000}"/>
    <cellStyle name="Normal 3 3 7 5 2 4" xfId="3903" xr:uid="{00000000-0005-0000-0000-0000F60D0000}"/>
    <cellStyle name="Normal 3 3 7 5 3" xfId="1068" xr:uid="{00000000-0005-0000-0000-0000F70D0000}"/>
    <cellStyle name="Normal 3 3 7 5 4" xfId="1071" xr:uid="{00000000-0005-0000-0000-0000F80D0000}"/>
    <cellStyle name="Normal 3 3 7 5 5" xfId="1696" xr:uid="{00000000-0005-0000-0000-0000F90D0000}"/>
    <cellStyle name="Normal 3 3 7 6" xfId="1075" xr:uid="{00000000-0005-0000-0000-0000FA0D0000}"/>
    <cellStyle name="Normal 3 3 7 6 2" xfId="2630" xr:uid="{00000000-0005-0000-0000-0000FB0D0000}"/>
    <cellStyle name="Normal 3 3 7 6 2 2" xfId="1129" xr:uid="{00000000-0005-0000-0000-0000FC0D0000}"/>
    <cellStyle name="Normal 3 3 7 6 2 3" xfId="3905" xr:uid="{00000000-0005-0000-0000-0000FD0D0000}"/>
    <cellStyle name="Normal 3 3 7 6 2 4" xfId="3906" xr:uid="{00000000-0005-0000-0000-0000FE0D0000}"/>
    <cellStyle name="Normal 3 3 7 6 3" xfId="2889" xr:uid="{00000000-0005-0000-0000-0000FF0D0000}"/>
    <cellStyle name="Normal 3 3 7 6 4" xfId="3606" xr:uid="{00000000-0005-0000-0000-0000000E0000}"/>
    <cellStyle name="Normal 3 3 7 6 5" xfId="3609" xr:uid="{00000000-0005-0000-0000-0000010E0000}"/>
    <cellStyle name="Normal 3 3 7 7" xfId="1078" xr:uid="{00000000-0005-0000-0000-0000020E0000}"/>
    <cellStyle name="Normal 3 3 7 7 2" xfId="3907" xr:uid="{00000000-0005-0000-0000-0000030E0000}"/>
    <cellStyle name="Normal 3 3 7 7 3" xfId="3908" xr:uid="{00000000-0005-0000-0000-0000040E0000}"/>
    <cellStyle name="Normal 3 3 7 7 4" xfId="3613" xr:uid="{00000000-0005-0000-0000-0000050E0000}"/>
    <cellStyle name="Normal 3 3 7 8" xfId="1080" xr:uid="{00000000-0005-0000-0000-0000060E0000}"/>
    <cellStyle name="Normal 3 3 7 9" xfId="3909" xr:uid="{00000000-0005-0000-0000-0000070E0000}"/>
    <cellStyle name="Normal 3 3 8" xfId="126" xr:uid="{00000000-0005-0000-0000-0000080E0000}"/>
    <cellStyle name="Normal 3 3 8 2" xfId="1083" xr:uid="{00000000-0005-0000-0000-0000090E0000}"/>
    <cellStyle name="Normal 3 3 8 2 2" xfId="3910" xr:uid="{00000000-0005-0000-0000-00000A0E0000}"/>
    <cellStyle name="Normal 3 3 8 2 3" xfId="3911" xr:uid="{00000000-0005-0000-0000-00000B0E0000}"/>
    <cellStyle name="Normal 3 3 8 2 4" xfId="777" xr:uid="{00000000-0005-0000-0000-00000C0E0000}"/>
    <cellStyle name="Normal 3 3 8 3" xfId="2798" xr:uid="{00000000-0005-0000-0000-00000D0E0000}"/>
    <cellStyle name="Normal 3 3 8 4" xfId="2802" xr:uid="{00000000-0005-0000-0000-00000E0E0000}"/>
    <cellStyle name="Normal 3 3 8 5" xfId="3853" xr:uid="{00000000-0005-0000-0000-00000F0E0000}"/>
    <cellStyle name="Normal 3 3 9" xfId="138" xr:uid="{00000000-0005-0000-0000-0000100E0000}"/>
    <cellStyle name="Normal 3 3 9 2" xfId="1032" xr:uid="{00000000-0005-0000-0000-0000110E0000}"/>
    <cellStyle name="Normal 3 3 9 2 2" xfId="3912" xr:uid="{00000000-0005-0000-0000-0000120E0000}"/>
    <cellStyle name="Normal 3 3 9 2 3" xfId="3913" xr:uid="{00000000-0005-0000-0000-0000130E0000}"/>
    <cellStyle name="Normal 3 3 9 2 4" xfId="3636" xr:uid="{00000000-0005-0000-0000-0000140E0000}"/>
    <cellStyle name="Normal 3 3 9 3" xfId="1088" xr:uid="{00000000-0005-0000-0000-0000150E0000}"/>
    <cellStyle name="Normal 3 3 9 4" xfId="1092" xr:uid="{00000000-0005-0000-0000-0000160E0000}"/>
    <cellStyle name="Normal 3 3 9 5" xfId="3856" xr:uid="{00000000-0005-0000-0000-0000170E0000}"/>
    <cellStyle name="Normal 3 4" xfId="3451" xr:uid="{00000000-0005-0000-0000-0000180E0000}"/>
    <cellStyle name="Normal 3 4 2" xfId="3914" xr:uid="{00000000-0005-0000-0000-0000190E0000}"/>
    <cellStyle name="Normal 3 4 2 2" xfId="2390" xr:uid="{00000000-0005-0000-0000-00001A0E0000}"/>
    <cellStyle name="Normal 3 4 2 3" xfId="2392" xr:uid="{00000000-0005-0000-0000-00001B0E0000}"/>
    <cellStyle name="Normal 3 4 2 4" xfId="3899" xr:uid="{00000000-0005-0000-0000-00001C0E0000}"/>
    <cellStyle name="Normal 3 4 3" xfId="3915" xr:uid="{00000000-0005-0000-0000-00001D0E0000}"/>
    <cellStyle name="Normal 3 4 4" xfId="3916" xr:uid="{00000000-0005-0000-0000-00001E0E0000}"/>
    <cellStyle name="Normal 3 4 5" xfId="3917" xr:uid="{00000000-0005-0000-0000-00001F0E0000}"/>
    <cellStyle name="Normal 3 4 5 2" xfId="3918" xr:uid="{00000000-0005-0000-0000-0000200E0000}"/>
    <cellStyle name="Normal 3 4 5 3" xfId="3919" xr:uid="{00000000-0005-0000-0000-0000210E0000}"/>
    <cellStyle name="Normal 3 4 6" xfId="3920" xr:uid="{00000000-0005-0000-0000-0000220E0000}"/>
    <cellStyle name="Normal 3 5" xfId="3453" xr:uid="{00000000-0005-0000-0000-0000230E0000}"/>
    <cellStyle name="Normal 3 6" xfId="3921" xr:uid="{00000000-0005-0000-0000-0000240E0000}"/>
    <cellStyle name="Normal 3 6 10" xfId="3922" xr:uid="{00000000-0005-0000-0000-0000250E0000}"/>
    <cellStyle name="Normal 3 6 2" xfId="2214" xr:uid="{00000000-0005-0000-0000-0000260E0000}"/>
    <cellStyle name="Normal 3 6 2 2" xfId="3923" xr:uid="{00000000-0005-0000-0000-0000270E0000}"/>
    <cellStyle name="Normal 3 6 2 2 2" xfId="3924" xr:uid="{00000000-0005-0000-0000-0000280E0000}"/>
    <cellStyle name="Normal 3 6 2 2 3" xfId="3925" xr:uid="{00000000-0005-0000-0000-0000290E0000}"/>
    <cellStyle name="Normal 3 6 2 2 4" xfId="3926" xr:uid="{00000000-0005-0000-0000-00002A0E0000}"/>
    <cellStyle name="Normal 3 6 2 3" xfId="1125" xr:uid="{00000000-0005-0000-0000-00002B0E0000}"/>
    <cellStyle name="Normal 3 6 2 4" xfId="1128" xr:uid="{00000000-0005-0000-0000-00002C0E0000}"/>
    <cellStyle name="Normal 3 6 2 5" xfId="3904" xr:uid="{00000000-0005-0000-0000-00002D0E0000}"/>
    <cellStyle name="Normal 3 6 3" xfId="3927" xr:uid="{00000000-0005-0000-0000-00002E0E0000}"/>
    <cellStyle name="Normal 3 6 3 2" xfId="1625" xr:uid="{00000000-0005-0000-0000-00002F0E0000}"/>
    <cellStyle name="Normal 3 6 3 2 2" xfId="1627" xr:uid="{00000000-0005-0000-0000-0000300E0000}"/>
    <cellStyle name="Normal 3 6 3 2 3" xfId="1639" xr:uid="{00000000-0005-0000-0000-0000310E0000}"/>
    <cellStyle name="Normal 3 6 3 2 4" xfId="1641" xr:uid="{00000000-0005-0000-0000-0000320E0000}"/>
    <cellStyle name="Normal 3 6 3 3" xfId="1132" xr:uid="{00000000-0005-0000-0000-0000330E0000}"/>
    <cellStyle name="Normal 3 6 3 4" xfId="1140" xr:uid="{00000000-0005-0000-0000-0000340E0000}"/>
    <cellStyle name="Normal 3 6 3 5" xfId="1143" xr:uid="{00000000-0005-0000-0000-0000350E0000}"/>
    <cellStyle name="Normal 3 6 4" xfId="3928" xr:uid="{00000000-0005-0000-0000-0000360E0000}"/>
    <cellStyle name="Normal 3 6 4 2" xfId="1677" xr:uid="{00000000-0005-0000-0000-0000370E0000}"/>
    <cellStyle name="Normal 3 6 4 2 2" xfId="1679" xr:uid="{00000000-0005-0000-0000-0000380E0000}"/>
    <cellStyle name="Normal 3 6 4 2 3" xfId="1681" xr:uid="{00000000-0005-0000-0000-0000390E0000}"/>
    <cellStyle name="Normal 3 6 4 2 4" xfId="1683" xr:uid="{00000000-0005-0000-0000-00003A0E0000}"/>
    <cellStyle name="Normal 3 6 4 3" xfId="1156" xr:uid="{00000000-0005-0000-0000-00003B0E0000}"/>
    <cellStyle name="Normal 3 6 4 4" xfId="1167" xr:uid="{00000000-0005-0000-0000-00003C0E0000}"/>
    <cellStyle name="Normal 3 6 4 5" xfId="1172" xr:uid="{00000000-0005-0000-0000-00003D0E0000}"/>
    <cellStyle name="Normal 3 6 5" xfId="3929" xr:uid="{00000000-0005-0000-0000-00003E0E0000}"/>
    <cellStyle name="Normal 3 6 5 2" xfId="1718" xr:uid="{00000000-0005-0000-0000-00003F0E0000}"/>
    <cellStyle name="Normal 3 6 5 2 2" xfId="3930" xr:uid="{00000000-0005-0000-0000-0000400E0000}"/>
    <cellStyle name="Normal 3 6 5 2 3" xfId="3931" xr:uid="{00000000-0005-0000-0000-0000410E0000}"/>
    <cellStyle name="Normal 3 6 5 2 4" xfId="3932" xr:uid="{00000000-0005-0000-0000-0000420E0000}"/>
    <cellStyle name="Normal 3 6 5 3" xfId="1720" xr:uid="{00000000-0005-0000-0000-0000430E0000}"/>
    <cellStyle name="Normal 3 6 5 4" xfId="1723" xr:uid="{00000000-0005-0000-0000-0000440E0000}"/>
    <cellStyle name="Normal 3 6 5 5" xfId="3935" xr:uid="{00000000-0005-0000-0000-0000450E0000}"/>
    <cellStyle name="Normal 3 6 6" xfId="3936" xr:uid="{00000000-0005-0000-0000-0000460E0000}"/>
    <cellStyle name="Normal 3 6 6 2" xfId="1730" xr:uid="{00000000-0005-0000-0000-0000470E0000}"/>
    <cellStyle name="Normal 3 6 6 2 2" xfId="3937" xr:uid="{00000000-0005-0000-0000-0000480E0000}"/>
    <cellStyle name="Normal 3 6 6 2 3" xfId="3938" xr:uid="{00000000-0005-0000-0000-0000490E0000}"/>
    <cellStyle name="Normal 3 6 6 2 4" xfId="3939" xr:uid="{00000000-0005-0000-0000-00004A0E0000}"/>
    <cellStyle name="Normal 3 6 6 3" xfId="1732" xr:uid="{00000000-0005-0000-0000-00004B0E0000}"/>
    <cellStyle name="Normal 3 6 6 4" xfId="1734" xr:uid="{00000000-0005-0000-0000-00004C0E0000}"/>
    <cellStyle name="Normal 3 6 6 5" xfId="3941" xr:uid="{00000000-0005-0000-0000-00004D0E0000}"/>
    <cellStyle name="Normal 3 6 7" xfId="3942" xr:uid="{00000000-0005-0000-0000-00004E0E0000}"/>
    <cellStyle name="Normal 3 6 7 2" xfId="925" xr:uid="{00000000-0005-0000-0000-00004F0E0000}"/>
    <cellStyle name="Normal 3 6 7 3" xfId="496" xr:uid="{00000000-0005-0000-0000-0000500E0000}"/>
    <cellStyle name="Normal 3 6 7 4" xfId="512" xr:uid="{00000000-0005-0000-0000-0000510E0000}"/>
    <cellStyle name="Normal 3 6 8" xfId="2822" xr:uid="{00000000-0005-0000-0000-0000520E0000}"/>
    <cellStyle name="Normal 3 6 9" xfId="2824" xr:uid="{00000000-0005-0000-0000-0000530E0000}"/>
    <cellStyle name="Normal 3 7" xfId="3943" xr:uid="{00000000-0005-0000-0000-0000540E0000}"/>
    <cellStyle name="Normal 3 7 10" xfId="2484" xr:uid="{00000000-0005-0000-0000-0000550E0000}"/>
    <cellStyle name="Normal 3 7 10 2" xfId="2486" xr:uid="{00000000-0005-0000-0000-0000560E0000}"/>
    <cellStyle name="Normal 3 7 10 3" xfId="2488" xr:uid="{00000000-0005-0000-0000-0000570E0000}"/>
    <cellStyle name="Normal 3 7 10 4" xfId="2490" xr:uid="{00000000-0005-0000-0000-0000580E0000}"/>
    <cellStyle name="Normal 3 7 11" xfId="2493" xr:uid="{00000000-0005-0000-0000-0000590E0000}"/>
    <cellStyle name="Normal 3 7 12" xfId="2495" xr:uid="{00000000-0005-0000-0000-00005A0E0000}"/>
    <cellStyle name="Normal 3 7 13" xfId="3944" xr:uid="{00000000-0005-0000-0000-00005B0E0000}"/>
    <cellStyle name="Normal 3 7 2" xfId="3945" xr:uid="{00000000-0005-0000-0000-00005C0E0000}"/>
    <cellStyle name="Normal 3 7 2 10" xfId="2418" xr:uid="{00000000-0005-0000-0000-00005D0E0000}"/>
    <cellStyle name="Normal 3 7 2 2" xfId="2996" xr:uid="{00000000-0005-0000-0000-00005E0E0000}"/>
    <cellStyle name="Normal 3 7 2 2 2" xfId="3946" xr:uid="{00000000-0005-0000-0000-00005F0E0000}"/>
    <cellStyle name="Normal 3 7 2 2 2 2" xfId="3947" xr:uid="{00000000-0005-0000-0000-0000600E0000}"/>
    <cellStyle name="Normal 3 7 2 2 2 3" xfId="3948" xr:uid="{00000000-0005-0000-0000-0000610E0000}"/>
    <cellStyle name="Normal 3 7 2 2 2 4" xfId="3949" xr:uid="{00000000-0005-0000-0000-0000620E0000}"/>
    <cellStyle name="Normal 3 7 2 2 3" xfId="3950" xr:uid="{00000000-0005-0000-0000-0000630E0000}"/>
    <cellStyle name="Normal 3 7 2 2 4" xfId="3951" xr:uid="{00000000-0005-0000-0000-0000640E0000}"/>
    <cellStyle name="Normal 3 7 2 2 5" xfId="3953" xr:uid="{00000000-0005-0000-0000-0000650E0000}"/>
    <cellStyle name="Normal 3 7 2 3" xfId="1234" xr:uid="{00000000-0005-0000-0000-0000660E0000}"/>
    <cellStyle name="Normal 3 7 2 3 2" xfId="1237" xr:uid="{00000000-0005-0000-0000-0000670E0000}"/>
    <cellStyle name="Normal 3 7 2 3 2 2" xfId="3954" xr:uid="{00000000-0005-0000-0000-0000680E0000}"/>
    <cellStyle name="Normal 3 7 2 3 2 3" xfId="3955" xr:uid="{00000000-0005-0000-0000-0000690E0000}"/>
    <cellStyle name="Normal 3 7 2 3 2 4" xfId="3956" xr:uid="{00000000-0005-0000-0000-00006A0E0000}"/>
    <cellStyle name="Normal 3 7 2 3 3" xfId="1239" xr:uid="{00000000-0005-0000-0000-00006B0E0000}"/>
    <cellStyle name="Normal 3 7 2 3 4" xfId="1241" xr:uid="{00000000-0005-0000-0000-00006C0E0000}"/>
    <cellStyle name="Normal 3 7 2 3 5" xfId="3209" xr:uid="{00000000-0005-0000-0000-00006D0E0000}"/>
    <cellStyle name="Normal 3 7 2 4" xfId="1243" xr:uid="{00000000-0005-0000-0000-00006E0E0000}"/>
    <cellStyle name="Normal 3 7 2 4 2" xfId="3957" xr:uid="{00000000-0005-0000-0000-00006F0E0000}"/>
    <cellStyle name="Normal 3 7 2 4 2 2" xfId="2831" xr:uid="{00000000-0005-0000-0000-0000700E0000}"/>
    <cellStyle name="Normal 3 7 2 4 2 3" xfId="3958" xr:uid="{00000000-0005-0000-0000-0000710E0000}"/>
    <cellStyle name="Normal 3 7 2 4 2 4" xfId="3959" xr:uid="{00000000-0005-0000-0000-0000720E0000}"/>
    <cellStyle name="Normal 3 7 2 4 3" xfId="3960" xr:uid="{00000000-0005-0000-0000-0000730E0000}"/>
    <cellStyle name="Normal 3 7 2 4 4" xfId="3961" xr:uid="{00000000-0005-0000-0000-0000740E0000}"/>
    <cellStyle name="Normal 3 7 2 4 5" xfId="3561" xr:uid="{00000000-0005-0000-0000-0000750E0000}"/>
    <cellStyle name="Normal 3 7 2 5" xfId="1246" xr:uid="{00000000-0005-0000-0000-0000760E0000}"/>
    <cellStyle name="Normal 3 7 2 5 2" xfId="3962" xr:uid="{00000000-0005-0000-0000-0000770E0000}"/>
    <cellStyle name="Normal 3 7 2 5 2 2" xfId="2543" xr:uid="{00000000-0005-0000-0000-0000780E0000}"/>
    <cellStyle name="Normal 3 7 2 5 2 3" xfId="3963" xr:uid="{00000000-0005-0000-0000-0000790E0000}"/>
    <cellStyle name="Normal 3 7 2 5 2 4" xfId="3964" xr:uid="{00000000-0005-0000-0000-00007A0E0000}"/>
    <cellStyle name="Normal 3 7 2 5 3" xfId="2596" xr:uid="{00000000-0005-0000-0000-00007B0E0000}"/>
    <cellStyle name="Normal 3 7 2 5 4" xfId="2598" xr:uid="{00000000-0005-0000-0000-00007C0E0000}"/>
    <cellStyle name="Normal 3 7 2 5 5" xfId="2600" xr:uid="{00000000-0005-0000-0000-00007D0E0000}"/>
    <cellStyle name="Normal 3 7 2 6" xfId="1248" xr:uid="{00000000-0005-0000-0000-00007E0E0000}"/>
    <cellStyle name="Normal 3 7 2 6 2" xfId="1250" xr:uid="{00000000-0005-0000-0000-00007F0E0000}"/>
    <cellStyle name="Normal 3 7 2 6 2 2" xfId="3966" xr:uid="{00000000-0005-0000-0000-0000800E0000}"/>
    <cellStyle name="Normal 3 7 2 6 2 3" xfId="3968" xr:uid="{00000000-0005-0000-0000-0000810E0000}"/>
    <cellStyle name="Normal 3 7 2 6 2 4" xfId="3970" xr:uid="{00000000-0005-0000-0000-0000820E0000}"/>
    <cellStyle name="Normal 3 7 2 6 3" xfId="1252" xr:uid="{00000000-0005-0000-0000-0000830E0000}"/>
    <cellStyle name="Normal 3 7 2 6 4" xfId="3675" xr:uid="{00000000-0005-0000-0000-0000840E0000}"/>
    <cellStyle name="Normal 3 7 2 6 5" xfId="3677" xr:uid="{00000000-0005-0000-0000-0000850E0000}"/>
    <cellStyle name="Normal 3 7 2 7" xfId="1255" xr:uid="{00000000-0005-0000-0000-0000860E0000}"/>
    <cellStyle name="Normal 3 7 2 7 2" xfId="3971" xr:uid="{00000000-0005-0000-0000-0000870E0000}"/>
    <cellStyle name="Normal 3 7 2 7 3" xfId="821" xr:uid="{00000000-0005-0000-0000-0000880E0000}"/>
    <cellStyle name="Normal 3 7 2 7 4" xfId="636" xr:uid="{00000000-0005-0000-0000-0000890E0000}"/>
    <cellStyle name="Normal 3 7 2 8" xfId="3973" xr:uid="{00000000-0005-0000-0000-00008A0E0000}"/>
    <cellStyle name="Normal 3 7 2 9" xfId="3975" xr:uid="{00000000-0005-0000-0000-00008B0E0000}"/>
    <cellStyle name="Normal 3 7 3" xfId="3976" xr:uid="{00000000-0005-0000-0000-00008C0E0000}"/>
    <cellStyle name="Normal 3 7 3 2" xfId="1759" xr:uid="{00000000-0005-0000-0000-00008D0E0000}"/>
    <cellStyle name="Normal 3 7 3 2 2" xfId="3977" xr:uid="{00000000-0005-0000-0000-00008E0E0000}"/>
    <cellStyle name="Normal 3 7 3 2 3" xfId="3978" xr:uid="{00000000-0005-0000-0000-00008F0E0000}"/>
    <cellStyle name="Normal 3 7 3 2 4" xfId="3979" xr:uid="{00000000-0005-0000-0000-0000900E0000}"/>
    <cellStyle name="Normal 3 7 3 3" xfId="1265" xr:uid="{00000000-0005-0000-0000-0000910E0000}"/>
    <cellStyle name="Normal 3 7 3 4" xfId="1305" xr:uid="{00000000-0005-0000-0000-0000920E0000}"/>
    <cellStyle name="Normal 3 7 3 5" xfId="1338" xr:uid="{00000000-0005-0000-0000-0000930E0000}"/>
    <cellStyle name="Normal 3 7 4" xfId="3980" xr:uid="{00000000-0005-0000-0000-0000940E0000}"/>
    <cellStyle name="Normal 3 7 4 2" xfId="3981" xr:uid="{00000000-0005-0000-0000-0000950E0000}"/>
    <cellStyle name="Normal 3 7 4 2 2" xfId="3982" xr:uid="{00000000-0005-0000-0000-0000960E0000}"/>
    <cellStyle name="Normal 3 7 4 2 3" xfId="3983" xr:uid="{00000000-0005-0000-0000-0000970E0000}"/>
    <cellStyle name="Normal 3 7 4 2 4" xfId="3984" xr:uid="{00000000-0005-0000-0000-0000980E0000}"/>
    <cellStyle name="Normal 3 7 4 3" xfId="3875" xr:uid="{00000000-0005-0000-0000-0000990E0000}"/>
    <cellStyle name="Normal 3 7 4 4" xfId="3616" xr:uid="{00000000-0005-0000-0000-00009A0E0000}"/>
    <cellStyle name="Normal 3 7 4 5" xfId="3619" xr:uid="{00000000-0005-0000-0000-00009B0E0000}"/>
    <cellStyle name="Normal 3 7 5" xfId="3985" xr:uid="{00000000-0005-0000-0000-00009C0E0000}"/>
    <cellStyle name="Normal 3 7 5 2" xfId="2572" xr:uid="{00000000-0005-0000-0000-00009D0E0000}"/>
    <cellStyle name="Normal 3 7 5 2 2" xfId="3986" xr:uid="{00000000-0005-0000-0000-00009E0E0000}"/>
    <cellStyle name="Normal 3 7 5 2 3" xfId="3987" xr:uid="{00000000-0005-0000-0000-00009F0E0000}"/>
    <cellStyle name="Normal 3 7 5 2 4" xfId="3988" xr:uid="{00000000-0005-0000-0000-0000A00E0000}"/>
    <cellStyle name="Normal 3 7 5 3" xfId="3989" xr:uid="{00000000-0005-0000-0000-0000A10E0000}"/>
    <cellStyle name="Normal 3 7 5 4" xfId="3991" xr:uid="{00000000-0005-0000-0000-0000A20E0000}"/>
    <cellStyle name="Normal 3 7 5 5" xfId="3994" xr:uid="{00000000-0005-0000-0000-0000A30E0000}"/>
    <cellStyle name="Normal 3 7 6" xfId="3995" xr:uid="{00000000-0005-0000-0000-0000A40E0000}"/>
    <cellStyle name="Normal 3 7 6 2" xfId="3996" xr:uid="{00000000-0005-0000-0000-0000A50E0000}"/>
    <cellStyle name="Normal 3 7 6 2 2" xfId="3997" xr:uid="{00000000-0005-0000-0000-0000A60E0000}"/>
    <cellStyle name="Normal 3 7 6 2 3" xfId="3998" xr:uid="{00000000-0005-0000-0000-0000A70E0000}"/>
    <cellStyle name="Normal 3 7 6 2 4" xfId="3999" xr:uid="{00000000-0005-0000-0000-0000A80E0000}"/>
    <cellStyle name="Normal 3 7 6 3" xfId="4000" xr:uid="{00000000-0005-0000-0000-0000A90E0000}"/>
    <cellStyle name="Normal 3 7 6 4" xfId="4001" xr:uid="{00000000-0005-0000-0000-0000AA0E0000}"/>
    <cellStyle name="Normal 3 7 6 5" xfId="4003" xr:uid="{00000000-0005-0000-0000-0000AB0E0000}"/>
    <cellStyle name="Normal 3 7 7" xfId="4004" xr:uid="{00000000-0005-0000-0000-0000AC0E0000}"/>
    <cellStyle name="Normal 3 7 7 2" xfId="3086" xr:uid="{00000000-0005-0000-0000-0000AD0E0000}"/>
    <cellStyle name="Normal 3 7 7 2 2" xfId="3864" xr:uid="{00000000-0005-0000-0000-0000AE0E0000}"/>
    <cellStyle name="Normal 3 7 7 2 3" xfId="3867" xr:uid="{00000000-0005-0000-0000-0000AF0E0000}"/>
    <cellStyle name="Normal 3 7 7 2 4" xfId="3869" xr:uid="{00000000-0005-0000-0000-0000B00E0000}"/>
    <cellStyle name="Normal 3 7 7 3" xfId="3872" xr:uid="{00000000-0005-0000-0000-0000B10E0000}"/>
    <cellStyle name="Normal 3 7 7 4" xfId="3874" xr:uid="{00000000-0005-0000-0000-0000B20E0000}"/>
    <cellStyle name="Normal 3 7 7 5" xfId="3878" xr:uid="{00000000-0005-0000-0000-0000B30E0000}"/>
    <cellStyle name="Normal 3 7 8" xfId="3272" xr:uid="{00000000-0005-0000-0000-0000B40E0000}"/>
    <cellStyle name="Normal 3 7 8 2" xfId="3275" xr:uid="{00000000-0005-0000-0000-0000B50E0000}"/>
    <cellStyle name="Normal 3 7 8 3" xfId="3283" xr:uid="{00000000-0005-0000-0000-0000B60E0000}"/>
    <cellStyle name="Normal 3 7 8 4" xfId="3285" xr:uid="{00000000-0005-0000-0000-0000B70E0000}"/>
    <cellStyle name="Normal 3 7 9" xfId="3289" xr:uid="{00000000-0005-0000-0000-0000B80E0000}"/>
    <cellStyle name="Normal 3 7 9 2" xfId="3292" xr:uid="{00000000-0005-0000-0000-0000B90E0000}"/>
    <cellStyle name="Normal 3 7 9 3" xfId="3294" xr:uid="{00000000-0005-0000-0000-0000BA0E0000}"/>
    <cellStyle name="Normal 3 7 9 4" xfId="3296" xr:uid="{00000000-0005-0000-0000-0000BB0E0000}"/>
    <cellStyle name="Normal 3 8" xfId="4005" xr:uid="{00000000-0005-0000-0000-0000BC0E0000}"/>
    <cellStyle name="Normal 3 8 2" xfId="2697" xr:uid="{00000000-0005-0000-0000-0000BD0E0000}"/>
    <cellStyle name="Normal 3 8 2 2" xfId="2699" xr:uid="{00000000-0005-0000-0000-0000BE0E0000}"/>
    <cellStyle name="Normal 3 8 2 2 2" xfId="47" xr:uid="{00000000-0005-0000-0000-0000BF0E0000}"/>
    <cellStyle name="Normal 3 8 2 2 2 2" xfId="1253" xr:uid="{00000000-0005-0000-0000-0000C00E0000}"/>
    <cellStyle name="Normal 3 8 2 2 2 3" xfId="3972" xr:uid="{00000000-0005-0000-0000-0000C10E0000}"/>
    <cellStyle name="Normal 3 8 2 2 2 4" xfId="3974" xr:uid="{00000000-0005-0000-0000-0000C20E0000}"/>
    <cellStyle name="Normal 3 8 2 2 3" xfId="2837" xr:uid="{00000000-0005-0000-0000-0000C30E0000}"/>
    <cellStyle name="Normal 3 8 2 2 4" xfId="2839" xr:uid="{00000000-0005-0000-0000-0000C40E0000}"/>
    <cellStyle name="Normal 3 8 2 2 5" xfId="4007" xr:uid="{00000000-0005-0000-0000-0000C50E0000}"/>
    <cellStyle name="Normal 3 8 2 3" xfId="1386" xr:uid="{00000000-0005-0000-0000-0000C60E0000}"/>
    <cellStyle name="Normal 3 8 2 4" xfId="1392" xr:uid="{00000000-0005-0000-0000-0000C70E0000}"/>
    <cellStyle name="Normal 3 8 2 5" xfId="1396" xr:uid="{00000000-0005-0000-0000-0000C80E0000}"/>
    <cellStyle name="Normal 3 8 3" xfId="2703" xr:uid="{00000000-0005-0000-0000-0000C90E0000}"/>
    <cellStyle name="Normal 3 8 3 2" xfId="2706" xr:uid="{00000000-0005-0000-0000-0000CA0E0000}"/>
    <cellStyle name="Normal 3 8 3 2 2" xfId="938" xr:uid="{00000000-0005-0000-0000-0000CB0E0000}"/>
    <cellStyle name="Normal 3 8 3 2 3" xfId="3699" xr:uid="{00000000-0005-0000-0000-0000CC0E0000}"/>
    <cellStyle name="Normal 3 8 3 2 4" xfId="3703" xr:uid="{00000000-0005-0000-0000-0000CD0E0000}"/>
    <cellStyle name="Normal 3 8 3 3" xfId="2709" xr:uid="{00000000-0005-0000-0000-0000CE0E0000}"/>
    <cellStyle name="Normal 3 8 3 4" xfId="2768" xr:uid="{00000000-0005-0000-0000-0000CF0E0000}"/>
    <cellStyle name="Normal 3 8 3 5" xfId="2785" xr:uid="{00000000-0005-0000-0000-0000D00E0000}"/>
    <cellStyle name="Normal 3 8 4" xfId="2828" xr:uid="{00000000-0005-0000-0000-0000D10E0000}"/>
    <cellStyle name="Normal 3 8 5" xfId="2955" xr:uid="{00000000-0005-0000-0000-0000D20E0000}"/>
    <cellStyle name="Normal 3 8 6" xfId="2993" xr:uid="{00000000-0005-0000-0000-0000D30E0000}"/>
    <cellStyle name="Normal 3 9" xfId="1270" xr:uid="{00000000-0005-0000-0000-0000D40E0000}"/>
    <cellStyle name="Normal 3 9 2" xfId="1272" xr:uid="{00000000-0005-0000-0000-0000D50E0000}"/>
    <cellStyle name="Normal 3 9 2 2" xfId="4008" xr:uid="{00000000-0005-0000-0000-0000D60E0000}"/>
    <cellStyle name="Normal 3 9 2 3" xfId="1429" xr:uid="{00000000-0005-0000-0000-0000D70E0000}"/>
    <cellStyle name="Normal 3 9 2 4" xfId="1436" xr:uid="{00000000-0005-0000-0000-0000D80E0000}"/>
    <cellStyle name="Normal 3_01.Jl Telford" xfId="2330" xr:uid="{00000000-0005-0000-0000-0000D90E0000}"/>
    <cellStyle name="Normal 30" xfId="3708" xr:uid="{00000000-0005-0000-0000-0000DA0E0000}"/>
    <cellStyle name="Normal 30 2" xfId="3573" xr:uid="{00000000-0005-0000-0000-0000DB0E0000}"/>
    <cellStyle name="Normal 30 2 2" xfId="981" xr:uid="{00000000-0005-0000-0000-0000DC0E0000}"/>
    <cellStyle name="Normal 30 2 3" xfId="996" xr:uid="{00000000-0005-0000-0000-0000DD0E0000}"/>
    <cellStyle name="Normal 30 2 4" xfId="644" xr:uid="{00000000-0005-0000-0000-0000DE0E0000}"/>
    <cellStyle name="Normal 30 3" xfId="3577" xr:uid="{00000000-0005-0000-0000-0000DF0E0000}"/>
    <cellStyle name="Normal 30 4" xfId="3580" xr:uid="{00000000-0005-0000-0000-0000E00E0000}"/>
    <cellStyle name="Normal 30 5" xfId="4009" xr:uid="{00000000-0005-0000-0000-0000E10E0000}"/>
    <cellStyle name="Normal 31" xfId="3710" xr:uid="{00000000-0005-0000-0000-0000E20E0000}"/>
    <cellStyle name="Normal 31 2" xfId="3587" xr:uid="{00000000-0005-0000-0000-0000E30E0000}"/>
    <cellStyle name="Normal 31 3" xfId="3591" xr:uid="{00000000-0005-0000-0000-0000E40E0000}"/>
    <cellStyle name="Normal 31 4" xfId="3594" xr:uid="{00000000-0005-0000-0000-0000E50E0000}"/>
    <cellStyle name="Normal 32" xfId="3712" xr:uid="{00000000-0005-0000-0000-0000E60E0000}"/>
    <cellStyle name="Normal 33" xfId="3714" xr:uid="{00000000-0005-0000-0000-0000E70E0000}"/>
    <cellStyle name="Normal 33 2" xfId="3608" xr:uid="{00000000-0005-0000-0000-0000E80E0000}"/>
    <cellStyle name="Normal 33 2 2" xfId="1722" xr:uid="{00000000-0005-0000-0000-0000E90E0000}"/>
    <cellStyle name="Normal 33 2 3" xfId="3933" xr:uid="{00000000-0005-0000-0000-0000EA0E0000}"/>
    <cellStyle name="Normal 33 3" xfId="221" xr:uid="{00000000-0005-0000-0000-0000EB0E0000}"/>
    <cellStyle name="Normal 33 4" xfId="3611" xr:uid="{00000000-0005-0000-0000-0000EC0E0000}"/>
    <cellStyle name="Normal 34" xfId="3716" xr:uid="{00000000-0005-0000-0000-0000ED0E0000}"/>
    <cellStyle name="Normal 34 2" xfId="3623" xr:uid="{00000000-0005-0000-0000-0000EE0E0000}"/>
    <cellStyle name="Normal 34 2 2" xfId="3990" xr:uid="{00000000-0005-0000-0000-0000EF0E0000}"/>
    <cellStyle name="Normal 34 2 3" xfId="3992" xr:uid="{00000000-0005-0000-0000-0000F00E0000}"/>
    <cellStyle name="Normal 34 3" xfId="3626" xr:uid="{00000000-0005-0000-0000-0000F10E0000}"/>
    <cellStyle name="Normal 34 4" xfId="3629" xr:uid="{00000000-0005-0000-0000-0000F20E0000}"/>
    <cellStyle name="Normal 35" xfId="4010" xr:uid="{00000000-0005-0000-0000-0000F30E0000}"/>
    <cellStyle name="Normal 36" xfId="4012" xr:uid="{00000000-0005-0000-0000-0000F40E0000}"/>
    <cellStyle name="Normal 36 2" xfId="4014" xr:uid="{00000000-0005-0000-0000-0000F50E0000}"/>
    <cellStyle name="Normal 36 3" xfId="4016" xr:uid="{00000000-0005-0000-0000-0000F60E0000}"/>
    <cellStyle name="Normal 36 4" xfId="4018" xr:uid="{00000000-0005-0000-0000-0000F70E0000}"/>
    <cellStyle name="Normal 37" xfId="4019" xr:uid="{00000000-0005-0000-0000-0000F80E0000}"/>
    <cellStyle name="Normal 37 2" xfId="4020" xr:uid="{00000000-0005-0000-0000-0000F90E0000}"/>
    <cellStyle name="Normal 37 2 2" xfId="1537" xr:uid="{00000000-0005-0000-0000-0000FA0E0000}"/>
    <cellStyle name="Normal 37 2 3" xfId="1539" xr:uid="{00000000-0005-0000-0000-0000FB0E0000}"/>
    <cellStyle name="Normal 37 2 4" xfId="4022" xr:uid="{00000000-0005-0000-0000-0000FC0E0000}"/>
    <cellStyle name="Normal 37 3" xfId="4023" xr:uid="{00000000-0005-0000-0000-0000FD0E0000}"/>
    <cellStyle name="Normal 37 4" xfId="4024" xr:uid="{00000000-0005-0000-0000-0000FE0E0000}"/>
    <cellStyle name="Normal 37 5" xfId="2005" xr:uid="{00000000-0005-0000-0000-0000FF0E0000}"/>
    <cellStyle name="Normal 38" xfId="4025" xr:uid="{00000000-0005-0000-0000-0000000F0000}"/>
    <cellStyle name="Normal 38 2" xfId="3898" xr:uid="{00000000-0005-0000-0000-0000010F0000}"/>
    <cellStyle name="Normal 38 2 2" xfId="4026" xr:uid="{00000000-0005-0000-0000-0000020F0000}"/>
    <cellStyle name="Normal 38 2 3" xfId="4027" xr:uid="{00000000-0005-0000-0000-0000030F0000}"/>
    <cellStyle name="Normal 38 3" xfId="4028" xr:uid="{00000000-0005-0000-0000-0000040F0000}"/>
    <cellStyle name="Normal 38 4" xfId="4029" xr:uid="{00000000-0005-0000-0000-0000050F0000}"/>
    <cellStyle name="Normal 39 2" xfId="3965" xr:uid="{00000000-0005-0000-0000-0000060F0000}"/>
    <cellStyle name="Normal 39 2 2" xfId="4030" xr:uid="{00000000-0005-0000-0000-0000070F0000}"/>
    <cellStyle name="Normal 39 2 3" xfId="4031" xr:uid="{00000000-0005-0000-0000-0000080F0000}"/>
    <cellStyle name="Normal 39 3" xfId="3967" xr:uid="{00000000-0005-0000-0000-0000090F0000}"/>
    <cellStyle name="Normal 39 4" xfId="3969" xr:uid="{00000000-0005-0000-0000-00000A0F0000}"/>
    <cellStyle name="Normal 4" xfId="2114" xr:uid="{00000000-0005-0000-0000-00000B0F0000}"/>
    <cellStyle name="Normal 4 10" xfId="162" xr:uid="{00000000-0005-0000-0000-00000C0F0000}"/>
    <cellStyle name="Normal 4 11" xfId="4032" xr:uid="{00000000-0005-0000-0000-00000D0F0000}"/>
    <cellStyle name="Normal 4 2" xfId="489" xr:uid="{00000000-0005-0000-0000-00000E0F0000}"/>
    <cellStyle name="Normal 4 3" xfId="3458" xr:uid="{00000000-0005-0000-0000-00000F0F0000}"/>
    <cellStyle name="Normal 4 4" xfId="3460" xr:uid="{00000000-0005-0000-0000-0000100F0000}"/>
    <cellStyle name="Normal 4 5" xfId="328" xr:uid="{00000000-0005-0000-0000-0000110F0000}"/>
    <cellStyle name="Normal 4 5 2" xfId="1925" xr:uid="{00000000-0005-0000-0000-0000120F0000}"/>
    <cellStyle name="Normal 4 5 3" xfId="4033" xr:uid="{00000000-0005-0000-0000-0000130F0000}"/>
    <cellStyle name="Normal 4 5 4" xfId="4034" xr:uid="{00000000-0005-0000-0000-0000140F0000}"/>
    <cellStyle name="Normal 4 5 5" xfId="4035" xr:uid="{00000000-0005-0000-0000-0000150F0000}"/>
    <cellStyle name="Normal 4 5 6" xfId="4036" xr:uid="{00000000-0005-0000-0000-0000160F0000}"/>
    <cellStyle name="Normal 4 5 7" xfId="4037" xr:uid="{00000000-0005-0000-0000-0000170F0000}"/>
    <cellStyle name="Normal 4 6" xfId="4038" xr:uid="{00000000-0005-0000-0000-0000180F0000}"/>
    <cellStyle name="Normal 4 7" xfId="4039" xr:uid="{00000000-0005-0000-0000-0000190F0000}"/>
    <cellStyle name="Normal 4 8" xfId="4040" xr:uid="{00000000-0005-0000-0000-00001A0F0000}"/>
    <cellStyle name="Normal 4 9" xfId="1280" xr:uid="{00000000-0005-0000-0000-00001B0F0000}"/>
    <cellStyle name="Normal 4_DRAINAGE 2012" xfId="1425" xr:uid="{00000000-0005-0000-0000-00001C0F0000}"/>
    <cellStyle name="Normal 40" xfId="4011" xr:uid="{00000000-0005-0000-0000-00001D0F0000}"/>
    <cellStyle name="Normal 41" xfId="4013" xr:uid="{00000000-0005-0000-0000-00001E0F0000}"/>
    <cellStyle name="Normal 41 2" xfId="4015" xr:uid="{00000000-0005-0000-0000-00001F0F0000}"/>
    <cellStyle name="Normal 41 3" xfId="4017" xr:uid="{00000000-0005-0000-0000-0000200F0000}"/>
    <cellStyle name="Normal 42 2" xfId="4021" xr:uid="{00000000-0005-0000-0000-0000210F0000}"/>
    <cellStyle name="Normal 5" xfId="1402" xr:uid="{00000000-0005-0000-0000-0000220F0000}"/>
    <cellStyle name="Normal 5 2" xfId="3462" xr:uid="{00000000-0005-0000-0000-0000230F0000}"/>
    <cellStyle name="Normal 5 2 10" xfId="460" xr:uid="{00000000-0005-0000-0000-0000240F0000}"/>
    <cellStyle name="Normal 5 2 10 2" xfId="4041" xr:uid="{00000000-0005-0000-0000-0000250F0000}"/>
    <cellStyle name="Normal 5 2 10 3" xfId="4042" xr:uid="{00000000-0005-0000-0000-0000260F0000}"/>
    <cellStyle name="Normal 5 2 11" xfId="2035" xr:uid="{00000000-0005-0000-0000-0000270F0000}"/>
    <cellStyle name="Normal 5 2 2" xfId="3464" xr:uid="{00000000-0005-0000-0000-0000280F0000}"/>
    <cellStyle name="Normal 5 2 2 2" xfId="3934" xr:uid="{00000000-0005-0000-0000-0000290F0000}"/>
    <cellStyle name="Normal 5 2 2 3" xfId="4043" xr:uid="{00000000-0005-0000-0000-00002A0F0000}"/>
    <cellStyle name="Normal 5 2 2 4" xfId="4044" xr:uid="{00000000-0005-0000-0000-00002B0F0000}"/>
    <cellStyle name="Normal 5 2 3" xfId="3466" xr:uid="{00000000-0005-0000-0000-00002C0F0000}"/>
    <cellStyle name="Normal 5 2 3 2" xfId="3940" xr:uid="{00000000-0005-0000-0000-00002D0F0000}"/>
    <cellStyle name="Normal 5 2 3 3" xfId="4045" xr:uid="{00000000-0005-0000-0000-00002E0F0000}"/>
    <cellStyle name="Normal 5 2 3 4" xfId="4046" xr:uid="{00000000-0005-0000-0000-00002F0F0000}"/>
    <cellStyle name="Normal 5 2 4" xfId="3468" xr:uid="{00000000-0005-0000-0000-0000300F0000}"/>
    <cellStyle name="Normal 5 2 4 2" xfId="517" xr:uid="{00000000-0005-0000-0000-0000310F0000}"/>
    <cellStyle name="Normal 5 2 4 3" xfId="521" xr:uid="{00000000-0005-0000-0000-0000320F0000}"/>
    <cellStyle name="Normal 5 2 4 4" xfId="4047" xr:uid="{00000000-0005-0000-0000-0000330F0000}"/>
    <cellStyle name="Normal 5 2 5" xfId="4048" xr:uid="{00000000-0005-0000-0000-0000340F0000}"/>
    <cellStyle name="Normal 5 2 5 2" xfId="4049" xr:uid="{00000000-0005-0000-0000-0000350F0000}"/>
    <cellStyle name="Normal 5 2 5 3" xfId="4050" xr:uid="{00000000-0005-0000-0000-0000360F0000}"/>
    <cellStyle name="Normal 5 2 5 4" xfId="4051" xr:uid="{00000000-0005-0000-0000-0000370F0000}"/>
    <cellStyle name="Normal 5 2 6" xfId="2712" xr:uid="{00000000-0005-0000-0000-0000380F0000}"/>
    <cellStyle name="Normal 5 2 6 2" xfId="2715" xr:uid="{00000000-0005-0000-0000-0000390F0000}"/>
    <cellStyle name="Normal 5 2 6 3" xfId="2717" xr:uid="{00000000-0005-0000-0000-00003A0F0000}"/>
    <cellStyle name="Normal 5 2 6 4" xfId="2719" xr:uid="{00000000-0005-0000-0000-00003B0F0000}"/>
    <cellStyle name="Normal 5 2 7" xfId="2721" xr:uid="{00000000-0005-0000-0000-00003C0F0000}"/>
    <cellStyle name="Normal 5 2 7 2" xfId="4052" xr:uid="{00000000-0005-0000-0000-00003D0F0000}"/>
    <cellStyle name="Normal 5 2 7 2 2" xfId="4053" xr:uid="{00000000-0005-0000-0000-00003E0F0000}"/>
    <cellStyle name="Normal 5 2 7 2 3" xfId="4054" xr:uid="{00000000-0005-0000-0000-00003F0F0000}"/>
    <cellStyle name="Normal 5 2 7 2 4" xfId="4055" xr:uid="{00000000-0005-0000-0000-0000400F0000}"/>
    <cellStyle name="Normal 5 2 7 3" xfId="4056" xr:uid="{00000000-0005-0000-0000-0000410F0000}"/>
    <cellStyle name="Normal 5 2 7 4" xfId="4057" xr:uid="{00000000-0005-0000-0000-0000420F0000}"/>
    <cellStyle name="Normal 5 2 7 5" xfId="4058" xr:uid="{00000000-0005-0000-0000-0000430F0000}"/>
    <cellStyle name="Normal 5 2 8" xfId="2724" xr:uid="{00000000-0005-0000-0000-0000440F0000}"/>
    <cellStyle name="Normal 5 2 8 2" xfId="2977" xr:uid="{00000000-0005-0000-0000-0000450F0000}"/>
    <cellStyle name="Normal 5 2 8 3" xfId="2979" xr:uid="{00000000-0005-0000-0000-0000460F0000}"/>
    <cellStyle name="Normal 5 2 8 4" xfId="2981" xr:uid="{00000000-0005-0000-0000-0000470F0000}"/>
    <cellStyle name="Normal 5 2 9" xfId="2728" xr:uid="{00000000-0005-0000-0000-0000480F0000}"/>
    <cellStyle name="Normal 5 3" xfId="3470" xr:uid="{00000000-0005-0000-0000-0000490F0000}"/>
    <cellStyle name="Normal 5 3 2" xfId="4059" xr:uid="{00000000-0005-0000-0000-00004A0F0000}"/>
    <cellStyle name="Normal 5 3 2 2" xfId="3993" xr:uid="{00000000-0005-0000-0000-00004B0F0000}"/>
    <cellStyle name="Normal 5 3 2 3" xfId="4060" xr:uid="{00000000-0005-0000-0000-00004C0F0000}"/>
    <cellStyle name="Normal 5 3 2 4" xfId="4061" xr:uid="{00000000-0005-0000-0000-00004D0F0000}"/>
    <cellStyle name="Normal 5 3 3" xfId="2199" xr:uid="{00000000-0005-0000-0000-00004E0F0000}"/>
    <cellStyle name="Normal 5 3 3 2" xfId="4002" xr:uid="{00000000-0005-0000-0000-00004F0F0000}"/>
    <cellStyle name="Normal 5 3 3 3" xfId="4062" xr:uid="{00000000-0005-0000-0000-0000500F0000}"/>
    <cellStyle name="Normal 5 3 3 4" xfId="4063" xr:uid="{00000000-0005-0000-0000-0000510F0000}"/>
    <cellStyle name="Normal 5 3 4" xfId="4064" xr:uid="{00000000-0005-0000-0000-0000520F0000}"/>
    <cellStyle name="Normal 5 3 5" xfId="4065" xr:uid="{00000000-0005-0000-0000-0000530F0000}"/>
    <cellStyle name="Normal 5 3 5 2" xfId="3287" xr:uid="{00000000-0005-0000-0000-0000540F0000}"/>
    <cellStyle name="Normal 5 3 5 3" xfId="4066" xr:uid="{00000000-0005-0000-0000-0000550F0000}"/>
    <cellStyle name="Normal 5 3 6" xfId="2733" xr:uid="{00000000-0005-0000-0000-0000560F0000}"/>
    <cellStyle name="Normal 5 4" xfId="3472" xr:uid="{00000000-0005-0000-0000-0000570F0000}"/>
    <cellStyle name="Normal 5 5" xfId="3474" xr:uid="{00000000-0005-0000-0000-0000580F0000}"/>
    <cellStyle name="Normal 5 5 2" xfId="1932" xr:uid="{00000000-0005-0000-0000-0000590F0000}"/>
    <cellStyle name="Normal 5 5 3" xfId="4067" xr:uid="{00000000-0005-0000-0000-00005A0F0000}"/>
    <cellStyle name="Normal 5 5 4" xfId="4068" xr:uid="{00000000-0005-0000-0000-00005B0F0000}"/>
    <cellStyle name="Normal 5 6" xfId="4069" xr:uid="{00000000-0005-0000-0000-00005C0F0000}"/>
    <cellStyle name="Normal 5 7" xfId="4070" xr:uid="{00000000-0005-0000-0000-00005D0F0000}"/>
    <cellStyle name="Normal 5 7 2" xfId="4071" xr:uid="{00000000-0005-0000-0000-00005E0F0000}"/>
    <cellStyle name="Normal 5 7 3" xfId="4072" xr:uid="{00000000-0005-0000-0000-00005F0F0000}"/>
    <cellStyle name="Normal 5 8" xfId="4073" xr:uid="{00000000-0005-0000-0000-0000600F0000}"/>
    <cellStyle name="Normal 5 8 2" xfId="4074" xr:uid="{00000000-0005-0000-0000-0000610F0000}"/>
    <cellStyle name="Normal 6" xfId="1405" xr:uid="{00000000-0005-0000-0000-0000620F0000}"/>
    <cellStyle name="Normal 6 10" xfId="4075" xr:uid="{00000000-0005-0000-0000-0000630F0000}"/>
    <cellStyle name="Normal 6 10 2" xfId="4076" xr:uid="{00000000-0005-0000-0000-0000640F0000}"/>
    <cellStyle name="Normal 6 10 3" xfId="4077" xr:uid="{00000000-0005-0000-0000-0000650F0000}"/>
    <cellStyle name="Normal 6 10 4" xfId="4078" xr:uid="{00000000-0005-0000-0000-0000660F0000}"/>
    <cellStyle name="Normal 6 11" xfId="2349" xr:uid="{00000000-0005-0000-0000-0000670F0000}"/>
    <cellStyle name="Normal 6 12" xfId="2353" xr:uid="{00000000-0005-0000-0000-0000680F0000}"/>
    <cellStyle name="Normal 6 12 2" xfId="3798" xr:uid="{00000000-0005-0000-0000-0000690F0000}"/>
    <cellStyle name="Normal 6 12 3" xfId="3800" xr:uid="{00000000-0005-0000-0000-00006A0F0000}"/>
    <cellStyle name="Normal 6 13" xfId="2357" xr:uid="{00000000-0005-0000-0000-00006B0F0000}"/>
    <cellStyle name="Normal 6 2" xfId="3476" xr:uid="{00000000-0005-0000-0000-00006C0F0000}"/>
    <cellStyle name="Normal 6 2 2" xfId="3478" xr:uid="{00000000-0005-0000-0000-00006D0F0000}"/>
    <cellStyle name="Normal 6 2 2 2" xfId="4079" xr:uid="{00000000-0005-0000-0000-00006E0F0000}"/>
    <cellStyle name="Normal 6 2 2 3" xfId="4080" xr:uid="{00000000-0005-0000-0000-00006F0F0000}"/>
    <cellStyle name="Normal 6 2 2 4" xfId="4081" xr:uid="{00000000-0005-0000-0000-0000700F0000}"/>
    <cellStyle name="Normal 6 2 3" xfId="3480" xr:uid="{00000000-0005-0000-0000-0000710F0000}"/>
    <cellStyle name="Normal 6 2 4" xfId="3482" xr:uid="{00000000-0005-0000-0000-0000720F0000}"/>
    <cellStyle name="Normal 6 2 5" xfId="4082" xr:uid="{00000000-0005-0000-0000-0000730F0000}"/>
    <cellStyle name="Normal 6 2 5 2" xfId="2827" xr:uid="{00000000-0005-0000-0000-0000740F0000}"/>
    <cellStyle name="Normal 6 2 5 3" xfId="2954" xr:uid="{00000000-0005-0000-0000-0000750F0000}"/>
    <cellStyle name="Normal 6 2 6" xfId="2771" xr:uid="{00000000-0005-0000-0000-0000760F0000}"/>
    <cellStyle name="Normal 6 3" xfId="3484" xr:uid="{00000000-0005-0000-0000-0000770F0000}"/>
    <cellStyle name="Normal 6 4" xfId="3486" xr:uid="{00000000-0005-0000-0000-0000780F0000}"/>
    <cellStyle name="Normal 6 4 2" xfId="4083" xr:uid="{00000000-0005-0000-0000-0000790F0000}"/>
    <cellStyle name="Normal 6 4 3" xfId="4084" xr:uid="{00000000-0005-0000-0000-00007A0F0000}"/>
    <cellStyle name="Normal 6 4 4" xfId="4085" xr:uid="{00000000-0005-0000-0000-00007B0F0000}"/>
    <cellStyle name="Normal 6 5" xfId="3488" xr:uid="{00000000-0005-0000-0000-00007C0F0000}"/>
    <cellStyle name="Normal 6 5 2" xfId="1946" xr:uid="{00000000-0005-0000-0000-00007D0F0000}"/>
    <cellStyle name="Normal 6 5 3" xfId="2434" xr:uid="{00000000-0005-0000-0000-00007E0F0000}"/>
    <cellStyle name="Normal 6 5 4" xfId="2436" xr:uid="{00000000-0005-0000-0000-00007F0F0000}"/>
    <cellStyle name="Normal 6 6" xfId="4086" xr:uid="{00000000-0005-0000-0000-0000800F0000}"/>
    <cellStyle name="Normal 6 6 2" xfId="802" xr:uid="{00000000-0005-0000-0000-0000810F0000}"/>
    <cellStyle name="Normal 6 6 3" xfId="4087" xr:uid="{00000000-0005-0000-0000-0000820F0000}"/>
    <cellStyle name="Normal 6 6 4" xfId="4088" xr:uid="{00000000-0005-0000-0000-0000830F0000}"/>
    <cellStyle name="Normal 6 7" xfId="4089" xr:uid="{00000000-0005-0000-0000-0000840F0000}"/>
    <cellStyle name="Normal 6 7 2" xfId="4090" xr:uid="{00000000-0005-0000-0000-0000850F0000}"/>
    <cellStyle name="Normal 6 7 3" xfId="4091" xr:uid="{00000000-0005-0000-0000-0000860F0000}"/>
    <cellStyle name="Normal 6 7 4" xfId="4092" xr:uid="{00000000-0005-0000-0000-0000870F0000}"/>
    <cellStyle name="Normal 6 8" xfId="4093" xr:uid="{00000000-0005-0000-0000-0000880F0000}"/>
    <cellStyle name="Normal 6 8 2" xfId="4094" xr:uid="{00000000-0005-0000-0000-0000890F0000}"/>
    <cellStyle name="Normal 6 8 3" xfId="4095" xr:uid="{00000000-0005-0000-0000-00008A0F0000}"/>
    <cellStyle name="Normal 6 8 4" xfId="4096" xr:uid="{00000000-0005-0000-0000-00008B0F0000}"/>
    <cellStyle name="Normal 6 9" xfId="316" xr:uid="{00000000-0005-0000-0000-00008C0F0000}"/>
    <cellStyle name="Normal 6 9 2" xfId="1671" xr:uid="{00000000-0005-0000-0000-00008D0F0000}"/>
    <cellStyle name="Normal 6 9 3" xfId="1673" xr:uid="{00000000-0005-0000-0000-00008E0F0000}"/>
    <cellStyle name="Normal 6 9 4" xfId="1675" xr:uid="{00000000-0005-0000-0000-00008F0F0000}"/>
    <cellStyle name="Normal 7" xfId="4097" xr:uid="{00000000-0005-0000-0000-0000900F0000}"/>
    <cellStyle name="Normal 7 10" xfId="1648" xr:uid="{00000000-0005-0000-0000-0000910F0000}"/>
    <cellStyle name="Normal 7 10 2" xfId="4098" xr:uid="{00000000-0005-0000-0000-0000920F0000}"/>
    <cellStyle name="Normal 7 10 3" xfId="4099" xr:uid="{00000000-0005-0000-0000-0000930F0000}"/>
    <cellStyle name="Normal 7 10 4" xfId="4100" xr:uid="{00000000-0005-0000-0000-0000940F0000}"/>
    <cellStyle name="Normal 7 11" xfId="1650" xr:uid="{00000000-0005-0000-0000-0000950F0000}"/>
    <cellStyle name="Normal 7 11 2" xfId="4101" xr:uid="{00000000-0005-0000-0000-0000960F0000}"/>
    <cellStyle name="Normal 7 11 3" xfId="1816" xr:uid="{00000000-0005-0000-0000-0000970F0000}"/>
    <cellStyle name="Normal 7 11 4" xfId="1818" xr:uid="{00000000-0005-0000-0000-0000980F0000}"/>
    <cellStyle name="Normal 7 12" xfId="4102" xr:uid="{00000000-0005-0000-0000-0000990F0000}"/>
    <cellStyle name="Normal 7 13" xfId="4103" xr:uid="{00000000-0005-0000-0000-00009A0F0000}"/>
    <cellStyle name="Normal 7 13 2" xfId="4104" xr:uid="{00000000-0005-0000-0000-00009B0F0000}"/>
    <cellStyle name="Normal 7 13 3" xfId="4105" xr:uid="{00000000-0005-0000-0000-00009C0F0000}"/>
    <cellStyle name="Normal 7 14" xfId="4106" xr:uid="{00000000-0005-0000-0000-00009D0F0000}"/>
    <cellStyle name="Normal 7 14 2" xfId="4107" xr:uid="{00000000-0005-0000-0000-00009E0F0000}"/>
    <cellStyle name="Normal 7 2" xfId="31" xr:uid="{00000000-0005-0000-0000-00009F0F0000}"/>
    <cellStyle name="Normal 7 2 10" xfId="1576" xr:uid="{00000000-0005-0000-0000-0000A00F0000}"/>
    <cellStyle name="Normal 7 2 11" xfId="1580" xr:uid="{00000000-0005-0000-0000-0000A10F0000}"/>
    <cellStyle name="Normal 7 2 12" xfId="4108" xr:uid="{00000000-0005-0000-0000-0000A20F0000}"/>
    <cellStyle name="Normal 7 2 2" xfId="2510" xr:uid="{00000000-0005-0000-0000-0000A30F0000}"/>
    <cellStyle name="Normal 7 2 2 2" xfId="2513" xr:uid="{00000000-0005-0000-0000-0000A40F0000}"/>
    <cellStyle name="Normal 7 2 2 3" xfId="3492" xr:uid="{00000000-0005-0000-0000-0000A50F0000}"/>
    <cellStyle name="Normal 7 2 2 4" xfId="3494" xr:uid="{00000000-0005-0000-0000-0000A60F0000}"/>
    <cellStyle name="Normal 7 2 3" xfId="2515" xr:uid="{00000000-0005-0000-0000-0000A70F0000}"/>
    <cellStyle name="Normal 7 2 3 2" xfId="4109" xr:uid="{00000000-0005-0000-0000-0000A80F0000}"/>
    <cellStyle name="Normal 7 2 3 3" xfId="4110" xr:uid="{00000000-0005-0000-0000-0000A90F0000}"/>
    <cellStyle name="Normal 7 2 3 4" xfId="4111" xr:uid="{00000000-0005-0000-0000-0000AA0F0000}"/>
    <cellStyle name="Normal 7 2 4" xfId="2518" xr:uid="{00000000-0005-0000-0000-0000AB0F0000}"/>
    <cellStyle name="Normal 7 2 4 2" xfId="4112" xr:uid="{00000000-0005-0000-0000-0000AC0F0000}"/>
    <cellStyle name="Normal 7 2 4 3" xfId="4113" xr:uid="{00000000-0005-0000-0000-0000AD0F0000}"/>
    <cellStyle name="Normal 7 2 4 4" xfId="4114" xr:uid="{00000000-0005-0000-0000-0000AE0F0000}"/>
    <cellStyle name="Normal 7 2 5" xfId="2520" xr:uid="{00000000-0005-0000-0000-0000AF0F0000}"/>
    <cellStyle name="Normal 7 2 5 2" xfId="4115" xr:uid="{00000000-0005-0000-0000-0000B00F0000}"/>
    <cellStyle name="Normal 7 2 5 3" xfId="4116" xr:uid="{00000000-0005-0000-0000-0000B10F0000}"/>
    <cellStyle name="Normal 7 2 5 4" xfId="158" xr:uid="{00000000-0005-0000-0000-0000B20F0000}"/>
    <cellStyle name="Normal 7 2 6" xfId="2522" xr:uid="{00000000-0005-0000-0000-0000B30F0000}"/>
    <cellStyle name="Normal 7 2 6 2" xfId="4117" xr:uid="{00000000-0005-0000-0000-0000B40F0000}"/>
    <cellStyle name="Normal 7 2 6 3" xfId="4118" xr:uid="{00000000-0005-0000-0000-0000B50F0000}"/>
    <cellStyle name="Normal 7 2 6 4" xfId="352" xr:uid="{00000000-0005-0000-0000-0000B60F0000}"/>
    <cellStyle name="Normal 7 2 7" xfId="2526" xr:uid="{00000000-0005-0000-0000-0000B70F0000}"/>
    <cellStyle name="Normal 7 2 7 2" xfId="3831" xr:uid="{00000000-0005-0000-0000-0000B80F0000}"/>
    <cellStyle name="Normal 7 2 7 3" xfId="3833" xr:uid="{00000000-0005-0000-0000-0000B90F0000}"/>
    <cellStyle name="Normal 7 2 7 4" xfId="731" xr:uid="{00000000-0005-0000-0000-0000BA0F0000}"/>
    <cellStyle name="Normal 7 2 8" xfId="2790" xr:uid="{00000000-0005-0000-0000-0000BB0F0000}"/>
    <cellStyle name="Normal 7 2 8 2" xfId="3190" xr:uid="{00000000-0005-0000-0000-0000BC0F0000}"/>
    <cellStyle name="Normal 7 2 8 3" xfId="3193" xr:uid="{00000000-0005-0000-0000-0000BD0F0000}"/>
    <cellStyle name="Normal 7 2 8 4" xfId="3196" xr:uid="{00000000-0005-0000-0000-0000BE0F0000}"/>
    <cellStyle name="Normal 7 2 9" xfId="41" xr:uid="{00000000-0005-0000-0000-0000BF0F0000}"/>
    <cellStyle name="Normal 7 3" xfId="4119" xr:uid="{00000000-0005-0000-0000-0000C00F0000}"/>
    <cellStyle name="Normal 7 3 10" xfId="3664" xr:uid="{00000000-0005-0000-0000-0000C10F0000}"/>
    <cellStyle name="Normal 7 3 2" xfId="3029" xr:uid="{00000000-0005-0000-0000-0000C20F0000}"/>
    <cellStyle name="Normal 7 3 2 2" xfId="4120" xr:uid="{00000000-0005-0000-0000-0000C30F0000}"/>
    <cellStyle name="Normal 7 3 2 3" xfId="3501" xr:uid="{00000000-0005-0000-0000-0000C40F0000}"/>
    <cellStyle name="Normal 7 3 2 4" xfId="2873" xr:uid="{00000000-0005-0000-0000-0000C50F0000}"/>
    <cellStyle name="Normal 7 3 3" xfId="2531" xr:uid="{00000000-0005-0000-0000-0000C60F0000}"/>
    <cellStyle name="Normal 7 3 3 2" xfId="4121" xr:uid="{00000000-0005-0000-0000-0000C70F0000}"/>
    <cellStyle name="Normal 7 3 3 3" xfId="4122" xr:uid="{00000000-0005-0000-0000-0000C80F0000}"/>
    <cellStyle name="Normal 7 3 3 4" xfId="2880" xr:uid="{00000000-0005-0000-0000-0000C90F0000}"/>
    <cellStyle name="Normal 7 3 4" xfId="4123" xr:uid="{00000000-0005-0000-0000-0000CA0F0000}"/>
    <cellStyle name="Normal 7 3 4 2" xfId="235" xr:uid="{00000000-0005-0000-0000-0000CB0F0000}"/>
    <cellStyle name="Normal 7 3 4 3" xfId="4124" xr:uid="{00000000-0005-0000-0000-0000CC0F0000}"/>
    <cellStyle name="Normal 7 3 4 4" xfId="2887" xr:uid="{00000000-0005-0000-0000-0000CD0F0000}"/>
    <cellStyle name="Normal 7 3 5" xfId="4125" xr:uid="{00000000-0005-0000-0000-0000CE0F0000}"/>
    <cellStyle name="Normal 7 3 5 2" xfId="4126" xr:uid="{00000000-0005-0000-0000-0000CF0F0000}"/>
    <cellStyle name="Normal 7 3 5 3" xfId="2043" xr:uid="{00000000-0005-0000-0000-0000D00F0000}"/>
    <cellStyle name="Normal 7 3 5 4" xfId="2147" xr:uid="{00000000-0005-0000-0000-0000D10F0000}"/>
    <cellStyle name="Normal 7 3 6" xfId="4127" xr:uid="{00000000-0005-0000-0000-0000D20F0000}"/>
    <cellStyle name="Normal 7 3 6 2" xfId="101" xr:uid="{00000000-0005-0000-0000-0000D30F0000}"/>
    <cellStyle name="Normal 7 3 6 3" xfId="4128" xr:uid="{00000000-0005-0000-0000-0000D40F0000}"/>
    <cellStyle name="Normal 7 3 6 4" xfId="4129" xr:uid="{00000000-0005-0000-0000-0000D50F0000}"/>
    <cellStyle name="Normal 7 3 7" xfId="4130" xr:uid="{00000000-0005-0000-0000-0000D60F0000}"/>
    <cellStyle name="Normal 7 3 7 2" xfId="3952" xr:uid="{00000000-0005-0000-0000-0000D70F0000}"/>
    <cellStyle name="Normal 7 3 7 3" xfId="4131" xr:uid="{00000000-0005-0000-0000-0000D80F0000}"/>
    <cellStyle name="Normal 7 3 7 4" xfId="4132" xr:uid="{00000000-0005-0000-0000-0000D90F0000}"/>
    <cellStyle name="Normal 7 3 8" xfId="4133" xr:uid="{00000000-0005-0000-0000-0000DA0F0000}"/>
    <cellStyle name="Normal 7 3 9" xfId="4134" xr:uid="{00000000-0005-0000-0000-0000DB0F0000}"/>
    <cellStyle name="Normal 7 4" xfId="4135" xr:uid="{00000000-0005-0000-0000-0000DC0F0000}"/>
    <cellStyle name="Normal 7 4 2" xfId="4136" xr:uid="{00000000-0005-0000-0000-0000DD0F0000}"/>
    <cellStyle name="Normal 7 4 3" xfId="4137" xr:uid="{00000000-0005-0000-0000-0000DE0F0000}"/>
    <cellStyle name="Normal 7 4 4" xfId="4138" xr:uid="{00000000-0005-0000-0000-0000DF0F0000}"/>
    <cellStyle name="Normal 7 5" xfId="4139" xr:uid="{00000000-0005-0000-0000-0000E00F0000}"/>
    <cellStyle name="Normal 7 5 2" xfId="4140" xr:uid="{00000000-0005-0000-0000-0000E10F0000}"/>
    <cellStyle name="Normal 7 5 3" xfId="4141" xr:uid="{00000000-0005-0000-0000-0000E20F0000}"/>
    <cellStyle name="Normal 7 5 4" xfId="4142" xr:uid="{00000000-0005-0000-0000-0000E30F0000}"/>
    <cellStyle name="Normal 7 6" xfId="4143" xr:uid="{00000000-0005-0000-0000-0000E40F0000}"/>
    <cellStyle name="Normal 7 6 2" xfId="4144" xr:uid="{00000000-0005-0000-0000-0000E50F0000}"/>
    <cellStyle name="Normal 7 6 3" xfId="4145" xr:uid="{00000000-0005-0000-0000-0000E60F0000}"/>
    <cellStyle name="Normal 7 6 4" xfId="4146" xr:uid="{00000000-0005-0000-0000-0000E70F0000}"/>
    <cellStyle name="Normal 7 7" xfId="4147" xr:uid="{00000000-0005-0000-0000-0000E80F0000}"/>
    <cellStyle name="Normal 7 7 2" xfId="4148" xr:uid="{00000000-0005-0000-0000-0000E90F0000}"/>
    <cellStyle name="Normal 7 7 3" xfId="4149" xr:uid="{00000000-0005-0000-0000-0000EA0F0000}"/>
    <cellStyle name="Normal 7 7 4" xfId="4150" xr:uid="{00000000-0005-0000-0000-0000EB0F0000}"/>
    <cellStyle name="Normal 7 8" xfId="4151" xr:uid="{00000000-0005-0000-0000-0000EC0F0000}"/>
    <cellStyle name="Normal 7 8 2" xfId="4152" xr:uid="{00000000-0005-0000-0000-0000ED0F0000}"/>
    <cellStyle name="Normal 7 8 3" xfId="4153" xr:uid="{00000000-0005-0000-0000-0000EE0F0000}"/>
    <cellStyle name="Normal 7 8 4" xfId="4154" xr:uid="{00000000-0005-0000-0000-0000EF0F0000}"/>
    <cellStyle name="Normal 7 9" xfId="4155" xr:uid="{00000000-0005-0000-0000-0000F00F0000}"/>
    <cellStyle name="Normal 7 9 2" xfId="4156" xr:uid="{00000000-0005-0000-0000-0000F10F0000}"/>
    <cellStyle name="Normal 7 9 3" xfId="4157" xr:uid="{00000000-0005-0000-0000-0000F20F0000}"/>
    <cellStyle name="Normal 7 9 4" xfId="4158" xr:uid="{00000000-0005-0000-0000-0000F30F0000}"/>
    <cellStyle name="Normal 7_RAB Bendung KEBONPEDES" xfId="4159" xr:uid="{00000000-0005-0000-0000-0000F40F0000}"/>
    <cellStyle name="Normal 8" xfId="4160" xr:uid="{00000000-0005-0000-0000-0000F50F0000}"/>
    <cellStyle name="Normal 8 10" xfId="4161" xr:uid="{00000000-0005-0000-0000-0000F60F0000}"/>
    <cellStyle name="Normal 8 11" xfId="4676" xr:uid="{83375B6C-79B6-4276-B7D6-C978ED2327F1}"/>
    <cellStyle name="Normal 8 2" xfId="4162" xr:uid="{00000000-0005-0000-0000-0000F70F0000}"/>
    <cellStyle name="Normal 8 2 10" xfId="1988" xr:uid="{00000000-0005-0000-0000-0000F80F0000}"/>
    <cellStyle name="Normal 8 2 11" xfId="4163" xr:uid="{00000000-0005-0000-0000-0000F90F0000}"/>
    <cellStyle name="Normal 8 2 12" xfId="4164" xr:uid="{00000000-0005-0000-0000-0000FA0F0000}"/>
    <cellStyle name="Normal 8 2 2" xfId="4165" xr:uid="{00000000-0005-0000-0000-0000FB0F0000}"/>
    <cellStyle name="Normal 8 2 2 10" xfId="4166" xr:uid="{00000000-0005-0000-0000-0000FC0F0000}"/>
    <cellStyle name="Normal 8 2 2 2" xfId="4167" xr:uid="{00000000-0005-0000-0000-0000FD0F0000}"/>
    <cellStyle name="Normal 8 2 2 2 2" xfId="4168" xr:uid="{00000000-0005-0000-0000-0000FE0F0000}"/>
    <cellStyle name="Normal 8 2 2 2 3" xfId="4169" xr:uid="{00000000-0005-0000-0000-0000FF0F0000}"/>
    <cellStyle name="Normal 8 2 2 2 4" xfId="4170" xr:uid="{00000000-0005-0000-0000-000000100000}"/>
    <cellStyle name="Normal 8 2 2 3" xfId="4171" xr:uid="{00000000-0005-0000-0000-000001100000}"/>
    <cellStyle name="Normal 8 2 2 3 2" xfId="4172" xr:uid="{00000000-0005-0000-0000-000002100000}"/>
    <cellStyle name="Normal 8 2 2 3 3" xfId="4173" xr:uid="{00000000-0005-0000-0000-000003100000}"/>
    <cellStyle name="Normal 8 2 2 3 4" xfId="4174" xr:uid="{00000000-0005-0000-0000-000004100000}"/>
    <cellStyle name="Normal 8 2 2 4" xfId="4175" xr:uid="{00000000-0005-0000-0000-000005100000}"/>
    <cellStyle name="Normal 8 2 2 4 2" xfId="4176" xr:uid="{00000000-0005-0000-0000-000006100000}"/>
    <cellStyle name="Normal 8 2 2 4 3" xfId="4177" xr:uid="{00000000-0005-0000-0000-000007100000}"/>
    <cellStyle name="Normal 8 2 2 4 4" xfId="4178" xr:uid="{00000000-0005-0000-0000-000008100000}"/>
    <cellStyle name="Normal 8 2 2 5" xfId="4179" xr:uid="{00000000-0005-0000-0000-000009100000}"/>
    <cellStyle name="Normal 8 2 2 5 2" xfId="4180" xr:uid="{00000000-0005-0000-0000-00000A100000}"/>
    <cellStyle name="Normal 8 2 2 5 3" xfId="4181" xr:uid="{00000000-0005-0000-0000-00000B100000}"/>
    <cellStyle name="Normal 8 2 2 5 4" xfId="4182" xr:uid="{00000000-0005-0000-0000-00000C100000}"/>
    <cellStyle name="Normal 8 2 2 6" xfId="1495" xr:uid="{00000000-0005-0000-0000-00000D100000}"/>
    <cellStyle name="Normal 8 2 2 6 2" xfId="4183" xr:uid="{00000000-0005-0000-0000-00000E100000}"/>
    <cellStyle name="Normal 8 2 2 6 3" xfId="4184" xr:uid="{00000000-0005-0000-0000-00000F100000}"/>
    <cellStyle name="Normal 8 2 2 6 4" xfId="4185" xr:uid="{00000000-0005-0000-0000-000010100000}"/>
    <cellStyle name="Normal 8 2 2 7" xfId="1497" xr:uid="{00000000-0005-0000-0000-000011100000}"/>
    <cellStyle name="Normal 8 2 2 7 2" xfId="4186" xr:uid="{00000000-0005-0000-0000-000012100000}"/>
    <cellStyle name="Normal 8 2 2 7 3" xfId="4187" xr:uid="{00000000-0005-0000-0000-000013100000}"/>
    <cellStyle name="Normal 8 2 2 7 4" xfId="4188" xr:uid="{00000000-0005-0000-0000-000014100000}"/>
    <cellStyle name="Normal 8 2 2 8" xfId="1499" xr:uid="{00000000-0005-0000-0000-000015100000}"/>
    <cellStyle name="Normal 8 2 2 9" xfId="4189" xr:uid="{00000000-0005-0000-0000-000016100000}"/>
    <cellStyle name="Normal 8 2 3" xfId="4190" xr:uid="{00000000-0005-0000-0000-000017100000}"/>
    <cellStyle name="Normal 8 2 3 10" xfId="4191" xr:uid="{00000000-0005-0000-0000-000018100000}"/>
    <cellStyle name="Normal 8 2 3 2" xfId="4192" xr:uid="{00000000-0005-0000-0000-000019100000}"/>
    <cellStyle name="Normal 8 2 3 2 2" xfId="4193" xr:uid="{00000000-0005-0000-0000-00001A100000}"/>
    <cellStyle name="Normal 8 2 3 2 3" xfId="4194" xr:uid="{00000000-0005-0000-0000-00001B100000}"/>
    <cellStyle name="Normal 8 2 3 2 4" xfId="4195" xr:uid="{00000000-0005-0000-0000-00001C100000}"/>
    <cellStyle name="Normal 8 2 3 3" xfId="4196" xr:uid="{00000000-0005-0000-0000-00001D100000}"/>
    <cellStyle name="Normal 8 2 3 3 2" xfId="4197" xr:uid="{00000000-0005-0000-0000-00001E100000}"/>
    <cellStyle name="Normal 8 2 3 3 3" xfId="4198" xr:uid="{00000000-0005-0000-0000-00001F100000}"/>
    <cellStyle name="Normal 8 2 3 3 4" xfId="4199" xr:uid="{00000000-0005-0000-0000-000020100000}"/>
    <cellStyle name="Normal 8 2 3 4" xfId="4200" xr:uid="{00000000-0005-0000-0000-000021100000}"/>
    <cellStyle name="Normal 8 2 3 4 2" xfId="4201" xr:uid="{00000000-0005-0000-0000-000022100000}"/>
    <cellStyle name="Normal 8 2 3 4 3" xfId="4202" xr:uid="{00000000-0005-0000-0000-000023100000}"/>
    <cellStyle name="Normal 8 2 3 4 4" xfId="4203" xr:uid="{00000000-0005-0000-0000-000024100000}"/>
    <cellStyle name="Normal 8 2 3 5" xfId="4204" xr:uid="{00000000-0005-0000-0000-000025100000}"/>
    <cellStyle name="Normal 8 2 3 5 2" xfId="4205" xr:uid="{00000000-0005-0000-0000-000026100000}"/>
    <cellStyle name="Normal 8 2 3 5 3" xfId="4206" xr:uid="{00000000-0005-0000-0000-000027100000}"/>
    <cellStyle name="Normal 8 2 3 5 4" xfId="4207" xr:uid="{00000000-0005-0000-0000-000028100000}"/>
    <cellStyle name="Normal 8 2 3 6" xfId="1501" xr:uid="{00000000-0005-0000-0000-000029100000}"/>
    <cellStyle name="Normal 8 2 3 6 2" xfId="4208" xr:uid="{00000000-0005-0000-0000-00002A100000}"/>
    <cellStyle name="Normal 8 2 3 6 3" xfId="4209" xr:uid="{00000000-0005-0000-0000-00002B100000}"/>
    <cellStyle name="Normal 8 2 3 6 4" xfId="4210" xr:uid="{00000000-0005-0000-0000-00002C100000}"/>
    <cellStyle name="Normal 8 2 3 7" xfId="1503" xr:uid="{00000000-0005-0000-0000-00002D100000}"/>
    <cellStyle name="Normal 8 2 3 7 2" xfId="4211" xr:uid="{00000000-0005-0000-0000-00002E100000}"/>
    <cellStyle name="Normal 8 2 3 7 3" xfId="4212" xr:uid="{00000000-0005-0000-0000-00002F100000}"/>
    <cellStyle name="Normal 8 2 3 7 4" xfId="4213" xr:uid="{00000000-0005-0000-0000-000030100000}"/>
    <cellStyle name="Normal 8 2 3 8" xfId="1505" xr:uid="{00000000-0005-0000-0000-000031100000}"/>
    <cellStyle name="Normal 8 2 3 9" xfId="4214" xr:uid="{00000000-0005-0000-0000-000032100000}"/>
    <cellStyle name="Normal 8 2 4" xfId="4215" xr:uid="{00000000-0005-0000-0000-000033100000}"/>
    <cellStyle name="Normal 8 2 4 2" xfId="4216" xr:uid="{00000000-0005-0000-0000-000034100000}"/>
    <cellStyle name="Normal 8 2 4 3" xfId="4217" xr:uid="{00000000-0005-0000-0000-000035100000}"/>
    <cellStyle name="Normal 8 2 4 4" xfId="4218" xr:uid="{00000000-0005-0000-0000-000036100000}"/>
    <cellStyle name="Normal 8 2 5" xfId="4219" xr:uid="{00000000-0005-0000-0000-000037100000}"/>
    <cellStyle name="Normal 8 2 5 2" xfId="4220" xr:uid="{00000000-0005-0000-0000-000038100000}"/>
    <cellStyle name="Normal 8 2 5 3" xfId="4221" xr:uid="{00000000-0005-0000-0000-000039100000}"/>
    <cellStyle name="Normal 8 2 5 4" xfId="4222" xr:uid="{00000000-0005-0000-0000-00003A100000}"/>
    <cellStyle name="Normal 8 2 6" xfId="1086" xr:uid="{00000000-0005-0000-0000-00003B100000}"/>
    <cellStyle name="Normal 8 2 6 2" xfId="4223" xr:uid="{00000000-0005-0000-0000-00003C100000}"/>
    <cellStyle name="Normal 8 2 6 3" xfId="4224" xr:uid="{00000000-0005-0000-0000-00003D100000}"/>
    <cellStyle name="Normal 8 2 6 4" xfId="4225" xr:uid="{00000000-0005-0000-0000-00003E100000}"/>
    <cellStyle name="Normal 8 2 7" xfId="4226" xr:uid="{00000000-0005-0000-0000-00003F100000}"/>
    <cellStyle name="Normal 8 2 7 2" xfId="4227" xr:uid="{00000000-0005-0000-0000-000040100000}"/>
    <cellStyle name="Normal 8 2 7 3" xfId="4228" xr:uid="{00000000-0005-0000-0000-000041100000}"/>
    <cellStyle name="Normal 8 2 7 4" xfId="4229" xr:uid="{00000000-0005-0000-0000-000042100000}"/>
    <cellStyle name="Normal 8 2 8" xfId="4230" xr:uid="{00000000-0005-0000-0000-000043100000}"/>
    <cellStyle name="Normal 8 2 8 2" xfId="4231" xr:uid="{00000000-0005-0000-0000-000044100000}"/>
    <cellStyle name="Normal 8 2 8 3" xfId="4232" xr:uid="{00000000-0005-0000-0000-000045100000}"/>
    <cellStyle name="Normal 8 2 8 4" xfId="4233" xr:uid="{00000000-0005-0000-0000-000046100000}"/>
    <cellStyle name="Normal 8 2 9" xfId="4234" xr:uid="{00000000-0005-0000-0000-000047100000}"/>
    <cellStyle name="Normal 8 2 9 2" xfId="4235" xr:uid="{00000000-0005-0000-0000-000048100000}"/>
    <cellStyle name="Normal 8 2 9 3" xfId="4236" xr:uid="{00000000-0005-0000-0000-000049100000}"/>
    <cellStyle name="Normal 8 2 9 4" xfId="4237" xr:uid="{00000000-0005-0000-0000-00004A100000}"/>
    <cellStyle name="Normal 8 3" xfId="4238" xr:uid="{00000000-0005-0000-0000-00004B100000}"/>
    <cellStyle name="Normal 8 3 10" xfId="4239" xr:uid="{00000000-0005-0000-0000-00004C100000}"/>
    <cellStyle name="Normal 8 3 2" xfId="4240" xr:uid="{00000000-0005-0000-0000-00004D100000}"/>
    <cellStyle name="Normal 8 3 2 2" xfId="4241" xr:uid="{00000000-0005-0000-0000-00004E100000}"/>
    <cellStyle name="Normal 8 3 2 3" xfId="4242" xr:uid="{00000000-0005-0000-0000-00004F100000}"/>
    <cellStyle name="Normal 8 3 2 4" xfId="4243" xr:uid="{00000000-0005-0000-0000-000050100000}"/>
    <cellStyle name="Normal 8 3 3" xfId="4244" xr:uid="{00000000-0005-0000-0000-000051100000}"/>
    <cellStyle name="Normal 8 3 3 2" xfId="4245" xr:uid="{00000000-0005-0000-0000-000052100000}"/>
    <cellStyle name="Normal 8 3 3 3" xfId="4246" xr:uid="{00000000-0005-0000-0000-000053100000}"/>
    <cellStyle name="Normal 8 3 3 4" xfId="4247" xr:uid="{00000000-0005-0000-0000-000054100000}"/>
    <cellStyle name="Normal 8 3 4" xfId="4248" xr:uid="{00000000-0005-0000-0000-000055100000}"/>
    <cellStyle name="Normal 8 3 4 2" xfId="4249" xr:uid="{00000000-0005-0000-0000-000056100000}"/>
    <cellStyle name="Normal 8 3 4 3" xfId="4250" xr:uid="{00000000-0005-0000-0000-000057100000}"/>
    <cellStyle name="Normal 8 3 4 4" xfId="4251" xr:uid="{00000000-0005-0000-0000-000058100000}"/>
    <cellStyle name="Normal 8 3 5" xfId="4252" xr:uid="{00000000-0005-0000-0000-000059100000}"/>
    <cellStyle name="Normal 8 3 5 2" xfId="4253" xr:uid="{00000000-0005-0000-0000-00005A100000}"/>
    <cellStyle name="Normal 8 3 5 3" xfId="4254" xr:uid="{00000000-0005-0000-0000-00005B100000}"/>
    <cellStyle name="Normal 8 3 5 4" xfId="4255" xr:uid="{00000000-0005-0000-0000-00005C100000}"/>
    <cellStyle name="Normal 8 3 6" xfId="1033" xr:uid="{00000000-0005-0000-0000-00005D100000}"/>
    <cellStyle name="Normal 8 3 6 2" xfId="4256" xr:uid="{00000000-0005-0000-0000-00005E100000}"/>
    <cellStyle name="Normal 8 3 6 3" xfId="4257" xr:uid="{00000000-0005-0000-0000-00005F100000}"/>
    <cellStyle name="Normal 8 3 6 4" xfId="4258" xr:uid="{00000000-0005-0000-0000-000060100000}"/>
    <cellStyle name="Normal 8 3 7" xfId="1090" xr:uid="{00000000-0005-0000-0000-000061100000}"/>
    <cellStyle name="Normal 8 3 7 2" xfId="4006" xr:uid="{00000000-0005-0000-0000-000062100000}"/>
    <cellStyle name="Normal 8 3 7 3" xfId="4259" xr:uid="{00000000-0005-0000-0000-000063100000}"/>
    <cellStyle name="Normal 8 3 7 4" xfId="4260" xr:uid="{00000000-0005-0000-0000-000064100000}"/>
    <cellStyle name="Normal 8 3 8" xfId="1094" xr:uid="{00000000-0005-0000-0000-000065100000}"/>
    <cellStyle name="Normal 8 3 9" xfId="4261" xr:uid="{00000000-0005-0000-0000-000066100000}"/>
    <cellStyle name="Normal 8 4" xfId="4262" xr:uid="{00000000-0005-0000-0000-000067100000}"/>
    <cellStyle name="Normal 8 4 10" xfId="4263" xr:uid="{00000000-0005-0000-0000-000068100000}"/>
    <cellStyle name="Normal 8 4 2" xfId="4264" xr:uid="{00000000-0005-0000-0000-000069100000}"/>
    <cellStyle name="Normal 8 4 2 2" xfId="4265" xr:uid="{00000000-0005-0000-0000-00006A100000}"/>
    <cellStyle name="Normal 8 4 2 3" xfId="4266" xr:uid="{00000000-0005-0000-0000-00006B100000}"/>
    <cellStyle name="Normal 8 4 2 4" xfId="4267" xr:uid="{00000000-0005-0000-0000-00006C100000}"/>
    <cellStyle name="Normal 8 4 3" xfId="4268" xr:uid="{00000000-0005-0000-0000-00006D100000}"/>
    <cellStyle name="Normal 8 4 3 2" xfId="4269" xr:uid="{00000000-0005-0000-0000-00006E100000}"/>
    <cellStyle name="Normal 8 4 3 3" xfId="4270" xr:uid="{00000000-0005-0000-0000-00006F100000}"/>
    <cellStyle name="Normal 8 4 3 4" xfId="4271" xr:uid="{00000000-0005-0000-0000-000070100000}"/>
    <cellStyle name="Normal 8 4 4" xfId="4272" xr:uid="{00000000-0005-0000-0000-000071100000}"/>
    <cellStyle name="Normal 8 4 4 2" xfId="4273" xr:uid="{00000000-0005-0000-0000-000072100000}"/>
    <cellStyle name="Normal 8 4 4 3" xfId="4274" xr:uid="{00000000-0005-0000-0000-000073100000}"/>
    <cellStyle name="Normal 8 4 4 4" xfId="4275" xr:uid="{00000000-0005-0000-0000-000074100000}"/>
    <cellStyle name="Normal 8 4 5" xfId="4276" xr:uid="{00000000-0005-0000-0000-000075100000}"/>
    <cellStyle name="Normal 8 4 5 2" xfId="4277" xr:uid="{00000000-0005-0000-0000-000076100000}"/>
    <cellStyle name="Normal 8 4 5 3" xfId="4278" xr:uid="{00000000-0005-0000-0000-000077100000}"/>
    <cellStyle name="Normal 8 4 5 4" xfId="4279" xr:uid="{00000000-0005-0000-0000-000078100000}"/>
    <cellStyle name="Normal 8 4 6" xfId="4280" xr:uid="{00000000-0005-0000-0000-000079100000}"/>
    <cellStyle name="Normal 8 4 6 2" xfId="4281" xr:uid="{00000000-0005-0000-0000-00007A100000}"/>
    <cellStyle name="Normal 8 4 6 3" xfId="4282" xr:uid="{00000000-0005-0000-0000-00007B100000}"/>
    <cellStyle name="Normal 8 4 6 4" xfId="4283" xr:uid="{00000000-0005-0000-0000-00007C100000}"/>
    <cellStyle name="Normal 8 4 7" xfId="4284" xr:uid="{00000000-0005-0000-0000-00007D100000}"/>
    <cellStyle name="Normal 8 4 7 2" xfId="4285" xr:uid="{00000000-0005-0000-0000-00007E100000}"/>
    <cellStyle name="Normal 8 4 7 3" xfId="4286" xr:uid="{00000000-0005-0000-0000-00007F100000}"/>
    <cellStyle name="Normal 8 4 7 4" xfId="4287" xr:uid="{00000000-0005-0000-0000-000080100000}"/>
    <cellStyle name="Normal 8 4 8" xfId="4288" xr:uid="{00000000-0005-0000-0000-000081100000}"/>
    <cellStyle name="Normal 8 4 9" xfId="4289" xr:uid="{00000000-0005-0000-0000-000082100000}"/>
    <cellStyle name="Normal 8 5" xfId="4290" xr:uid="{00000000-0005-0000-0000-000083100000}"/>
    <cellStyle name="Normal 8 6" xfId="4291" xr:uid="{00000000-0005-0000-0000-000084100000}"/>
    <cellStyle name="Normal 8 7" xfId="4292" xr:uid="{00000000-0005-0000-0000-000085100000}"/>
    <cellStyle name="Normal 8 8" xfId="4293" xr:uid="{00000000-0005-0000-0000-000086100000}"/>
    <cellStyle name="Normal 8 9" xfId="4294" xr:uid="{00000000-0005-0000-0000-000087100000}"/>
    <cellStyle name="Normal 9" xfId="4295" xr:uid="{00000000-0005-0000-0000-000088100000}"/>
    <cellStyle name="Normal 9 10" xfId="4296" xr:uid="{00000000-0005-0000-0000-000089100000}"/>
    <cellStyle name="Normal 9 10 2" xfId="4297" xr:uid="{00000000-0005-0000-0000-00008A100000}"/>
    <cellStyle name="Normal 9 10 3" xfId="4298" xr:uid="{00000000-0005-0000-0000-00008B100000}"/>
    <cellStyle name="Normal 9 10 4" xfId="4299" xr:uid="{00000000-0005-0000-0000-00008C100000}"/>
    <cellStyle name="Normal 9 11" xfId="4300" xr:uid="{00000000-0005-0000-0000-00008D100000}"/>
    <cellStyle name="Normal 9 12" xfId="4301" xr:uid="{00000000-0005-0000-0000-00008E100000}"/>
    <cellStyle name="Normal 9 13" xfId="4302" xr:uid="{00000000-0005-0000-0000-00008F100000}"/>
    <cellStyle name="Normal 9 14" xfId="4303" xr:uid="{00000000-0005-0000-0000-000090100000}"/>
    <cellStyle name="Normal 9 2" xfId="4304" xr:uid="{00000000-0005-0000-0000-000091100000}"/>
    <cellStyle name="Normal 9 2 10" xfId="4305" xr:uid="{00000000-0005-0000-0000-000092100000}"/>
    <cellStyle name="Normal 9 2 11" xfId="4306" xr:uid="{00000000-0005-0000-0000-000093100000}"/>
    <cellStyle name="Normal 9 2 2" xfId="4307" xr:uid="{00000000-0005-0000-0000-000094100000}"/>
    <cellStyle name="Normal 9 2 2 2" xfId="4308" xr:uid="{00000000-0005-0000-0000-000095100000}"/>
    <cellStyle name="Normal 9 2 2 2 2" xfId="4309" xr:uid="{00000000-0005-0000-0000-000096100000}"/>
    <cellStyle name="Normal 9 2 2 2 3" xfId="4310" xr:uid="{00000000-0005-0000-0000-000097100000}"/>
    <cellStyle name="Normal 9 2 2 2 4" xfId="4311" xr:uid="{00000000-0005-0000-0000-000098100000}"/>
    <cellStyle name="Normal 9 2 2 3" xfId="4312" xr:uid="{00000000-0005-0000-0000-000099100000}"/>
    <cellStyle name="Normal 9 2 2 4" xfId="4313" xr:uid="{00000000-0005-0000-0000-00009A100000}"/>
    <cellStyle name="Normal 9 2 2 5" xfId="4314" xr:uid="{00000000-0005-0000-0000-00009B100000}"/>
    <cellStyle name="Normal 9 2 3" xfId="591" xr:uid="{00000000-0005-0000-0000-00009C100000}"/>
    <cellStyle name="Normal 9 2 3 2" xfId="596" xr:uid="{00000000-0005-0000-0000-00009D100000}"/>
    <cellStyle name="Normal 9 2 3 3" xfId="600" xr:uid="{00000000-0005-0000-0000-00009E100000}"/>
    <cellStyle name="Normal 9 2 3 4" xfId="604" xr:uid="{00000000-0005-0000-0000-00009F100000}"/>
    <cellStyle name="Normal 9 2 4" xfId="607" xr:uid="{00000000-0005-0000-0000-0000A0100000}"/>
    <cellStyle name="Normal 9 2 4 2" xfId="4315" xr:uid="{00000000-0005-0000-0000-0000A1100000}"/>
    <cellStyle name="Normal 9 2 4 3" xfId="4316" xr:uid="{00000000-0005-0000-0000-0000A2100000}"/>
    <cellStyle name="Normal 9 2 4 4" xfId="4317" xr:uid="{00000000-0005-0000-0000-0000A3100000}"/>
    <cellStyle name="Normal 9 2 5" xfId="617" xr:uid="{00000000-0005-0000-0000-0000A4100000}"/>
    <cellStyle name="Normal 9 2 5 2" xfId="4318" xr:uid="{00000000-0005-0000-0000-0000A5100000}"/>
    <cellStyle name="Normal 9 2 5 3" xfId="4319" xr:uid="{00000000-0005-0000-0000-0000A6100000}"/>
    <cellStyle name="Normal 9 2 5 4" xfId="4320" xr:uid="{00000000-0005-0000-0000-0000A7100000}"/>
    <cellStyle name="Normal 9 2 6" xfId="625" xr:uid="{00000000-0005-0000-0000-0000A8100000}"/>
    <cellStyle name="Normal 9 2 6 2" xfId="4321" xr:uid="{00000000-0005-0000-0000-0000A9100000}"/>
    <cellStyle name="Normal 9 2 6 3" xfId="4322" xr:uid="{00000000-0005-0000-0000-0000AA100000}"/>
    <cellStyle name="Normal 9 2 6 4" xfId="4323" xr:uid="{00000000-0005-0000-0000-0000AB100000}"/>
    <cellStyle name="Normal 9 2 7" xfId="4324" xr:uid="{00000000-0005-0000-0000-0000AC100000}"/>
    <cellStyle name="Normal 9 2 7 2" xfId="4325" xr:uid="{00000000-0005-0000-0000-0000AD100000}"/>
    <cellStyle name="Normal 9 2 7 3" xfId="4326" xr:uid="{00000000-0005-0000-0000-0000AE100000}"/>
    <cellStyle name="Normal 9 2 7 4" xfId="4327" xr:uid="{00000000-0005-0000-0000-0000AF100000}"/>
    <cellStyle name="Normal 9 2 8" xfId="4328" xr:uid="{00000000-0005-0000-0000-0000B0100000}"/>
    <cellStyle name="Normal 9 2 8 2" xfId="4329" xr:uid="{00000000-0005-0000-0000-0000B1100000}"/>
    <cellStyle name="Normal 9 2 8 2 2" xfId="4330" xr:uid="{00000000-0005-0000-0000-0000B2100000}"/>
    <cellStyle name="Normal 9 2 8 2 3" xfId="4331" xr:uid="{00000000-0005-0000-0000-0000B3100000}"/>
    <cellStyle name="Normal 9 2 8 2 4" xfId="4332" xr:uid="{00000000-0005-0000-0000-0000B4100000}"/>
    <cellStyle name="Normal 9 2 8 3" xfId="4333" xr:uid="{00000000-0005-0000-0000-0000B5100000}"/>
    <cellStyle name="Normal 9 2 8 4" xfId="4334" xr:uid="{00000000-0005-0000-0000-0000B6100000}"/>
    <cellStyle name="Normal 9 2 8 5" xfId="4335" xr:uid="{00000000-0005-0000-0000-0000B7100000}"/>
    <cellStyle name="Normal 9 2 9" xfId="4336" xr:uid="{00000000-0005-0000-0000-0000B8100000}"/>
    <cellStyle name="Normal 9 3" xfId="4337" xr:uid="{00000000-0005-0000-0000-0000B9100000}"/>
    <cellStyle name="Normal 9 3 10" xfId="4338" xr:uid="{00000000-0005-0000-0000-0000BA100000}"/>
    <cellStyle name="Normal 9 3 2" xfId="4339" xr:uid="{00000000-0005-0000-0000-0000BB100000}"/>
    <cellStyle name="Normal 9 3 2 2" xfId="4340" xr:uid="{00000000-0005-0000-0000-0000BC100000}"/>
    <cellStyle name="Normal 9 3 2 3" xfId="4341" xr:uid="{00000000-0005-0000-0000-0000BD100000}"/>
    <cellStyle name="Normal 9 3 2 4" xfId="4342" xr:uid="{00000000-0005-0000-0000-0000BE100000}"/>
    <cellStyle name="Normal 9 3 3" xfId="642" xr:uid="{00000000-0005-0000-0000-0000BF100000}"/>
    <cellStyle name="Normal 9 3 3 2" xfId="650" xr:uid="{00000000-0005-0000-0000-0000C0100000}"/>
    <cellStyle name="Normal 9 3 3 3" xfId="655" xr:uid="{00000000-0005-0000-0000-0000C1100000}"/>
    <cellStyle name="Normal 9 3 3 4" xfId="661" xr:uid="{00000000-0005-0000-0000-0000C2100000}"/>
    <cellStyle name="Normal 9 3 4" xfId="190" xr:uid="{00000000-0005-0000-0000-0000C3100000}"/>
    <cellStyle name="Normal 9 3 4 2" xfId="4343" xr:uid="{00000000-0005-0000-0000-0000C4100000}"/>
    <cellStyle name="Normal 9 3 4 3" xfId="4344" xr:uid="{00000000-0005-0000-0000-0000C5100000}"/>
    <cellStyle name="Normal 9 3 4 4" xfId="4345" xr:uid="{00000000-0005-0000-0000-0000C6100000}"/>
    <cellStyle name="Normal 9 3 5" xfId="665" xr:uid="{00000000-0005-0000-0000-0000C7100000}"/>
    <cellStyle name="Normal 9 3 5 2" xfId="4346" xr:uid="{00000000-0005-0000-0000-0000C8100000}"/>
    <cellStyle name="Normal 9 3 5 3" xfId="4347" xr:uid="{00000000-0005-0000-0000-0000C9100000}"/>
    <cellStyle name="Normal 9 3 5 4" xfId="4348" xr:uid="{00000000-0005-0000-0000-0000CA100000}"/>
    <cellStyle name="Normal 9 3 6" xfId="668" xr:uid="{00000000-0005-0000-0000-0000CB100000}"/>
    <cellStyle name="Normal 9 3 6 2" xfId="4349" xr:uid="{00000000-0005-0000-0000-0000CC100000}"/>
    <cellStyle name="Normal 9 3 6 3" xfId="4350" xr:uid="{00000000-0005-0000-0000-0000CD100000}"/>
    <cellStyle name="Normal 9 3 6 4" xfId="4351" xr:uid="{00000000-0005-0000-0000-0000CE100000}"/>
    <cellStyle name="Normal 9 3 7" xfId="4352" xr:uid="{00000000-0005-0000-0000-0000CF100000}"/>
    <cellStyle name="Normal 9 3 7 2" xfId="4353" xr:uid="{00000000-0005-0000-0000-0000D0100000}"/>
    <cellStyle name="Normal 9 3 7 3" xfId="4354" xr:uid="{00000000-0005-0000-0000-0000D1100000}"/>
    <cellStyle name="Normal 9 3 7 4" xfId="4355" xr:uid="{00000000-0005-0000-0000-0000D2100000}"/>
    <cellStyle name="Normal 9 3 8" xfId="4356" xr:uid="{00000000-0005-0000-0000-0000D3100000}"/>
    <cellStyle name="Normal 9 3 9" xfId="4357" xr:uid="{00000000-0005-0000-0000-0000D4100000}"/>
    <cellStyle name="Normal 9 4" xfId="4358" xr:uid="{00000000-0005-0000-0000-0000D5100000}"/>
    <cellStyle name="Normal 9 4 10" xfId="4359" xr:uid="{00000000-0005-0000-0000-0000D6100000}"/>
    <cellStyle name="Normal 9 4 2" xfId="4360" xr:uid="{00000000-0005-0000-0000-0000D7100000}"/>
    <cellStyle name="Normal 9 4 2 2" xfId="4361" xr:uid="{00000000-0005-0000-0000-0000D8100000}"/>
    <cellStyle name="Normal 9 4 2 3" xfId="4362" xr:uid="{00000000-0005-0000-0000-0000D9100000}"/>
    <cellStyle name="Normal 9 4 2 4" xfId="4363" xr:uid="{00000000-0005-0000-0000-0000DA100000}"/>
    <cellStyle name="Normal 9 4 3" xfId="563" xr:uid="{00000000-0005-0000-0000-0000DB100000}"/>
    <cellStyle name="Normal 9 4 3 2" xfId="672" xr:uid="{00000000-0005-0000-0000-0000DC100000}"/>
    <cellStyle name="Normal 9 4 3 3" xfId="675" xr:uid="{00000000-0005-0000-0000-0000DD100000}"/>
    <cellStyle name="Normal 9 4 3 4" xfId="678" xr:uid="{00000000-0005-0000-0000-0000DE100000}"/>
    <cellStyle name="Normal 9 4 4" xfId="568" xr:uid="{00000000-0005-0000-0000-0000DF100000}"/>
    <cellStyle name="Normal 9 4 4 2" xfId="4364" xr:uid="{00000000-0005-0000-0000-0000E0100000}"/>
    <cellStyle name="Normal 9 4 4 3" xfId="4365" xr:uid="{00000000-0005-0000-0000-0000E1100000}"/>
    <cellStyle name="Normal 9 4 4 4" xfId="4366" xr:uid="{00000000-0005-0000-0000-0000E2100000}"/>
    <cellStyle name="Normal 9 4 5" xfId="335" xr:uid="{00000000-0005-0000-0000-0000E3100000}"/>
    <cellStyle name="Normal 9 4 5 2" xfId="4367" xr:uid="{00000000-0005-0000-0000-0000E4100000}"/>
    <cellStyle name="Normal 9 4 5 3" xfId="4368" xr:uid="{00000000-0005-0000-0000-0000E5100000}"/>
    <cellStyle name="Normal 9 4 5 4" xfId="4369" xr:uid="{00000000-0005-0000-0000-0000E6100000}"/>
    <cellStyle name="Normal 9 4 6" xfId="681" xr:uid="{00000000-0005-0000-0000-0000E7100000}"/>
    <cellStyle name="Normal 9 4 6 2" xfId="4370" xr:uid="{00000000-0005-0000-0000-0000E8100000}"/>
    <cellStyle name="Normal 9 4 6 3" xfId="4371" xr:uid="{00000000-0005-0000-0000-0000E9100000}"/>
    <cellStyle name="Normal 9 4 6 4" xfId="4372" xr:uid="{00000000-0005-0000-0000-0000EA100000}"/>
    <cellStyle name="Normal 9 4 7" xfId="4373" xr:uid="{00000000-0005-0000-0000-0000EB100000}"/>
    <cellStyle name="Normal 9 4 7 2" xfId="4374" xr:uid="{00000000-0005-0000-0000-0000EC100000}"/>
    <cellStyle name="Normal 9 4 7 3" xfId="4375" xr:uid="{00000000-0005-0000-0000-0000ED100000}"/>
    <cellStyle name="Normal 9 4 7 4" xfId="4376" xr:uid="{00000000-0005-0000-0000-0000EE100000}"/>
    <cellStyle name="Normal 9 4 8" xfId="4377" xr:uid="{00000000-0005-0000-0000-0000EF100000}"/>
    <cellStyle name="Normal 9 4 9" xfId="4378" xr:uid="{00000000-0005-0000-0000-0000F0100000}"/>
    <cellStyle name="Normal 9 5" xfId="4379" xr:uid="{00000000-0005-0000-0000-0000F1100000}"/>
    <cellStyle name="Normal 9 5 2" xfId="4380" xr:uid="{00000000-0005-0000-0000-0000F2100000}"/>
    <cellStyle name="Normal 9 5 3" xfId="686" xr:uid="{00000000-0005-0000-0000-0000F3100000}"/>
    <cellStyle name="Normal 9 5 4" xfId="699" xr:uid="{00000000-0005-0000-0000-0000F4100000}"/>
    <cellStyle name="Normal 9 6" xfId="4381" xr:uid="{00000000-0005-0000-0000-0000F5100000}"/>
    <cellStyle name="Normal 9 6 2" xfId="4382" xr:uid="{00000000-0005-0000-0000-0000F6100000}"/>
    <cellStyle name="Normal 9 6 3" xfId="706" xr:uid="{00000000-0005-0000-0000-0000F7100000}"/>
    <cellStyle name="Normal 9 6 4" xfId="711" xr:uid="{00000000-0005-0000-0000-0000F8100000}"/>
    <cellStyle name="Normal 9 7" xfId="4383" xr:uid="{00000000-0005-0000-0000-0000F9100000}"/>
    <cellStyle name="Normal 9 7 2" xfId="4384" xr:uid="{00000000-0005-0000-0000-0000FA100000}"/>
    <cellStyle name="Normal 9 7 3" xfId="391" xr:uid="{00000000-0005-0000-0000-0000FB100000}"/>
    <cellStyle name="Normal 9 7 4" xfId="397" xr:uid="{00000000-0005-0000-0000-0000FC100000}"/>
    <cellStyle name="Normal 9 8" xfId="4385" xr:uid="{00000000-0005-0000-0000-0000FD100000}"/>
    <cellStyle name="Normal 9 8 2" xfId="4386" xr:uid="{00000000-0005-0000-0000-0000FE100000}"/>
    <cellStyle name="Normal 9 8 3" xfId="4387" xr:uid="{00000000-0005-0000-0000-0000FF100000}"/>
    <cellStyle name="Normal 9 8 4" xfId="4388" xr:uid="{00000000-0005-0000-0000-000000110000}"/>
    <cellStyle name="Normal 9 9" xfId="4389" xr:uid="{00000000-0005-0000-0000-000001110000}"/>
    <cellStyle name="Normal 9 9 2" xfId="4390" xr:uid="{00000000-0005-0000-0000-000002110000}"/>
    <cellStyle name="Normal 9 9 3" xfId="4391" xr:uid="{00000000-0005-0000-0000-000003110000}"/>
    <cellStyle name="Normal 9 9 4" xfId="4392" xr:uid="{00000000-0005-0000-0000-000004110000}"/>
    <cellStyle name="Œ…‹æØ‚è [0.00]_2OsAEgSIvMZXl42fIq4uyOtjV" xfId="4393" xr:uid="{00000000-0005-0000-0000-000005110000}"/>
    <cellStyle name="Œ…‹æØ‚è_2OsAEgSIvMZXl42fIq4uyOtjV" xfId="4394" xr:uid="{00000000-0005-0000-0000-000006110000}"/>
    <cellStyle name="Œ…‹æØ‚è [0.00]_Sheet1" xfId="4395" xr:uid="{00000000-0005-0000-0000-000007110000}"/>
    <cellStyle name="Œ…‹æØ‚è_Sheet1" xfId="4396" xr:uid="{00000000-0005-0000-0000-000008110000}"/>
    <cellStyle name="Percent (0)" xfId="4397" xr:uid="{00000000-0005-0000-0000-000009110000}"/>
    <cellStyle name="Percent [2]" xfId="4398" xr:uid="{00000000-0005-0000-0000-00000A110000}"/>
    <cellStyle name="Percent 10" xfId="4399" xr:uid="{00000000-0005-0000-0000-00000B110000}"/>
    <cellStyle name="Percent 2" xfId="4400" xr:uid="{00000000-0005-0000-0000-00000C110000}"/>
    <cellStyle name="Percent 2 10" xfId="4401" xr:uid="{00000000-0005-0000-0000-00000D110000}"/>
    <cellStyle name="Percent 2 11" xfId="4402" xr:uid="{00000000-0005-0000-0000-00000E110000}"/>
    <cellStyle name="Percent 2 12" xfId="4403" xr:uid="{00000000-0005-0000-0000-00000F110000}"/>
    <cellStyle name="Percent 2 2" xfId="4404" xr:uid="{00000000-0005-0000-0000-000010110000}"/>
    <cellStyle name="Percent 2 2 2" xfId="4405" xr:uid="{00000000-0005-0000-0000-000011110000}"/>
    <cellStyle name="Percent 2 3" xfId="4406" xr:uid="{00000000-0005-0000-0000-000012110000}"/>
    <cellStyle name="Percent 2 4" xfId="4407" xr:uid="{00000000-0005-0000-0000-000013110000}"/>
    <cellStyle name="Percent 2 5" xfId="4408" xr:uid="{00000000-0005-0000-0000-000014110000}"/>
    <cellStyle name="Percent 2 6" xfId="4409" xr:uid="{00000000-0005-0000-0000-000015110000}"/>
    <cellStyle name="Percent 2 7" xfId="198" xr:uid="{00000000-0005-0000-0000-000016110000}"/>
    <cellStyle name="Percent 2 8" xfId="4410" xr:uid="{00000000-0005-0000-0000-000017110000}"/>
    <cellStyle name="Percent 2 9" xfId="4411" xr:uid="{00000000-0005-0000-0000-000018110000}"/>
    <cellStyle name="Percent 3" xfId="4412" xr:uid="{00000000-0005-0000-0000-000019110000}"/>
    <cellStyle name="Percent 3 2" xfId="4413" xr:uid="{00000000-0005-0000-0000-00001A110000}"/>
    <cellStyle name="Percent 3 3" xfId="4414" xr:uid="{00000000-0005-0000-0000-00001B110000}"/>
    <cellStyle name="Percent 3 4" xfId="4415" xr:uid="{00000000-0005-0000-0000-00001C110000}"/>
    <cellStyle name="Percent 3 5" xfId="4416" xr:uid="{00000000-0005-0000-0000-00001D110000}"/>
    <cellStyle name="Percent 3 6" xfId="4417" xr:uid="{00000000-0005-0000-0000-00001E110000}"/>
    <cellStyle name="Percent 3 7" xfId="4418" xr:uid="{00000000-0005-0000-0000-00001F110000}"/>
    <cellStyle name="Percent 3 8" xfId="4419" xr:uid="{00000000-0005-0000-0000-000020110000}"/>
    <cellStyle name="Percent 3 9" xfId="4420" xr:uid="{00000000-0005-0000-0000-000021110000}"/>
    <cellStyle name="Percent 4" xfId="4421" xr:uid="{00000000-0005-0000-0000-000022110000}"/>
    <cellStyle name="Percent 4 10" xfId="4422" xr:uid="{00000000-0005-0000-0000-000023110000}"/>
    <cellStyle name="Percent 4 11" xfId="4423" xr:uid="{00000000-0005-0000-0000-000024110000}"/>
    <cellStyle name="Percent 4 12" xfId="4424" xr:uid="{00000000-0005-0000-0000-000025110000}"/>
    <cellStyle name="Percent 4 2" xfId="4425" xr:uid="{00000000-0005-0000-0000-000026110000}"/>
    <cellStyle name="Percent 4 2 10" xfId="2555" xr:uid="{00000000-0005-0000-0000-000027110000}"/>
    <cellStyle name="Percent 4 2 2" xfId="4426" xr:uid="{00000000-0005-0000-0000-000028110000}"/>
    <cellStyle name="Percent 4 2 2 2" xfId="4427" xr:uid="{00000000-0005-0000-0000-000029110000}"/>
    <cellStyle name="Percent 4 2 2 2 2" xfId="4428" xr:uid="{00000000-0005-0000-0000-00002A110000}"/>
    <cellStyle name="Percent 4 2 2 2 3" xfId="4429" xr:uid="{00000000-0005-0000-0000-00002B110000}"/>
    <cellStyle name="Percent 4 2 2 2 4" xfId="4430" xr:uid="{00000000-0005-0000-0000-00002C110000}"/>
    <cellStyle name="Percent 4 2 2 3" xfId="4431" xr:uid="{00000000-0005-0000-0000-00002D110000}"/>
    <cellStyle name="Percent 4 2 2 4" xfId="4432" xr:uid="{00000000-0005-0000-0000-00002E110000}"/>
    <cellStyle name="Percent 4 2 2 5" xfId="4433" xr:uid="{00000000-0005-0000-0000-00002F110000}"/>
    <cellStyle name="Percent 4 2 3" xfId="4434" xr:uid="{00000000-0005-0000-0000-000030110000}"/>
    <cellStyle name="Percent 4 2 3 2" xfId="4435" xr:uid="{00000000-0005-0000-0000-000031110000}"/>
    <cellStyle name="Percent 4 2 3 2 2" xfId="4436" xr:uid="{00000000-0005-0000-0000-000032110000}"/>
    <cellStyle name="Percent 4 2 3 2 3" xfId="4437" xr:uid="{00000000-0005-0000-0000-000033110000}"/>
    <cellStyle name="Percent 4 2 3 2 4" xfId="4438" xr:uid="{00000000-0005-0000-0000-000034110000}"/>
    <cellStyle name="Percent 4 2 3 3" xfId="4439" xr:uid="{00000000-0005-0000-0000-000035110000}"/>
    <cellStyle name="Percent 4 2 3 4" xfId="4440" xr:uid="{00000000-0005-0000-0000-000036110000}"/>
    <cellStyle name="Percent 4 2 3 5" xfId="4441" xr:uid="{00000000-0005-0000-0000-000037110000}"/>
    <cellStyle name="Percent 4 2 4" xfId="4442" xr:uid="{00000000-0005-0000-0000-000038110000}"/>
    <cellStyle name="Percent 4 2 4 2" xfId="4443" xr:uid="{00000000-0005-0000-0000-000039110000}"/>
    <cellStyle name="Percent 4 2 4 2 2" xfId="4444" xr:uid="{00000000-0005-0000-0000-00003A110000}"/>
    <cellStyle name="Percent 4 2 4 2 3" xfId="4445" xr:uid="{00000000-0005-0000-0000-00003B110000}"/>
    <cellStyle name="Percent 4 2 4 2 4" xfId="4446" xr:uid="{00000000-0005-0000-0000-00003C110000}"/>
    <cellStyle name="Percent 4 2 4 3" xfId="4447" xr:uid="{00000000-0005-0000-0000-00003D110000}"/>
    <cellStyle name="Percent 4 2 4 4" xfId="4448" xr:uid="{00000000-0005-0000-0000-00003E110000}"/>
    <cellStyle name="Percent 4 2 4 5" xfId="4449" xr:uid="{00000000-0005-0000-0000-00003F110000}"/>
    <cellStyle name="Percent 4 2 5" xfId="4450" xr:uid="{00000000-0005-0000-0000-000040110000}"/>
    <cellStyle name="Percent 4 2 5 2" xfId="4451" xr:uid="{00000000-0005-0000-0000-000041110000}"/>
    <cellStyle name="Percent 4 2 5 2 2" xfId="4452" xr:uid="{00000000-0005-0000-0000-000042110000}"/>
    <cellStyle name="Percent 4 2 5 2 3" xfId="4453" xr:uid="{00000000-0005-0000-0000-000043110000}"/>
    <cellStyle name="Percent 4 2 5 2 4" xfId="4454" xr:uid="{00000000-0005-0000-0000-000044110000}"/>
    <cellStyle name="Percent 4 2 5 3" xfId="4455" xr:uid="{00000000-0005-0000-0000-000045110000}"/>
    <cellStyle name="Percent 4 2 5 4" xfId="4456" xr:uid="{00000000-0005-0000-0000-000046110000}"/>
    <cellStyle name="Percent 4 2 5 5" xfId="4457" xr:uid="{00000000-0005-0000-0000-000047110000}"/>
    <cellStyle name="Percent 4 2 6" xfId="2350" xr:uid="{00000000-0005-0000-0000-000048110000}"/>
    <cellStyle name="Percent 4 2 6 2" xfId="3527" xr:uid="{00000000-0005-0000-0000-000049110000}"/>
    <cellStyle name="Percent 4 2 6 2 2" xfId="4458" xr:uid="{00000000-0005-0000-0000-00004A110000}"/>
    <cellStyle name="Percent 4 2 6 2 3" xfId="4459" xr:uid="{00000000-0005-0000-0000-00004B110000}"/>
    <cellStyle name="Percent 4 2 6 2 4" xfId="4460" xr:uid="{00000000-0005-0000-0000-00004C110000}"/>
    <cellStyle name="Percent 4 2 6 3" xfId="2139" xr:uid="{00000000-0005-0000-0000-00004D110000}"/>
    <cellStyle name="Percent 4 2 6 4" xfId="2142" xr:uid="{00000000-0005-0000-0000-00004E110000}"/>
    <cellStyle name="Percent 4 2 6 5" xfId="4461" xr:uid="{00000000-0005-0000-0000-00004F110000}"/>
    <cellStyle name="Percent 4 2 7" xfId="2354" xr:uid="{00000000-0005-0000-0000-000050110000}"/>
    <cellStyle name="Percent 4 2 7 2" xfId="4462" xr:uid="{00000000-0005-0000-0000-000051110000}"/>
    <cellStyle name="Percent 4 2 7 3" xfId="4463" xr:uid="{00000000-0005-0000-0000-000052110000}"/>
    <cellStyle name="Percent 4 2 7 4" xfId="4464" xr:uid="{00000000-0005-0000-0000-000053110000}"/>
    <cellStyle name="Percent 4 2 8" xfId="2358" xr:uid="{00000000-0005-0000-0000-000054110000}"/>
    <cellStyle name="Percent 4 2 9" xfId="3529" xr:uid="{00000000-0005-0000-0000-000055110000}"/>
    <cellStyle name="Percent 4 3" xfId="4465" xr:uid="{00000000-0005-0000-0000-000056110000}"/>
    <cellStyle name="Percent 4 3 10" xfId="4466" xr:uid="{00000000-0005-0000-0000-000057110000}"/>
    <cellStyle name="Percent 4 3 2" xfId="2988" xr:uid="{00000000-0005-0000-0000-000058110000}"/>
    <cellStyle name="Percent 4 3 2 2" xfId="4467" xr:uid="{00000000-0005-0000-0000-000059110000}"/>
    <cellStyle name="Percent 4 3 2 2 2" xfId="4468" xr:uid="{00000000-0005-0000-0000-00005A110000}"/>
    <cellStyle name="Percent 4 3 2 2 3" xfId="4469" xr:uid="{00000000-0005-0000-0000-00005B110000}"/>
    <cellStyle name="Percent 4 3 2 2 4" xfId="4470" xr:uid="{00000000-0005-0000-0000-00005C110000}"/>
    <cellStyle name="Percent 4 3 2 3" xfId="4471" xr:uid="{00000000-0005-0000-0000-00005D110000}"/>
    <cellStyle name="Percent 4 3 2 4" xfId="4472" xr:uid="{00000000-0005-0000-0000-00005E110000}"/>
    <cellStyle name="Percent 4 3 2 5" xfId="4473" xr:uid="{00000000-0005-0000-0000-00005F110000}"/>
    <cellStyle name="Percent 4 3 3" xfId="4474" xr:uid="{00000000-0005-0000-0000-000060110000}"/>
    <cellStyle name="Percent 4 3 3 2" xfId="4475" xr:uid="{00000000-0005-0000-0000-000061110000}"/>
    <cellStyle name="Percent 4 3 3 2 2" xfId="4476" xr:uid="{00000000-0005-0000-0000-000062110000}"/>
    <cellStyle name="Percent 4 3 3 2 3" xfId="4477" xr:uid="{00000000-0005-0000-0000-000063110000}"/>
    <cellStyle name="Percent 4 3 3 2 4" xfId="4478" xr:uid="{00000000-0005-0000-0000-000064110000}"/>
    <cellStyle name="Percent 4 3 3 3" xfId="4479" xr:uid="{00000000-0005-0000-0000-000065110000}"/>
    <cellStyle name="Percent 4 3 3 4" xfId="4480" xr:uid="{00000000-0005-0000-0000-000066110000}"/>
    <cellStyle name="Percent 4 3 3 5" xfId="4481" xr:uid="{00000000-0005-0000-0000-000067110000}"/>
    <cellStyle name="Percent 4 3 4" xfId="4482" xr:uid="{00000000-0005-0000-0000-000068110000}"/>
    <cellStyle name="Percent 4 3 4 2" xfId="4483" xr:uid="{00000000-0005-0000-0000-000069110000}"/>
    <cellStyle name="Percent 4 3 4 2 2" xfId="4484" xr:uid="{00000000-0005-0000-0000-00006A110000}"/>
    <cellStyle name="Percent 4 3 4 2 3" xfId="4485" xr:uid="{00000000-0005-0000-0000-00006B110000}"/>
    <cellStyle name="Percent 4 3 4 2 4" xfId="4486" xr:uid="{00000000-0005-0000-0000-00006C110000}"/>
    <cellStyle name="Percent 4 3 4 3" xfId="4487" xr:uid="{00000000-0005-0000-0000-00006D110000}"/>
    <cellStyle name="Percent 4 3 4 4" xfId="4488" xr:uid="{00000000-0005-0000-0000-00006E110000}"/>
    <cellStyle name="Percent 4 3 4 5" xfId="4489" xr:uid="{00000000-0005-0000-0000-00006F110000}"/>
    <cellStyle name="Percent 4 3 5" xfId="4490" xr:uid="{00000000-0005-0000-0000-000070110000}"/>
    <cellStyle name="Percent 4 3 5 2" xfId="4491" xr:uid="{00000000-0005-0000-0000-000071110000}"/>
    <cellStyle name="Percent 4 3 5 2 2" xfId="4492" xr:uid="{00000000-0005-0000-0000-000072110000}"/>
    <cellStyle name="Percent 4 3 5 2 3" xfId="4493" xr:uid="{00000000-0005-0000-0000-000073110000}"/>
    <cellStyle name="Percent 4 3 5 2 4" xfId="4494" xr:uid="{00000000-0005-0000-0000-000074110000}"/>
    <cellStyle name="Percent 4 3 5 3" xfId="4495" xr:uid="{00000000-0005-0000-0000-000075110000}"/>
    <cellStyle name="Percent 4 3 5 4" xfId="4496" xr:uid="{00000000-0005-0000-0000-000076110000}"/>
    <cellStyle name="Percent 4 3 5 5" xfId="4497" xr:uid="{00000000-0005-0000-0000-000077110000}"/>
    <cellStyle name="Percent 4 3 6" xfId="2363" xr:uid="{00000000-0005-0000-0000-000078110000}"/>
    <cellStyle name="Percent 4 3 6 2" xfId="3531" xr:uid="{00000000-0005-0000-0000-000079110000}"/>
    <cellStyle name="Percent 4 3 6 2 2" xfId="4498" xr:uid="{00000000-0005-0000-0000-00007A110000}"/>
    <cellStyle name="Percent 4 3 6 2 3" xfId="4499" xr:uid="{00000000-0005-0000-0000-00007B110000}"/>
    <cellStyle name="Percent 4 3 6 2 4" xfId="4500" xr:uid="{00000000-0005-0000-0000-00007C110000}"/>
    <cellStyle name="Percent 4 3 6 3" xfId="3533" xr:uid="{00000000-0005-0000-0000-00007D110000}"/>
    <cellStyle name="Percent 4 3 6 4" xfId="3535" xr:uid="{00000000-0005-0000-0000-00007E110000}"/>
    <cellStyle name="Percent 4 3 6 5" xfId="4501" xr:uid="{00000000-0005-0000-0000-00007F110000}"/>
    <cellStyle name="Percent 4 3 7" xfId="2366" xr:uid="{00000000-0005-0000-0000-000080110000}"/>
    <cellStyle name="Percent 4 3 7 2" xfId="4502" xr:uid="{00000000-0005-0000-0000-000081110000}"/>
    <cellStyle name="Percent 4 3 7 3" xfId="4503" xr:uid="{00000000-0005-0000-0000-000082110000}"/>
    <cellStyle name="Percent 4 3 7 4" xfId="4504" xr:uid="{00000000-0005-0000-0000-000083110000}"/>
    <cellStyle name="Percent 4 3 8" xfId="2369" xr:uid="{00000000-0005-0000-0000-000084110000}"/>
    <cellStyle name="Percent 4 3 9" xfId="3537" xr:uid="{00000000-0005-0000-0000-000085110000}"/>
    <cellStyle name="Percent 4 4" xfId="4505" xr:uid="{00000000-0005-0000-0000-000086110000}"/>
    <cellStyle name="Percent 4 4 2" xfId="4506" xr:uid="{00000000-0005-0000-0000-000087110000}"/>
    <cellStyle name="Percent 4 4 2 2" xfId="4507" xr:uid="{00000000-0005-0000-0000-000088110000}"/>
    <cellStyle name="Percent 4 4 2 3" xfId="4508" xr:uid="{00000000-0005-0000-0000-000089110000}"/>
    <cellStyle name="Percent 4 4 2 4" xfId="4509" xr:uid="{00000000-0005-0000-0000-00008A110000}"/>
    <cellStyle name="Percent 4 4 3" xfId="4510" xr:uid="{00000000-0005-0000-0000-00008B110000}"/>
    <cellStyle name="Percent 4 4 4" xfId="4511" xr:uid="{00000000-0005-0000-0000-00008C110000}"/>
    <cellStyle name="Percent 4 4 5" xfId="4512" xr:uid="{00000000-0005-0000-0000-00008D110000}"/>
    <cellStyle name="Percent 4 5" xfId="4513" xr:uid="{00000000-0005-0000-0000-00008E110000}"/>
    <cellStyle name="Percent 4 5 2" xfId="4514" xr:uid="{00000000-0005-0000-0000-00008F110000}"/>
    <cellStyle name="Percent 4 5 2 2" xfId="4515" xr:uid="{00000000-0005-0000-0000-000090110000}"/>
    <cellStyle name="Percent 4 5 2 3" xfId="4516" xr:uid="{00000000-0005-0000-0000-000091110000}"/>
    <cellStyle name="Percent 4 5 2 4" xfId="4517" xr:uid="{00000000-0005-0000-0000-000092110000}"/>
    <cellStyle name="Percent 4 5 3" xfId="4518" xr:uid="{00000000-0005-0000-0000-000093110000}"/>
    <cellStyle name="Percent 4 5 4" xfId="4519" xr:uid="{00000000-0005-0000-0000-000094110000}"/>
    <cellStyle name="Percent 4 5 5" xfId="4520" xr:uid="{00000000-0005-0000-0000-000095110000}"/>
    <cellStyle name="Percent 4 6" xfId="4521" xr:uid="{00000000-0005-0000-0000-000096110000}"/>
    <cellStyle name="Percent 4 6 2" xfId="4522" xr:uid="{00000000-0005-0000-0000-000097110000}"/>
    <cellStyle name="Percent 4 6 2 2" xfId="4523" xr:uid="{00000000-0005-0000-0000-000098110000}"/>
    <cellStyle name="Percent 4 6 2 3" xfId="4524" xr:uid="{00000000-0005-0000-0000-000099110000}"/>
    <cellStyle name="Percent 4 6 2 4" xfId="4525" xr:uid="{00000000-0005-0000-0000-00009A110000}"/>
    <cellStyle name="Percent 4 6 3" xfId="3154" xr:uid="{00000000-0005-0000-0000-00009B110000}"/>
    <cellStyle name="Percent 4 6 4" xfId="3158" xr:uid="{00000000-0005-0000-0000-00009C110000}"/>
    <cellStyle name="Percent 4 6 5" xfId="3162" xr:uid="{00000000-0005-0000-0000-00009D110000}"/>
    <cellStyle name="Percent 4 7" xfId="4526" xr:uid="{00000000-0005-0000-0000-00009E110000}"/>
    <cellStyle name="Percent 4 7 2" xfId="4527" xr:uid="{00000000-0005-0000-0000-00009F110000}"/>
    <cellStyle name="Percent 4 7 2 2" xfId="4528" xr:uid="{00000000-0005-0000-0000-0000A0110000}"/>
    <cellStyle name="Percent 4 7 2 3" xfId="4529" xr:uid="{00000000-0005-0000-0000-0000A1110000}"/>
    <cellStyle name="Percent 4 7 2 4" xfId="4530" xr:uid="{00000000-0005-0000-0000-0000A2110000}"/>
    <cellStyle name="Percent 4 7 3" xfId="4531" xr:uid="{00000000-0005-0000-0000-0000A3110000}"/>
    <cellStyle name="Percent 4 7 4" xfId="4532" xr:uid="{00000000-0005-0000-0000-0000A4110000}"/>
    <cellStyle name="Percent 4 7 5" xfId="4533" xr:uid="{00000000-0005-0000-0000-0000A5110000}"/>
    <cellStyle name="Percent 4 8" xfId="4534" xr:uid="{00000000-0005-0000-0000-0000A6110000}"/>
    <cellStyle name="Percent 4 8 2" xfId="4535" xr:uid="{00000000-0005-0000-0000-0000A7110000}"/>
    <cellStyle name="Percent 4 8 2 2" xfId="4536" xr:uid="{00000000-0005-0000-0000-0000A8110000}"/>
    <cellStyle name="Percent 4 8 2 3" xfId="4537" xr:uid="{00000000-0005-0000-0000-0000A9110000}"/>
    <cellStyle name="Percent 4 8 2 4" xfId="4538" xr:uid="{00000000-0005-0000-0000-0000AA110000}"/>
    <cellStyle name="Percent 4 8 3" xfId="4539" xr:uid="{00000000-0005-0000-0000-0000AB110000}"/>
    <cellStyle name="Percent 4 8 4" xfId="4540" xr:uid="{00000000-0005-0000-0000-0000AC110000}"/>
    <cellStyle name="Percent 4 8 5" xfId="4541" xr:uid="{00000000-0005-0000-0000-0000AD110000}"/>
    <cellStyle name="Percent 4 9" xfId="4542" xr:uid="{00000000-0005-0000-0000-0000AE110000}"/>
    <cellStyle name="Percent 4 9 2" xfId="4543" xr:uid="{00000000-0005-0000-0000-0000AF110000}"/>
    <cellStyle name="Percent 4 9 3" xfId="4544" xr:uid="{00000000-0005-0000-0000-0000B0110000}"/>
    <cellStyle name="Percent 4 9 4" xfId="4545" xr:uid="{00000000-0005-0000-0000-0000B1110000}"/>
    <cellStyle name="Percent 5" xfId="4546" xr:uid="{00000000-0005-0000-0000-0000B2110000}"/>
    <cellStyle name="Percent 6" xfId="4547" xr:uid="{00000000-0005-0000-0000-0000B3110000}"/>
    <cellStyle name="Percent 7" xfId="4548" xr:uid="{00000000-0005-0000-0000-0000B4110000}"/>
    <cellStyle name="Percent 7 10" xfId="4549" xr:uid="{00000000-0005-0000-0000-0000B5110000}"/>
    <cellStyle name="Percent 7 11" xfId="4550" xr:uid="{00000000-0005-0000-0000-0000B6110000}"/>
    <cellStyle name="Percent 7 2" xfId="4551" xr:uid="{00000000-0005-0000-0000-0000B7110000}"/>
    <cellStyle name="Percent 7 2 10" xfId="4552" xr:uid="{00000000-0005-0000-0000-0000B8110000}"/>
    <cellStyle name="Percent 7 2 2" xfId="4553" xr:uid="{00000000-0005-0000-0000-0000B9110000}"/>
    <cellStyle name="Percent 7 2 2 2" xfId="4554" xr:uid="{00000000-0005-0000-0000-0000BA110000}"/>
    <cellStyle name="Percent 7 2 2 2 2" xfId="4555" xr:uid="{00000000-0005-0000-0000-0000BB110000}"/>
    <cellStyle name="Percent 7 2 2 2 3" xfId="4556" xr:uid="{00000000-0005-0000-0000-0000BC110000}"/>
    <cellStyle name="Percent 7 2 2 2 4" xfId="4557" xr:uid="{00000000-0005-0000-0000-0000BD110000}"/>
    <cellStyle name="Percent 7 2 2 3" xfId="4558" xr:uid="{00000000-0005-0000-0000-0000BE110000}"/>
    <cellStyle name="Percent 7 2 2 4" xfId="4559" xr:uid="{00000000-0005-0000-0000-0000BF110000}"/>
    <cellStyle name="Percent 7 2 2 5" xfId="4560" xr:uid="{00000000-0005-0000-0000-0000C0110000}"/>
    <cellStyle name="Percent 7 2 3" xfId="4561" xr:uid="{00000000-0005-0000-0000-0000C1110000}"/>
    <cellStyle name="Percent 7 2 3 2" xfId="4562" xr:uid="{00000000-0005-0000-0000-0000C2110000}"/>
    <cellStyle name="Percent 7 2 3 2 2" xfId="4563" xr:uid="{00000000-0005-0000-0000-0000C3110000}"/>
    <cellStyle name="Percent 7 2 3 2 3" xfId="4564" xr:uid="{00000000-0005-0000-0000-0000C4110000}"/>
    <cellStyle name="Percent 7 2 3 2 4" xfId="4565" xr:uid="{00000000-0005-0000-0000-0000C5110000}"/>
    <cellStyle name="Percent 7 2 3 3" xfId="4566" xr:uid="{00000000-0005-0000-0000-0000C6110000}"/>
    <cellStyle name="Percent 7 2 3 4" xfId="4567" xr:uid="{00000000-0005-0000-0000-0000C7110000}"/>
    <cellStyle name="Percent 7 2 3 5" xfId="4568" xr:uid="{00000000-0005-0000-0000-0000C8110000}"/>
    <cellStyle name="Percent 7 2 4" xfId="4569" xr:uid="{00000000-0005-0000-0000-0000C9110000}"/>
    <cellStyle name="Percent 7 2 4 2" xfId="4570" xr:uid="{00000000-0005-0000-0000-0000CA110000}"/>
    <cellStyle name="Percent 7 2 4 2 2" xfId="4571" xr:uid="{00000000-0005-0000-0000-0000CB110000}"/>
    <cellStyle name="Percent 7 2 4 2 3" xfId="4572" xr:uid="{00000000-0005-0000-0000-0000CC110000}"/>
    <cellStyle name="Percent 7 2 4 2 4" xfId="4573" xr:uid="{00000000-0005-0000-0000-0000CD110000}"/>
    <cellStyle name="Percent 7 2 4 3" xfId="4574" xr:uid="{00000000-0005-0000-0000-0000CE110000}"/>
    <cellStyle name="Percent 7 2 4 4" xfId="4575" xr:uid="{00000000-0005-0000-0000-0000CF110000}"/>
    <cellStyle name="Percent 7 2 4 5" xfId="4576" xr:uid="{00000000-0005-0000-0000-0000D0110000}"/>
    <cellStyle name="Percent 7 2 5" xfId="4577" xr:uid="{00000000-0005-0000-0000-0000D1110000}"/>
    <cellStyle name="Percent 7 2 5 2" xfId="4578" xr:uid="{00000000-0005-0000-0000-0000D2110000}"/>
    <cellStyle name="Percent 7 2 5 2 2" xfId="4579" xr:uid="{00000000-0005-0000-0000-0000D3110000}"/>
    <cellStyle name="Percent 7 2 5 2 3" xfId="4580" xr:uid="{00000000-0005-0000-0000-0000D4110000}"/>
    <cellStyle name="Percent 7 2 5 2 4" xfId="4581" xr:uid="{00000000-0005-0000-0000-0000D5110000}"/>
    <cellStyle name="Percent 7 2 5 3" xfId="4582" xr:uid="{00000000-0005-0000-0000-0000D6110000}"/>
    <cellStyle name="Percent 7 2 5 4" xfId="4583" xr:uid="{00000000-0005-0000-0000-0000D7110000}"/>
    <cellStyle name="Percent 7 2 5 5" xfId="4584" xr:uid="{00000000-0005-0000-0000-0000D8110000}"/>
    <cellStyle name="Percent 7 2 6" xfId="4585" xr:uid="{00000000-0005-0000-0000-0000D9110000}"/>
    <cellStyle name="Percent 7 2 6 2" xfId="4586" xr:uid="{00000000-0005-0000-0000-0000DA110000}"/>
    <cellStyle name="Percent 7 2 6 2 2" xfId="4587" xr:uid="{00000000-0005-0000-0000-0000DB110000}"/>
    <cellStyle name="Percent 7 2 6 2 3" xfId="4588" xr:uid="{00000000-0005-0000-0000-0000DC110000}"/>
    <cellStyle name="Percent 7 2 6 2 4" xfId="4589" xr:uid="{00000000-0005-0000-0000-0000DD110000}"/>
    <cellStyle name="Percent 7 2 6 3" xfId="4590" xr:uid="{00000000-0005-0000-0000-0000DE110000}"/>
    <cellStyle name="Percent 7 2 6 4" xfId="4591" xr:uid="{00000000-0005-0000-0000-0000DF110000}"/>
    <cellStyle name="Percent 7 2 6 5" xfId="4592" xr:uid="{00000000-0005-0000-0000-0000E0110000}"/>
    <cellStyle name="Percent 7 2 7" xfId="4593" xr:uid="{00000000-0005-0000-0000-0000E1110000}"/>
    <cellStyle name="Percent 7 2 7 2" xfId="4594" xr:uid="{00000000-0005-0000-0000-0000E2110000}"/>
    <cellStyle name="Percent 7 2 7 3" xfId="4595" xr:uid="{00000000-0005-0000-0000-0000E3110000}"/>
    <cellStyle name="Percent 7 2 7 4" xfId="4596" xr:uid="{00000000-0005-0000-0000-0000E4110000}"/>
    <cellStyle name="Percent 7 2 8" xfId="4597" xr:uid="{00000000-0005-0000-0000-0000E5110000}"/>
    <cellStyle name="Percent 7 2 9" xfId="4598" xr:uid="{00000000-0005-0000-0000-0000E6110000}"/>
    <cellStyle name="Percent 7 3" xfId="4599" xr:uid="{00000000-0005-0000-0000-0000E7110000}"/>
    <cellStyle name="Percent 7 3 2" xfId="4600" xr:uid="{00000000-0005-0000-0000-0000E8110000}"/>
    <cellStyle name="Percent 7 3 2 2" xfId="4601" xr:uid="{00000000-0005-0000-0000-0000E9110000}"/>
    <cellStyle name="Percent 7 3 2 3" xfId="4602" xr:uid="{00000000-0005-0000-0000-0000EA110000}"/>
    <cellStyle name="Percent 7 3 2 4" xfId="4603" xr:uid="{00000000-0005-0000-0000-0000EB110000}"/>
    <cellStyle name="Percent 7 3 3" xfId="4604" xr:uid="{00000000-0005-0000-0000-0000EC110000}"/>
    <cellStyle name="Percent 7 3 4" xfId="4605" xr:uid="{00000000-0005-0000-0000-0000ED110000}"/>
    <cellStyle name="Percent 7 3 5" xfId="4606" xr:uid="{00000000-0005-0000-0000-0000EE110000}"/>
    <cellStyle name="Percent 7 4" xfId="4607" xr:uid="{00000000-0005-0000-0000-0000EF110000}"/>
    <cellStyle name="Percent 7 4 2" xfId="4608" xr:uid="{00000000-0005-0000-0000-0000F0110000}"/>
    <cellStyle name="Percent 7 4 2 2" xfId="4609" xr:uid="{00000000-0005-0000-0000-0000F1110000}"/>
    <cellStyle name="Percent 7 4 2 3" xfId="4610" xr:uid="{00000000-0005-0000-0000-0000F2110000}"/>
    <cellStyle name="Percent 7 4 2 4" xfId="4611" xr:uid="{00000000-0005-0000-0000-0000F3110000}"/>
    <cellStyle name="Percent 7 4 3" xfId="4612" xr:uid="{00000000-0005-0000-0000-0000F4110000}"/>
    <cellStyle name="Percent 7 4 4" xfId="4613" xr:uid="{00000000-0005-0000-0000-0000F5110000}"/>
    <cellStyle name="Percent 7 4 5" xfId="4614" xr:uid="{00000000-0005-0000-0000-0000F6110000}"/>
    <cellStyle name="Percent 7 5" xfId="4615" xr:uid="{00000000-0005-0000-0000-0000F7110000}"/>
    <cellStyle name="Percent 7 5 2" xfId="4616" xr:uid="{00000000-0005-0000-0000-0000F8110000}"/>
    <cellStyle name="Percent 7 5 2 2" xfId="4617" xr:uid="{00000000-0005-0000-0000-0000F9110000}"/>
    <cellStyle name="Percent 7 5 2 3" xfId="4618" xr:uid="{00000000-0005-0000-0000-0000FA110000}"/>
    <cellStyle name="Percent 7 5 2 4" xfId="4619" xr:uid="{00000000-0005-0000-0000-0000FB110000}"/>
    <cellStyle name="Percent 7 5 3" xfId="4620" xr:uid="{00000000-0005-0000-0000-0000FC110000}"/>
    <cellStyle name="Percent 7 5 4" xfId="4621" xr:uid="{00000000-0005-0000-0000-0000FD110000}"/>
    <cellStyle name="Percent 7 5 5" xfId="4622" xr:uid="{00000000-0005-0000-0000-0000FE110000}"/>
    <cellStyle name="Percent 7 6" xfId="4623" xr:uid="{00000000-0005-0000-0000-0000FF110000}"/>
    <cellStyle name="Percent 7 6 2" xfId="4624" xr:uid="{00000000-0005-0000-0000-000000120000}"/>
    <cellStyle name="Percent 7 6 2 2" xfId="4625" xr:uid="{00000000-0005-0000-0000-000001120000}"/>
    <cellStyle name="Percent 7 6 2 3" xfId="4626" xr:uid="{00000000-0005-0000-0000-000002120000}"/>
    <cellStyle name="Percent 7 6 2 4" xfId="2506" xr:uid="{00000000-0005-0000-0000-000003120000}"/>
    <cellStyle name="Percent 7 6 3" xfId="3210" xr:uid="{00000000-0005-0000-0000-000004120000}"/>
    <cellStyle name="Percent 7 6 4" xfId="3213" xr:uid="{00000000-0005-0000-0000-000005120000}"/>
    <cellStyle name="Percent 7 6 5" xfId="3216" xr:uid="{00000000-0005-0000-0000-000006120000}"/>
    <cellStyle name="Percent 7 7" xfId="4627" xr:uid="{00000000-0005-0000-0000-000007120000}"/>
    <cellStyle name="Percent 7 7 2" xfId="4628" xr:uid="{00000000-0005-0000-0000-000008120000}"/>
    <cellStyle name="Percent 7 7 2 2" xfId="4629" xr:uid="{00000000-0005-0000-0000-000009120000}"/>
    <cellStyle name="Percent 7 7 2 3" xfId="1774" xr:uid="{00000000-0005-0000-0000-00000A120000}"/>
    <cellStyle name="Percent 7 7 2 4" xfId="1776" xr:uid="{00000000-0005-0000-0000-00000B120000}"/>
    <cellStyle name="Percent 7 7 3" xfId="3562" xr:uid="{00000000-0005-0000-0000-00000C120000}"/>
    <cellStyle name="Percent 7 7 4" xfId="3564" xr:uid="{00000000-0005-0000-0000-00000D120000}"/>
    <cellStyle name="Percent 7 7 5" xfId="3566" xr:uid="{00000000-0005-0000-0000-00000E120000}"/>
    <cellStyle name="Percent 7 8" xfId="4630" xr:uid="{00000000-0005-0000-0000-00000F120000}"/>
    <cellStyle name="Percent 7 8 2" xfId="4631" xr:uid="{00000000-0005-0000-0000-000010120000}"/>
    <cellStyle name="Percent 7 8 3" xfId="2601" xr:uid="{00000000-0005-0000-0000-000011120000}"/>
    <cellStyle name="Percent 7 8 4" xfId="3568" xr:uid="{00000000-0005-0000-0000-000012120000}"/>
    <cellStyle name="Percent 7 9" xfId="4632" xr:uid="{00000000-0005-0000-0000-000013120000}"/>
    <cellStyle name="Percent 8" xfId="4633" xr:uid="{00000000-0005-0000-0000-000014120000}"/>
    <cellStyle name="Percent 8 2" xfId="4634" xr:uid="{00000000-0005-0000-0000-000015120000}"/>
    <cellStyle name="Percent 8 3" xfId="4636" xr:uid="{00000000-0005-0000-0000-000016120000}"/>
    <cellStyle name="Percent 8 4" xfId="4637" xr:uid="{00000000-0005-0000-0000-000017120000}"/>
    <cellStyle name="Percent 9" xfId="4638" xr:uid="{00000000-0005-0000-0000-000018120000}"/>
    <cellStyle name="Percent 9 2" xfId="4639" xr:uid="{00000000-0005-0000-0000-000019120000}"/>
    <cellStyle name="Percent 9 2 2" xfId="4640" xr:uid="{00000000-0005-0000-0000-00001A120000}"/>
    <cellStyle name="Percent 9 2 3" xfId="4641" xr:uid="{00000000-0005-0000-0000-00001B120000}"/>
    <cellStyle name="Percent 9 2 4" xfId="4642" xr:uid="{00000000-0005-0000-0000-00001C120000}"/>
    <cellStyle name="Percent 9 3" xfId="4643" xr:uid="{00000000-0005-0000-0000-00001D120000}"/>
    <cellStyle name="Percent 9 4" xfId="4644" xr:uid="{00000000-0005-0000-0000-00001E120000}"/>
    <cellStyle name="Percent 9 5" xfId="4645" xr:uid="{00000000-0005-0000-0000-00001F120000}"/>
    <cellStyle name="PERCENTAGE" xfId="4646" xr:uid="{00000000-0005-0000-0000-000020120000}"/>
    <cellStyle name="s]_x000d__x000a_load=_x000d__x000a_Beep=yes_x000d__x000a_NullPort=None_x000d__x000a_BorderWidth=2_x000d__x000a_CursorBlinkRate=695_x000d__x000a_DoubleClickSpeed=645_x000d__x000a_Programs=com exe bat pif_x000d_" xfId="4647" xr:uid="{00000000-0005-0000-0000-000021120000}"/>
    <cellStyle name="Standard_Data" xfId="4648" xr:uid="{00000000-0005-0000-0000-000022120000}"/>
    <cellStyle name="Style 1" xfId="783" xr:uid="{00000000-0005-0000-0000-000023120000}"/>
    <cellStyle name="Tickmark" xfId="4649" xr:uid="{00000000-0005-0000-0000-000024120000}"/>
    <cellStyle name="W_(8.3)" xfId="317" xr:uid="{00000000-0005-0000-0000-000043000000}"/>
    <cellStyle name="W?_Out-House(From AMI)" xfId="315" xr:uid="{00000000-0005-0000-0000-000042000000}"/>
    <cellStyle name="Währung [0]_35ERI8T2gbIEMixb4v26icuOo" xfId="4650" xr:uid="{00000000-0005-0000-0000-000025120000}"/>
    <cellStyle name="Währung_35ERI8T2gbIEMixb4v26icuOo" xfId="4635" xr:uid="{00000000-0005-0000-0000-000026120000}"/>
    <cellStyle name="เครื่องหมายจุลภาค [0]_N1222H#" xfId="4652" xr:uid="{00000000-0005-0000-0000-000028120000}"/>
    <cellStyle name="เครื่องหมายจุลภาค_N1222H#" xfId="4653" xr:uid="{00000000-0005-0000-0000-000029120000}"/>
    <cellStyle name="เครื่องหมายสกุลเงิน [0]_N1222H#" xfId="4654" xr:uid="{00000000-0005-0000-0000-00002A120000}"/>
    <cellStyle name="เครื่องหมายสกุลเงิน_N1222H#" xfId="2972" xr:uid="{00000000-0005-0000-0000-00002B120000}"/>
    <cellStyle name="ปกติ_N1222H#" xfId="4655" xr:uid="{00000000-0005-0000-0000-00002C120000}"/>
    <cellStyle name="똿뗦먛귟 [0.00]_PRODUCT DETAIL Q1" xfId="4656" xr:uid="{00000000-0005-0000-0000-00002D120000}"/>
    <cellStyle name="똿뗦먛귟_PRODUCT DETAIL Q1" xfId="771" xr:uid="{00000000-0005-0000-0000-00002E120000}"/>
    <cellStyle name="믅됞 [0.00]_PRODUCT DETAIL Q1" xfId="4657" xr:uid="{00000000-0005-0000-0000-00002F120000}"/>
    <cellStyle name="믅됞_PRODUCT DETAIL Q1" xfId="4658" xr:uid="{00000000-0005-0000-0000-000030120000}"/>
    <cellStyle name="백분율_HOBONG" xfId="4659" xr:uid="{00000000-0005-0000-0000-000031120000}"/>
    <cellStyle name="뷭?_BOOKSHIP" xfId="2893" xr:uid="{00000000-0005-0000-0000-000032120000}"/>
    <cellStyle name="콤마 [0]_1202" xfId="4660" xr:uid="{00000000-0005-0000-0000-000033120000}"/>
    <cellStyle name="콤마_1202" xfId="4662" xr:uid="{00000000-0005-0000-0000-000034120000}"/>
    <cellStyle name="통화 [0]_1202" xfId="4663" xr:uid="{00000000-0005-0000-0000-000035120000}"/>
    <cellStyle name="통화_1202" xfId="4664" xr:uid="{00000000-0005-0000-0000-000036120000}"/>
    <cellStyle name="표준_(정보부문)월별인원계획" xfId="4665" xr:uid="{00000000-0005-0000-0000-000037120000}"/>
    <cellStyle name="ハイパーリンク" xfId="4651" xr:uid="{00000000-0005-0000-0000-000027120000}"/>
    <cellStyle name="一般_17 JAN" xfId="4661" xr:uid="{00000000-0005-0000-0000-000038120000}"/>
    <cellStyle name="千分位_17 JAN" xfId="1358" xr:uid="{00000000-0005-0000-0000-00003A120000}"/>
    <cellStyle name="千分位[0]_17 JAN" xfId="4666" xr:uid="{00000000-0005-0000-0000-000039120000}"/>
    <cellStyle name="桁区切り [0.00]_PIS Form" xfId="4667" xr:uid="{00000000-0005-0000-0000-00003B120000}"/>
    <cellStyle name="桁区切り_Sheet1_Zac" xfId="4668" xr:uid="{00000000-0005-0000-0000-00003C120000}"/>
    <cellStyle name="標?_Out-House(From AMI)o" xfId="4669" xr:uid="{00000000-0005-0000-0000-00003D120000}"/>
    <cellStyle name="標準_002 L parts for WTA try according latest part list0902" xfId="4670" xr:uid="{00000000-0005-0000-0000-00003E120000}"/>
    <cellStyle name="表示済みのハイパーリンク" xfId="4671" xr:uid="{00000000-0005-0000-0000-00003F120000}"/>
    <cellStyle name="貨幣 [0]_17 JAN" xfId="4672" xr:uid="{00000000-0005-0000-0000-000040120000}"/>
    <cellStyle name="貨幣_17 JAN" xfId="4673" xr:uid="{00000000-0005-0000-0000-000041120000}"/>
    <cellStyle name="通貨 [0.00]_Out-House(From AMI)Y-" xfId="3149" xr:uid="{00000000-0005-0000-0000-000042120000}"/>
    <cellStyle name="通貨_Out-House(From AMI)om" xfId="4674" xr:uid="{00000000-0005-0000-0000-00004312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externalLink" Target="externalLinks/externalLink5.xml"/><Relationship Id="rId42" Type="http://schemas.openxmlformats.org/officeDocument/2006/relationships/externalLink" Target="externalLinks/externalLink13.xml"/><Relationship Id="rId47" Type="http://schemas.openxmlformats.org/officeDocument/2006/relationships/externalLink" Target="externalLinks/externalLink18.xml"/><Relationship Id="rId50" Type="http://schemas.openxmlformats.org/officeDocument/2006/relationships/externalLink" Target="externalLinks/externalLink21.xml"/><Relationship Id="rId55" Type="http://schemas.openxmlformats.org/officeDocument/2006/relationships/externalLink" Target="externalLinks/externalLink26.xml"/><Relationship Id="rId63" Type="http://schemas.openxmlformats.org/officeDocument/2006/relationships/externalLink" Target="externalLinks/externalLink34.xml"/><Relationship Id="rId68"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3.xml"/><Relationship Id="rId37" Type="http://schemas.openxmlformats.org/officeDocument/2006/relationships/externalLink" Target="externalLinks/externalLink8.xml"/><Relationship Id="rId40" Type="http://schemas.openxmlformats.org/officeDocument/2006/relationships/externalLink" Target="externalLinks/externalLink11.xml"/><Relationship Id="rId45" Type="http://schemas.openxmlformats.org/officeDocument/2006/relationships/externalLink" Target="externalLinks/externalLink16.xml"/><Relationship Id="rId53" Type="http://schemas.openxmlformats.org/officeDocument/2006/relationships/externalLink" Target="externalLinks/externalLink24.xml"/><Relationship Id="rId58" Type="http://schemas.openxmlformats.org/officeDocument/2006/relationships/externalLink" Target="externalLinks/externalLink29.xml"/><Relationship Id="rId66"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externalLink" Target="externalLinks/externalLink32.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externalLink" Target="externalLinks/externalLink6.xml"/><Relationship Id="rId43" Type="http://schemas.openxmlformats.org/officeDocument/2006/relationships/externalLink" Target="externalLinks/externalLink14.xml"/><Relationship Id="rId48" Type="http://schemas.openxmlformats.org/officeDocument/2006/relationships/externalLink" Target="externalLinks/externalLink19.xml"/><Relationship Id="rId56" Type="http://schemas.openxmlformats.org/officeDocument/2006/relationships/externalLink" Target="externalLinks/externalLink27.xml"/><Relationship Id="rId64" Type="http://schemas.openxmlformats.org/officeDocument/2006/relationships/externalLink" Target="externalLinks/externalLink35.xml"/><Relationship Id="rId8" Type="http://schemas.openxmlformats.org/officeDocument/2006/relationships/worksheet" Target="worksheets/sheet8.xml"/><Relationship Id="rId51" Type="http://schemas.openxmlformats.org/officeDocument/2006/relationships/externalLink" Target="externalLinks/externalLink2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4.xml"/><Relationship Id="rId38" Type="http://schemas.openxmlformats.org/officeDocument/2006/relationships/externalLink" Target="externalLinks/externalLink9.xml"/><Relationship Id="rId46" Type="http://schemas.openxmlformats.org/officeDocument/2006/relationships/externalLink" Target="externalLinks/externalLink17.xml"/><Relationship Id="rId59" Type="http://schemas.openxmlformats.org/officeDocument/2006/relationships/externalLink" Target="externalLinks/externalLink30.xml"/><Relationship Id="rId67"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externalLink" Target="externalLinks/externalLink12.xml"/><Relationship Id="rId54" Type="http://schemas.openxmlformats.org/officeDocument/2006/relationships/externalLink" Target="externalLinks/externalLink25.xml"/><Relationship Id="rId62" Type="http://schemas.openxmlformats.org/officeDocument/2006/relationships/externalLink" Target="externalLinks/externalLink3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7.xml"/><Relationship Id="rId49" Type="http://schemas.openxmlformats.org/officeDocument/2006/relationships/externalLink" Target="externalLinks/externalLink20.xml"/><Relationship Id="rId57" Type="http://schemas.openxmlformats.org/officeDocument/2006/relationships/externalLink" Target="externalLinks/externalLink28.xml"/><Relationship Id="rId10" Type="http://schemas.openxmlformats.org/officeDocument/2006/relationships/worksheet" Target="worksheets/sheet10.xml"/><Relationship Id="rId31" Type="http://schemas.openxmlformats.org/officeDocument/2006/relationships/externalLink" Target="externalLinks/externalLink2.xml"/><Relationship Id="rId44" Type="http://schemas.openxmlformats.org/officeDocument/2006/relationships/externalLink" Target="externalLinks/externalLink15.xml"/><Relationship Id="rId52" Type="http://schemas.openxmlformats.org/officeDocument/2006/relationships/externalLink" Target="externalLinks/externalLink23.xml"/><Relationship Id="rId60" Type="http://schemas.openxmlformats.org/officeDocument/2006/relationships/externalLink" Target="externalLinks/externalLink31.xml"/><Relationship Id="rId6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10.xml"/></Relationships>
</file>

<file path=xl/drawings/_rels/drawing10.xml.rels><?xml version="1.0" encoding="UTF-8" standalone="yes"?>
<Relationships xmlns="http://schemas.openxmlformats.org/package/2006/relationships"><Relationship Id="rId3" Type="http://schemas.openxmlformats.org/officeDocument/2006/relationships/image" Target="../media/image43.emf"/><Relationship Id="rId2" Type="http://schemas.openxmlformats.org/officeDocument/2006/relationships/image" Target="../media/image38.emf"/><Relationship Id="rId1" Type="http://schemas.openxmlformats.org/officeDocument/2006/relationships/image" Target="../media/image37.emf"/><Relationship Id="rId4" Type="http://schemas.openxmlformats.org/officeDocument/2006/relationships/image" Target="../media/image44.emf"/></Relationships>
</file>

<file path=xl/drawings/_rels/drawing11.xml.rels><?xml version="1.0" encoding="UTF-8" standalone="yes"?>
<Relationships xmlns="http://schemas.openxmlformats.org/package/2006/relationships"><Relationship Id="rId2" Type="http://schemas.openxmlformats.org/officeDocument/2006/relationships/image" Target="../media/image46.emf"/><Relationship Id="rId1" Type="http://schemas.openxmlformats.org/officeDocument/2006/relationships/image" Target="../media/image45.emf"/></Relationships>
</file>

<file path=xl/drawings/_rels/drawing12.xml.rels><?xml version="1.0" encoding="UTF-8" standalone="yes"?>
<Relationships xmlns="http://schemas.openxmlformats.org/package/2006/relationships"><Relationship Id="rId3" Type="http://schemas.openxmlformats.org/officeDocument/2006/relationships/image" Target="../media/image37.emf"/><Relationship Id="rId2" Type="http://schemas.openxmlformats.org/officeDocument/2006/relationships/image" Target="../media/image36.emf"/><Relationship Id="rId1" Type="http://schemas.openxmlformats.org/officeDocument/2006/relationships/image" Target="../media/image35.emf"/><Relationship Id="rId4" Type="http://schemas.openxmlformats.org/officeDocument/2006/relationships/image" Target="../media/image38.emf"/></Relationships>
</file>

<file path=xl/drawings/_rels/drawing14.xml.rels><?xml version="1.0" encoding="UTF-8" standalone="yes"?>
<Relationships xmlns="http://schemas.openxmlformats.org/package/2006/relationships"><Relationship Id="rId1" Type="http://schemas.openxmlformats.org/officeDocument/2006/relationships/image" Target="../media/image13.emf"/></Relationships>
</file>

<file path=xl/drawings/_rels/drawing15.xml.rels><?xml version="1.0" encoding="UTF-8" standalone="yes"?>
<Relationships xmlns="http://schemas.openxmlformats.org/package/2006/relationships"><Relationship Id="rId3" Type="http://schemas.openxmlformats.org/officeDocument/2006/relationships/image" Target="../media/image19.emf"/><Relationship Id="rId2" Type="http://schemas.openxmlformats.org/officeDocument/2006/relationships/image" Target="../media/image18.emf"/><Relationship Id="rId1" Type="http://schemas.openxmlformats.org/officeDocument/2006/relationships/image" Target="../media/image47.emf"/></Relationships>
</file>

<file path=xl/drawings/_rels/drawing16.xml.rels><?xml version="1.0" encoding="UTF-8" standalone="yes"?>
<Relationships xmlns="http://schemas.openxmlformats.org/package/2006/relationships"><Relationship Id="rId1" Type="http://schemas.openxmlformats.org/officeDocument/2006/relationships/image" Target="../media/image48.emf"/></Relationships>
</file>

<file path=xl/drawings/_rels/drawing17.xml.rels><?xml version="1.0" encoding="UTF-8" standalone="yes"?>
<Relationships xmlns="http://schemas.openxmlformats.org/package/2006/relationships"><Relationship Id="rId1" Type="http://schemas.openxmlformats.org/officeDocument/2006/relationships/image" Target="../media/image49.emf"/></Relationships>
</file>

<file path=xl/drawings/_rels/drawing18.xml.rels><?xml version="1.0" encoding="UTF-8" standalone="yes"?>
<Relationships xmlns="http://schemas.openxmlformats.org/package/2006/relationships"><Relationship Id="rId2" Type="http://schemas.openxmlformats.org/officeDocument/2006/relationships/image" Target="../media/image51.emf"/><Relationship Id="rId1" Type="http://schemas.openxmlformats.org/officeDocument/2006/relationships/image" Target="../media/image50.emf"/></Relationships>
</file>

<file path=xl/drawings/_rels/drawing19.xml.rels><?xml version="1.0" encoding="UTF-8" standalone="yes"?>
<Relationships xmlns="http://schemas.openxmlformats.org/package/2006/relationships"><Relationship Id="rId3" Type="http://schemas.openxmlformats.org/officeDocument/2006/relationships/image" Target="../media/image21.emf"/><Relationship Id="rId2" Type="http://schemas.openxmlformats.org/officeDocument/2006/relationships/image" Target="../media/image20.emf"/><Relationship Id="rId1" Type="http://schemas.openxmlformats.org/officeDocument/2006/relationships/image" Target="../media/image52.emf"/><Relationship Id="rId4" Type="http://schemas.openxmlformats.org/officeDocument/2006/relationships/image" Target="../media/image53.emf"/></Relationships>
</file>

<file path=xl/drawings/_rels/drawing2.x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_rels/drawing20.xml.rels><?xml version="1.0" encoding="UTF-8" standalone="yes"?>
<Relationships xmlns="http://schemas.openxmlformats.org/package/2006/relationships"><Relationship Id="rId2" Type="http://schemas.openxmlformats.org/officeDocument/2006/relationships/image" Target="../media/image55.emf"/><Relationship Id="rId1" Type="http://schemas.openxmlformats.org/officeDocument/2006/relationships/image" Target="../media/image54.emf"/></Relationships>
</file>

<file path=xl/drawings/_rels/drawing3.x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 Id="rId27" Type="http://schemas.openxmlformats.org/officeDocument/2006/relationships/image" Target="../media/image30.emf"/></Relationships>
</file>

<file path=xl/drawings/_rels/drawing4.xml.rels><?xml version="1.0" encoding="UTF-8" standalone="yes"?>
<Relationships xmlns="http://schemas.openxmlformats.org/package/2006/relationships"><Relationship Id="rId3" Type="http://schemas.openxmlformats.org/officeDocument/2006/relationships/image" Target="../media/image33.emf"/><Relationship Id="rId2" Type="http://schemas.openxmlformats.org/officeDocument/2006/relationships/image" Target="../media/image3.emf"/><Relationship Id="rId1" Type="http://schemas.openxmlformats.org/officeDocument/2006/relationships/image" Target="../media/image2.emf"/><Relationship Id="rId4" Type="http://schemas.openxmlformats.org/officeDocument/2006/relationships/image" Target="../media/image34.emf"/></Relationships>
</file>

<file path=xl/drawings/_rels/drawing5.xml.rels><?xml version="1.0" encoding="UTF-8" standalone="yes"?>
<Relationships xmlns="http://schemas.openxmlformats.org/package/2006/relationships"><Relationship Id="rId2" Type="http://schemas.openxmlformats.org/officeDocument/2006/relationships/image" Target="../media/image36.emf"/><Relationship Id="rId1" Type="http://schemas.openxmlformats.org/officeDocument/2006/relationships/image" Target="../media/image35.emf"/></Relationships>
</file>

<file path=xl/drawings/_rels/drawing6.xml.rels><?xml version="1.0" encoding="UTF-8" standalone="yes"?>
<Relationships xmlns="http://schemas.openxmlformats.org/package/2006/relationships"><Relationship Id="rId3" Type="http://schemas.openxmlformats.org/officeDocument/2006/relationships/image" Target="../media/image37.emf"/><Relationship Id="rId2" Type="http://schemas.openxmlformats.org/officeDocument/2006/relationships/image" Target="../media/image36.emf"/><Relationship Id="rId1" Type="http://schemas.openxmlformats.org/officeDocument/2006/relationships/image" Target="../media/image35.emf"/><Relationship Id="rId4" Type="http://schemas.openxmlformats.org/officeDocument/2006/relationships/image" Target="../media/image38.emf"/></Relationships>
</file>

<file path=xl/drawings/_rels/drawing7.xml.rels><?xml version="1.0" encoding="UTF-8" standalone="yes"?>
<Relationships xmlns="http://schemas.openxmlformats.org/package/2006/relationships"><Relationship Id="rId2" Type="http://schemas.openxmlformats.org/officeDocument/2006/relationships/image" Target="../media/image40.emf"/><Relationship Id="rId1" Type="http://schemas.openxmlformats.org/officeDocument/2006/relationships/image" Target="../media/image39.emf"/></Relationships>
</file>

<file path=xl/drawings/_rels/drawing8.xml.rels><?xml version="1.0" encoding="UTF-8" standalone="yes"?>
<Relationships xmlns="http://schemas.openxmlformats.org/package/2006/relationships"><Relationship Id="rId3" Type="http://schemas.openxmlformats.org/officeDocument/2006/relationships/image" Target="../media/image41.emf"/><Relationship Id="rId2" Type="http://schemas.openxmlformats.org/officeDocument/2006/relationships/image" Target="../media/image40.emf"/><Relationship Id="rId1" Type="http://schemas.openxmlformats.org/officeDocument/2006/relationships/image" Target="../media/image39.emf"/><Relationship Id="rId4" Type="http://schemas.openxmlformats.org/officeDocument/2006/relationships/image" Target="../media/image42.emf"/></Relationships>
</file>

<file path=xl/drawings/_rels/drawing9.xml.rels><?xml version="1.0" encoding="UTF-8" standalone="yes"?>
<Relationships xmlns="http://schemas.openxmlformats.org/package/2006/relationships"><Relationship Id="rId2" Type="http://schemas.openxmlformats.org/officeDocument/2006/relationships/image" Target="../media/image44.emf"/><Relationship Id="rId1" Type="http://schemas.openxmlformats.org/officeDocument/2006/relationships/image" Target="../media/image43.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2" Type="http://schemas.openxmlformats.org/officeDocument/2006/relationships/image" Target="../media/image32.emf"/><Relationship Id="rId1" Type="http://schemas.openxmlformats.org/officeDocument/2006/relationships/image" Target="../media/image3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50800</xdr:colOff>
          <xdr:row>0</xdr:row>
          <xdr:rowOff>0</xdr:rowOff>
        </xdr:from>
        <xdr:to>
          <xdr:col>2</xdr:col>
          <xdr:colOff>0</xdr:colOff>
          <xdr:row>0</xdr:row>
          <xdr:rowOff>0</xdr:rowOff>
        </xdr:to>
        <xdr:sp macro="" textlink="">
          <xdr:nvSpPr>
            <xdr:cNvPr id="3073" name="Object 1" hidden="1">
              <a:extLst>
                <a:ext uri="{63B3BB69-23CF-44E3-9099-C40C66FF867C}">
                  <a14:compatExt spid="_x0000_s3073"/>
                </a:ext>
                <a:ext uri="{FF2B5EF4-FFF2-40B4-BE49-F238E27FC236}">
                  <a16:creationId xmlns:a16="http://schemas.microsoft.com/office/drawing/2014/main" id="{00000000-0008-0000-0100-000001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editAs="oneCell">
    <xdr:from>
      <xdr:col>2</xdr:col>
      <xdr:colOff>136814</xdr:colOff>
      <xdr:row>75</xdr:row>
      <xdr:rowOff>195144</xdr:rowOff>
    </xdr:from>
    <xdr:to>
      <xdr:col>30</xdr:col>
      <xdr:colOff>65809</xdr:colOff>
      <xdr:row>86</xdr:row>
      <xdr:rowOff>174558</xdr:rowOff>
    </xdr:to>
    <xdr:pic>
      <xdr:nvPicPr>
        <xdr:cNvPr id="4" name="Picture 3">
          <a:extLst>
            <a:ext uri="{FF2B5EF4-FFF2-40B4-BE49-F238E27FC236}">
              <a16:creationId xmlns:a16="http://schemas.microsoft.com/office/drawing/2014/main" id="{00000000-0008-0000-0C00-000004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5300" t="23286" r="27932" b="24045"/>
        <a:stretch/>
      </xdr:blipFill>
      <xdr:spPr bwMode="auto">
        <a:xfrm>
          <a:off x="494954" y="19252764"/>
          <a:ext cx="7853795" cy="28673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95250</xdr:colOff>
      <xdr:row>109</xdr:row>
      <xdr:rowOff>1</xdr:rowOff>
    </xdr:from>
    <xdr:to>
      <xdr:col>31</xdr:col>
      <xdr:colOff>23759</xdr:colOff>
      <xdr:row>124</xdr:row>
      <xdr:rowOff>228601</xdr:rowOff>
    </xdr:to>
    <xdr:pic>
      <xdr:nvPicPr>
        <xdr:cNvPr id="5" name="Picture 4">
          <a:extLst>
            <a:ext uri="{FF2B5EF4-FFF2-40B4-BE49-F238E27FC236}">
              <a16:creationId xmlns:a16="http://schemas.microsoft.com/office/drawing/2014/main" id="{00000000-0008-0000-0C00-000005000000}"/>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17011" t="16823" r="28044" b="9542"/>
        <a:stretch/>
      </xdr:blipFill>
      <xdr:spPr bwMode="auto">
        <a:xfrm>
          <a:off x="704850" y="27744421"/>
          <a:ext cx="7853309" cy="41681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160592</xdr:colOff>
      <xdr:row>3</xdr:row>
      <xdr:rowOff>249382</xdr:rowOff>
    </xdr:from>
    <xdr:to>
      <xdr:col>26</xdr:col>
      <xdr:colOff>0</xdr:colOff>
      <xdr:row>24</xdr:row>
      <xdr:rowOff>115762</xdr:rowOff>
    </xdr:to>
    <xdr:pic>
      <xdr:nvPicPr>
        <xdr:cNvPr id="6" name="Picture 5">
          <a:extLst>
            <a:ext uri="{FF2B5EF4-FFF2-40B4-BE49-F238E27FC236}">
              <a16:creationId xmlns:a16="http://schemas.microsoft.com/office/drawing/2014/main" id="{00000000-0008-0000-0C00-000006000000}"/>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35863" t="14798" r="37994" b="24046"/>
        <a:stretch/>
      </xdr:blipFill>
      <xdr:spPr bwMode="auto">
        <a:xfrm>
          <a:off x="770192" y="872837"/>
          <a:ext cx="5838426" cy="53943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27709</xdr:colOff>
      <xdr:row>42</xdr:row>
      <xdr:rowOff>157892</xdr:rowOff>
    </xdr:from>
    <xdr:to>
      <xdr:col>25</xdr:col>
      <xdr:colOff>13855</xdr:colOff>
      <xdr:row>63</xdr:row>
      <xdr:rowOff>186235</xdr:rowOff>
    </xdr:to>
    <xdr:pic>
      <xdr:nvPicPr>
        <xdr:cNvPr id="7" name="Picture 6">
          <a:extLst>
            <a:ext uri="{FF2B5EF4-FFF2-40B4-BE49-F238E27FC236}">
              <a16:creationId xmlns:a16="http://schemas.microsoft.com/office/drawing/2014/main" id="{00000000-0008-0000-0C00-000007000000}"/>
            </a:ext>
          </a:extLst>
        </xdr:cNvPr>
        <xdr:cNvPicPr>
          <a:picLocks noChangeAspect="1" noChangeArrowheads="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15934" t="-1419" r="42437" b="5168"/>
        <a:stretch/>
      </xdr:blipFill>
      <xdr:spPr bwMode="auto">
        <a:xfrm>
          <a:off x="138545" y="10812037"/>
          <a:ext cx="6234546" cy="55563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21</xdr:col>
      <xdr:colOff>93316</xdr:colOff>
      <xdr:row>29</xdr:row>
      <xdr:rowOff>7543</xdr:rowOff>
    </xdr:from>
    <xdr:to>
      <xdr:col>23</xdr:col>
      <xdr:colOff>105971</xdr:colOff>
      <xdr:row>46</xdr:row>
      <xdr:rowOff>34438</xdr:rowOff>
    </xdr:to>
    <xdr:sp macro="" textlink="">
      <xdr:nvSpPr>
        <xdr:cNvPr id="2" name="Arrow: Curved Right 1">
          <a:extLst>
            <a:ext uri="{FF2B5EF4-FFF2-40B4-BE49-F238E27FC236}">
              <a16:creationId xmlns:a16="http://schemas.microsoft.com/office/drawing/2014/main" id="{00000000-0008-0000-0D00-000002000000}"/>
            </a:ext>
          </a:extLst>
        </xdr:cNvPr>
        <xdr:cNvSpPr/>
      </xdr:nvSpPr>
      <xdr:spPr>
        <a:xfrm>
          <a:off x="7492028" y="2932391"/>
          <a:ext cx="849701" cy="4279471"/>
        </a:xfrm>
        <a:prstGeom prst="curvedRight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oneCell">
    <xdr:from>
      <xdr:col>9</xdr:col>
      <xdr:colOff>49077</xdr:colOff>
      <xdr:row>41</xdr:row>
      <xdr:rowOff>238227</xdr:rowOff>
    </xdr:from>
    <xdr:to>
      <xdr:col>17</xdr:col>
      <xdr:colOff>107038</xdr:colOff>
      <xdr:row>52</xdr:row>
      <xdr:rowOff>35386</xdr:rowOff>
    </xdr:to>
    <xdr:pic>
      <xdr:nvPicPr>
        <xdr:cNvPr id="5" name="Picture 4">
          <a:extLst>
            <a:ext uri="{FF2B5EF4-FFF2-40B4-BE49-F238E27FC236}">
              <a16:creationId xmlns:a16="http://schemas.microsoft.com/office/drawing/2014/main" id="{00000000-0008-0000-0D00-000005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9469" t="24466" r="48620" b="23055"/>
        <a:stretch/>
      </xdr:blipFill>
      <xdr:spPr bwMode="auto">
        <a:xfrm>
          <a:off x="2726016" y="6241462"/>
          <a:ext cx="2655387" cy="25668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336742</xdr:colOff>
      <xdr:row>28</xdr:row>
      <xdr:rowOff>20012</xdr:rowOff>
    </xdr:from>
    <xdr:to>
      <xdr:col>10</xdr:col>
      <xdr:colOff>272857</xdr:colOff>
      <xdr:row>37</xdr:row>
      <xdr:rowOff>183696</xdr:rowOff>
    </xdr:to>
    <xdr:pic>
      <xdr:nvPicPr>
        <xdr:cNvPr id="7" name="Picture 6">
          <a:extLst>
            <a:ext uri="{FF2B5EF4-FFF2-40B4-BE49-F238E27FC236}">
              <a16:creationId xmlns:a16="http://schemas.microsoft.com/office/drawing/2014/main" id="{00000000-0008-0000-0D00-000007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2596" t="21788" r="43148" b="6277"/>
        <a:stretch/>
      </xdr:blipFill>
      <xdr:spPr bwMode="auto">
        <a:xfrm>
          <a:off x="442575" y="2694709"/>
          <a:ext cx="3207327" cy="241504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5</xdr:col>
      <xdr:colOff>977</xdr:colOff>
      <xdr:row>7</xdr:row>
      <xdr:rowOff>215153</xdr:rowOff>
    </xdr:from>
    <xdr:to>
      <xdr:col>23</xdr:col>
      <xdr:colOff>278919</xdr:colOff>
      <xdr:row>26</xdr:row>
      <xdr:rowOff>164566</xdr:rowOff>
    </xdr:to>
    <xdr:pic>
      <xdr:nvPicPr>
        <xdr:cNvPr id="2" name="Picture 1">
          <a:extLst>
            <a:ext uri="{FF2B5EF4-FFF2-40B4-BE49-F238E27FC236}">
              <a16:creationId xmlns:a16="http://schemas.microsoft.com/office/drawing/2014/main" id="{00000000-0008-0000-0E00-000002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3246" t="20267" r="56972" b="55284"/>
        <a:stretch/>
      </xdr:blipFill>
      <xdr:spPr bwMode="auto">
        <a:xfrm>
          <a:off x="1113497" y="1891553"/>
          <a:ext cx="5002342" cy="49405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166255</xdr:colOff>
      <xdr:row>39</xdr:row>
      <xdr:rowOff>262419</xdr:rowOff>
    </xdr:from>
    <xdr:to>
      <xdr:col>23</xdr:col>
      <xdr:colOff>96982</xdr:colOff>
      <xdr:row>62</xdr:row>
      <xdr:rowOff>14925</xdr:rowOff>
    </xdr:to>
    <xdr:pic>
      <xdr:nvPicPr>
        <xdr:cNvPr id="3" name="Picture 2">
          <a:extLst>
            <a:ext uri="{FF2B5EF4-FFF2-40B4-BE49-F238E27FC236}">
              <a16:creationId xmlns:a16="http://schemas.microsoft.com/office/drawing/2014/main" id="{00000000-0008-0000-0E00-000003000000}"/>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1648" t="41794" r="57611" b="30397"/>
        <a:stretch/>
      </xdr:blipFill>
      <xdr:spPr bwMode="auto">
        <a:xfrm>
          <a:off x="272935" y="10099839"/>
          <a:ext cx="5660967" cy="57951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136814</xdr:colOff>
      <xdr:row>75</xdr:row>
      <xdr:rowOff>195144</xdr:rowOff>
    </xdr:from>
    <xdr:to>
      <xdr:col>30</xdr:col>
      <xdr:colOff>65809</xdr:colOff>
      <xdr:row>86</xdr:row>
      <xdr:rowOff>174558</xdr:rowOff>
    </xdr:to>
    <xdr:pic>
      <xdr:nvPicPr>
        <xdr:cNvPr id="4" name="Picture 3">
          <a:extLst>
            <a:ext uri="{FF2B5EF4-FFF2-40B4-BE49-F238E27FC236}">
              <a16:creationId xmlns:a16="http://schemas.microsoft.com/office/drawing/2014/main" id="{00000000-0008-0000-0E00-000004000000}"/>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5300" t="23286" r="27932" b="24045"/>
        <a:stretch/>
      </xdr:blipFill>
      <xdr:spPr bwMode="auto">
        <a:xfrm>
          <a:off x="530514" y="19499144"/>
          <a:ext cx="8730095" cy="29766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95250</xdr:colOff>
      <xdr:row>109</xdr:row>
      <xdr:rowOff>1</xdr:rowOff>
    </xdr:from>
    <xdr:to>
      <xdr:col>31</xdr:col>
      <xdr:colOff>23759</xdr:colOff>
      <xdr:row>124</xdr:row>
      <xdr:rowOff>228601</xdr:rowOff>
    </xdr:to>
    <xdr:pic>
      <xdr:nvPicPr>
        <xdr:cNvPr id="5" name="Picture 4">
          <a:extLst>
            <a:ext uri="{FF2B5EF4-FFF2-40B4-BE49-F238E27FC236}">
              <a16:creationId xmlns:a16="http://schemas.microsoft.com/office/drawing/2014/main" id="{00000000-0008-0000-0E00-000005000000}"/>
            </a:ext>
          </a:extLst>
        </xdr:cNvPr>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17011" t="16823" r="28044" b="9542"/>
        <a:stretch/>
      </xdr:blipFill>
      <xdr:spPr bwMode="auto">
        <a:xfrm>
          <a:off x="768350" y="28105101"/>
          <a:ext cx="8729609" cy="4254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50800</xdr:colOff>
          <xdr:row>0</xdr:row>
          <xdr:rowOff>0</xdr:rowOff>
        </xdr:from>
        <xdr:to>
          <xdr:col>2</xdr:col>
          <xdr:colOff>0</xdr:colOff>
          <xdr:row>0</xdr:row>
          <xdr:rowOff>0</xdr:rowOff>
        </xdr:to>
        <xdr:sp macro="" textlink="">
          <xdr:nvSpPr>
            <xdr:cNvPr id="25601" name="Object 1" hidden="1">
              <a:extLst>
                <a:ext uri="{63B3BB69-23CF-44E3-9099-C40C66FF867C}">
                  <a14:compatExt spid="_x0000_s25601"/>
                </a:ext>
                <a:ext uri="{FF2B5EF4-FFF2-40B4-BE49-F238E27FC236}">
                  <a16:creationId xmlns:a16="http://schemas.microsoft.com/office/drawing/2014/main" id="{00000000-0008-0000-0F00-0000016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4.xml><?xml version="1.0" encoding="utf-8"?>
<xdr:wsDr xmlns:xdr="http://schemas.openxmlformats.org/drawingml/2006/spreadsheetDrawing" xmlns:a="http://schemas.openxmlformats.org/drawingml/2006/main">
  <xdr:twoCellAnchor editAs="oneCell">
    <xdr:from>
      <xdr:col>3</xdr:col>
      <xdr:colOff>206828</xdr:colOff>
      <xdr:row>64</xdr:row>
      <xdr:rowOff>217716</xdr:rowOff>
    </xdr:from>
    <xdr:to>
      <xdr:col>25</xdr:col>
      <xdr:colOff>97971</xdr:colOff>
      <xdr:row>87</xdr:row>
      <xdr:rowOff>110145</xdr:rowOff>
    </xdr:to>
    <xdr:pic>
      <xdr:nvPicPr>
        <xdr:cNvPr id="5" name="Picture 4">
          <a:extLst>
            <a:ext uri="{FF2B5EF4-FFF2-40B4-BE49-F238E27FC236}">
              <a16:creationId xmlns:a16="http://schemas.microsoft.com/office/drawing/2014/main" id="{00000000-0008-0000-1000-000005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207" t="11444" r="46713" b="30368"/>
        <a:stretch/>
      </xdr:blipFill>
      <xdr:spPr bwMode="auto">
        <a:xfrm>
          <a:off x="936171" y="11658602"/>
          <a:ext cx="7075714" cy="56509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6</xdr:col>
      <xdr:colOff>95251</xdr:colOff>
      <xdr:row>36</xdr:row>
      <xdr:rowOff>32656</xdr:rowOff>
    </xdr:from>
    <xdr:to>
      <xdr:col>24</xdr:col>
      <xdr:colOff>261256</xdr:colOff>
      <xdr:row>59</xdr:row>
      <xdr:rowOff>2274</xdr:rowOff>
    </xdr:to>
    <xdr:pic>
      <xdr:nvPicPr>
        <xdr:cNvPr id="4" name="Picture 3">
          <a:extLst>
            <a:ext uri="{FF2B5EF4-FFF2-40B4-BE49-F238E27FC236}">
              <a16:creationId xmlns:a16="http://schemas.microsoft.com/office/drawing/2014/main" id="{00000000-0008-0000-1300-000004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9132" t="21016" r="45955" b="18407"/>
        <a:stretch/>
      </xdr:blipFill>
      <xdr:spPr bwMode="auto">
        <a:xfrm>
          <a:off x="1804308" y="4190999"/>
          <a:ext cx="6044291" cy="57281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245249</xdr:colOff>
      <xdr:row>70</xdr:row>
      <xdr:rowOff>481</xdr:rowOff>
    </xdr:from>
    <xdr:to>
      <xdr:col>16</xdr:col>
      <xdr:colOff>130949</xdr:colOff>
      <xdr:row>80</xdr:row>
      <xdr:rowOff>171290</xdr:rowOff>
    </xdr:to>
    <xdr:pic>
      <xdr:nvPicPr>
        <xdr:cNvPr id="7" name="Picture 6">
          <a:extLst>
            <a:ext uri="{FF2B5EF4-FFF2-40B4-BE49-F238E27FC236}">
              <a16:creationId xmlns:a16="http://schemas.microsoft.com/office/drawing/2014/main" id="{00000000-0008-0000-1300-000007000000}"/>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7075" t="12705" r="40476" b="48052"/>
        <a:stretch/>
      </xdr:blipFill>
      <xdr:spPr bwMode="auto">
        <a:xfrm>
          <a:off x="1325904" y="12635826"/>
          <a:ext cx="3875809" cy="26646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195941</xdr:colOff>
      <xdr:row>69</xdr:row>
      <xdr:rowOff>212272</xdr:rowOff>
    </xdr:from>
    <xdr:to>
      <xdr:col>27</xdr:col>
      <xdr:colOff>293914</xdr:colOff>
      <xdr:row>79</xdr:row>
      <xdr:rowOff>43544</xdr:rowOff>
    </xdr:to>
    <xdr:pic>
      <xdr:nvPicPr>
        <xdr:cNvPr id="8" name="Picture 7">
          <a:extLst>
            <a:ext uri="{FF2B5EF4-FFF2-40B4-BE49-F238E27FC236}">
              <a16:creationId xmlns:a16="http://schemas.microsoft.com/office/drawing/2014/main" id="{00000000-0008-0000-1300-000008000000}"/>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24250" t="38723" r="53383" b="22578"/>
        <a:stretch/>
      </xdr:blipFill>
      <xdr:spPr bwMode="auto">
        <a:xfrm>
          <a:off x="5497284" y="12632872"/>
          <a:ext cx="3363687" cy="23349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286811</xdr:colOff>
      <xdr:row>79</xdr:row>
      <xdr:rowOff>180591</xdr:rowOff>
    </xdr:from>
    <xdr:to>
      <xdr:col>29</xdr:col>
      <xdr:colOff>740547</xdr:colOff>
      <xdr:row>90</xdr:row>
      <xdr:rowOff>72244</xdr:rowOff>
    </xdr:to>
    <xdr:pic>
      <xdr:nvPicPr>
        <xdr:cNvPr id="9" name="Picture 8">
          <a:extLst>
            <a:ext uri="{FF2B5EF4-FFF2-40B4-BE49-F238E27FC236}">
              <a16:creationId xmlns:a16="http://schemas.microsoft.com/office/drawing/2014/main" id="{00000000-0008-0000-1300-000009000000}"/>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7075" t="12705" r="40476" b="48489"/>
        <a:stretch/>
      </xdr:blipFill>
      <xdr:spPr bwMode="auto">
        <a:xfrm>
          <a:off x="6355102" y="15060373"/>
          <a:ext cx="3875809" cy="26348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71249</xdr:colOff>
      <xdr:row>83</xdr:row>
      <xdr:rowOff>110837</xdr:rowOff>
    </xdr:from>
    <xdr:to>
      <xdr:col>13</xdr:col>
      <xdr:colOff>83127</xdr:colOff>
      <xdr:row>92</xdr:row>
      <xdr:rowOff>15835</xdr:rowOff>
    </xdr:to>
    <xdr:pic>
      <xdr:nvPicPr>
        <xdr:cNvPr id="6" name="Picture 5">
          <a:extLst>
            <a:ext uri="{FF2B5EF4-FFF2-40B4-BE49-F238E27FC236}">
              <a16:creationId xmlns:a16="http://schemas.microsoft.com/office/drawing/2014/main" id="{00000000-0008-0000-1300-000006000000}"/>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24250" t="38723" r="53383" b="22578"/>
        <a:stretch/>
      </xdr:blipFill>
      <xdr:spPr bwMode="auto">
        <a:xfrm>
          <a:off x="1484413" y="15988146"/>
          <a:ext cx="2671950" cy="21494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6</xdr:col>
      <xdr:colOff>221673</xdr:colOff>
      <xdr:row>32</xdr:row>
      <xdr:rowOff>41564</xdr:rowOff>
    </xdr:from>
    <xdr:to>
      <xdr:col>24</xdr:col>
      <xdr:colOff>92238</xdr:colOff>
      <xdr:row>55</xdr:row>
      <xdr:rowOff>184069</xdr:rowOff>
    </xdr:to>
    <xdr:pic>
      <xdr:nvPicPr>
        <xdr:cNvPr id="4" name="Picture 3">
          <a:extLst>
            <a:ext uri="{FF2B5EF4-FFF2-40B4-BE49-F238E27FC236}">
              <a16:creationId xmlns:a16="http://schemas.microsoft.com/office/drawing/2014/main" id="{00000000-0008-0000-1400-000004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9710" t="8383" r="33348" b="3430"/>
        <a:stretch/>
      </xdr:blipFill>
      <xdr:spPr bwMode="auto">
        <a:xfrm>
          <a:off x="1967346" y="3228109"/>
          <a:ext cx="5855728" cy="58782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5</xdr:col>
      <xdr:colOff>94212</xdr:colOff>
      <xdr:row>30</xdr:row>
      <xdr:rowOff>180109</xdr:rowOff>
    </xdr:from>
    <xdr:to>
      <xdr:col>25</xdr:col>
      <xdr:colOff>64167</xdr:colOff>
      <xdr:row>63</xdr:row>
      <xdr:rowOff>58186</xdr:rowOff>
    </xdr:to>
    <xdr:pic>
      <xdr:nvPicPr>
        <xdr:cNvPr id="5" name="Picture 4">
          <a:extLst>
            <a:ext uri="{FF2B5EF4-FFF2-40B4-BE49-F238E27FC236}">
              <a16:creationId xmlns:a16="http://schemas.microsoft.com/office/drawing/2014/main" id="{00000000-0008-0000-1500-000005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52085" t="34030" r="34812" b="22189"/>
        <a:stretch/>
      </xdr:blipFill>
      <xdr:spPr bwMode="auto">
        <a:xfrm>
          <a:off x="1507376" y="3117273"/>
          <a:ext cx="6620136" cy="81076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5</xdr:col>
      <xdr:colOff>266702</xdr:colOff>
      <xdr:row>30</xdr:row>
      <xdr:rowOff>171450</xdr:rowOff>
    </xdr:from>
    <xdr:to>
      <xdr:col>24</xdr:col>
      <xdr:colOff>288552</xdr:colOff>
      <xdr:row>55</xdr:row>
      <xdr:rowOff>95249</xdr:rowOff>
    </xdr:to>
    <xdr:pic>
      <xdr:nvPicPr>
        <xdr:cNvPr id="3" name="Picture 2">
          <a:extLst>
            <a:ext uri="{FF2B5EF4-FFF2-40B4-BE49-F238E27FC236}">
              <a16:creationId xmlns:a16="http://schemas.microsoft.com/office/drawing/2014/main" id="{00000000-0008-0000-1600-000003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56298" t="24793" r="20783" b="19008"/>
        <a:stretch/>
      </xdr:blipFill>
      <xdr:spPr bwMode="auto">
        <a:xfrm>
          <a:off x="1638302" y="3009900"/>
          <a:ext cx="6175000" cy="61150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213360</xdr:colOff>
      <xdr:row>65</xdr:row>
      <xdr:rowOff>30480</xdr:rowOff>
    </xdr:from>
    <xdr:to>
      <xdr:col>19</xdr:col>
      <xdr:colOff>274320</xdr:colOff>
      <xdr:row>84</xdr:row>
      <xdr:rowOff>182880</xdr:rowOff>
    </xdr:to>
    <xdr:pic>
      <xdr:nvPicPr>
        <xdr:cNvPr id="4" name="Picture 3">
          <a:extLst>
            <a:ext uri="{FF2B5EF4-FFF2-40B4-BE49-F238E27FC236}">
              <a16:creationId xmlns:a16="http://schemas.microsoft.com/office/drawing/2014/main" id="{00000000-0008-0000-1600-000004000000}"/>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7456" t="9292" r="42756" b="21239"/>
        <a:stretch/>
      </xdr:blipFill>
      <xdr:spPr bwMode="auto">
        <a:xfrm>
          <a:off x="2956560" y="11551920"/>
          <a:ext cx="3413760" cy="47853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5</xdr:col>
      <xdr:colOff>247649</xdr:colOff>
      <xdr:row>27</xdr:row>
      <xdr:rowOff>167640</xdr:rowOff>
    </xdr:from>
    <xdr:to>
      <xdr:col>25</xdr:col>
      <xdr:colOff>287730</xdr:colOff>
      <xdr:row>53</xdr:row>
      <xdr:rowOff>171450</xdr:rowOff>
    </xdr:to>
    <xdr:pic>
      <xdr:nvPicPr>
        <xdr:cNvPr id="3" name="Picture 2">
          <a:extLst>
            <a:ext uri="{FF2B5EF4-FFF2-40B4-BE49-F238E27FC236}">
              <a16:creationId xmlns:a16="http://schemas.microsoft.com/office/drawing/2014/main" id="{00000000-0008-0000-1700-000003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7998" t="3583" r="39367" b="19283"/>
        <a:stretch/>
      </xdr:blipFill>
      <xdr:spPr bwMode="auto">
        <a:xfrm>
          <a:off x="1619249" y="2320290"/>
          <a:ext cx="6517081" cy="63855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315686</xdr:colOff>
      <xdr:row>66</xdr:row>
      <xdr:rowOff>228600</xdr:rowOff>
    </xdr:from>
    <xdr:to>
      <xdr:col>24</xdr:col>
      <xdr:colOff>43543</xdr:colOff>
      <xdr:row>86</xdr:row>
      <xdr:rowOff>43543</xdr:rowOff>
    </xdr:to>
    <xdr:pic>
      <xdr:nvPicPr>
        <xdr:cNvPr id="4" name="Picture 3">
          <a:extLst>
            <a:ext uri="{FF2B5EF4-FFF2-40B4-BE49-F238E27FC236}">
              <a16:creationId xmlns:a16="http://schemas.microsoft.com/office/drawing/2014/main" id="{00000000-0008-0000-1700-000004000000}"/>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41135" t="23016" r="54667" b="47593"/>
        <a:stretch/>
      </xdr:blipFill>
      <xdr:spPr bwMode="auto">
        <a:xfrm>
          <a:off x="5943600" y="12170229"/>
          <a:ext cx="1687286" cy="48223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307521</xdr:colOff>
      <xdr:row>65</xdr:row>
      <xdr:rowOff>231322</xdr:rowOff>
    </xdr:from>
    <xdr:to>
      <xdr:col>15</xdr:col>
      <xdr:colOff>21771</xdr:colOff>
      <xdr:row>106</xdr:row>
      <xdr:rowOff>21771</xdr:rowOff>
    </xdr:to>
    <xdr:pic>
      <xdr:nvPicPr>
        <xdr:cNvPr id="5" name="Picture 4">
          <a:extLst>
            <a:ext uri="{FF2B5EF4-FFF2-40B4-BE49-F238E27FC236}">
              <a16:creationId xmlns:a16="http://schemas.microsoft.com/office/drawing/2014/main" id="{00000000-0008-0000-1700-000005000000}"/>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22988" t="22612" r="70520" b="28653"/>
        <a:stretch/>
      </xdr:blipFill>
      <xdr:spPr bwMode="auto">
        <a:xfrm>
          <a:off x="1363435" y="11922579"/>
          <a:ext cx="3306536" cy="100556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21770</xdr:colOff>
      <xdr:row>96</xdr:row>
      <xdr:rowOff>250371</xdr:rowOff>
    </xdr:from>
    <xdr:to>
      <xdr:col>24</xdr:col>
      <xdr:colOff>77190</xdr:colOff>
      <xdr:row>107</xdr:row>
      <xdr:rowOff>248172</xdr:rowOff>
    </xdr:to>
    <xdr:pic>
      <xdr:nvPicPr>
        <xdr:cNvPr id="7" name="Picture 6">
          <a:extLst>
            <a:ext uri="{FF2B5EF4-FFF2-40B4-BE49-F238E27FC236}">
              <a16:creationId xmlns:a16="http://schemas.microsoft.com/office/drawing/2014/main" id="{00000000-0008-0000-1700-000007000000}"/>
            </a:ext>
          </a:extLst>
        </xdr:cNvPr>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40200" t="15713" r="44440" b="23855"/>
        <a:stretch/>
      </xdr:blipFill>
      <xdr:spPr bwMode="auto">
        <a:xfrm>
          <a:off x="5976256" y="19703142"/>
          <a:ext cx="1688277" cy="27518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180797</xdr:colOff>
      <xdr:row>27</xdr:row>
      <xdr:rowOff>125423</xdr:rowOff>
    </xdr:from>
    <xdr:to>
      <xdr:col>17</xdr:col>
      <xdr:colOff>80398</xdr:colOff>
      <xdr:row>36</xdr:row>
      <xdr:rowOff>231914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43420" t="36673" r="43791" b="33087"/>
        <a:stretch/>
      </xdr:blipFill>
      <xdr:spPr bwMode="auto">
        <a:xfrm>
          <a:off x="3194930" y="2541245"/>
          <a:ext cx="2834712" cy="23924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12017</xdr:colOff>
      <xdr:row>41</xdr:row>
      <xdr:rowOff>2655</xdr:rowOff>
    </xdr:from>
    <xdr:to>
      <xdr:col>8</xdr:col>
      <xdr:colOff>152316</xdr:colOff>
      <xdr:row>52</xdr:row>
      <xdr:rowOff>139158</xdr:rowOff>
    </xdr:to>
    <xdr:pic>
      <xdr:nvPicPr>
        <xdr:cNvPr id="4" name="Picture 3">
          <a:extLst>
            <a:ext uri="{FF2B5EF4-FFF2-40B4-BE49-F238E27FC236}">
              <a16:creationId xmlns:a16="http://schemas.microsoft.com/office/drawing/2014/main" id="{00000000-0008-0000-0400-000004000000}"/>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5792" t="14387" r="51765" b="49234"/>
        <a:stretch/>
      </xdr:blipFill>
      <xdr:spPr bwMode="auto">
        <a:xfrm>
          <a:off x="12017" y="5923359"/>
          <a:ext cx="2778679" cy="28911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233082</xdr:colOff>
      <xdr:row>30</xdr:row>
      <xdr:rowOff>44823</xdr:rowOff>
    </xdr:from>
    <xdr:to>
      <xdr:col>10</xdr:col>
      <xdr:colOff>26894</xdr:colOff>
      <xdr:row>47</xdr:row>
      <xdr:rowOff>71718</xdr:rowOff>
    </xdr:to>
    <xdr:sp macro="" textlink="">
      <xdr:nvSpPr>
        <xdr:cNvPr id="6" name="Arrow: Curved Right 5">
          <a:extLst>
            <a:ext uri="{FF2B5EF4-FFF2-40B4-BE49-F238E27FC236}">
              <a16:creationId xmlns:a16="http://schemas.microsoft.com/office/drawing/2014/main" id="{00000000-0008-0000-0400-000006000000}"/>
            </a:ext>
          </a:extLst>
        </xdr:cNvPr>
        <xdr:cNvSpPr/>
      </xdr:nvSpPr>
      <xdr:spPr>
        <a:xfrm>
          <a:off x="968188" y="3290047"/>
          <a:ext cx="788894" cy="2788024"/>
        </a:xfrm>
        <a:prstGeom prst="curvedRight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6</xdr:col>
      <xdr:colOff>180109</xdr:colOff>
      <xdr:row>28</xdr:row>
      <xdr:rowOff>41563</xdr:rowOff>
    </xdr:from>
    <xdr:to>
      <xdr:col>22</xdr:col>
      <xdr:colOff>238046</xdr:colOff>
      <xdr:row>49</xdr:row>
      <xdr:rowOff>138546</xdr:rowOff>
    </xdr:to>
    <xdr:pic>
      <xdr:nvPicPr>
        <xdr:cNvPr id="3" name="Picture 2">
          <a:extLst>
            <a:ext uri="{FF2B5EF4-FFF2-40B4-BE49-F238E27FC236}">
              <a16:creationId xmlns:a16="http://schemas.microsoft.com/office/drawing/2014/main" id="{00000000-0008-0000-1900-000003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5371" t="30009" r="44511" b="20588"/>
        <a:stretch/>
      </xdr:blipFill>
      <xdr:spPr bwMode="auto">
        <a:xfrm>
          <a:off x="1925782" y="2479963"/>
          <a:ext cx="5378082" cy="5334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273754</xdr:colOff>
      <xdr:row>49</xdr:row>
      <xdr:rowOff>97230</xdr:rowOff>
    </xdr:from>
    <xdr:to>
      <xdr:col>25</xdr:col>
      <xdr:colOff>168166</xdr:colOff>
      <xdr:row>58</xdr:row>
      <xdr:rowOff>42409</xdr:rowOff>
    </xdr:to>
    <xdr:pic>
      <xdr:nvPicPr>
        <xdr:cNvPr id="4" name="Picture 3">
          <a:extLst>
            <a:ext uri="{FF2B5EF4-FFF2-40B4-BE49-F238E27FC236}">
              <a16:creationId xmlns:a16="http://schemas.microsoft.com/office/drawing/2014/main" id="{00000000-0008-0000-1900-000004000000}"/>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56726" t="33684" r="27856" b="49168"/>
        <a:stretch/>
      </xdr:blipFill>
      <xdr:spPr bwMode="auto">
        <a:xfrm>
          <a:off x="3304169" y="7840322"/>
          <a:ext cx="4818105" cy="22135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1</xdr:col>
      <xdr:colOff>0</xdr:colOff>
      <xdr:row>48</xdr:row>
      <xdr:rowOff>133348</xdr:rowOff>
    </xdr:from>
    <xdr:to>
      <xdr:col>22</xdr:col>
      <xdr:colOff>180973</xdr:colOff>
      <xdr:row>60</xdr:row>
      <xdr:rowOff>57149</xdr:rowOff>
    </xdr:to>
    <xdr:grpSp>
      <xdr:nvGrpSpPr>
        <xdr:cNvPr id="2" name="Group 1">
          <a:extLst>
            <a:ext uri="{FF2B5EF4-FFF2-40B4-BE49-F238E27FC236}">
              <a16:creationId xmlns:a16="http://schemas.microsoft.com/office/drawing/2014/main" id="{00000000-0008-0000-1A00-000002000000}"/>
            </a:ext>
          </a:extLst>
        </xdr:cNvPr>
        <xdr:cNvGrpSpPr/>
      </xdr:nvGrpSpPr>
      <xdr:grpSpPr>
        <a:xfrm>
          <a:off x="111125" y="7832723"/>
          <a:ext cx="8150223" cy="1955801"/>
          <a:chOff x="342902" y="18278472"/>
          <a:chExt cx="9363878" cy="1158476"/>
        </a:xfrm>
      </xdr:grpSpPr>
      <xdr:sp macro="" textlink="">
        <xdr:nvSpPr>
          <xdr:cNvPr id="3" name="Text Box 221">
            <a:extLst>
              <a:ext uri="{FF2B5EF4-FFF2-40B4-BE49-F238E27FC236}">
                <a16:creationId xmlns:a16="http://schemas.microsoft.com/office/drawing/2014/main" id="{00000000-0008-0000-1A00-000003000000}"/>
              </a:ext>
            </a:extLst>
          </xdr:cNvPr>
          <xdr:cNvSpPr txBox="1">
            <a:spLocks noChangeArrowheads="1"/>
          </xdr:cNvSpPr>
        </xdr:nvSpPr>
        <xdr:spPr>
          <a:xfrm>
            <a:off x="2517528" y="18278475"/>
            <a:ext cx="4365484" cy="1127495"/>
          </a:xfrm>
          <a:prstGeom prst="rect">
            <a:avLst/>
          </a:prstGeom>
          <a:solidFill>
            <a:srgbClr val="FFFFFF"/>
          </a:solidFill>
          <a:ln w="9525" algn="ctr">
            <a:solidFill>
              <a:srgbClr val="FFFFFF"/>
            </a:solidFill>
            <a:miter lim="800000"/>
          </a:ln>
          <a:effectLst/>
        </xdr:spPr>
        <xdr:txBody>
          <a:bodyPr vertOverflow="clip" wrap="square" lIns="27432" tIns="22860" rIns="27432" bIns="0" anchor="t" upright="1"/>
          <a:lstStyle/>
          <a:p>
            <a:pPr algn="ctr" rtl="1">
              <a:defRPr sz="1000"/>
            </a:pPr>
            <a:endParaRPr lang="en-US" sz="1100" b="0" i="0" strike="noStrike">
              <a:solidFill>
                <a:srgbClr val="000000"/>
              </a:solidFill>
              <a:latin typeface="Arial" panose="020B0604020202020204" pitchFamily="7" charset="0"/>
              <a:cs typeface="Arial" panose="020B0604020202020204" pitchFamily="7" charset="0"/>
            </a:endParaRPr>
          </a:p>
          <a:p>
            <a:pPr algn="ctr" rtl="1">
              <a:defRPr sz="1000"/>
            </a:pPr>
            <a:r>
              <a:rPr lang="en-US" sz="1100" b="0" i="0" strike="noStrike">
                <a:solidFill>
                  <a:srgbClr val="000000"/>
                </a:solidFill>
                <a:latin typeface="Arial" panose="020B0604020202020204" pitchFamily="7" charset="0"/>
                <a:cs typeface="Arial" panose="020B0604020202020204" pitchFamily="7" charset="0"/>
              </a:rPr>
              <a:t>Diperiksa oleh :</a:t>
            </a:r>
            <a:endParaRPr lang="id-ID" sz="1050" b="0" i="0" strike="noStrike">
              <a:solidFill>
                <a:srgbClr val="000000"/>
              </a:solidFill>
              <a:latin typeface="Arial" panose="020B0604020202020204" pitchFamily="7" charset="0"/>
              <a:cs typeface="Arial" panose="020B0604020202020204" pitchFamily="7" charset="0"/>
            </a:endParaRPr>
          </a:p>
          <a:p>
            <a:pPr algn="ctr" rtl="1">
              <a:defRPr sz="1000"/>
            </a:pPr>
            <a:r>
              <a:rPr lang="en-US" sz="800" b="0" i="0" strike="noStrike">
                <a:solidFill>
                  <a:srgbClr val="000000"/>
                </a:solidFill>
                <a:latin typeface="Arial" panose="020B0604020202020204" pitchFamily="7" charset="0"/>
                <a:cs typeface="Arial" panose="020B0604020202020204" pitchFamily="7" charset="0"/>
              </a:rPr>
              <a:t>Tenaga</a:t>
            </a:r>
            <a:r>
              <a:rPr lang="en-US" sz="800" b="0" i="0" strike="noStrike" baseline="0">
                <a:solidFill>
                  <a:srgbClr val="000000"/>
                </a:solidFill>
                <a:latin typeface="Arial" panose="020B0604020202020204" pitchFamily="7" charset="0"/>
                <a:cs typeface="Arial" panose="020B0604020202020204" pitchFamily="7" charset="0"/>
              </a:rPr>
              <a:t> Ahli / Pendamping Profesional</a:t>
            </a:r>
            <a:endParaRPr lang="id-ID" sz="800" b="0" i="0" strike="noStrike">
              <a:solidFill>
                <a:srgbClr val="000000"/>
              </a:solidFill>
              <a:latin typeface="Arial" panose="020B0604020202020204" pitchFamily="7" charset="0"/>
              <a:cs typeface="Arial" panose="020B0604020202020204" pitchFamily="7" charset="0"/>
            </a:endParaRPr>
          </a:p>
          <a:p>
            <a:pPr algn="ctr" rtl="1">
              <a:defRPr sz="1000"/>
            </a:pPr>
            <a:endParaRPr lang="en-US" sz="1050" b="0" i="0" strike="noStrike">
              <a:solidFill>
                <a:srgbClr val="000000"/>
              </a:solidFill>
              <a:latin typeface="Arial" panose="020B0604020202020204" pitchFamily="7" charset="0"/>
              <a:cs typeface="Arial" panose="020B0604020202020204" pitchFamily="7" charset="0"/>
            </a:endParaRPr>
          </a:p>
          <a:p>
            <a:pPr algn="ctr" rtl="1">
              <a:defRPr sz="1000"/>
            </a:pPr>
            <a:endParaRPr lang="en-US" sz="1050" b="0" i="0" strike="noStrike">
              <a:solidFill>
                <a:srgbClr val="000000"/>
              </a:solidFill>
              <a:latin typeface="Arial" panose="020B0604020202020204" pitchFamily="7" charset="0"/>
              <a:cs typeface="Arial" panose="020B0604020202020204" pitchFamily="7" charset="0"/>
            </a:endParaRPr>
          </a:p>
          <a:p>
            <a:pPr algn="ctr" rtl="1">
              <a:defRPr sz="1000"/>
            </a:pPr>
            <a:endParaRPr lang="en-US" sz="1050" b="0" i="0" strike="noStrike">
              <a:solidFill>
                <a:srgbClr val="000000"/>
              </a:solidFill>
              <a:latin typeface="Arial" panose="020B0604020202020204" pitchFamily="7" charset="0"/>
              <a:cs typeface="Arial" panose="020B0604020202020204" pitchFamily="7" charset="0"/>
            </a:endParaRPr>
          </a:p>
          <a:p>
            <a:pPr algn="ctr" rtl="1">
              <a:defRPr sz="1000"/>
            </a:pPr>
            <a:endParaRPr lang="en-US" sz="1050" b="0" i="0" strike="noStrike">
              <a:solidFill>
                <a:srgbClr val="000000"/>
              </a:solidFill>
              <a:latin typeface="Arial" panose="020B0604020202020204" pitchFamily="7" charset="0"/>
              <a:cs typeface="Arial" panose="020B0604020202020204" pitchFamily="7" charset="0"/>
            </a:endParaRPr>
          </a:p>
          <a:p>
            <a:pPr algn="ctr" rtl="1">
              <a:defRPr sz="1000"/>
            </a:pPr>
            <a:endParaRPr lang="en-US" sz="1050" b="0" i="0" strike="noStrike">
              <a:solidFill>
                <a:srgbClr val="000000"/>
              </a:solidFill>
              <a:latin typeface="Arial" panose="020B0604020202020204" pitchFamily="7" charset="0"/>
              <a:cs typeface="Arial" panose="020B0604020202020204" pitchFamily="7" charset="0"/>
            </a:endParaRPr>
          </a:p>
          <a:p>
            <a:pPr algn="ctr" rtl="1">
              <a:defRPr sz="1000"/>
            </a:pPr>
            <a:endParaRPr lang="id-ID" sz="1050" b="0" i="0" strike="noStrike">
              <a:solidFill>
                <a:srgbClr val="000000"/>
              </a:solidFill>
              <a:latin typeface="Arial" panose="020B0604020202020204" pitchFamily="7" charset="0"/>
              <a:cs typeface="Arial" panose="020B0604020202020204" pitchFamily="7" charset="0"/>
            </a:endParaRPr>
          </a:p>
          <a:p>
            <a:pPr marL="0" marR="0" indent="0" algn="ctr" defTabSz="914400" rtl="1" eaLnBrk="1" fontAlgn="auto" latinLnBrk="0" hangingPunct="1">
              <a:lnSpc>
                <a:spcPct val="100000"/>
              </a:lnSpc>
              <a:spcBef>
                <a:spcPts val="0"/>
              </a:spcBef>
              <a:spcAft>
                <a:spcPts val="0"/>
              </a:spcAft>
              <a:buClrTx/>
              <a:buSzTx/>
              <a:buFontTx/>
              <a:buNone/>
              <a:defRPr sz="1000"/>
            </a:pPr>
            <a:r>
              <a:rPr lang="en-US" sz="1050" b="1" i="0" u="sng" strike="noStrike">
                <a:solidFill>
                  <a:srgbClr val="000000"/>
                </a:solidFill>
                <a:latin typeface="Arial" panose="020B0604020202020204" pitchFamily="7" charset="0"/>
                <a:ea typeface="+mn-ea"/>
                <a:cs typeface="Arial" panose="020B0604020202020204" pitchFamily="7" charset="0"/>
              </a:rPr>
              <a:t>Baskoro Sulistiyono, ST</a:t>
            </a:r>
            <a:endParaRPr lang="id-ID" sz="1050" b="1" i="0" u="sng" strike="noStrike">
              <a:solidFill>
                <a:srgbClr val="000000"/>
              </a:solidFill>
              <a:latin typeface="Arial" panose="020B0604020202020204" pitchFamily="7" charset="0"/>
              <a:cs typeface="Arial" panose="020B0604020202020204" pitchFamily="7" charset="0"/>
            </a:endParaRPr>
          </a:p>
        </xdr:txBody>
      </xdr:sp>
      <xdr:sp macro="" textlink="">
        <xdr:nvSpPr>
          <xdr:cNvPr id="4" name="Text Box 221">
            <a:extLst>
              <a:ext uri="{FF2B5EF4-FFF2-40B4-BE49-F238E27FC236}">
                <a16:creationId xmlns:a16="http://schemas.microsoft.com/office/drawing/2014/main" id="{00000000-0008-0000-1A00-000004000000}"/>
              </a:ext>
            </a:extLst>
          </xdr:cNvPr>
          <xdr:cNvSpPr txBox="1">
            <a:spLocks noChangeArrowheads="1"/>
          </xdr:cNvSpPr>
        </xdr:nvSpPr>
        <xdr:spPr>
          <a:xfrm>
            <a:off x="342902" y="18278475"/>
            <a:ext cx="2271997" cy="1158473"/>
          </a:xfrm>
          <a:prstGeom prst="rect">
            <a:avLst/>
          </a:prstGeom>
          <a:solidFill>
            <a:srgbClr val="FFFFFF"/>
          </a:solidFill>
          <a:ln w="9525" algn="ctr">
            <a:solidFill>
              <a:srgbClr val="FFFFFF"/>
            </a:solidFill>
            <a:miter lim="800000"/>
          </a:ln>
          <a:effectLst/>
        </xdr:spPr>
        <xdr:txBody>
          <a:bodyPr vertOverflow="clip" wrap="square" lIns="27432" tIns="22860" rIns="27432" bIns="0" anchor="t" upright="1"/>
          <a:lstStyle/>
          <a:p>
            <a:pPr algn="ctr" rtl="1">
              <a:defRPr sz="1000"/>
            </a:pPr>
            <a:r>
              <a:rPr lang="en-US" sz="1100" b="0" i="0" strike="noStrike" baseline="0">
                <a:solidFill>
                  <a:srgbClr val="000000"/>
                </a:solidFill>
                <a:latin typeface="Arial" panose="020B0604020202020204" pitchFamily="7" charset="0"/>
                <a:cs typeface="Arial" panose="020B0604020202020204" pitchFamily="7" charset="0"/>
              </a:rPr>
              <a:t> </a:t>
            </a:r>
          </a:p>
          <a:p>
            <a:pPr algn="ctr" rtl="1">
              <a:defRPr sz="1000"/>
            </a:pPr>
            <a:r>
              <a:rPr lang="en-US" sz="1050" b="0" i="0" strike="noStrike">
                <a:solidFill>
                  <a:srgbClr val="000000"/>
                </a:solidFill>
                <a:latin typeface="Arial" panose="020B0604020202020204" pitchFamily="7" charset="0"/>
                <a:cs typeface="Arial" panose="020B0604020202020204" pitchFamily="7" charset="0"/>
              </a:rPr>
              <a:t>Mengetahui </a:t>
            </a:r>
            <a:r>
              <a:rPr lang="en-US" sz="1050" b="0" i="0" strike="noStrike" baseline="0">
                <a:solidFill>
                  <a:srgbClr val="000000"/>
                </a:solidFill>
                <a:latin typeface="Arial" panose="020B0604020202020204" pitchFamily="7" charset="0"/>
                <a:cs typeface="Arial" panose="020B0604020202020204" pitchFamily="7" charset="0"/>
              </a:rPr>
              <a:t> :</a:t>
            </a:r>
          </a:p>
          <a:p>
            <a:pPr algn="ctr" rtl="1">
              <a:defRPr sz="1000"/>
            </a:pPr>
            <a:r>
              <a:rPr lang="en-US" sz="1050" b="0" i="0" strike="noStrike">
                <a:solidFill>
                  <a:srgbClr val="000000"/>
                </a:solidFill>
                <a:latin typeface="Arial" panose="020B0604020202020204" pitchFamily="7" charset="0"/>
                <a:cs typeface="Arial" panose="020B0604020202020204" pitchFamily="7" charset="0"/>
              </a:rPr>
              <a:t>Kepala</a:t>
            </a:r>
            <a:r>
              <a:rPr lang="en-US" sz="1050" b="0" i="0" strike="noStrike" baseline="0">
                <a:solidFill>
                  <a:srgbClr val="000000"/>
                </a:solidFill>
                <a:latin typeface="Arial" panose="020B0604020202020204" pitchFamily="7" charset="0"/>
                <a:cs typeface="Arial" panose="020B0604020202020204" pitchFamily="7" charset="0"/>
              </a:rPr>
              <a:t> Desa</a:t>
            </a:r>
            <a:endParaRPr lang="id-ID" sz="1050" b="0" i="0" strike="noStrike">
              <a:solidFill>
                <a:srgbClr val="000000"/>
              </a:solidFill>
              <a:latin typeface="Arial" panose="020B0604020202020204" pitchFamily="7" charset="0"/>
              <a:cs typeface="Arial" panose="020B0604020202020204" pitchFamily="7" charset="0"/>
            </a:endParaRPr>
          </a:p>
          <a:p>
            <a:pPr algn="ctr" rtl="1">
              <a:defRPr sz="1000"/>
            </a:pPr>
            <a:endParaRPr lang="en-US" sz="1050" b="0" i="0" strike="noStrike">
              <a:solidFill>
                <a:srgbClr val="000000"/>
              </a:solidFill>
              <a:latin typeface="Arial" panose="020B0604020202020204" pitchFamily="7" charset="0"/>
              <a:cs typeface="Arial" panose="020B0604020202020204" pitchFamily="7" charset="0"/>
            </a:endParaRPr>
          </a:p>
          <a:p>
            <a:pPr algn="ctr" rtl="1">
              <a:defRPr sz="1000"/>
            </a:pPr>
            <a:endParaRPr lang="en-US" sz="1050" b="0" i="0" strike="noStrike">
              <a:solidFill>
                <a:srgbClr val="000000"/>
              </a:solidFill>
              <a:latin typeface="Arial" panose="020B0604020202020204" pitchFamily="7" charset="0"/>
              <a:cs typeface="Arial" panose="020B0604020202020204" pitchFamily="7" charset="0"/>
            </a:endParaRPr>
          </a:p>
          <a:p>
            <a:pPr algn="ctr" rtl="1">
              <a:defRPr sz="1000"/>
            </a:pPr>
            <a:endParaRPr lang="en-US" sz="1050" b="0" i="0" strike="noStrike">
              <a:solidFill>
                <a:srgbClr val="000000"/>
              </a:solidFill>
              <a:latin typeface="Arial" panose="020B0604020202020204" pitchFamily="7" charset="0"/>
              <a:cs typeface="Arial" panose="020B0604020202020204" pitchFamily="7" charset="0"/>
            </a:endParaRPr>
          </a:p>
          <a:p>
            <a:pPr algn="ctr" rtl="1">
              <a:defRPr sz="1000"/>
            </a:pPr>
            <a:endParaRPr lang="en-US" sz="1050" b="0" i="0" strike="noStrike">
              <a:solidFill>
                <a:srgbClr val="000000"/>
              </a:solidFill>
              <a:latin typeface="Arial" panose="020B0604020202020204" pitchFamily="7" charset="0"/>
              <a:cs typeface="Arial" panose="020B0604020202020204" pitchFamily="7" charset="0"/>
            </a:endParaRPr>
          </a:p>
          <a:p>
            <a:pPr algn="ctr" rtl="1">
              <a:defRPr sz="1000"/>
            </a:pPr>
            <a:endParaRPr lang="en-US" sz="1050" b="0" i="0" strike="noStrike">
              <a:solidFill>
                <a:srgbClr val="000000"/>
              </a:solidFill>
              <a:latin typeface="Arial" panose="020B0604020202020204" pitchFamily="7" charset="0"/>
              <a:cs typeface="Arial" panose="020B0604020202020204" pitchFamily="7" charset="0"/>
            </a:endParaRPr>
          </a:p>
          <a:p>
            <a:pPr algn="ctr" rtl="1">
              <a:defRPr sz="1000"/>
            </a:pPr>
            <a:endParaRPr lang="id-ID" sz="1050" b="0" i="0" strike="noStrike">
              <a:solidFill>
                <a:srgbClr val="000000"/>
              </a:solidFill>
              <a:latin typeface="Arial" panose="020B0604020202020204" pitchFamily="7" charset="0"/>
              <a:cs typeface="Arial" panose="020B0604020202020204" pitchFamily="7" charset="0"/>
            </a:endParaRPr>
          </a:p>
          <a:p>
            <a:pPr algn="ctr" rtl="1"/>
            <a:r>
              <a:rPr lang="en-US" sz="1100" b="1" i="0" u="sng">
                <a:effectLst/>
                <a:latin typeface="Arial" panose="020B0604020202020204" pitchFamily="7" charset="0"/>
                <a:ea typeface="+mn-ea"/>
                <a:cs typeface="Arial" panose="020B0604020202020204" pitchFamily="7" charset="0"/>
              </a:rPr>
              <a:t>Novi Ariwibowo</a:t>
            </a:r>
            <a:endParaRPr lang="id-ID">
              <a:effectLst/>
              <a:latin typeface="Arial" panose="020B0604020202020204" pitchFamily="7" charset="0"/>
              <a:cs typeface="Arial" panose="020B0604020202020204" pitchFamily="7" charset="0"/>
            </a:endParaRPr>
          </a:p>
        </xdr:txBody>
      </xdr:sp>
      <xdr:sp macro="" textlink="">
        <xdr:nvSpPr>
          <xdr:cNvPr id="5" name="Text Box 221">
            <a:extLst>
              <a:ext uri="{FF2B5EF4-FFF2-40B4-BE49-F238E27FC236}">
                <a16:creationId xmlns:a16="http://schemas.microsoft.com/office/drawing/2014/main" id="{00000000-0008-0000-1A00-000005000000}"/>
              </a:ext>
            </a:extLst>
          </xdr:cNvPr>
          <xdr:cNvSpPr txBox="1">
            <a:spLocks noChangeArrowheads="1"/>
          </xdr:cNvSpPr>
        </xdr:nvSpPr>
        <xdr:spPr>
          <a:xfrm>
            <a:off x="6379926" y="18278472"/>
            <a:ext cx="3326854" cy="1108918"/>
          </a:xfrm>
          <a:prstGeom prst="rect">
            <a:avLst/>
          </a:prstGeom>
          <a:solidFill>
            <a:srgbClr val="FFFFFF"/>
          </a:solidFill>
          <a:ln w="9525" algn="ctr">
            <a:solidFill>
              <a:srgbClr val="FFFFFF"/>
            </a:solidFill>
            <a:miter lim="800000"/>
          </a:ln>
          <a:effectLst/>
        </xdr:spPr>
        <xdr:txBody>
          <a:bodyPr vertOverflow="clip" wrap="square" lIns="27432" tIns="22860" rIns="27432" bIns="0" anchor="t" upright="1"/>
          <a:lstStyle/>
          <a:p>
            <a:pPr algn="ctr" rtl="1">
              <a:defRPr sz="1000"/>
            </a:pPr>
            <a:r>
              <a:rPr lang="en-US" sz="1050" b="0" i="0" strike="noStrike">
                <a:solidFill>
                  <a:srgbClr val="000000"/>
                </a:solidFill>
                <a:latin typeface="Arial" panose="020B0604020202020204" pitchFamily="7" charset="0"/>
                <a:cs typeface="Arial" panose="020B0604020202020204" pitchFamily="7" charset="0"/>
              </a:rPr>
              <a:t>Sidoarjo,   .......................2016</a:t>
            </a:r>
            <a:endParaRPr lang="id-ID" sz="1050" b="0" i="0" strike="noStrike">
              <a:solidFill>
                <a:srgbClr val="000000"/>
              </a:solidFill>
              <a:latin typeface="Arial" panose="020B0604020202020204" pitchFamily="7" charset="0"/>
              <a:cs typeface="Arial" panose="020B0604020202020204" pitchFamily="7" charset="0"/>
            </a:endParaRPr>
          </a:p>
          <a:p>
            <a:pPr algn="ctr" rtl="1">
              <a:defRPr sz="1000"/>
            </a:pPr>
            <a:r>
              <a:rPr lang="en-US" sz="1050" b="0" i="0" strike="noStrike">
                <a:solidFill>
                  <a:srgbClr val="000000"/>
                </a:solidFill>
                <a:latin typeface="Arial" panose="020B0604020202020204" pitchFamily="7" charset="0"/>
                <a:cs typeface="Arial" panose="020B0604020202020204" pitchFamily="7" charset="0"/>
              </a:rPr>
              <a:t>Tim Pelaksana Kegiatan</a:t>
            </a:r>
            <a:endParaRPr lang="id-ID" sz="1050" b="0" i="0" strike="noStrike">
              <a:solidFill>
                <a:srgbClr val="000000"/>
              </a:solidFill>
              <a:latin typeface="Arial" panose="020B0604020202020204" pitchFamily="7" charset="0"/>
              <a:cs typeface="Arial" panose="020B0604020202020204" pitchFamily="7" charset="0"/>
            </a:endParaRPr>
          </a:p>
          <a:p>
            <a:pPr algn="ctr" rtl="1">
              <a:defRPr sz="1000"/>
            </a:pPr>
            <a:endParaRPr lang="id-ID" sz="1050" b="0" i="0" strike="noStrike">
              <a:solidFill>
                <a:srgbClr val="000000"/>
              </a:solidFill>
              <a:latin typeface="Arial" panose="020B0604020202020204" pitchFamily="7" charset="0"/>
              <a:cs typeface="Arial" panose="020B0604020202020204" pitchFamily="7" charset="0"/>
            </a:endParaRPr>
          </a:p>
          <a:p>
            <a:pPr algn="ctr" rtl="1">
              <a:defRPr sz="1000"/>
            </a:pPr>
            <a:endParaRPr lang="id-ID" sz="1050" b="0" i="0" strike="noStrike">
              <a:solidFill>
                <a:srgbClr val="000000"/>
              </a:solidFill>
              <a:latin typeface="Arial" panose="020B0604020202020204" pitchFamily="7" charset="0"/>
              <a:cs typeface="Arial" panose="020B0604020202020204" pitchFamily="7" charset="0"/>
            </a:endParaRPr>
          </a:p>
          <a:p>
            <a:pPr algn="ctr" rtl="1">
              <a:defRPr sz="1000"/>
            </a:pPr>
            <a:endParaRPr lang="en-US" sz="1050" b="0" i="0" strike="noStrike">
              <a:solidFill>
                <a:srgbClr val="000000"/>
              </a:solidFill>
              <a:latin typeface="Arial" panose="020B0604020202020204" pitchFamily="7" charset="0"/>
              <a:cs typeface="Arial" panose="020B0604020202020204" pitchFamily="7" charset="0"/>
            </a:endParaRPr>
          </a:p>
          <a:p>
            <a:pPr algn="ctr" rtl="1">
              <a:defRPr sz="1000"/>
            </a:pPr>
            <a:endParaRPr lang="en-US" sz="1050" b="0" i="0" strike="noStrike">
              <a:solidFill>
                <a:srgbClr val="000000"/>
              </a:solidFill>
              <a:latin typeface="Arial" panose="020B0604020202020204" pitchFamily="7" charset="0"/>
              <a:cs typeface="Arial" panose="020B0604020202020204" pitchFamily="7" charset="0"/>
            </a:endParaRPr>
          </a:p>
          <a:p>
            <a:pPr algn="ctr" rtl="1">
              <a:defRPr sz="1000"/>
            </a:pPr>
            <a:endParaRPr lang="en-US" sz="1050" b="0" i="0" strike="noStrike">
              <a:solidFill>
                <a:srgbClr val="000000"/>
              </a:solidFill>
              <a:latin typeface="Arial" panose="020B0604020202020204" pitchFamily="7" charset="0"/>
              <a:cs typeface="Arial" panose="020B0604020202020204" pitchFamily="7" charset="0"/>
            </a:endParaRPr>
          </a:p>
          <a:p>
            <a:pPr algn="ctr" rtl="1">
              <a:defRPr sz="1000"/>
            </a:pPr>
            <a:endParaRPr lang="en-US" sz="1050" b="0" i="0" strike="noStrike">
              <a:solidFill>
                <a:srgbClr val="000000"/>
              </a:solidFill>
              <a:latin typeface="Arial" panose="020B0604020202020204" pitchFamily="7" charset="0"/>
              <a:cs typeface="Arial" panose="020B0604020202020204" pitchFamily="7" charset="0"/>
            </a:endParaRPr>
          </a:p>
          <a:p>
            <a:pPr algn="ctr" rtl="1">
              <a:defRPr sz="1000"/>
            </a:pPr>
            <a:endParaRPr lang="id-ID" sz="1050" b="0" i="0" strike="noStrike">
              <a:solidFill>
                <a:srgbClr val="000000"/>
              </a:solidFill>
              <a:latin typeface="Arial" panose="020B0604020202020204" pitchFamily="7" charset="0"/>
              <a:cs typeface="Arial" panose="020B0604020202020204" pitchFamily="7" charset="0"/>
            </a:endParaRPr>
          </a:p>
          <a:p>
            <a:pPr algn="ctr" rtl="1">
              <a:defRPr sz="1000"/>
            </a:pPr>
            <a:r>
              <a:rPr lang="en-US" sz="1050" b="1" i="0" u="sng" strike="noStrike">
                <a:solidFill>
                  <a:srgbClr val="000000"/>
                </a:solidFill>
                <a:latin typeface="Arial" panose="020B0604020202020204" pitchFamily="7" charset="0"/>
                <a:cs typeface="Arial" panose="020B0604020202020204" pitchFamily="7" charset="0"/>
              </a:rPr>
              <a:t>H. Ali Mas'ud</a:t>
            </a:r>
            <a:endParaRPr lang="id-ID" sz="1100" b="1" i="0" u="sng" strike="noStrike">
              <a:solidFill>
                <a:srgbClr val="000000"/>
              </a:solidFill>
              <a:latin typeface="Arial" panose="020B0604020202020204" pitchFamily="7" charset="0"/>
              <a:cs typeface="Arial" panose="020B0604020202020204" pitchFamily="7" charset="0"/>
            </a:endParaRPr>
          </a:p>
        </xdr:txBody>
      </xdr:sp>
    </xdr:grpSp>
    <xdr:clientData/>
  </xdr:twoCellAnchor>
</xdr:wsDr>
</file>

<file path=xl/drawings/drawing22.xml><?xml version="1.0" encoding="utf-8"?>
<xdr:wsDr xmlns:xdr="http://schemas.openxmlformats.org/drawingml/2006/spreadsheetDrawing" xmlns:a="http://schemas.openxmlformats.org/drawingml/2006/main">
  <xdr:twoCellAnchor>
    <xdr:from>
      <xdr:col>10</xdr:col>
      <xdr:colOff>228600</xdr:colOff>
      <xdr:row>101</xdr:row>
      <xdr:rowOff>104775</xdr:rowOff>
    </xdr:from>
    <xdr:to>
      <xdr:col>22</xdr:col>
      <xdr:colOff>104775</xdr:colOff>
      <xdr:row>104</xdr:row>
      <xdr:rowOff>76199</xdr:rowOff>
    </xdr:to>
    <xdr:sp macro="" textlink="">
      <xdr:nvSpPr>
        <xdr:cNvPr id="2" name="Isosceles Triangle 1">
          <a:extLst>
            <a:ext uri="{FF2B5EF4-FFF2-40B4-BE49-F238E27FC236}">
              <a16:creationId xmlns:a16="http://schemas.microsoft.com/office/drawing/2014/main" id="{00000000-0008-0000-1B00-000002000000}"/>
            </a:ext>
          </a:extLst>
        </xdr:cNvPr>
        <xdr:cNvSpPr/>
      </xdr:nvSpPr>
      <xdr:spPr>
        <a:xfrm>
          <a:off x="2735580" y="27193875"/>
          <a:ext cx="3076575" cy="641984"/>
        </a:xfrm>
        <a:prstGeom prst="triangle">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47625</xdr:colOff>
      <xdr:row>10</xdr:row>
      <xdr:rowOff>190500</xdr:rowOff>
    </xdr:from>
    <xdr:to>
      <xdr:col>26</xdr:col>
      <xdr:colOff>38100</xdr:colOff>
      <xdr:row>23</xdr:row>
      <xdr:rowOff>57150</xdr:rowOff>
    </xdr:to>
    <xdr:grpSp>
      <xdr:nvGrpSpPr>
        <xdr:cNvPr id="3" name="Group 1">
          <a:extLst>
            <a:ext uri="{FF2B5EF4-FFF2-40B4-BE49-F238E27FC236}">
              <a16:creationId xmlns:a16="http://schemas.microsoft.com/office/drawing/2014/main" id="{00000000-0008-0000-1B00-000003000000}"/>
            </a:ext>
          </a:extLst>
        </xdr:cNvPr>
        <xdr:cNvGrpSpPr>
          <a:grpSpLocks/>
        </xdr:cNvGrpSpPr>
      </xdr:nvGrpSpPr>
      <xdr:grpSpPr bwMode="auto">
        <a:xfrm>
          <a:off x="1914525" y="2641600"/>
          <a:ext cx="5540375" cy="4032250"/>
          <a:chOff x="2865" y="1665"/>
          <a:chExt cx="7680" cy="6345"/>
        </a:xfrm>
      </xdr:grpSpPr>
      <xdr:sp macro="" textlink="">
        <xdr:nvSpPr>
          <xdr:cNvPr id="4" name="Text Box 2">
            <a:extLst>
              <a:ext uri="{FF2B5EF4-FFF2-40B4-BE49-F238E27FC236}">
                <a16:creationId xmlns:a16="http://schemas.microsoft.com/office/drawing/2014/main" id="{00000000-0008-0000-1B00-000004000000}"/>
              </a:ext>
            </a:extLst>
          </xdr:cNvPr>
          <xdr:cNvSpPr txBox="1">
            <a:spLocks noChangeArrowheads="1"/>
          </xdr:cNvSpPr>
        </xdr:nvSpPr>
        <xdr:spPr bwMode="auto">
          <a:xfrm>
            <a:off x="6960" y="1770"/>
            <a:ext cx="3510" cy="555"/>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Calibri"/>
                <a:cs typeface="Calibri"/>
              </a:rPr>
              <a:t>Balok Pengikat 6/10 KLS II</a:t>
            </a:r>
          </a:p>
          <a:p>
            <a:pPr algn="l" rtl="0">
              <a:defRPr sz="1000"/>
            </a:pPr>
            <a:endParaRPr lang="en-US" sz="1200" b="0" i="0" u="none" strike="noStrike" baseline="0">
              <a:solidFill>
                <a:srgbClr val="000000"/>
              </a:solidFill>
              <a:latin typeface="Calibri"/>
              <a:cs typeface="Calibri"/>
            </a:endParaRPr>
          </a:p>
        </xdr:txBody>
      </xdr:sp>
      <xdr:sp macro="" textlink="">
        <xdr:nvSpPr>
          <xdr:cNvPr id="5" name="Text Box 3">
            <a:extLst>
              <a:ext uri="{FF2B5EF4-FFF2-40B4-BE49-F238E27FC236}">
                <a16:creationId xmlns:a16="http://schemas.microsoft.com/office/drawing/2014/main" id="{00000000-0008-0000-1B00-000005000000}"/>
              </a:ext>
            </a:extLst>
          </xdr:cNvPr>
          <xdr:cNvSpPr txBox="1">
            <a:spLocks noChangeArrowheads="1"/>
          </xdr:cNvSpPr>
        </xdr:nvSpPr>
        <xdr:spPr bwMode="auto">
          <a:xfrm>
            <a:off x="7440" y="2160"/>
            <a:ext cx="3105" cy="555"/>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Calibri"/>
                <a:cs typeface="Calibri"/>
              </a:rPr>
              <a:t>Balok Lantai 3/5 KLS II</a:t>
            </a:r>
          </a:p>
          <a:p>
            <a:pPr algn="l" rtl="0">
              <a:defRPr sz="1000"/>
            </a:pPr>
            <a:endParaRPr lang="en-US" sz="1200" b="0" i="0" u="none" strike="noStrike" baseline="0">
              <a:solidFill>
                <a:srgbClr val="000000"/>
              </a:solidFill>
              <a:latin typeface="Calibri"/>
              <a:cs typeface="Calibri"/>
            </a:endParaRPr>
          </a:p>
        </xdr:txBody>
      </xdr:sp>
      <xdr:grpSp>
        <xdr:nvGrpSpPr>
          <xdr:cNvPr id="6" name="Group 4">
            <a:extLst>
              <a:ext uri="{FF2B5EF4-FFF2-40B4-BE49-F238E27FC236}">
                <a16:creationId xmlns:a16="http://schemas.microsoft.com/office/drawing/2014/main" id="{00000000-0008-0000-1B00-000006000000}"/>
              </a:ext>
            </a:extLst>
          </xdr:cNvPr>
          <xdr:cNvGrpSpPr>
            <a:grpSpLocks/>
          </xdr:cNvGrpSpPr>
        </xdr:nvGrpSpPr>
        <xdr:grpSpPr bwMode="auto">
          <a:xfrm>
            <a:off x="2865" y="1665"/>
            <a:ext cx="6707" cy="6345"/>
            <a:chOff x="2865" y="1665"/>
            <a:chExt cx="6707" cy="6345"/>
          </a:xfrm>
        </xdr:grpSpPr>
        <xdr:sp macro="" textlink="">
          <xdr:nvSpPr>
            <xdr:cNvPr id="7" name="Rectangle 5">
              <a:extLst>
                <a:ext uri="{FF2B5EF4-FFF2-40B4-BE49-F238E27FC236}">
                  <a16:creationId xmlns:a16="http://schemas.microsoft.com/office/drawing/2014/main" id="{00000000-0008-0000-1B00-000007000000}"/>
                </a:ext>
              </a:extLst>
            </xdr:cNvPr>
            <xdr:cNvSpPr>
              <a:spLocks noChangeArrowheads="1"/>
            </xdr:cNvSpPr>
          </xdr:nvSpPr>
          <xdr:spPr bwMode="auto">
            <a:xfrm>
              <a:off x="3315" y="3045"/>
              <a:ext cx="4890" cy="3450"/>
            </a:xfrm>
            <a:prstGeom prst="rect">
              <a:avLst/>
            </a:prstGeom>
            <a:solidFill>
              <a:srgbClr val="FFFFFF"/>
            </a:solidFill>
            <a:ln w="19050">
              <a:solidFill>
                <a:srgbClr val="000000"/>
              </a:solidFill>
              <a:miter lim="800000"/>
              <a:headEnd/>
              <a:tailEnd/>
            </a:ln>
          </xdr:spPr>
        </xdr:sp>
        <xdr:sp macro="" textlink="">
          <xdr:nvSpPr>
            <xdr:cNvPr id="8" name="Rectangle 6">
              <a:extLst>
                <a:ext uri="{FF2B5EF4-FFF2-40B4-BE49-F238E27FC236}">
                  <a16:creationId xmlns:a16="http://schemas.microsoft.com/office/drawing/2014/main" id="{00000000-0008-0000-1B00-000008000000}"/>
                </a:ext>
              </a:extLst>
            </xdr:cNvPr>
            <xdr:cNvSpPr>
              <a:spLocks noChangeArrowheads="1"/>
            </xdr:cNvSpPr>
          </xdr:nvSpPr>
          <xdr:spPr bwMode="auto">
            <a:xfrm>
              <a:off x="3315" y="3045"/>
              <a:ext cx="135" cy="180"/>
            </a:xfrm>
            <a:prstGeom prst="rect">
              <a:avLst/>
            </a:prstGeom>
            <a:solidFill>
              <a:srgbClr val="7F7F7F"/>
            </a:solidFill>
            <a:ln w="19050">
              <a:solidFill>
                <a:srgbClr val="000000"/>
              </a:solidFill>
              <a:miter lim="800000"/>
              <a:headEnd/>
              <a:tailEnd/>
            </a:ln>
          </xdr:spPr>
        </xdr:sp>
        <xdr:sp macro="" textlink="">
          <xdr:nvSpPr>
            <xdr:cNvPr id="9" name="Rectangle 7">
              <a:extLst>
                <a:ext uri="{FF2B5EF4-FFF2-40B4-BE49-F238E27FC236}">
                  <a16:creationId xmlns:a16="http://schemas.microsoft.com/office/drawing/2014/main" id="{00000000-0008-0000-1B00-000009000000}"/>
                </a:ext>
              </a:extLst>
            </xdr:cNvPr>
            <xdr:cNvSpPr>
              <a:spLocks noChangeArrowheads="1"/>
            </xdr:cNvSpPr>
          </xdr:nvSpPr>
          <xdr:spPr bwMode="auto">
            <a:xfrm>
              <a:off x="8070" y="3045"/>
              <a:ext cx="135" cy="180"/>
            </a:xfrm>
            <a:prstGeom prst="rect">
              <a:avLst/>
            </a:prstGeom>
            <a:solidFill>
              <a:srgbClr val="7F7F7F"/>
            </a:solidFill>
            <a:ln w="19050">
              <a:solidFill>
                <a:srgbClr val="000000"/>
              </a:solidFill>
              <a:miter lim="800000"/>
              <a:headEnd/>
              <a:tailEnd/>
            </a:ln>
          </xdr:spPr>
        </xdr:sp>
        <xdr:sp macro="" textlink="">
          <xdr:nvSpPr>
            <xdr:cNvPr id="10" name="Rectangle 8">
              <a:extLst>
                <a:ext uri="{FF2B5EF4-FFF2-40B4-BE49-F238E27FC236}">
                  <a16:creationId xmlns:a16="http://schemas.microsoft.com/office/drawing/2014/main" id="{00000000-0008-0000-1B00-00000A000000}"/>
                </a:ext>
              </a:extLst>
            </xdr:cNvPr>
            <xdr:cNvSpPr>
              <a:spLocks noChangeArrowheads="1"/>
            </xdr:cNvSpPr>
          </xdr:nvSpPr>
          <xdr:spPr bwMode="auto">
            <a:xfrm>
              <a:off x="8070" y="6315"/>
              <a:ext cx="135" cy="180"/>
            </a:xfrm>
            <a:prstGeom prst="rect">
              <a:avLst/>
            </a:prstGeom>
            <a:solidFill>
              <a:srgbClr val="7F7F7F"/>
            </a:solidFill>
            <a:ln w="19050">
              <a:solidFill>
                <a:srgbClr val="000000"/>
              </a:solidFill>
              <a:miter lim="800000"/>
              <a:headEnd/>
              <a:tailEnd/>
            </a:ln>
          </xdr:spPr>
        </xdr:sp>
        <xdr:sp macro="" textlink="">
          <xdr:nvSpPr>
            <xdr:cNvPr id="11" name="Rectangle 9">
              <a:extLst>
                <a:ext uri="{FF2B5EF4-FFF2-40B4-BE49-F238E27FC236}">
                  <a16:creationId xmlns:a16="http://schemas.microsoft.com/office/drawing/2014/main" id="{00000000-0008-0000-1B00-00000B000000}"/>
                </a:ext>
              </a:extLst>
            </xdr:cNvPr>
            <xdr:cNvSpPr>
              <a:spLocks noChangeArrowheads="1"/>
            </xdr:cNvSpPr>
          </xdr:nvSpPr>
          <xdr:spPr bwMode="auto">
            <a:xfrm>
              <a:off x="3315" y="6315"/>
              <a:ext cx="135" cy="180"/>
            </a:xfrm>
            <a:prstGeom prst="rect">
              <a:avLst/>
            </a:prstGeom>
            <a:solidFill>
              <a:srgbClr val="7F7F7F"/>
            </a:solidFill>
            <a:ln w="19050">
              <a:solidFill>
                <a:srgbClr val="000000"/>
              </a:solidFill>
              <a:miter lim="800000"/>
              <a:headEnd/>
              <a:tailEnd/>
            </a:ln>
          </xdr:spPr>
        </xdr:sp>
        <xdr:cxnSp macro="">
          <xdr:nvCxnSpPr>
            <xdr:cNvPr id="12" name="AutoShape 10">
              <a:extLst>
                <a:ext uri="{FF2B5EF4-FFF2-40B4-BE49-F238E27FC236}">
                  <a16:creationId xmlns:a16="http://schemas.microsoft.com/office/drawing/2014/main" id="{00000000-0008-0000-1B00-00000C000000}"/>
                </a:ext>
              </a:extLst>
            </xdr:cNvPr>
            <xdr:cNvCxnSpPr>
              <a:cxnSpLocks noChangeShapeType="1"/>
            </xdr:cNvCxnSpPr>
          </xdr:nvCxnSpPr>
          <xdr:spPr bwMode="auto">
            <a:xfrm>
              <a:off x="3210" y="7305"/>
              <a:ext cx="5100" cy="0"/>
            </a:xfrm>
            <a:prstGeom prst="straightConnector1">
              <a:avLst/>
            </a:prstGeom>
            <a:noFill/>
            <a:ln w="9525">
              <a:solidFill>
                <a:srgbClr val="000000"/>
              </a:solidFill>
              <a:round/>
              <a:headEnd/>
              <a:tailEnd/>
            </a:ln>
          </xdr:spPr>
        </xdr:cxnSp>
        <xdr:cxnSp macro="">
          <xdr:nvCxnSpPr>
            <xdr:cNvPr id="13" name="AutoShape 11">
              <a:extLst>
                <a:ext uri="{FF2B5EF4-FFF2-40B4-BE49-F238E27FC236}">
                  <a16:creationId xmlns:a16="http://schemas.microsoft.com/office/drawing/2014/main" id="{00000000-0008-0000-1B00-00000D000000}"/>
                </a:ext>
              </a:extLst>
            </xdr:cNvPr>
            <xdr:cNvCxnSpPr>
              <a:cxnSpLocks noChangeShapeType="1"/>
            </xdr:cNvCxnSpPr>
          </xdr:nvCxnSpPr>
          <xdr:spPr bwMode="auto">
            <a:xfrm>
              <a:off x="3330" y="7110"/>
              <a:ext cx="0" cy="316"/>
            </a:xfrm>
            <a:prstGeom prst="straightConnector1">
              <a:avLst/>
            </a:prstGeom>
            <a:noFill/>
            <a:ln w="9525">
              <a:solidFill>
                <a:srgbClr val="000000"/>
              </a:solidFill>
              <a:round/>
              <a:headEnd/>
              <a:tailEnd/>
            </a:ln>
          </xdr:spPr>
        </xdr:cxnSp>
        <xdr:cxnSp macro="">
          <xdr:nvCxnSpPr>
            <xdr:cNvPr id="14" name="AutoShape 12">
              <a:extLst>
                <a:ext uri="{FF2B5EF4-FFF2-40B4-BE49-F238E27FC236}">
                  <a16:creationId xmlns:a16="http://schemas.microsoft.com/office/drawing/2014/main" id="{00000000-0008-0000-1B00-00000E000000}"/>
                </a:ext>
              </a:extLst>
            </xdr:cNvPr>
            <xdr:cNvCxnSpPr>
              <a:cxnSpLocks noChangeShapeType="1"/>
            </xdr:cNvCxnSpPr>
          </xdr:nvCxnSpPr>
          <xdr:spPr bwMode="auto">
            <a:xfrm>
              <a:off x="8205" y="7110"/>
              <a:ext cx="0" cy="316"/>
            </a:xfrm>
            <a:prstGeom prst="straightConnector1">
              <a:avLst/>
            </a:prstGeom>
            <a:noFill/>
            <a:ln w="9525">
              <a:solidFill>
                <a:srgbClr val="000000"/>
              </a:solidFill>
              <a:round/>
              <a:headEnd/>
              <a:tailEnd/>
            </a:ln>
          </xdr:spPr>
        </xdr:cxnSp>
        <xdr:cxnSp macro="">
          <xdr:nvCxnSpPr>
            <xdr:cNvPr id="15" name="AutoShape 13">
              <a:extLst>
                <a:ext uri="{FF2B5EF4-FFF2-40B4-BE49-F238E27FC236}">
                  <a16:creationId xmlns:a16="http://schemas.microsoft.com/office/drawing/2014/main" id="{00000000-0008-0000-1B00-00000F000000}"/>
                </a:ext>
              </a:extLst>
            </xdr:cNvPr>
            <xdr:cNvCxnSpPr>
              <a:cxnSpLocks noChangeShapeType="1"/>
            </xdr:cNvCxnSpPr>
          </xdr:nvCxnSpPr>
          <xdr:spPr bwMode="auto">
            <a:xfrm>
              <a:off x="9015" y="2955"/>
              <a:ext cx="0" cy="3645"/>
            </a:xfrm>
            <a:prstGeom prst="straightConnector1">
              <a:avLst/>
            </a:prstGeom>
            <a:noFill/>
            <a:ln w="9525">
              <a:solidFill>
                <a:srgbClr val="000000"/>
              </a:solidFill>
              <a:round/>
              <a:headEnd/>
              <a:tailEnd/>
            </a:ln>
          </xdr:spPr>
        </xdr:cxnSp>
        <xdr:cxnSp macro="">
          <xdr:nvCxnSpPr>
            <xdr:cNvPr id="16" name="AutoShape 14">
              <a:extLst>
                <a:ext uri="{FF2B5EF4-FFF2-40B4-BE49-F238E27FC236}">
                  <a16:creationId xmlns:a16="http://schemas.microsoft.com/office/drawing/2014/main" id="{00000000-0008-0000-1B00-000010000000}"/>
                </a:ext>
              </a:extLst>
            </xdr:cNvPr>
            <xdr:cNvCxnSpPr>
              <a:cxnSpLocks noChangeShapeType="1"/>
            </xdr:cNvCxnSpPr>
          </xdr:nvCxnSpPr>
          <xdr:spPr bwMode="auto">
            <a:xfrm flipH="1">
              <a:off x="8732" y="3045"/>
              <a:ext cx="389" cy="0"/>
            </a:xfrm>
            <a:prstGeom prst="straightConnector1">
              <a:avLst/>
            </a:prstGeom>
            <a:noFill/>
            <a:ln w="9525">
              <a:solidFill>
                <a:srgbClr val="000000"/>
              </a:solidFill>
              <a:round/>
              <a:headEnd/>
              <a:tailEnd/>
            </a:ln>
          </xdr:spPr>
        </xdr:cxnSp>
        <xdr:cxnSp macro="">
          <xdr:nvCxnSpPr>
            <xdr:cNvPr id="17" name="AutoShape 15">
              <a:extLst>
                <a:ext uri="{FF2B5EF4-FFF2-40B4-BE49-F238E27FC236}">
                  <a16:creationId xmlns:a16="http://schemas.microsoft.com/office/drawing/2014/main" id="{00000000-0008-0000-1B00-000011000000}"/>
                </a:ext>
              </a:extLst>
            </xdr:cNvPr>
            <xdr:cNvCxnSpPr>
              <a:cxnSpLocks noChangeShapeType="1"/>
            </xdr:cNvCxnSpPr>
          </xdr:nvCxnSpPr>
          <xdr:spPr bwMode="auto">
            <a:xfrm flipH="1">
              <a:off x="8747" y="6495"/>
              <a:ext cx="389" cy="0"/>
            </a:xfrm>
            <a:prstGeom prst="straightConnector1">
              <a:avLst/>
            </a:prstGeom>
            <a:noFill/>
            <a:ln w="9525">
              <a:solidFill>
                <a:srgbClr val="000000"/>
              </a:solidFill>
              <a:round/>
              <a:headEnd/>
              <a:tailEnd/>
            </a:ln>
          </xdr:spPr>
        </xdr:cxnSp>
        <xdr:cxnSp macro="">
          <xdr:nvCxnSpPr>
            <xdr:cNvPr id="18" name="AutoShape 16">
              <a:extLst>
                <a:ext uri="{FF2B5EF4-FFF2-40B4-BE49-F238E27FC236}">
                  <a16:creationId xmlns:a16="http://schemas.microsoft.com/office/drawing/2014/main" id="{00000000-0008-0000-1B00-000012000000}"/>
                </a:ext>
              </a:extLst>
            </xdr:cNvPr>
            <xdr:cNvCxnSpPr>
              <a:cxnSpLocks noChangeShapeType="1"/>
            </xdr:cNvCxnSpPr>
          </xdr:nvCxnSpPr>
          <xdr:spPr bwMode="auto">
            <a:xfrm flipH="1">
              <a:off x="3375" y="2025"/>
              <a:ext cx="390" cy="1140"/>
            </a:xfrm>
            <a:prstGeom prst="straightConnector1">
              <a:avLst/>
            </a:prstGeom>
            <a:noFill/>
            <a:ln w="9525">
              <a:solidFill>
                <a:srgbClr val="000000"/>
              </a:solidFill>
              <a:round/>
              <a:headEnd/>
              <a:tailEnd type="triangle" w="med" len="med"/>
            </a:ln>
          </xdr:spPr>
        </xdr:cxnSp>
        <xdr:cxnSp macro="">
          <xdr:nvCxnSpPr>
            <xdr:cNvPr id="19" name="AutoShape 17">
              <a:extLst>
                <a:ext uri="{FF2B5EF4-FFF2-40B4-BE49-F238E27FC236}">
                  <a16:creationId xmlns:a16="http://schemas.microsoft.com/office/drawing/2014/main" id="{00000000-0008-0000-1B00-000013000000}"/>
                </a:ext>
              </a:extLst>
            </xdr:cNvPr>
            <xdr:cNvCxnSpPr>
              <a:cxnSpLocks noChangeShapeType="1"/>
            </xdr:cNvCxnSpPr>
          </xdr:nvCxnSpPr>
          <xdr:spPr bwMode="auto">
            <a:xfrm>
              <a:off x="3765" y="2025"/>
              <a:ext cx="1350" cy="0"/>
            </a:xfrm>
            <a:prstGeom prst="straightConnector1">
              <a:avLst/>
            </a:prstGeom>
            <a:noFill/>
            <a:ln w="9525">
              <a:solidFill>
                <a:srgbClr val="000000"/>
              </a:solidFill>
              <a:round/>
              <a:headEnd/>
              <a:tailEnd/>
            </a:ln>
          </xdr:spPr>
        </xdr:cxnSp>
        <xdr:sp macro="" textlink="">
          <xdr:nvSpPr>
            <xdr:cNvPr id="20" name="Text Box 18">
              <a:extLst>
                <a:ext uri="{FF2B5EF4-FFF2-40B4-BE49-F238E27FC236}">
                  <a16:creationId xmlns:a16="http://schemas.microsoft.com/office/drawing/2014/main" id="{00000000-0008-0000-1B00-000014000000}"/>
                </a:ext>
              </a:extLst>
            </xdr:cNvPr>
            <xdr:cNvSpPr txBox="1">
              <a:spLocks noChangeArrowheads="1"/>
            </xdr:cNvSpPr>
          </xdr:nvSpPr>
          <xdr:spPr bwMode="auto">
            <a:xfrm>
              <a:off x="4320" y="2145"/>
              <a:ext cx="3105" cy="555"/>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Calibri"/>
                  <a:cs typeface="Calibri"/>
                </a:rPr>
                <a:t>Lantai Kayu 2/30 KLS II</a:t>
              </a:r>
            </a:p>
            <a:p>
              <a:pPr algn="l" rtl="0">
                <a:defRPr sz="1000"/>
              </a:pPr>
              <a:endParaRPr lang="en-US" sz="1200" b="0" i="0" u="none" strike="noStrike" baseline="0">
                <a:solidFill>
                  <a:srgbClr val="000000"/>
                </a:solidFill>
                <a:latin typeface="Calibri"/>
                <a:cs typeface="Calibri"/>
              </a:endParaRPr>
            </a:p>
          </xdr:txBody>
        </xdr:sp>
        <xdr:sp macro="" textlink="">
          <xdr:nvSpPr>
            <xdr:cNvPr id="21" name="Text Box 19">
              <a:extLst>
                <a:ext uri="{FF2B5EF4-FFF2-40B4-BE49-F238E27FC236}">
                  <a16:creationId xmlns:a16="http://schemas.microsoft.com/office/drawing/2014/main" id="{00000000-0008-0000-1B00-000015000000}"/>
                </a:ext>
              </a:extLst>
            </xdr:cNvPr>
            <xdr:cNvSpPr txBox="1">
              <a:spLocks noChangeArrowheads="1"/>
            </xdr:cNvSpPr>
          </xdr:nvSpPr>
          <xdr:spPr bwMode="auto">
            <a:xfrm>
              <a:off x="3585" y="1665"/>
              <a:ext cx="2640" cy="555"/>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Calibri"/>
                  <a:cs typeface="Calibri"/>
                </a:rPr>
                <a:t>Tiang Kayu 10/10 KLS II</a:t>
              </a:r>
            </a:p>
            <a:p>
              <a:pPr algn="l" rtl="0">
                <a:defRPr sz="1000"/>
              </a:pPr>
              <a:endParaRPr lang="en-US" sz="1200" b="0" i="0" u="none" strike="noStrike" baseline="0">
                <a:solidFill>
                  <a:srgbClr val="000000"/>
                </a:solidFill>
                <a:latin typeface="Calibri"/>
                <a:cs typeface="Calibri"/>
              </a:endParaRPr>
            </a:p>
          </xdr:txBody>
        </xdr:sp>
        <xdr:sp macro="" textlink="">
          <xdr:nvSpPr>
            <xdr:cNvPr id="22" name="Text Box 20">
              <a:extLst>
                <a:ext uri="{FF2B5EF4-FFF2-40B4-BE49-F238E27FC236}">
                  <a16:creationId xmlns:a16="http://schemas.microsoft.com/office/drawing/2014/main" id="{00000000-0008-0000-1B00-000016000000}"/>
                </a:ext>
              </a:extLst>
            </xdr:cNvPr>
            <xdr:cNvSpPr txBox="1">
              <a:spLocks noChangeArrowheads="1"/>
            </xdr:cNvSpPr>
          </xdr:nvSpPr>
          <xdr:spPr bwMode="auto">
            <a:xfrm>
              <a:off x="8897" y="4500"/>
              <a:ext cx="675" cy="435"/>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Calibri"/>
                  <a:cs typeface="Calibri"/>
                </a:rPr>
                <a:t>250</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23" name="Text Box 21">
              <a:extLst>
                <a:ext uri="{FF2B5EF4-FFF2-40B4-BE49-F238E27FC236}">
                  <a16:creationId xmlns:a16="http://schemas.microsoft.com/office/drawing/2014/main" id="{00000000-0008-0000-1B00-000017000000}"/>
                </a:ext>
              </a:extLst>
            </xdr:cNvPr>
            <xdr:cNvSpPr txBox="1">
              <a:spLocks noChangeArrowheads="1"/>
            </xdr:cNvSpPr>
          </xdr:nvSpPr>
          <xdr:spPr bwMode="auto">
            <a:xfrm>
              <a:off x="5385" y="6960"/>
              <a:ext cx="675" cy="435"/>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Calibri"/>
                  <a:cs typeface="Calibri"/>
                </a:rPr>
                <a:t>320</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24" name="Rectangle 22">
              <a:extLst>
                <a:ext uri="{FF2B5EF4-FFF2-40B4-BE49-F238E27FC236}">
                  <a16:creationId xmlns:a16="http://schemas.microsoft.com/office/drawing/2014/main" id="{00000000-0008-0000-1B00-000018000000}"/>
                </a:ext>
              </a:extLst>
            </xdr:cNvPr>
            <xdr:cNvSpPr>
              <a:spLocks noChangeArrowheads="1"/>
            </xdr:cNvSpPr>
          </xdr:nvSpPr>
          <xdr:spPr bwMode="auto">
            <a:xfrm>
              <a:off x="2865" y="2655"/>
              <a:ext cx="5790" cy="4275"/>
            </a:xfrm>
            <a:prstGeom prst="rect">
              <a:avLst/>
            </a:prstGeom>
            <a:noFill/>
            <a:ln w="3175" cap="rnd">
              <a:solidFill>
                <a:srgbClr val="000000"/>
              </a:solidFill>
              <a:prstDash val="sysDot"/>
              <a:miter lim="800000"/>
              <a:headEnd/>
              <a:tailEnd/>
            </a:ln>
          </xdr:spPr>
        </xdr:sp>
        <xdr:sp macro="" textlink="">
          <xdr:nvSpPr>
            <xdr:cNvPr id="25" name="Rectangle 23">
              <a:extLst>
                <a:ext uri="{FF2B5EF4-FFF2-40B4-BE49-F238E27FC236}">
                  <a16:creationId xmlns:a16="http://schemas.microsoft.com/office/drawing/2014/main" id="{00000000-0008-0000-1B00-000019000000}"/>
                </a:ext>
              </a:extLst>
            </xdr:cNvPr>
            <xdr:cNvSpPr>
              <a:spLocks noChangeArrowheads="1"/>
            </xdr:cNvSpPr>
          </xdr:nvSpPr>
          <xdr:spPr bwMode="auto">
            <a:xfrm>
              <a:off x="3450" y="6375"/>
              <a:ext cx="4620" cy="105"/>
            </a:xfrm>
            <a:prstGeom prst="rect">
              <a:avLst/>
            </a:prstGeom>
            <a:solidFill>
              <a:srgbClr val="FFFFFF"/>
            </a:solidFill>
            <a:ln w="12700">
              <a:solidFill>
                <a:srgbClr val="000000"/>
              </a:solidFill>
              <a:prstDash val="dash"/>
              <a:miter lim="800000"/>
              <a:headEnd/>
              <a:tailEnd/>
            </a:ln>
          </xdr:spPr>
        </xdr:sp>
        <xdr:sp macro="" textlink="">
          <xdr:nvSpPr>
            <xdr:cNvPr id="26" name="Rectangle 24">
              <a:extLst>
                <a:ext uri="{FF2B5EF4-FFF2-40B4-BE49-F238E27FC236}">
                  <a16:creationId xmlns:a16="http://schemas.microsoft.com/office/drawing/2014/main" id="{00000000-0008-0000-1B00-00001A000000}"/>
                </a:ext>
              </a:extLst>
            </xdr:cNvPr>
            <xdr:cNvSpPr>
              <a:spLocks noChangeArrowheads="1"/>
            </xdr:cNvSpPr>
          </xdr:nvSpPr>
          <xdr:spPr bwMode="auto">
            <a:xfrm>
              <a:off x="3450" y="3045"/>
              <a:ext cx="4620" cy="105"/>
            </a:xfrm>
            <a:prstGeom prst="rect">
              <a:avLst/>
            </a:prstGeom>
            <a:solidFill>
              <a:srgbClr val="FFFFFF"/>
            </a:solidFill>
            <a:ln w="12700">
              <a:solidFill>
                <a:srgbClr val="000000"/>
              </a:solidFill>
              <a:prstDash val="dash"/>
              <a:miter lim="800000"/>
              <a:headEnd/>
              <a:tailEnd/>
            </a:ln>
          </xdr:spPr>
        </xdr:sp>
        <xdr:sp macro="" textlink="">
          <xdr:nvSpPr>
            <xdr:cNvPr id="27" name="Rectangle 25">
              <a:extLst>
                <a:ext uri="{FF2B5EF4-FFF2-40B4-BE49-F238E27FC236}">
                  <a16:creationId xmlns:a16="http://schemas.microsoft.com/office/drawing/2014/main" id="{00000000-0008-0000-1B00-00001B000000}"/>
                </a:ext>
              </a:extLst>
            </xdr:cNvPr>
            <xdr:cNvSpPr>
              <a:spLocks noChangeArrowheads="1"/>
            </xdr:cNvSpPr>
          </xdr:nvSpPr>
          <xdr:spPr bwMode="auto">
            <a:xfrm rot="5400000">
              <a:off x="6593" y="4717"/>
              <a:ext cx="3090" cy="105"/>
            </a:xfrm>
            <a:prstGeom prst="rect">
              <a:avLst/>
            </a:prstGeom>
            <a:solidFill>
              <a:srgbClr val="FFFFFF"/>
            </a:solidFill>
            <a:ln w="12700">
              <a:solidFill>
                <a:srgbClr val="000000"/>
              </a:solidFill>
              <a:prstDash val="dash"/>
              <a:miter lim="800000"/>
              <a:headEnd/>
              <a:tailEnd/>
            </a:ln>
          </xdr:spPr>
        </xdr:sp>
        <xdr:sp macro="" textlink="">
          <xdr:nvSpPr>
            <xdr:cNvPr id="28" name="Rectangle 26">
              <a:extLst>
                <a:ext uri="{FF2B5EF4-FFF2-40B4-BE49-F238E27FC236}">
                  <a16:creationId xmlns:a16="http://schemas.microsoft.com/office/drawing/2014/main" id="{00000000-0008-0000-1B00-00001C000000}"/>
                </a:ext>
              </a:extLst>
            </xdr:cNvPr>
            <xdr:cNvSpPr>
              <a:spLocks noChangeArrowheads="1"/>
            </xdr:cNvSpPr>
          </xdr:nvSpPr>
          <xdr:spPr bwMode="auto">
            <a:xfrm rot="5400000">
              <a:off x="1823" y="4717"/>
              <a:ext cx="3090" cy="105"/>
            </a:xfrm>
            <a:prstGeom prst="rect">
              <a:avLst/>
            </a:prstGeom>
            <a:solidFill>
              <a:srgbClr val="FFFFFF"/>
            </a:solidFill>
            <a:ln w="12700">
              <a:solidFill>
                <a:srgbClr val="000000"/>
              </a:solidFill>
              <a:prstDash val="dash"/>
              <a:miter lim="800000"/>
              <a:headEnd/>
              <a:tailEnd/>
            </a:ln>
          </xdr:spPr>
        </xdr:sp>
        <xdr:sp macro="" textlink="">
          <xdr:nvSpPr>
            <xdr:cNvPr id="29" name="Rectangle 27">
              <a:extLst>
                <a:ext uri="{FF2B5EF4-FFF2-40B4-BE49-F238E27FC236}">
                  <a16:creationId xmlns:a16="http://schemas.microsoft.com/office/drawing/2014/main" id="{00000000-0008-0000-1B00-00001D000000}"/>
                </a:ext>
              </a:extLst>
            </xdr:cNvPr>
            <xdr:cNvSpPr>
              <a:spLocks noChangeArrowheads="1"/>
            </xdr:cNvSpPr>
          </xdr:nvSpPr>
          <xdr:spPr bwMode="auto">
            <a:xfrm>
              <a:off x="3450" y="6270"/>
              <a:ext cx="4620" cy="105"/>
            </a:xfrm>
            <a:prstGeom prst="rect">
              <a:avLst/>
            </a:prstGeom>
            <a:solidFill>
              <a:srgbClr val="FFFFFF"/>
            </a:solidFill>
            <a:ln w="3175">
              <a:solidFill>
                <a:srgbClr val="000000"/>
              </a:solidFill>
              <a:prstDash val="dash"/>
              <a:miter lim="800000"/>
              <a:headEnd/>
              <a:tailEnd/>
            </a:ln>
          </xdr:spPr>
        </xdr:sp>
        <xdr:sp macro="" textlink="">
          <xdr:nvSpPr>
            <xdr:cNvPr id="30" name="Rectangle 28">
              <a:extLst>
                <a:ext uri="{FF2B5EF4-FFF2-40B4-BE49-F238E27FC236}">
                  <a16:creationId xmlns:a16="http://schemas.microsoft.com/office/drawing/2014/main" id="{00000000-0008-0000-1B00-00001E000000}"/>
                </a:ext>
              </a:extLst>
            </xdr:cNvPr>
            <xdr:cNvSpPr>
              <a:spLocks noChangeArrowheads="1"/>
            </xdr:cNvSpPr>
          </xdr:nvSpPr>
          <xdr:spPr bwMode="auto">
            <a:xfrm>
              <a:off x="3450" y="3165"/>
              <a:ext cx="4620" cy="105"/>
            </a:xfrm>
            <a:prstGeom prst="rect">
              <a:avLst/>
            </a:prstGeom>
            <a:solidFill>
              <a:srgbClr val="FFFFFF"/>
            </a:solidFill>
            <a:ln w="3175">
              <a:solidFill>
                <a:srgbClr val="000000"/>
              </a:solidFill>
              <a:prstDash val="dash"/>
              <a:miter lim="800000"/>
              <a:headEnd/>
              <a:tailEnd/>
            </a:ln>
          </xdr:spPr>
        </xdr:sp>
        <xdr:sp macro="" textlink="">
          <xdr:nvSpPr>
            <xdr:cNvPr id="31" name="Rectangle 29">
              <a:extLst>
                <a:ext uri="{FF2B5EF4-FFF2-40B4-BE49-F238E27FC236}">
                  <a16:creationId xmlns:a16="http://schemas.microsoft.com/office/drawing/2014/main" id="{00000000-0008-0000-1B00-00001F000000}"/>
                </a:ext>
              </a:extLst>
            </xdr:cNvPr>
            <xdr:cNvSpPr>
              <a:spLocks noChangeArrowheads="1"/>
            </xdr:cNvSpPr>
          </xdr:nvSpPr>
          <xdr:spPr bwMode="auto">
            <a:xfrm>
              <a:off x="3435" y="5340"/>
              <a:ext cx="4635" cy="105"/>
            </a:xfrm>
            <a:prstGeom prst="rect">
              <a:avLst/>
            </a:prstGeom>
            <a:solidFill>
              <a:srgbClr val="FFFFFF"/>
            </a:solidFill>
            <a:ln w="3175">
              <a:solidFill>
                <a:srgbClr val="000000"/>
              </a:solidFill>
              <a:prstDash val="dash"/>
              <a:miter lim="800000"/>
              <a:headEnd/>
              <a:tailEnd/>
            </a:ln>
          </xdr:spPr>
        </xdr:sp>
        <xdr:sp macro="" textlink="">
          <xdr:nvSpPr>
            <xdr:cNvPr id="32" name="Rectangle 30">
              <a:extLst>
                <a:ext uri="{FF2B5EF4-FFF2-40B4-BE49-F238E27FC236}">
                  <a16:creationId xmlns:a16="http://schemas.microsoft.com/office/drawing/2014/main" id="{00000000-0008-0000-1B00-000020000000}"/>
                </a:ext>
              </a:extLst>
            </xdr:cNvPr>
            <xdr:cNvSpPr>
              <a:spLocks noChangeArrowheads="1"/>
            </xdr:cNvSpPr>
          </xdr:nvSpPr>
          <xdr:spPr bwMode="auto">
            <a:xfrm>
              <a:off x="3435" y="5805"/>
              <a:ext cx="4635" cy="105"/>
            </a:xfrm>
            <a:prstGeom prst="rect">
              <a:avLst/>
            </a:prstGeom>
            <a:solidFill>
              <a:srgbClr val="FFFFFF"/>
            </a:solidFill>
            <a:ln w="3175">
              <a:solidFill>
                <a:srgbClr val="000000"/>
              </a:solidFill>
              <a:prstDash val="dash"/>
              <a:miter lim="800000"/>
              <a:headEnd/>
              <a:tailEnd/>
            </a:ln>
          </xdr:spPr>
        </xdr:sp>
        <xdr:sp macro="" textlink="">
          <xdr:nvSpPr>
            <xdr:cNvPr id="33" name="Rectangle 31">
              <a:extLst>
                <a:ext uri="{FF2B5EF4-FFF2-40B4-BE49-F238E27FC236}">
                  <a16:creationId xmlns:a16="http://schemas.microsoft.com/office/drawing/2014/main" id="{00000000-0008-0000-1B00-000021000000}"/>
                </a:ext>
              </a:extLst>
            </xdr:cNvPr>
            <xdr:cNvSpPr>
              <a:spLocks noChangeArrowheads="1"/>
            </xdr:cNvSpPr>
          </xdr:nvSpPr>
          <xdr:spPr bwMode="auto">
            <a:xfrm>
              <a:off x="3435" y="4785"/>
              <a:ext cx="4635" cy="105"/>
            </a:xfrm>
            <a:prstGeom prst="rect">
              <a:avLst/>
            </a:prstGeom>
            <a:solidFill>
              <a:srgbClr val="FFFFFF"/>
            </a:solidFill>
            <a:ln w="3175">
              <a:solidFill>
                <a:srgbClr val="000000"/>
              </a:solidFill>
              <a:prstDash val="dash"/>
              <a:miter lim="800000"/>
              <a:headEnd/>
              <a:tailEnd/>
            </a:ln>
          </xdr:spPr>
        </xdr:sp>
        <xdr:sp macro="" textlink="">
          <xdr:nvSpPr>
            <xdr:cNvPr id="34" name="Rectangle 32">
              <a:extLst>
                <a:ext uri="{FF2B5EF4-FFF2-40B4-BE49-F238E27FC236}">
                  <a16:creationId xmlns:a16="http://schemas.microsoft.com/office/drawing/2014/main" id="{00000000-0008-0000-1B00-000022000000}"/>
                </a:ext>
              </a:extLst>
            </xdr:cNvPr>
            <xdr:cNvSpPr>
              <a:spLocks noChangeArrowheads="1"/>
            </xdr:cNvSpPr>
          </xdr:nvSpPr>
          <xdr:spPr bwMode="auto">
            <a:xfrm>
              <a:off x="3435" y="4245"/>
              <a:ext cx="4635" cy="105"/>
            </a:xfrm>
            <a:prstGeom prst="rect">
              <a:avLst/>
            </a:prstGeom>
            <a:solidFill>
              <a:srgbClr val="FFFFFF"/>
            </a:solidFill>
            <a:ln w="3175">
              <a:solidFill>
                <a:srgbClr val="000000"/>
              </a:solidFill>
              <a:prstDash val="dash"/>
              <a:miter lim="800000"/>
              <a:headEnd/>
              <a:tailEnd/>
            </a:ln>
          </xdr:spPr>
        </xdr:sp>
        <xdr:sp macro="" textlink="">
          <xdr:nvSpPr>
            <xdr:cNvPr id="35" name="Rectangle 33">
              <a:extLst>
                <a:ext uri="{FF2B5EF4-FFF2-40B4-BE49-F238E27FC236}">
                  <a16:creationId xmlns:a16="http://schemas.microsoft.com/office/drawing/2014/main" id="{00000000-0008-0000-1B00-000023000000}"/>
                </a:ext>
              </a:extLst>
            </xdr:cNvPr>
            <xdr:cNvSpPr>
              <a:spLocks noChangeArrowheads="1"/>
            </xdr:cNvSpPr>
          </xdr:nvSpPr>
          <xdr:spPr bwMode="auto">
            <a:xfrm>
              <a:off x="3435" y="3705"/>
              <a:ext cx="4635" cy="105"/>
            </a:xfrm>
            <a:prstGeom prst="rect">
              <a:avLst/>
            </a:prstGeom>
            <a:solidFill>
              <a:srgbClr val="FFFFFF"/>
            </a:solidFill>
            <a:ln w="3175">
              <a:solidFill>
                <a:srgbClr val="000000"/>
              </a:solidFill>
              <a:prstDash val="dash"/>
              <a:miter lim="800000"/>
              <a:headEnd/>
              <a:tailEnd/>
            </a:ln>
          </xdr:spPr>
        </xdr:sp>
        <xdr:grpSp>
          <xdr:nvGrpSpPr>
            <xdr:cNvPr id="36" name="Group 34">
              <a:extLst>
                <a:ext uri="{FF2B5EF4-FFF2-40B4-BE49-F238E27FC236}">
                  <a16:creationId xmlns:a16="http://schemas.microsoft.com/office/drawing/2014/main" id="{00000000-0008-0000-1B00-000024000000}"/>
                </a:ext>
              </a:extLst>
            </xdr:cNvPr>
            <xdr:cNvGrpSpPr>
              <a:grpSpLocks/>
            </xdr:cNvGrpSpPr>
          </xdr:nvGrpSpPr>
          <xdr:grpSpPr bwMode="auto">
            <a:xfrm>
              <a:off x="4230" y="2505"/>
              <a:ext cx="1620" cy="1020"/>
              <a:chOff x="5505" y="3720"/>
              <a:chExt cx="1620" cy="1020"/>
            </a:xfrm>
          </xdr:grpSpPr>
          <xdr:cxnSp macro="">
            <xdr:nvCxnSpPr>
              <xdr:cNvPr id="45" name="AutoShape 35">
                <a:extLst>
                  <a:ext uri="{FF2B5EF4-FFF2-40B4-BE49-F238E27FC236}">
                    <a16:creationId xmlns:a16="http://schemas.microsoft.com/office/drawing/2014/main" id="{00000000-0008-0000-1B00-00002D000000}"/>
                  </a:ext>
                </a:extLst>
              </xdr:cNvPr>
              <xdr:cNvCxnSpPr>
                <a:cxnSpLocks noChangeShapeType="1"/>
              </xdr:cNvCxnSpPr>
            </xdr:nvCxnSpPr>
            <xdr:spPr bwMode="auto">
              <a:xfrm>
                <a:off x="5775" y="3720"/>
                <a:ext cx="1350" cy="0"/>
              </a:xfrm>
              <a:prstGeom prst="straightConnector1">
                <a:avLst/>
              </a:prstGeom>
              <a:noFill/>
              <a:ln w="9525">
                <a:solidFill>
                  <a:srgbClr val="000000"/>
                </a:solidFill>
                <a:round/>
                <a:headEnd/>
                <a:tailEnd/>
              </a:ln>
            </xdr:spPr>
          </xdr:cxnSp>
          <xdr:cxnSp macro="">
            <xdr:nvCxnSpPr>
              <xdr:cNvPr id="46" name="AutoShape 36">
                <a:extLst>
                  <a:ext uri="{FF2B5EF4-FFF2-40B4-BE49-F238E27FC236}">
                    <a16:creationId xmlns:a16="http://schemas.microsoft.com/office/drawing/2014/main" id="{00000000-0008-0000-1B00-00002E000000}"/>
                  </a:ext>
                </a:extLst>
              </xdr:cNvPr>
              <xdr:cNvCxnSpPr>
                <a:cxnSpLocks noChangeShapeType="1"/>
              </xdr:cNvCxnSpPr>
            </xdr:nvCxnSpPr>
            <xdr:spPr bwMode="auto">
              <a:xfrm flipH="1">
                <a:off x="5505" y="3720"/>
                <a:ext cx="270" cy="1020"/>
              </a:xfrm>
              <a:prstGeom prst="straightConnector1">
                <a:avLst/>
              </a:prstGeom>
              <a:noFill/>
              <a:ln w="9525">
                <a:solidFill>
                  <a:srgbClr val="000000"/>
                </a:solidFill>
                <a:round/>
                <a:headEnd/>
                <a:tailEnd type="triangle" w="med" len="med"/>
              </a:ln>
            </xdr:spPr>
          </xdr:cxnSp>
        </xdr:grpSp>
        <xdr:grpSp>
          <xdr:nvGrpSpPr>
            <xdr:cNvPr id="37" name="Group 37">
              <a:extLst>
                <a:ext uri="{FF2B5EF4-FFF2-40B4-BE49-F238E27FC236}">
                  <a16:creationId xmlns:a16="http://schemas.microsoft.com/office/drawing/2014/main" id="{00000000-0008-0000-1B00-000025000000}"/>
                </a:ext>
              </a:extLst>
            </xdr:cNvPr>
            <xdr:cNvGrpSpPr>
              <a:grpSpLocks/>
            </xdr:cNvGrpSpPr>
          </xdr:nvGrpSpPr>
          <xdr:grpSpPr bwMode="auto">
            <a:xfrm>
              <a:off x="7335" y="2505"/>
              <a:ext cx="1801" cy="1305"/>
              <a:chOff x="5505" y="3720"/>
              <a:chExt cx="1620" cy="1020"/>
            </a:xfrm>
          </xdr:grpSpPr>
          <xdr:cxnSp macro="">
            <xdr:nvCxnSpPr>
              <xdr:cNvPr id="43" name="AutoShape 38">
                <a:extLst>
                  <a:ext uri="{FF2B5EF4-FFF2-40B4-BE49-F238E27FC236}">
                    <a16:creationId xmlns:a16="http://schemas.microsoft.com/office/drawing/2014/main" id="{00000000-0008-0000-1B00-00002B000000}"/>
                  </a:ext>
                </a:extLst>
              </xdr:cNvPr>
              <xdr:cNvCxnSpPr>
                <a:cxnSpLocks noChangeShapeType="1"/>
              </xdr:cNvCxnSpPr>
            </xdr:nvCxnSpPr>
            <xdr:spPr bwMode="auto">
              <a:xfrm>
                <a:off x="5775" y="3720"/>
                <a:ext cx="1350" cy="0"/>
              </a:xfrm>
              <a:prstGeom prst="straightConnector1">
                <a:avLst/>
              </a:prstGeom>
              <a:noFill/>
              <a:ln w="9525">
                <a:solidFill>
                  <a:srgbClr val="000000"/>
                </a:solidFill>
                <a:round/>
                <a:headEnd/>
                <a:tailEnd/>
              </a:ln>
            </xdr:spPr>
          </xdr:cxnSp>
          <xdr:cxnSp macro="">
            <xdr:nvCxnSpPr>
              <xdr:cNvPr id="44" name="AutoShape 39">
                <a:extLst>
                  <a:ext uri="{FF2B5EF4-FFF2-40B4-BE49-F238E27FC236}">
                    <a16:creationId xmlns:a16="http://schemas.microsoft.com/office/drawing/2014/main" id="{00000000-0008-0000-1B00-00002C000000}"/>
                  </a:ext>
                </a:extLst>
              </xdr:cNvPr>
              <xdr:cNvCxnSpPr>
                <a:cxnSpLocks noChangeShapeType="1"/>
              </xdr:cNvCxnSpPr>
            </xdr:nvCxnSpPr>
            <xdr:spPr bwMode="auto">
              <a:xfrm flipH="1">
                <a:off x="5505" y="3720"/>
                <a:ext cx="270" cy="1020"/>
              </a:xfrm>
              <a:prstGeom prst="straightConnector1">
                <a:avLst/>
              </a:prstGeom>
              <a:noFill/>
              <a:ln w="9525">
                <a:solidFill>
                  <a:srgbClr val="000000"/>
                </a:solidFill>
                <a:round/>
                <a:headEnd/>
                <a:tailEnd type="triangle" w="med" len="med"/>
              </a:ln>
            </xdr:spPr>
          </xdr:cxnSp>
        </xdr:grpSp>
        <xdr:grpSp>
          <xdr:nvGrpSpPr>
            <xdr:cNvPr id="38" name="Group 40">
              <a:extLst>
                <a:ext uri="{FF2B5EF4-FFF2-40B4-BE49-F238E27FC236}">
                  <a16:creationId xmlns:a16="http://schemas.microsoft.com/office/drawing/2014/main" id="{00000000-0008-0000-1B00-000026000000}"/>
                </a:ext>
              </a:extLst>
            </xdr:cNvPr>
            <xdr:cNvGrpSpPr>
              <a:grpSpLocks/>
            </xdr:cNvGrpSpPr>
          </xdr:nvGrpSpPr>
          <xdr:grpSpPr bwMode="auto">
            <a:xfrm>
              <a:off x="6855" y="2130"/>
              <a:ext cx="1620" cy="1020"/>
              <a:chOff x="5505" y="3720"/>
              <a:chExt cx="1620" cy="1020"/>
            </a:xfrm>
          </xdr:grpSpPr>
          <xdr:cxnSp macro="">
            <xdr:nvCxnSpPr>
              <xdr:cNvPr id="41" name="AutoShape 41">
                <a:extLst>
                  <a:ext uri="{FF2B5EF4-FFF2-40B4-BE49-F238E27FC236}">
                    <a16:creationId xmlns:a16="http://schemas.microsoft.com/office/drawing/2014/main" id="{00000000-0008-0000-1B00-000029000000}"/>
                  </a:ext>
                </a:extLst>
              </xdr:cNvPr>
              <xdr:cNvCxnSpPr>
                <a:cxnSpLocks noChangeShapeType="1"/>
              </xdr:cNvCxnSpPr>
            </xdr:nvCxnSpPr>
            <xdr:spPr bwMode="auto">
              <a:xfrm>
                <a:off x="5775" y="3720"/>
                <a:ext cx="1350" cy="0"/>
              </a:xfrm>
              <a:prstGeom prst="straightConnector1">
                <a:avLst/>
              </a:prstGeom>
              <a:noFill/>
              <a:ln w="9525">
                <a:solidFill>
                  <a:srgbClr val="000000"/>
                </a:solidFill>
                <a:round/>
                <a:headEnd/>
                <a:tailEnd/>
              </a:ln>
            </xdr:spPr>
          </xdr:cxnSp>
          <xdr:cxnSp macro="">
            <xdr:nvCxnSpPr>
              <xdr:cNvPr id="42" name="AutoShape 42">
                <a:extLst>
                  <a:ext uri="{FF2B5EF4-FFF2-40B4-BE49-F238E27FC236}">
                    <a16:creationId xmlns:a16="http://schemas.microsoft.com/office/drawing/2014/main" id="{00000000-0008-0000-1B00-00002A000000}"/>
                  </a:ext>
                </a:extLst>
              </xdr:cNvPr>
              <xdr:cNvCxnSpPr>
                <a:cxnSpLocks noChangeShapeType="1"/>
              </xdr:cNvCxnSpPr>
            </xdr:nvCxnSpPr>
            <xdr:spPr bwMode="auto">
              <a:xfrm flipH="1">
                <a:off x="5505" y="3720"/>
                <a:ext cx="270" cy="1020"/>
              </a:xfrm>
              <a:prstGeom prst="straightConnector1">
                <a:avLst/>
              </a:prstGeom>
              <a:noFill/>
              <a:ln w="9525">
                <a:solidFill>
                  <a:srgbClr val="000000"/>
                </a:solidFill>
                <a:round/>
                <a:headEnd/>
                <a:tailEnd type="triangle" w="med" len="med"/>
              </a:ln>
            </xdr:spPr>
          </xdr:cxnSp>
        </xdr:grpSp>
        <xdr:sp macro="" textlink="">
          <xdr:nvSpPr>
            <xdr:cNvPr id="39" name="Text Box 43">
              <a:extLst>
                <a:ext uri="{FF2B5EF4-FFF2-40B4-BE49-F238E27FC236}">
                  <a16:creationId xmlns:a16="http://schemas.microsoft.com/office/drawing/2014/main" id="{00000000-0008-0000-1B00-000027000000}"/>
                </a:ext>
              </a:extLst>
            </xdr:cNvPr>
            <xdr:cNvSpPr txBox="1">
              <a:spLocks noChangeArrowheads="1"/>
            </xdr:cNvSpPr>
          </xdr:nvSpPr>
          <xdr:spPr bwMode="auto">
            <a:xfrm>
              <a:off x="5115" y="7455"/>
              <a:ext cx="1440" cy="555"/>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400" b="1" i="0" u="none" strike="noStrike" baseline="0">
                  <a:solidFill>
                    <a:srgbClr val="000000"/>
                  </a:solidFill>
                  <a:latin typeface="Calibri"/>
                  <a:cs typeface="Calibri"/>
                </a:rPr>
                <a:t> DENAH</a:t>
              </a:r>
            </a:p>
            <a:p>
              <a:pPr algn="l" rtl="0">
                <a:defRPr sz="1000"/>
              </a:pPr>
              <a:endParaRPr lang="en-US" sz="1400" b="1" i="0" u="none" strike="noStrike" baseline="0">
                <a:solidFill>
                  <a:srgbClr val="000000"/>
                </a:solidFill>
                <a:latin typeface="Calibri"/>
                <a:cs typeface="Calibri"/>
              </a:endParaRPr>
            </a:p>
          </xdr:txBody>
        </xdr:sp>
        <xdr:sp macro="" textlink="">
          <xdr:nvSpPr>
            <xdr:cNvPr id="40" name="Rectangle 44">
              <a:extLst>
                <a:ext uri="{FF2B5EF4-FFF2-40B4-BE49-F238E27FC236}">
                  <a16:creationId xmlns:a16="http://schemas.microsoft.com/office/drawing/2014/main" id="{00000000-0008-0000-1B00-000028000000}"/>
                </a:ext>
              </a:extLst>
            </xdr:cNvPr>
            <xdr:cNvSpPr>
              <a:spLocks noChangeArrowheads="1"/>
            </xdr:cNvSpPr>
          </xdr:nvSpPr>
          <xdr:spPr bwMode="auto">
            <a:xfrm rot="5400000">
              <a:off x="4080" y="4710"/>
              <a:ext cx="3435" cy="105"/>
            </a:xfrm>
            <a:prstGeom prst="rect">
              <a:avLst/>
            </a:prstGeom>
            <a:solidFill>
              <a:srgbClr val="FFFFFF"/>
            </a:solidFill>
            <a:ln w="12700">
              <a:solidFill>
                <a:srgbClr val="000000"/>
              </a:solidFill>
              <a:prstDash val="dash"/>
              <a:miter lim="800000"/>
              <a:headEnd/>
              <a:tailEnd/>
            </a:ln>
          </xdr:spPr>
        </xdr:sp>
      </xdr:grpSp>
    </xdr:grpSp>
    <xdr:clientData/>
  </xdr:twoCellAnchor>
  <xdr:twoCellAnchor>
    <xdr:from>
      <xdr:col>11</xdr:col>
      <xdr:colOff>10815</xdr:colOff>
      <xdr:row>43</xdr:row>
      <xdr:rowOff>57150</xdr:rowOff>
    </xdr:from>
    <xdr:to>
      <xdr:col>23</xdr:col>
      <xdr:colOff>47016</xdr:colOff>
      <xdr:row>43</xdr:row>
      <xdr:rowOff>200025</xdr:rowOff>
    </xdr:to>
    <xdr:sp macro="" textlink="">
      <xdr:nvSpPr>
        <xdr:cNvPr id="47" name="Rectangle 46">
          <a:extLst>
            <a:ext uri="{FF2B5EF4-FFF2-40B4-BE49-F238E27FC236}">
              <a16:creationId xmlns:a16="http://schemas.microsoft.com/office/drawing/2014/main" id="{00000000-0008-0000-1B00-00002F000000}"/>
            </a:ext>
          </a:extLst>
        </xdr:cNvPr>
        <xdr:cNvSpPr>
          <a:spLocks noChangeArrowheads="1"/>
        </xdr:cNvSpPr>
      </xdr:nvSpPr>
      <xdr:spPr bwMode="auto">
        <a:xfrm>
          <a:off x="2784495" y="11449050"/>
          <a:ext cx="3236601" cy="142875"/>
        </a:xfrm>
        <a:prstGeom prst="rect">
          <a:avLst/>
        </a:prstGeom>
        <a:solidFill>
          <a:schemeClr val="bg1">
            <a:lumMod val="85000"/>
          </a:schemeClr>
        </a:solidFill>
        <a:ln w="9525">
          <a:solidFill>
            <a:srgbClr val="000000"/>
          </a:solidFill>
          <a:prstDash val="dash"/>
          <a:miter lim="800000"/>
          <a:headEnd/>
          <a:tailEnd/>
        </a:ln>
      </xdr:spPr>
    </xdr:sp>
    <xdr:clientData/>
  </xdr:twoCellAnchor>
  <xdr:twoCellAnchor>
    <xdr:from>
      <xdr:col>9</xdr:col>
      <xdr:colOff>219281</xdr:colOff>
      <xdr:row>44</xdr:row>
      <xdr:rowOff>114300</xdr:rowOff>
    </xdr:from>
    <xdr:to>
      <xdr:col>24</xdr:col>
      <xdr:colOff>84936</xdr:colOff>
      <xdr:row>45</xdr:row>
      <xdr:rowOff>76200</xdr:rowOff>
    </xdr:to>
    <xdr:sp macro="" textlink="">
      <xdr:nvSpPr>
        <xdr:cNvPr id="48" name="Rectangle 47">
          <a:extLst>
            <a:ext uri="{FF2B5EF4-FFF2-40B4-BE49-F238E27FC236}">
              <a16:creationId xmlns:a16="http://schemas.microsoft.com/office/drawing/2014/main" id="{00000000-0008-0000-1B00-000030000000}"/>
            </a:ext>
          </a:extLst>
        </xdr:cNvPr>
        <xdr:cNvSpPr>
          <a:spLocks noChangeArrowheads="1"/>
        </xdr:cNvSpPr>
      </xdr:nvSpPr>
      <xdr:spPr bwMode="auto">
        <a:xfrm>
          <a:off x="2459561" y="11727180"/>
          <a:ext cx="3866155" cy="190500"/>
        </a:xfrm>
        <a:prstGeom prst="rect">
          <a:avLst/>
        </a:prstGeom>
        <a:solidFill>
          <a:schemeClr val="bg1">
            <a:lumMod val="50000"/>
          </a:schemeClr>
        </a:solidFill>
        <a:ln w="9525">
          <a:solidFill>
            <a:srgbClr val="000000"/>
          </a:solidFill>
          <a:miter lim="800000"/>
          <a:headEnd/>
          <a:tailEnd/>
        </a:ln>
      </xdr:spPr>
    </xdr:sp>
    <xdr:clientData/>
  </xdr:twoCellAnchor>
  <xdr:twoCellAnchor>
    <xdr:from>
      <xdr:col>9</xdr:col>
      <xdr:colOff>219281</xdr:colOff>
      <xdr:row>42</xdr:row>
      <xdr:rowOff>142875</xdr:rowOff>
    </xdr:from>
    <xdr:to>
      <xdr:col>24</xdr:col>
      <xdr:colOff>84936</xdr:colOff>
      <xdr:row>42</xdr:row>
      <xdr:rowOff>219075</xdr:rowOff>
    </xdr:to>
    <xdr:sp macro="" textlink="">
      <xdr:nvSpPr>
        <xdr:cNvPr id="49" name="Rectangle 48">
          <a:extLst>
            <a:ext uri="{FF2B5EF4-FFF2-40B4-BE49-F238E27FC236}">
              <a16:creationId xmlns:a16="http://schemas.microsoft.com/office/drawing/2014/main" id="{00000000-0008-0000-1B00-000031000000}"/>
            </a:ext>
          </a:extLst>
        </xdr:cNvPr>
        <xdr:cNvSpPr>
          <a:spLocks noChangeArrowheads="1"/>
        </xdr:cNvSpPr>
      </xdr:nvSpPr>
      <xdr:spPr bwMode="auto">
        <a:xfrm>
          <a:off x="2459561" y="11306175"/>
          <a:ext cx="3866155" cy="76200"/>
        </a:xfrm>
        <a:prstGeom prst="rect">
          <a:avLst/>
        </a:prstGeom>
        <a:solidFill>
          <a:schemeClr val="bg1">
            <a:lumMod val="65000"/>
          </a:schemeClr>
        </a:solidFill>
        <a:ln w="9525">
          <a:solidFill>
            <a:srgbClr val="000000"/>
          </a:solidFill>
          <a:miter lim="800000"/>
          <a:headEnd/>
          <a:tailEnd/>
        </a:ln>
      </xdr:spPr>
    </xdr:sp>
    <xdr:clientData/>
  </xdr:twoCellAnchor>
  <xdr:twoCellAnchor>
    <xdr:from>
      <xdr:col>11</xdr:col>
      <xdr:colOff>10815</xdr:colOff>
      <xdr:row>43</xdr:row>
      <xdr:rowOff>57150</xdr:rowOff>
    </xdr:from>
    <xdr:to>
      <xdr:col>11</xdr:col>
      <xdr:colOff>125046</xdr:colOff>
      <xdr:row>51</xdr:row>
      <xdr:rowOff>1104900</xdr:rowOff>
    </xdr:to>
    <xdr:sp macro="" textlink="">
      <xdr:nvSpPr>
        <xdr:cNvPr id="50" name="Rectangle 49">
          <a:extLst>
            <a:ext uri="{FF2B5EF4-FFF2-40B4-BE49-F238E27FC236}">
              <a16:creationId xmlns:a16="http://schemas.microsoft.com/office/drawing/2014/main" id="{00000000-0008-0000-1B00-000032000000}"/>
            </a:ext>
          </a:extLst>
        </xdr:cNvPr>
        <xdr:cNvSpPr>
          <a:spLocks noChangeArrowheads="1"/>
        </xdr:cNvSpPr>
      </xdr:nvSpPr>
      <xdr:spPr bwMode="auto">
        <a:xfrm>
          <a:off x="2784495" y="11449050"/>
          <a:ext cx="114231" cy="2846070"/>
        </a:xfrm>
        <a:prstGeom prst="rect">
          <a:avLst/>
        </a:prstGeom>
        <a:solidFill>
          <a:schemeClr val="bg1">
            <a:lumMod val="65000"/>
          </a:schemeClr>
        </a:solidFill>
        <a:ln w="9525">
          <a:solidFill>
            <a:srgbClr val="000000"/>
          </a:solidFill>
          <a:miter lim="800000"/>
          <a:headEnd/>
          <a:tailEnd/>
        </a:ln>
      </xdr:spPr>
    </xdr:sp>
    <xdr:clientData/>
  </xdr:twoCellAnchor>
  <xdr:twoCellAnchor>
    <xdr:from>
      <xdr:col>22</xdr:col>
      <xdr:colOff>189960</xdr:colOff>
      <xdr:row>43</xdr:row>
      <xdr:rowOff>57150</xdr:rowOff>
    </xdr:from>
    <xdr:to>
      <xdr:col>23</xdr:col>
      <xdr:colOff>47016</xdr:colOff>
      <xdr:row>51</xdr:row>
      <xdr:rowOff>1104900</xdr:rowOff>
    </xdr:to>
    <xdr:sp macro="" textlink="">
      <xdr:nvSpPr>
        <xdr:cNvPr id="51" name="Rectangle 50">
          <a:extLst>
            <a:ext uri="{FF2B5EF4-FFF2-40B4-BE49-F238E27FC236}">
              <a16:creationId xmlns:a16="http://schemas.microsoft.com/office/drawing/2014/main" id="{00000000-0008-0000-1B00-000033000000}"/>
            </a:ext>
          </a:extLst>
        </xdr:cNvPr>
        <xdr:cNvSpPr>
          <a:spLocks noChangeArrowheads="1"/>
        </xdr:cNvSpPr>
      </xdr:nvSpPr>
      <xdr:spPr bwMode="auto">
        <a:xfrm>
          <a:off x="5897340" y="11449050"/>
          <a:ext cx="123756" cy="2846070"/>
        </a:xfrm>
        <a:prstGeom prst="rect">
          <a:avLst/>
        </a:prstGeom>
        <a:solidFill>
          <a:schemeClr val="bg1">
            <a:lumMod val="65000"/>
          </a:schemeClr>
        </a:solidFill>
        <a:ln w="9525">
          <a:solidFill>
            <a:srgbClr val="000000"/>
          </a:solidFill>
          <a:miter lim="800000"/>
          <a:headEnd/>
          <a:tailEnd/>
        </a:ln>
      </xdr:spPr>
    </xdr:sp>
    <xdr:clientData/>
  </xdr:twoCellAnchor>
  <xdr:twoCellAnchor>
    <xdr:from>
      <xdr:col>9</xdr:col>
      <xdr:colOff>115839</xdr:colOff>
      <xdr:row>42</xdr:row>
      <xdr:rowOff>142875</xdr:rowOff>
    </xdr:from>
    <xdr:to>
      <xdr:col>24</xdr:col>
      <xdr:colOff>209955</xdr:colOff>
      <xdr:row>42</xdr:row>
      <xdr:rowOff>142875</xdr:rowOff>
    </xdr:to>
    <xdr:cxnSp macro="">
      <xdr:nvCxnSpPr>
        <xdr:cNvPr id="52" name="AutoShape 51">
          <a:extLst>
            <a:ext uri="{FF2B5EF4-FFF2-40B4-BE49-F238E27FC236}">
              <a16:creationId xmlns:a16="http://schemas.microsoft.com/office/drawing/2014/main" id="{00000000-0008-0000-1B00-000034000000}"/>
            </a:ext>
          </a:extLst>
        </xdr:cNvPr>
        <xdr:cNvCxnSpPr>
          <a:cxnSpLocks noChangeShapeType="1"/>
        </xdr:cNvCxnSpPr>
      </xdr:nvCxnSpPr>
      <xdr:spPr bwMode="auto">
        <a:xfrm>
          <a:off x="2356119" y="11306175"/>
          <a:ext cx="4094616" cy="0"/>
        </a:xfrm>
        <a:prstGeom prst="straightConnector1">
          <a:avLst/>
        </a:prstGeom>
        <a:noFill/>
        <a:ln w="19050">
          <a:solidFill>
            <a:srgbClr val="0070C0"/>
          </a:solidFill>
          <a:round/>
          <a:headEnd/>
          <a:tailEnd/>
        </a:ln>
      </xdr:spPr>
    </xdr:cxnSp>
    <xdr:clientData/>
  </xdr:twoCellAnchor>
  <xdr:twoCellAnchor>
    <xdr:from>
      <xdr:col>11</xdr:col>
      <xdr:colOff>10815</xdr:colOff>
      <xdr:row>51</xdr:row>
      <xdr:rowOff>352425</xdr:rowOff>
    </xdr:from>
    <xdr:to>
      <xdr:col>23</xdr:col>
      <xdr:colOff>47016</xdr:colOff>
      <xdr:row>51</xdr:row>
      <xdr:rowOff>476250</xdr:rowOff>
    </xdr:to>
    <xdr:sp macro="" textlink="">
      <xdr:nvSpPr>
        <xdr:cNvPr id="53" name="Rectangle 52">
          <a:extLst>
            <a:ext uri="{FF2B5EF4-FFF2-40B4-BE49-F238E27FC236}">
              <a16:creationId xmlns:a16="http://schemas.microsoft.com/office/drawing/2014/main" id="{00000000-0008-0000-1B00-000035000000}"/>
            </a:ext>
          </a:extLst>
        </xdr:cNvPr>
        <xdr:cNvSpPr>
          <a:spLocks noChangeArrowheads="1"/>
        </xdr:cNvSpPr>
      </xdr:nvSpPr>
      <xdr:spPr bwMode="auto">
        <a:xfrm>
          <a:off x="2784495" y="13542645"/>
          <a:ext cx="3236601" cy="123825"/>
        </a:xfrm>
        <a:prstGeom prst="rect">
          <a:avLst/>
        </a:prstGeom>
        <a:solidFill>
          <a:schemeClr val="bg1">
            <a:lumMod val="65000"/>
          </a:schemeClr>
        </a:solidFill>
        <a:ln w="9525">
          <a:solidFill>
            <a:srgbClr val="000000"/>
          </a:solidFill>
          <a:miter lim="800000"/>
          <a:headEnd/>
          <a:tailEnd/>
        </a:ln>
      </xdr:spPr>
    </xdr:sp>
    <xdr:clientData/>
  </xdr:twoCellAnchor>
  <xdr:twoCellAnchor>
    <xdr:from>
      <xdr:col>11</xdr:col>
      <xdr:colOff>10815</xdr:colOff>
      <xdr:row>51</xdr:row>
      <xdr:rowOff>142875</xdr:rowOff>
    </xdr:from>
    <xdr:to>
      <xdr:col>23</xdr:col>
      <xdr:colOff>47016</xdr:colOff>
      <xdr:row>51</xdr:row>
      <xdr:rowOff>219075</xdr:rowOff>
    </xdr:to>
    <xdr:sp macro="" textlink="">
      <xdr:nvSpPr>
        <xdr:cNvPr id="54" name="Rectangle 53">
          <a:extLst>
            <a:ext uri="{FF2B5EF4-FFF2-40B4-BE49-F238E27FC236}">
              <a16:creationId xmlns:a16="http://schemas.microsoft.com/office/drawing/2014/main" id="{00000000-0008-0000-1B00-000036000000}"/>
            </a:ext>
          </a:extLst>
        </xdr:cNvPr>
        <xdr:cNvSpPr>
          <a:spLocks noChangeArrowheads="1"/>
        </xdr:cNvSpPr>
      </xdr:nvSpPr>
      <xdr:spPr bwMode="auto">
        <a:xfrm>
          <a:off x="2784495" y="13333095"/>
          <a:ext cx="3236601" cy="76200"/>
        </a:xfrm>
        <a:prstGeom prst="rect">
          <a:avLst/>
        </a:prstGeom>
        <a:solidFill>
          <a:schemeClr val="bg1">
            <a:lumMod val="65000"/>
          </a:schemeClr>
        </a:solidFill>
        <a:ln w="9525">
          <a:solidFill>
            <a:srgbClr val="000000"/>
          </a:solidFill>
          <a:miter lim="800000"/>
          <a:headEnd/>
          <a:tailEnd/>
        </a:ln>
      </xdr:spPr>
    </xdr:sp>
    <xdr:clientData/>
  </xdr:twoCellAnchor>
  <xdr:twoCellAnchor>
    <xdr:from>
      <xdr:col>11</xdr:col>
      <xdr:colOff>10815</xdr:colOff>
      <xdr:row>51</xdr:row>
      <xdr:rowOff>142875</xdr:rowOff>
    </xdr:from>
    <xdr:to>
      <xdr:col>11</xdr:col>
      <xdr:colOff>86969</xdr:colOff>
      <xdr:row>51</xdr:row>
      <xdr:rowOff>219075</xdr:rowOff>
    </xdr:to>
    <xdr:sp macro="" textlink="">
      <xdr:nvSpPr>
        <xdr:cNvPr id="55" name="Rectangle 54">
          <a:extLst>
            <a:ext uri="{FF2B5EF4-FFF2-40B4-BE49-F238E27FC236}">
              <a16:creationId xmlns:a16="http://schemas.microsoft.com/office/drawing/2014/main" id="{00000000-0008-0000-1B00-000037000000}"/>
            </a:ext>
          </a:extLst>
        </xdr:cNvPr>
        <xdr:cNvSpPr>
          <a:spLocks noChangeArrowheads="1"/>
        </xdr:cNvSpPr>
      </xdr:nvSpPr>
      <xdr:spPr bwMode="auto">
        <a:xfrm>
          <a:off x="2784495" y="13333095"/>
          <a:ext cx="76154" cy="76200"/>
        </a:xfrm>
        <a:prstGeom prst="rect">
          <a:avLst/>
        </a:prstGeom>
        <a:solidFill>
          <a:schemeClr val="bg1">
            <a:lumMod val="85000"/>
          </a:schemeClr>
        </a:solidFill>
        <a:ln w="9525">
          <a:solidFill>
            <a:srgbClr val="000000"/>
          </a:solidFill>
          <a:miter lim="800000"/>
          <a:headEnd/>
          <a:tailEnd/>
        </a:ln>
      </xdr:spPr>
    </xdr:sp>
    <xdr:clientData/>
  </xdr:twoCellAnchor>
  <xdr:twoCellAnchor>
    <xdr:from>
      <xdr:col>22</xdr:col>
      <xdr:colOff>228037</xdr:colOff>
      <xdr:row>51</xdr:row>
      <xdr:rowOff>142875</xdr:rowOff>
    </xdr:from>
    <xdr:to>
      <xdr:col>23</xdr:col>
      <xdr:colOff>47016</xdr:colOff>
      <xdr:row>51</xdr:row>
      <xdr:rowOff>219075</xdr:rowOff>
    </xdr:to>
    <xdr:sp macro="" textlink="">
      <xdr:nvSpPr>
        <xdr:cNvPr id="56" name="Rectangle 55">
          <a:extLst>
            <a:ext uri="{FF2B5EF4-FFF2-40B4-BE49-F238E27FC236}">
              <a16:creationId xmlns:a16="http://schemas.microsoft.com/office/drawing/2014/main" id="{00000000-0008-0000-1B00-000038000000}"/>
            </a:ext>
          </a:extLst>
        </xdr:cNvPr>
        <xdr:cNvSpPr>
          <a:spLocks noChangeArrowheads="1"/>
        </xdr:cNvSpPr>
      </xdr:nvSpPr>
      <xdr:spPr bwMode="auto">
        <a:xfrm>
          <a:off x="5935417" y="13333095"/>
          <a:ext cx="85679" cy="76200"/>
        </a:xfrm>
        <a:prstGeom prst="rect">
          <a:avLst/>
        </a:prstGeom>
        <a:solidFill>
          <a:schemeClr val="bg1">
            <a:lumMod val="85000"/>
          </a:schemeClr>
        </a:solidFill>
        <a:ln w="9525">
          <a:solidFill>
            <a:srgbClr val="000000"/>
          </a:solidFill>
          <a:miter lim="800000"/>
          <a:headEnd/>
          <a:tailEnd/>
        </a:ln>
      </xdr:spPr>
    </xdr:sp>
    <xdr:clientData/>
  </xdr:twoCellAnchor>
  <xdr:twoCellAnchor>
    <xdr:from>
      <xdr:col>22</xdr:col>
      <xdr:colOff>228037</xdr:colOff>
      <xdr:row>51</xdr:row>
      <xdr:rowOff>352425</xdr:rowOff>
    </xdr:from>
    <xdr:to>
      <xdr:col>23</xdr:col>
      <xdr:colOff>47016</xdr:colOff>
      <xdr:row>51</xdr:row>
      <xdr:rowOff>476250</xdr:rowOff>
    </xdr:to>
    <xdr:sp macro="" textlink="">
      <xdr:nvSpPr>
        <xdr:cNvPr id="57" name="Rectangle 56">
          <a:extLst>
            <a:ext uri="{FF2B5EF4-FFF2-40B4-BE49-F238E27FC236}">
              <a16:creationId xmlns:a16="http://schemas.microsoft.com/office/drawing/2014/main" id="{00000000-0008-0000-1B00-000039000000}"/>
            </a:ext>
          </a:extLst>
        </xdr:cNvPr>
        <xdr:cNvSpPr>
          <a:spLocks noChangeArrowheads="1"/>
        </xdr:cNvSpPr>
      </xdr:nvSpPr>
      <xdr:spPr bwMode="auto">
        <a:xfrm>
          <a:off x="5935417" y="13542645"/>
          <a:ext cx="85679" cy="123825"/>
        </a:xfrm>
        <a:prstGeom prst="rect">
          <a:avLst/>
        </a:prstGeom>
        <a:solidFill>
          <a:schemeClr val="bg1">
            <a:lumMod val="85000"/>
          </a:schemeClr>
        </a:solidFill>
        <a:ln w="9525">
          <a:solidFill>
            <a:srgbClr val="000000"/>
          </a:solidFill>
          <a:miter lim="800000"/>
          <a:headEnd/>
          <a:tailEnd/>
        </a:ln>
      </xdr:spPr>
    </xdr:sp>
    <xdr:clientData/>
  </xdr:twoCellAnchor>
  <xdr:twoCellAnchor>
    <xdr:from>
      <xdr:col>11</xdr:col>
      <xdr:colOff>10815</xdr:colOff>
      <xdr:row>51</xdr:row>
      <xdr:rowOff>352425</xdr:rowOff>
    </xdr:from>
    <xdr:to>
      <xdr:col>11</xdr:col>
      <xdr:colOff>86969</xdr:colOff>
      <xdr:row>51</xdr:row>
      <xdr:rowOff>476250</xdr:rowOff>
    </xdr:to>
    <xdr:sp macro="" textlink="">
      <xdr:nvSpPr>
        <xdr:cNvPr id="58" name="Rectangle 57">
          <a:extLst>
            <a:ext uri="{FF2B5EF4-FFF2-40B4-BE49-F238E27FC236}">
              <a16:creationId xmlns:a16="http://schemas.microsoft.com/office/drawing/2014/main" id="{00000000-0008-0000-1B00-00003A000000}"/>
            </a:ext>
          </a:extLst>
        </xdr:cNvPr>
        <xdr:cNvSpPr>
          <a:spLocks noChangeArrowheads="1"/>
        </xdr:cNvSpPr>
      </xdr:nvSpPr>
      <xdr:spPr bwMode="auto">
        <a:xfrm>
          <a:off x="2784495" y="13542645"/>
          <a:ext cx="76154" cy="123825"/>
        </a:xfrm>
        <a:prstGeom prst="rect">
          <a:avLst/>
        </a:prstGeom>
        <a:solidFill>
          <a:schemeClr val="bg1">
            <a:lumMod val="85000"/>
          </a:schemeClr>
        </a:solidFill>
        <a:ln w="9525">
          <a:solidFill>
            <a:srgbClr val="000000"/>
          </a:solidFill>
          <a:miter lim="800000"/>
          <a:headEnd/>
          <a:tailEnd/>
        </a:ln>
      </xdr:spPr>
    </xdr:sp>
    <xdr:clientData/>
  </xdr:twoCellAnchor>
  <xdr:twoCellAnchor>
    <xdr:from>
      <xdr:col>11</xdr:col>
      <xdr:colOff>10815</xdr:colOff>
      <xdr:row>51</xdr:row>
      <xdr:rowOff>142875</xdr:rowOff>
    </xdr:from>
    <xdr:to>
      <xdr:col>23</xdr:col>
      <xdr:colOff>47016</xdr:colOff>
      <xdr:row>51</xdr:row>
      <xdr:rowOff>142875</xdr:rowOff>
    </xdr:to>
    <xdr:cxnSp macro="">
      <xdr:nvCxnSpPr>
        <xdr:cNvPr id="59" name="AutoShape 58">
          <a:extLst>
            <a:ext uri="{FF2B5EF4-FFF2-40B4-BE49-F238E27FC236}">
              <a16:creationId xmlns:a16="http://schemas.microsoft.com/office/drawing/2014/main" id="{00000000-0008-0000-1B00-00003B000000}"/>
            </a:ext>
          </a:extLst>
        </xdr:cNvPr>
        <xdr:cNvCxnSpPr>
          <a:cxnSpLocks noChangeShapeType="1"/>
        </xdr:cNvCxnSpPr>
      </xdr:nvCxnSpPr>
      <xdr:spPr bwMode="auto">
        <a:xfrm>
          <a:off x="2784495" y="13333095"/>
          <a:ext cx="3236601" cy="0"/>
        </a:xfrm>
        <a:prstGeom prst="straightConnector1">
          <a:avLst/>
        </a:prstGeom>
        <a:noFill/>
        <a:ln w="19050">
          <a:solidFill>
            <a:srgbClr val="000000"/>
          </a:solidFill>
          <a:round/>
          <a:headEnd/>
          <a:tailEnd/>
        </a:ln>
      </xdr:spPr>
    </xdr:cxnSp>
    <xdr:clientData/>
  </xdr:twoCellAnchor>
  <xdr:twoCellAnchor>
    <xdr:from>
      <xdr:col>9</xdr:col>
      <xdr:colOff>39685</xdr:colOff>
      <xdr:row>41</xdr:row>
      <xdr:rowOff>142875</xdr:rowOff>
    </xdr:from>
    <xdr:to>
      <xdr:col>25</xdr:col>
      <xdr:colOff>37184</xdr:colOff>
      <xdr:row>41</xdr:row>
      <xdr:rowOff>142875</xdr:rowOff>
    </xdr:to>
    <xdr:cxnSp macro="">
      <xdr:nvCxnSpPr>
        <xdr:cNvPr id="60" name="AutoShape 59">
          <a:extLst>
            <a:ext uri="{FF2B5EF4-FFF2-40B4-BE49-F238E27FC236}">
              <a16:creationId xmlns:a16="http://schemas.microsoft.com/office/drawing/2014/main" id="{00000000-0008-0000-1B00-00003C000000}"/>
            </a:ext>
          </a:extLst>
        </xdr:cNvPr>
        <xdr:cNvCxnSpPr>
          <a:cxnSpLocks noChangeShapeType="1"/>
        </xdr:cNvCxnSpPr>
      </xdr:nvCxnSpPr>
      <xdr:spPr bwMode="auto">
        <a:xfrm>
          <a:off x="2279965" y="11085195"/>
          <a:ext cx="4264699" cy="0"/>
        </a:xfrm>
        <a:prstGeom prst="straightConnector1">
          <a:avLst/>
        </a:prstGeom>
        <a:noFill/>
        <a:ln w="9525">
          <a:solidFill>
            <a:srgbClr val="000000"/>
          </a:solidFill>
          <a:round/>
          <a:headEnd/>
          <a:tailEnd/>
        </a:ln>
      </xdr:spPr>
    </xdr:cxnSp>
    <xdr:clientData/>
  </xdr:twoCellAnchor>
  <xdr:twoCellAnchor>
    <xdr:from>
      <xdr:col>9</xdr:col>
      <xdr:colOff>115839</xdr:colOff>
      <xdr:row>41</xdr:row>
      <xdr:rowOff>47625</xdr:rowOff>
    </xdr:from>
    <xdr:to>
      <xdr:col>9</xdr:col>
      <xdr:colOff>220550</xdr:colOff>
      <xdr:row>42</xdr:row>
      <xdr:rowOff>47625</xdr:rowOff>
    </xdr:to>
    <xdr:grpSp>
      <xdr:nvGrpSpPr>
        <xdr:cNvPr id="61" name="Group 60">
          <a:extLst>
            <a:ext uri="{FF2B5EF4-FFF2-40B4-BE49-F238E27FC236}">
              <a16:creationId xmlns:a16="http://schemas.microsoft.com/office/drawing/2014/main" id="{00000000-0008-0000-1B00-00003D000000}"/>
            </a:ext>
          </a:extLst>
        </xdr:cNvPr>
        <xdr:cNvGrpSpPr>
          <a:grpSpLocks/>
        </xdr:cNvGrpSpPr>
      </xdr:nvGrpSpPr>
      <xdr:grpSpPr bwMode="auto">
        <a:xfrm>
          <a:off x="2566939" y="11287125"/>
          <a:ext cx="104711" cy="228600"/>
          <a:chOff x="2670" y="9945"/>
          <a:chExt cx="165" cy="360"/>
        </a:xfrm>
      </xdr:grpSpPr>
      <xdr:cxnSp macro="">
        <xdr:nvCxnSpPr>
          <xdr:cNvPr id="62" name="AutoShape 61">
            <a:extLst>
              <a:ext uri="{FF2B5EF4-FFF2-40B4-BE49-F238E27FC236}">
                <a16:creationId xmlns:a16="http://schemas.microsoft.com/office/drawing/2014/main" id="{00000000-0008-0000-1B00-00003E000000}"/>
              </a:ext>
            </a:extLst>
          </xdr:cNvPr>
          <xdr:cNvCxnSpPr>
            <a:cxnSpLocks noChangeShapeType="1"/>
          </xdr:cNvCxnSpPr>
        </xdr:nvCxnSpPr>
        <xdr:spPr bwMode="auto">
          <a:xfrm>
            <a:off x="2670" y="9945"/>
            <a:ext cx="0" cy="360"/>
          </a:xfrm>
          <a:prstGeom prst="straightConnector1">
            <a:avLst/>
          </a:prstGeom>
          <a:noFill/>
          <a:ln w="9525">
            <a:solidFill>
              <a:srgbClr val="000000"/>
            </a:solidFill>
            <a:round/>
            <a:headEnd/>
            <a:tailEnd/>
          </a:ln>
        </xdr:spPr>
      </xdr:cxnSp>
      <xdr:cxnSp macro="">
        <xdr:nvCxnSpPr>
          <xdr:cNvPr id="63" name="AutoShape 62">
            <a:extLst>
              <a:ext uri="{FF2B5EF4-FFF2-40B4-BE49-F238E27FC236}">
                <a16:creationId xmlns:a16="http://schemas.microsoft.com/office/drawing/2014/main" id="{00000000-0008-0000-1B00-00003F000000}"/>
              </a:ext>
            </a:extLst>
          </xdr:cNvPr>
          <xdr:cNvCxnSpPr>
            <a:cxnSpLocks noChangeShapeType="1"/>
          </xdr:cNvCxnSpPr>
        </xdr:nvCxnSpPr>
        <xdr:spPr bwMode="auto">
          <a:xfrm>
            <a:off x="2835" y="9945"/>
            <a:ext cx="0" cy="360"/>
          </a:xfrm>
          <a:prstGeom prst="straightConnector1">
            <a:avLst/>
          </a:prstGeom>
          <a:noFill/>
          <a:ln w="9525">
            <a:solidFill>
              <a:srgbClr val="000000"/>
            </a:solidFill>
            <a:round/>
            <a:headEnd/>
            <a:tailEnd/>
          </a:ln>
        </xdr:spPr>
      </xdr:cxnSp>
    </xdr:grpSp>
    <xdr:clientData/>
  </xdr:twoCellAnchor>
  <xdr:twoCellAnchor>
    <xdr:from>
      <xdr:col>24</xdr:col>
      <xdr:colOff>105244</xdr:colOff>
      <xdr:row>41</xdr:row>
      <xdr:rowOff>57150</xdr:rowOff>
    </xdr:from>
    <xdr:to>
      <xdr:col>24</xdr:col>
      <xdr:colOff>209955</xdr:colOff>
      <xdr:row>42</xdr:row>
      <xdr:rowOff>57150</xdr:rowOff>
    </xdr:to>
    <xdr:grpSp>
      <xdr:nvGrpSpPr>
        <xdr:cNvPr id="64" name="Group 63">
          <a:extLst>
            <a:ext uri="{FF2B5EF4-FFF2-40B4-BE49-F238E27FC236}">
              <a16:creationId xmlns:a16="http://schemas.microsoft.com/office/drawing/2014/main" id="{00000000-0008-0000-1B00-000040000000}"/>
            </a:ext>
          </a:extLst>
        </xdr:cNvPr>
        <xdr:cNvGrpSpPr>
          <a:grpSpLocks/>
        </xdr:cNvGrpSpPr>
      </xdr:nvGrpSpPr>
      <xdr:grpSpPr bwMode="auto">
        <a:xfrm>
          <a:off x="6937844" y="11296650"/>
          <a:ext cx="104711" cy="228600"/>
          <a:chOff x="2670" y="9945"/>
          <a:chExt cx="165" cy="360"/>
        </a:xfrm>
      </xdr:grpSpPr>
      <xdr:cxnSp macro="">
        <xdr:nvCxnSpPr>
          <xdr:cNvPr id="65" name="AutoShape 64">
            <a:extLst>
              <a:ext uri="{FF2B5EF4-FFF2-40B4-BE49-F238E27FC236}">
                <a16:creationId xmlns:a16="http://schemas.microsoft.com/office/drawing/2014/main" id="{00000000-0008-0000-1B00-000041000000}"/>
              </a:ext>
            </a:extLst>
          </xdr:cNvPr>
          <xdr:cNvCxnSpPr>
            <a:cxnSpLocks noChangeShapeType="1"/>
          </xdr:cNvCxnSpPr>
        </xdr:nvCxnSpPr>
        <xdr:spPr bwMode="auto">
          <a:xfrm>
            <a:off x="2670" y="9945"/>
            <a:ext cx="0" cy="360"/>
          </a:xfrm>
          <a:prstGeom prst="straightConnector1">
            <a:avLst/>
          </a:prstGeom>
          <a:noFill/>
          <a:ln w="9525">
            <a:solidFill>
              <a:srgbClr val="000000"/>
            </a:solidFill>
            <a:round/>
            <a:headEnd/>
            <a:tailEnd/>
          </a:ln>
        </xdr:spPr>
      </xdr:cxnSp>
      <xdr:cxnSp macro="">
        <xdr:nvCxnSpPr>
          <xdr:cNvPr id="66" name="AutoShape 65">
            <a:extLst>
              <a:ext uri="{FF2B5EF4-FFF2-40B4-BE49-F238E27FC236}">
                <a16:creationId xmlns:a16="http://schemas.microsoft.com/office/drawing/2014/main" id="{00000000-0008-0000-1B00-000042000000}"/>
              </a:ext>
            </a:extLst>
          </xdr:cNvPr>
          <xdr:cNvCxnSpPr>
            <a:cxnSpLocks noChangeShapeType="1"/>
          </xdr:cNvCxnSpPr>
        </xdr:nvCxnSpPr>
        <xdr:spPr bwMode="auto">
          <a:xfrm>
            <a:off x="2835" y="9945"/>
            <a:ext cx="0" cy="360"/>
          </a:xfrm>
          <a:prstGeom prst="straightConnector1">
            <a:avLst/>
          </a:prstGeom>
          <a:noFill/>
          <a:ln w="9525">
            <a:solidFill>
              <a:srgbClr val="000000"/>
            </a:solidFill>
            <a:round/>
            <a:headEnd/>
            <a:tailEnd/>
          </a:ln>
        </xdr:spPr>
      </xdr:cxnSp>
    </xdr:grpSp>
    <xdr:clientData/>
  </xdr:twoCellAnchor>
  <xdr:twoCellAnchor>
    <xdr:from>
      <xdr:col>11</xdr:col>
      <xdr:colOff>10815</xdr:colOff>
      <xdr:row>41</xdr:row>
      <xdr:rowOff>57150</xdr:rowOff>
    </xdr:from>
    <xdr:to>
      <xdr:col>23</xdr:col>
      <xdr:colOff>47016</xdr:colOff>
      <xdr:row>42</xdr:row>
      <xdr:rowOff>57150</xdr:rowOff>
    </xdr:to>
    <xdr:grpSp>
      <xdr:nvGrpSpPr>
        <xdr:cNvPr id="67" name="Group 66">
          <a:extLst>
            <a:ext uri="{FF2B5EF4-FFF2-40B4-BE49-F238E27FC236}">
              <a16:creationId xmlns:a16="http://schemas.microsoft.com/office/drawing/2014/main" id="{00000000-0008-0000-1B00-000043000000}"/>
            </a:ext>
          </a:extLst>
        </xdr:cNvPr>
        <xdr:cNvGrpSpPr>
          <a:grpSpLocks/>
        </xdr:cNvGrpSpPr>
      </xdr:nvGrpSpPr>
      <xdr:grpSpPr bwMode="auto">
        <a:xfrm>
          <a:off x="3046115" y="11296650"/>
          <a:ext cx="3541401" cy="228600"/>
          <a:chOff x="2670" y="9945"/>
          <a:chExt cx="165" cy="360"/>
        </a:xfrm>
      </xdr:grpSpPr>
      <xdr:cxnSp macro="">
        <xdr:nvCxnSpPr>
          <xdr:cNvPr id="68" name="AutoShape 67">
            <a:extLst>
              <a:ext uri="{FF2B5EF4-FFF2-40B4-BE49-F238E27FC236}">
                <a16:creationId xmlns:a16="http://schemas.microsoft.com/office/drawing/2014/main" id="{00000000-0008-0000-1B00-000044000000}"/>
              </a:ext>
            </a:extLst>
          </xdr:cNvPr>
          <xdr:cNvCxnSpPr>
            <a:cxnSpLocks noChangeShapeType="1"/>
          </xdr:cNvCxnSpPr>
        </xdr:nvCxnSpPr>
        <xdr:spPr bwMode="auto">
          <a:xfrm>
            <a:off x="2670" y="9945"/>
            <a:ext cx="0" cy="360"/>
          </a:xfrm>
          <a:prstGeom prst="straightConnector1">
            <a:avLst/>
          </a:prstGeom>
          <a:noFill/>
          <a:ln w="9525">
            <a:solidFill>
              <a:srgbClr val="000000"/>
            </a:solidFill>
            <a:round/>
            <a:headEnd/>
            <a:tailEnd/>
          </a:ln>
        </xdr:spPr>
      </xdr:cxnSp>
      <xdr:cxnSp macro="">
        <xdr:nvCxnSpPr>
          <xdr:cNvPr id="69" name="AutoShape 68">
            <a:extLst>
              <a:ext uri="{FF2B5EF4-FFF2-40B4-BE49-F238E27FC236}">
                <a16:creationId xmlns:a16="http://schemas.microsoft.com/office/drawing/2014/main" id="{00000000-0008-0000-1B00-000045000000}"/>
              </a:ext>
            </a:extLst>
          </xdr:cNvPr>
          <xdr:cNvCxnSpPr>
            <a:cxnSpLocks noChangeShapeType="1"/>
          </xdr:cNvCxnSpPr>
        </xdr:nvCxnSpPr>
        <xdr:spPr bwMode="auto">
          <a:xfrm>
            <a:off x="2835" y="9945"/>
            <a:ext cx="0" cy="360"/>
          </a:xfrm>
          <a:prstGeom prst="straightConnector1">
            <a:avLst/>
          </a:prstGeom>
          <a:noFill/>
          <a:ln w="9525">
            <a:solidFill>
              <a:srgbClr val="000000"/>
            </a:solidFill>
            <a:round/>
            <a:headEnd/>
            <a:tailEnd/>
          </a:ln>
        </xdr:spPr>
      </xdr:cxnSp>
    </xdr:grpSp>
    <xdr:clientData/>
  </xdr:twoCellAnchor>
  <xdr:twoCellAnchor>
    <xdr:from>
      <xdr:col>26</xdr:col>
      <xdr:colOff>9105</xdr:colOff>
      <xdr:row>43</xdr:row>
      <xdr:rowOff>142875</xdr:rowOff>
    </xdr:from>
    <xdr:to>
      <xdr:col>26</xdr:col>
      <xdr:colOff>9105</xdr:colOff>
      <xdr:row>52</xdr:row>
      <xdr:rowOff>47625</xdr:rowOff>
    </xdr:to>
    <xdr:cxnSp macro="">
      <xdr:nvCxnSpPr>
        <xdr:cNvPr id="70" name="AutoShape 69">
          <a:extLst>
            <a:ext uri="{FF2B5EF4-FFF2-40B4-BE49-F238E27FC236}">
              <a16:creationId xmlns:a16="http://schemas.microsoft.com/office/drawing/2014/main" id="{00000000-0008-0000-1B00-000046000000}"/>
            </a:ext>
          </a:extLst>
        </xdr:cNvPr>
        <xdr:cNvCxnSpPr>
          <a:cxnSpLocks noChangeShapeType="1"/>
        </xdr:cNvCxnSpPr>
      </xdr:nvCxnSpPr>
      <xdr:spPr bwMode="auto">
        <a:xfrm flipV="1">
          <a:off x="6783285" y="11534775"/>
          <a:ext cx="0" cy="2853690"/>
        </a:xfrm>
        <a:prstGeom prst="straightConnector1">
          <a:avLst/>
        </a:prstGeom>
        <a:noFill/>
        <a:ln w="9525">
          <a:solidFill>
            <a:srgbClr val="000000"/>
          </a:solidFill>
          <a:round/>
          <a:headEnd/>
          <a:tailEnd/>
        </a:ln>
      </xdr:spPr>
    </xdr:cxnSp>
    <xdr:clientData/>
  </xdr:twoCellAnchor>
  <xdr:twoCellAnchor>
    <xdr:from>
      <xdr:col>25</xdr:col>
      <xdr:colOff>152366</xdr:colOff>
      <xdr:row>43</xdr:row>
      <xdr:rowOff>200342</xdr:rowOff>
    </xdr:from>
    <xdr:to>
      <xdr:col>26</xdr:col>
      <xdr:colOff>123652</xdr:colOff>
      <xdr:row>51</xdr:row>
      <xdr:rowOff>219392</xdr:rowOff>
    </xdr:to>
    <xdr:grpSp>
      <xdr:nvGrpSpPr>
        <xdr:cNvPr id="71" name="Group 70">
          <a:extLst>
            <a:ext uri="{FF2B5EF4-FFF2-40B4-BE49-F238E27FC236}">
              <a16:creationId xmlns:a16="http://schemas.microsoft.com/office/drawing/2014/main" id="{00000000-0008-0000-1B00-000047000000}"/>
            </a:ext>
          </a:extLst>
        </xdr:cNvPr>
        <xdr:cNvGrpSpPr>
          <a:grpSpLocks/>
        </xdr:cNvGrpSpPr>
      </xdr:nvGrpSpPr>
      <xdr:grpSpPr bwMode="auto">
        <a:xfrm rot="5400000">
          <a:off x="6472134" y="12714674"/>
          <a:ext cx="1873250" cy="263386"/>
          <a:chOff x="2670" y="9945"/>
          <a:chExt cx="165" cy="360"/>
        </a:xfrm>
      </xdr:grpSpPr>
      <xdr:cxnSp macro="">
        <xdr:nvCxnSpPr>
          <xdr:cNvPr id="72" name="AutoShape 71">
            <a:extLst>
              <a:ext uri="{FF2B5EF4-FFF2-40B4-BE49-F238E27FC236}">
                <a16:creationId xmlns:a16="http://schemas.microsoft.com/office/drawing/2014/main" id="{00000000-0008-0000-1B00-000048000000}"/>
              </a:ext>
            </a:extLst>
          </xdr:cNvPr>
          <xdr:cNvCxnSpPr>
            <a:cxnSpLocks noChangeShapeType="1"/>
          </xdr:cNvCxnSpPr>
        </xdr:nvCxnSpPr>
        <xdr:spPr bwMode="auto">
          <a:xfrm>
            <a:off x="2670" y="9945"/>
            <a:ext cx="0" cy="360"/>
          </a:xfrm>
          <a:prstGeom prst="straightConnector1">
            <a:avLst/>
          </a:prstGeom>
          <a:noFill/>
          <a:ln w="9525">
            <a:solidFill>
              <a:srgbClr val="000000"/>
            </a:solidFill>
            <a:round/>
            <a:headEnd/>
            <a:tailEnd/>
          </a:ln>
        </xdr:spPr>
      </xdr:cxnSp>
      <xdr:cxnSp macro="">
        <xdr:nvCxnSpPr>
          <xdr:cNvPr id="73" name="AutoShape 72">
            <a:extLst>
              <a:ext uri="{FF2B5EF4-FFF2-40B4-BE49-F238E27FC236}">
                <a16:creationId xmlns:a16="http://schemas.microsoft.com/office/drawing/2014/main" id="{00000000-0008-0000-1B00-000049000000}"/>
              </a:ext>
            </a:extLst>
          </xdr:cNvPr>
          <xdr:cNvCxnSpPr>
            <a:cxnSpLocks noChangeShapeType="1"/>
          </xdr:cNvCxnSpPr>
        </xdr:nvCxnSpPr>
        <xdr:spPr bwMode="auto">
          <a:xfrm>
            <a:off x="2835" y="9945"/>
            <a:ext cx="0" cy="360"/>
          </a:xfrm>
          <a:prstGeom prst="straightConnector1">
            <a:avLst/>
          </a:prstGeom>
          <a:noFill/>
          <a:ln w="9525">
            <a:solidFill>
              <a:srgbClr val="000000"/>
            </a:solidFill>
            <a:round/>
            <a:headEnd/>
            <a:tailEnd/>
          </a:ln>
        </xdr:spPr>
      </xdr:cxnSp>
    </xdr:grpSp>
    <xdr:clientData/>
  </xdr:twoCellAnchor>
  <xdr:twoCellAnchor>
    <xdr:from>
      <xdr:col>25</xdr:col>
      <xdr:colOff>133645</xdr:colOff>
      <xdr:row>51</xdr:row>
      <xdr:rowOff>217170</xdr:rowOff>
    </xdr:from>
    <xdr:to>
      <xdr:col>26</xdr:col>
      <xdr:colOff>104931</xdr:colOff>
      <xdr:row>52</xdr:row>
      <xdr:rowOff>0</xdr:rowOff>
    </xdr:to>
    <xdr:grpSp>
      <xdr:nvGrpSpPr>
        <xdr:cNvPr id="74" name="Group 73">
          <a:extLst>
            <a:ext uri="{FF2B5EF4-FFF2-40B4-BE49-F238E27FC236}">
              <a16:creationId xmlns:a16="http://schemas.microsoft.com/office/drawing/2014/main" id="{00000000-0008-0000-1B00-00004A000000}"/>
            </a:ext>
          </a:extLst>
        </xdr:cNvPr>
        <xdr:cNvGrpSpPr>
          <a:grpSpLocks/>
        </xdr:cNvGrpSpPr>
      </xdr:nvGrpSpPr>
      <xdr:grpSpPr bwMode="auto">
        <a:xfrm rot="5400000">
          <a:off x="6927123" y="14111992"/>
          <a:ext cx="925830" cy="263386"/>
          <a:chOff x="2670" y="9945"/>
          <a:chExt cx="165" cy="360"/>
        </a:xfrm>
      </xdr:grpSpPr>
      <xdr:cxnSp macro="">
        <xdr:nvCxnSpPr>
          <xdr:cNvPr id="75" name="AutoShape 74">
            <a:extLst>
              <a:ext uri="{FF2B5EF4-FFF2-40B4-BE49-F238E27FC236}">
                <a16:creationId xmlns:a16="http://schemas.microsoft.com/office/drawing/2014/main" id="{00000000-0008-0000-1B00-00004B000000}"/>
              </a:ext>
            </a:extLst>
          </xdr:cNvPr>
          <xdr:cNvCxnSpPr>
            <a:cxnSpLocks noChangeShapeType="1"/>
          </xdr:cNvCxnSpPr>
        </xdr:nvCxnSpPr>
        <xdr:spPr bwMode="auto">
          <a:xfrm>
            <a:off x="2670" y="9945"/>
            <a:ext cx="0" cy="360"/>
          </a:xfrm>
          <a:prstGeom prst="straightConnector1">
            <a:avLst/>
          </a:prstGeom>
          <a:noFill/>
          <a:ln w="9525">
            <a:solidFill>
              <a:srgbClr val="000000"/>
            </a:solidFill>
            <a:round/>
            <a:headEnd/>
            <a:tailEnd/>
          </a:ln>
        </xdr:spPr>
      </xdr:cxnSp>
      <xdr:cxnSp macro="">
        <xdr:nvCxnSpPr>
          <xdr:cNvPr id="76" name="AutoShape 75">
            <a:extLst>
              <a:ext uri="{FF2B5EF4-FFF2-40B4-BE49-F238E27FC236}">
                <a16:creationId xmlns:a16="http://schemas.microsoft.com/office/drawing/2014/main" id="{00000000-0008-0000-1B00-00004C000000}"/>
              </a:ext>
            </a:extLst>
          </xdr:cNvPr>
          <xdr:cNvCxnSpPr>
            <a:cxnSpLocks noChangeShapeType="1"/>
          </xdr:cNvCxnSpPr>
        </xdr:nvCxnSpPr>
        <xdr:spPr bwMode="auto">
          <a:xfrm>
            <a:off x="2835" y="9945"/>
            <a:ext cx="0" cy="360"/>
          </a:xfrm>
          <a:prstGeom prst="straightConnector1">
            <a:avLst/>
          </a:prstGeom>
          <a:noFill/>
          <a:ln w="9525">
            <a:solidFill>
              <a:srgbClr val="000000"/>
            </a:solidFill>
            <a:round/>
            <a:headEnd/>
            <a:tailEnd/>
          </a:ln>
        </xdr:spPr>
      </xdr:cxnSp>
    </xdr:grpSp>
    <xdr:clientData/>
  </xdr:twoCellAnchor>
  <xdr:twoCellAnchor>
    <xdr:from>
      <xdr:col>17</xdr:col>
      <xdr:colOff>66992</xdr:colOff>
      <xdr:row>51</xdr:row>
      <xdr:rowOff>142875</xdr:rowOff>
    </xdr:from>
    <xdr:to>
      <xdr:col>17</xdr:col>
      <xdr:colOff>143146</xdr:colOff>
      <xdr:row>51</xdr:row>
      <xdr:rowOff>219075</xdr:rowOff>
    </xdr:to>
    <xdr:sp macro="" textlink="">
      <xdr:nvSpPr>
        <xdr:cNvPr id="85" name="Rectangle 84">
          <a:extLst>
            <a:ext uri="{FF2B5EF4-FFF2-40B4-BE49-F238E27FC236}">
              <a16:creationId xmlns:a16="http://schemas.microsoft.com/office/drawing/2014/main" id="{00000000-0008-0000-1B00-000055000000}"/>
            </a:ext>
          </a:extLst>
        </xdr:cNvPr>
        <xdr:cNvSpPr>
          <a:spLocks noChangeArrowheads="1"/>
        </xdr:cNvSpPr>
      </xdr:nvSpPr>
      <xdr:spPr bwMode="auto">
        <a:xfrm>
          <a:off x="4440872" y="13333095"/>
          <a:ext cx="76154" cy="76200"/>
        </a:xfrm>
        <a:prstGeom prst="rect">
          <a:avLst/>
        </a:prstGeom>
        <a:solidFill>
          <a:srgbClr val="FFFFFF"/>
        </a:solidFill>
        <a:ln w="9525">
          <a:solidFill>
            <a:srgbClr val="000000"/>
          </a:solidFill>
          <a:miter lim="800000"/>
          <a:headEnd/>
          <a:tailEnd/>
        </a:ln>
      </xdr:spPr>
    </xdr:sp>
    <xdr:clientData/>
  </xdr:twoCellAnchor>
  <xdr:twoCellAnchor>
    <xdr:from>
      <xdr:col>9</xdr:col>
      <xdr:colOff>240223</xdr:colOff>
      <xdr:row>49</xdr:row>
      <xdr:rowOff>219075</xdr:rowOff>
    </xdr:from>
    <xdr:to>
      <xdr:col>9</xdr:col>
      <xdr:colOff>240223</xdr:colOff>
      <xdr:row>51</xdr:row>
      <xdr:rowOff>180975</xdr:rowOff>
    </xdr:to>
    <xdr:cxnSp macro="">
      <xdr:nvCxnSpPr>
        <xdr:cNvPr id="86" name="AutoShape 85">
          <a:extLst>
            <a:ext uri="{FF2B5EF4-FFF2-40B4-BE49-F238E27FC236}">
              <a16:creationId xmlns:a16="http://schemas.microsoft.com/office/drawing/2014/main" id="{00000000-0008-0000-1B00-000056000000}"/>
            </a:ext>
          </a:extLst>
        </xdr:cNvPr>
        <xdr:cNvCxnSpPr>
          <a:cxnSpLocks noChangeShapeType="1"/>
        </xdr:cNvCxnSpPr>
      </xdr:nvCxnSpPr>
      <xdr:spPr bwMode="auto">
        <a:xfrm flipV="1">
          <a:off x="2480503" y="12967335"/>
          <a:ext cx="0" cy="403860"/>
        </a:xfrm>
        <a:prstGeom prst="straightConnector1">
          <a:avLst/>
        </a:prstGeom>
        <a:noFill/>
        <a:ln w="9525">
          <a:solidFill>
            <a:srgbClr val="000000"/>
          </a:solidFill>
          <a:round/>
          <a:headEnd/>
          <a:tailEnd/>
        </a:ln>
      </xdr:spPr>
    </xdr:cxnSp>
    <xdr:clientData/>
  </xdr:twoCellAnchor>
  <xdr:twoCellAnchor>
    <xdr:from>
      <xdr:col>9</xdr:col>
      <xdr:colOff>144397</xdr:colOff>
      <xdr:row>50</xdr:row>
      <xdr:rowOff>47625</xdr:rowOff>
    </xdr:from>
    <xdr:to>
      <xdr:col>10</xdr:col>
      <xdr:colOff>191202</xdr:colOff>
      <xdr:row>50</xdr:row>
      <xdr:rowOff>47625</xdr:rowOff>
    </xdr:to>
    <xdr:cxnSp macro="">
      <xdr:nvCxnSpPr>
        <xdr:cNvPr id="87" name="AutoShape 86">
          <a:extLst>
            <a:ext uri="{FF2B5EF4-FFF2-40B4-BE49-F238E27FC236}">
              <a16:creationId xmlns:a16="http://schemas.microsoft.com/office/drawing/2014/main" id="{00000000-0008-0000-1B00-000057000000}"/>
            </a:ext>
          </a:extLst>
        </xdr:cNvPr>
        <xdr:cNvCxnSpPr>
          <a:cxnSpLocks noChangeShapeType="1"/>
        </xdr:cNvCxnSpPr>
      </xdr:nvCxnSpPr>
      <xdr:spPr bwMode="auto">
        <a:xfrm>
          <a:off x="2384677" y="13016865"/>
          <a:ext cx="313505" cy="0"/>
        </a:xfrm>
        <a:prstGeom prst="straightConnector1">
          <a:avLst/>
        </a:prstGeom>
        <a:noFill/>
        <a:ln w="9525">
          <a:solidFill>
            <a:srgbClr val="000000"/>
          </a:solidFill>
          <a:round/>
          <a:headEnd/>
          <a:tailEnd/>
        </a:ln>
      </xdr:spPr>
    </xdr:cxnSp>
    <xdr:clientData/>
  </xdr:twoCellAnchor>
  <xdr:twoCellAnchor>
    <xdr:from>
      <xdr:col>9</xdr:col>
      <xdr:colOff>153916</xdr:colOff>
      <xdr:row>51</xdr:row>
      <xdr:rowOff>133350</xdr:rowOff>
    </xdr:from>
    <xdr:to>
      <xdr:col>10</xdr:col>
      <xdr:colOff>200721</xdr:colOff>
      <xdr:row>51</xdr:row>
      <xdr:rowOff>133350</xdr:rowOff>
    </xdr:to>
    <xdr:cxnSp macro="">
      <xdr:nvCxnSpPr>
        <xdr:cNvPr id="88" name="AutoShape 87">
          <a:extLst>
            <a:ext uri="{FF2B5EF4-FFF2-40B4-BE49-F238E27FC236}">
              <a16:creationId xmlns:a16="http://schemas.microsoft.com/office/drawing/2014/main" id="{00000000-0008-0000-1B00-000058000000}"/>
            </a:ext>
          </a:extLst>
        </xdr:cNvPr>
        <xdr:cNvCxnSpPr>
          <a:cxnSpLocks noChangeShapeType="1"/>
        </xdr:cNvCxnSpPr>
      </xdr:nvCxnSpPr>
      <xdr:spPr bwMode="auto">
        <a:xfrm>
          <a:off x="2394196" y="13323570"/>
          <a:ext cx="313505" cy="0"/>
        </a:xfrm>
        <a:prstGeom prst="straightConnector1">
          <a:avLst/>
        </a:prstGeom>
        <a:noFill/>
        <a:ln w="9525">
          <a:solidFill>
            <a:srgbClr val="000000"/>
          </a:solidFill>
          <a:round/>
          <a:headEnd/>
          <a:tailEnd/>
        </a:ln>
      </xdr:spPr>
    </xdr:cxnSp>
    <xdr:clientData/>
  </xdr:twoCellAnchor>
  <xdr:twoCellAnchor>
    <xdr:from>
      <xdr:col>12</xdr:col>
      <xdr:colOff>11293</xdr:colOff>
      <xdr:row>39</xdr:row>
      <xdr:rowOff>76200</xdr:rowOff>
    </xdr:from>
    <xdr:to>
      <xdr:col>16</xdr:col>
      <xdr:colOff>134417</xdr:colOff>
      <xdr:row>42</xdr:row>
      <xdr:rowOff>133350</xdr:rowOff>
    </xdr:to>
    <xdr:grpSp>
      <xdr:nvGrpSpPr>
        <xdr:cNvPr id="90" name="Group 89">
          <a:extLst>
            <a:ext uri="{FF2B5EF4-FFF2-40B4-BE49-F238E27FC236}">
              <a16:creationId xmlns:a16="http://schemas.microsoft.com/office/drawing/2014/main" id="{00000000-0008-0000-1B00-00005A000000}"/>
            </a:ext>
          </a:extLst>
        </xdr:cNvPr>
        <xdr:cNvGrpSpPr>
          <a:grpSpLocks/>
        </xdr:cNvGrpSpPr>
      </xdr:nvGrpSpPr>
      <xdr:grpSpPr bwMode="auto">
        <a:xfrm>
          <a:off x="3338693" y="10845800"/>
          <a:ext cx="1291524" cy="755650"/>
          <a:chOff x="5505" y="3720"/>
          <a:chExt cx="1620" cy="1020"/>
        </a:xfrm>
      </xdr:grpSpPr>
      <xdr:cxnSp macro="">
        <xdr:nvCxnSpPr>
          <xdr:cNvPr id="91" name="AutoShape 90">
            <a:extLst>
              <a:ext uri="{FF2B5EF4-FFF2-40B4-BE49-F238E27FC236}">
                <a16:creationId xmlns:a16="http://schemas.microsoft.com/office/drawing/2014/main" id="{00000000-0008-0000-1B00-00005B000000}"/>
              </a:ext>
            </a:extLst>
          </xdr:cNvPr>
          <xdr:cNvCxnSpPr>
            <a:cxnSpLocks noChangeShapeType="1"/>
          </xdr:cNvCxnSpPr>
        </xdr:nvCxnSpPr>
        <xdr:spPr bwMode="auto">
          <a:xfrm>
            <a:off x="5775" y="3720"/>
            <a:ext cx="1350" cy="0"/>
          </a:xfrm>
          <a:prstGeom prst="straightConnector1">
            <a:avLst/>
          </a:prstGeom>
          <a:noFill/>
          <a:ln w="9525">
            <a:solidFill>
              <a:srgbClr val="000000"/>
            </a:solidFill>
            <a:round/>
            <a:headEnd/>
            <a:tailEnd/>
          </a:ln>
        </xdr:spPr>
      </xdr:cxnSp>
      <xdr:cxnSp macro="">
        <xdr:nvCxnSpPr>
          <xdr:cNvPr id="92" name="AutoShape 91">
            <a:extLst>
              <a:ext uri="{FF2B5EF4-FFF2-40B4-BE49-F238E27FC236}">
                <a16:creationId xmlns:a16="http://schemas.microsoft.com/office/drawing/2014/main" id="{00000000-0008-0000-1B00-00005C000000}"/>
              </a:ext>
            </a:extLst>
          </xdr:cNvPr>
          <xdr:cNvCxnSpPr>
            <a:cxnSpLocks noChangeShapeType="1"/>
          </xdr:cNvCxnSpPr>
        </xdr:nvCxnSpPr>
        <xdr:spPr bwMode="auto">
          <a:xfrm flipH="1">
            <a:off x="5505" y="3720"/>
            <a:ext cx="270" cy="1020"/>
          </a:xfrm>
          <a:prstGeom prst="straightConnector1">
            <a:avLst/>
          </a:prstGeom>
          <a:noFill/>
          <a:ln w="9525">
            <a:solidFill>
              <a:srgbClr val="000000"/>
            </a:solidFill>
            <a:round/>
            <a:headEnd/>
            <a:tailEnd type="triangle" w="med" len="med"/>
          </a:ln>
        </xdr:spPr>
      </xdr:cxnSp>
    </xdr:grpSp>
    <xdr:clientData/>
  </xdr:twoCellAnchor>
  <xdr:twoCellAnchor>
    <xdr:from>
      <xdr:col>12</xdr:col>
      <xdr:colOff>86812</xdr:colOff>
      <xdr:row>38</xdr:row>
      <xdr:rowOff>95250</xdr:rowOff>
    </xdr:from>
    <xdr:to>
      <xdr:col>19</xdr:col>
      <xdr:colOff>257063</xdr:colOff>
      <xdr:row>39</xdr:row>
      <xdr:rowOff>209550</xdr:rowOff>
    </xdr:to>
    <xdr:sp macro="" textlink="">
      <xdr:nvSpPr>
        <xdr:cNvPr id="93" name="Text Box 92">
          <a:extLst>
            <a:ext uri="{FF2B5EF4-FFF2-40B4-BE49-F238E27FC236}">
              <a16:creationId xmlns:a16="http://schemas.microsoft.com/office/drawing/2014/main" id="{00000000-0008-0000-1B00-00005D000000}"/>
            </a:ext>
          </a:extLst>
        </xdr:cNvPr>
        <xdr:cNvSpPr txBox="1">
          <a:spLocks noChangeArrowheads="1"/>
        </xdr:cNvSpPr>
      </xdr:nvSpPr>
      <xdr:spPr bwMode="auto">
        <a:xfrm>
          <a:off x="3127192" y="10359390"/>
          <a:ext cx="2037151" cy="3429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Calibri"/>
              <a:cs typeface="Calibri"/>
            </a:rPr>
            <a:t>Atap Seng Glb.Bsr 6KK</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clientData/>
  </xdr:twoCellAnchor>
  <xdr:twoCellAnchor>
    <xdr:from>
      <xdr:col>13</xdr:col>
      <xdr:colOff>209771</xdr:colOff>
      <xdr:row>39</xdr:row>
      <xdr:rowOff>66675</xdr:rowOff>
    </xdr:from>
    <xdr:to>
      <xdr:col>18</xdr:col>
      <xdr:colOff>38278</xdr:colOff>
      <xdr:row>40</xdr:row>
      <xdr:rowOff>161925</xdr:rowOff>
    </xdr:to>
    <xdr:sp macro="" textlink="">
      <xdr:nvSpPr>
        <xdr:cNvPr id="94" name="Text Box 93">
          <a:extLst>
            <a:ext uri="{FF2B5EF4-FFF2-40B4-BE49-F238E27FC236}">
              <a16:creationId xmlns:a16="http://schemas.microsoft.com/office/drawing/2014/main" id="{00000000-0008-0000-1B00-00005E000000}"/>
            </a:ext>
          </a:extLst>
        </xdr:cNvPr>
        <xdr:cNvSpPr txBox="1">
          <a:spLocks noChangeArrowheads="1"/>
        </xdr:cNvSpPr>
      </xdr:nvSpPr>
      <xdr:spPr bwMode="auto">
        <a:xfrm>
          <a:off x="3516851" y="10559415"/>
          <a:ext cx="1162007" cy="31623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Calibri"/>
              <a:cs typeface="Calibri"/>
            </a:rPr>
            <a:t>Gording 4/6</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clientData/>
  </xdr:twoCellAnchor>
  <xdr:twoCellAnchor>
    <xdr:from>
      <xdr:col>17</xdr:col>
      <xdr:colOff>105069</xdr:colOff>
      <xdr:row>39</xdr:row>
      <xdr:rowOff>171450</xdr:rowOff>
    </xdr:from>
    <xdr:to>
      <xdr:col>21</xdr:col>
      <xdr:colOff>219309</xdr:colOff>
      <xdr:row>43</xdr:row>
      <xdr:rowOff>180975</xdr:rowOff>
    </xdr:to>
    <xdr:grpSp>
      <xdr:nvGrpSpPr>
        <xdr:cNvPr id="95" name="Group 94">
          <a:extLst>
            <a:ext uri="{FF2B5EF4-FFF2-40B4-BE49-F238E27FC236}">
              <a16:creationId xmlns:a16="http://schemas.microsoft.com/office/drawing/2014/main" id="{00000000-0008-0000-1B00-00005F000000}"/>
            </a:ext>
          </a:extLst>
        </xdr:cNvPr>
        <xdr:cNvGrpSpPr>
          <a:grpSpLocks/>
        </xdr:cNvGrpSpPr>
      </xdr:nvGrpSpPr>
      <xdr:grpSpPr bwMode="auto">
        <a:xfrm>
          <a:off x="4892969" y="10941050"/>
          <a:ext cx="1282640" cy="949325"/>
          <a:chOff x="5505" y="3720"/>
          <a:chExt cx="1620" cy="1020"/>
        </a:xfrm>
      </xdr:grpSpPr>
      <xdr:cxnSp macro="">
        <xdr:nvCxnSpPr>
          <xdr:cNvPr id="96" name="AutoShape 95">
            <a:extLst>
              <a:ext uri="{FF2B5EF4-FFF2-40B4-BE49-F238E27FC236}">
                <a16:creationId xmlns:a16="http://schemas.microsoft.com/office/drawing/2014/main" id="{00000000-0008-0000-1B00-000060000000}"/>
              </a:ext>
            </a:extLst>
          </xdr:cNvPr>
          <xdr:cNvCxnSpPr>
            <a:cxnSpLocks noChangeShapeType="1"/>
          </xdr:cNvCxnSpPr>
        </xdr:nvCxnSpPr>
        <xdr:spPr bwMode="auto">
          <a:xfrm>
            <a:off x="5775" y="3720"/>
            <a:ext cx="1350" cy="0"/>
          </a:xfrm>
          <a:prstGeom prst="straightConnector1">
            <a:avLst/>
          </a:prstGeom>
          <a:noFill/>
          <a:ln w="9525">
            <a:solidFill>
              <a:srgbClr val="000000"/>
            </a:solidFill>
            <a:round/>
            <a:headEnd/>
            <a:tailEnd/>
          </a:ln>
        </xdr:spPr>
      </xdr:cxnSp>
      <xdr:cxnSp macro="">
        <xdr:nvCxnSpPr>
          <xdr:cNvPr id="97" name="AutoShape 96">
            <a:extLst>
              <a:ext uri="{FF2B5EF4-FFF2-40B4-BE49-F238E27FC236}">
                <a16:creationId xmlns:a16="http://schemas.microsoft.com/office/drawing/2014/main" id="{00000000-0008-0000-1B00-000061000000}"/>
              </a:ext>
            </a:extLst>
          </xdr:cNvPr>
          <xdr:cNvCxnSpPr>
            <a:cxnSpLocks noChangeShapeType="1"/>
          </xdr:cNvCxnSpPr>
        </xdr:nvCxnSpPr>
        <xdr:spPr bwMode="auto">
          <a:xfrm flipH="1">
            <a:off x="5505" y="3720"/>
            <a:ext cx="270" cy="1020"/>
          </a:xfrm>
          <a:prstGeom prst="straightConnector1">
            <a:avLst/>
          </a:prstGeom>
          <a:noFill/>
          <a:ln w="9525">
            <a:solidFill>
              <a:srgbClr val="000000"/>
            </a:solidFill>
            <a:round/>
            <a:headEnd/>
            <a:tailEnd type="triangle" w="med" len="med"/>
          </a:ln>
        </xdr:spPr>
      </xdr:cxnSp>
    </xdr:grpSp>
    <xdr:clientData/>
  </xdr:twoCellAnchor>
  <xdr:twoCellAnchor>
    <xdr:from>
      <xdr:col>17</xdr:col>
      <xdr:colOff>181223</xdr:colOff>
      <xdr:row>38</xdr:row>
      <xdr:rowOff>190500</xdr:rowOff>
    </xdr:from>
    <xdr:to>
      <xdr:col>23</xdr:col>
      <xdr:colOff>142208</xdr:colOff>
      <xdr:row>40</xdr:row>
      <xdr:rowOff>0</xdr:rowOff>
    </xdr:to>
    <xdr:sp macro="" textlink="">
      <xdr:nvSpPr>
        <xdr:cNvPr id="98" name="Text Box 97">
          <a:extLst>
            <a:ext uri="{FF2B5EF4-FFF2-40B4-BE49-F238E27FC236}">
              <a16:creationId xmlns:a16="http://schemas.microsoft.com/office/drawing/2014/main" id="{00000000-0008-0000-1B00-000062000000}"/>
            </a:ext>
          </a:extLst>
        </xdr:cNvPr>
        <xdr:cNvSpPr txBox="1">
          <a:spLocks noChangeArrowheads="1"/>
        </xdr:cNvSpPr>
      </xdr:nvSpPr>
      <xdr:spPr bwMode="auto">
        <a:xfrm>
          <a:off x="4555103" y="10454640"/>
          <a:ext cx="1561185" cy="25908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Calibri"/>
              <a:cs typeface="Calibri"/>
            </a:rPr>
            <a:t>Balok Pengikat 6/10</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clientData/>
  </xdr:twoCellAnchor>
  <xdr:twoCellAnchor>
    <xdr:from>
      <xdr:col>21</xdr:col>
      <xdr:colOff>180597</xdr:colOff>
      <xdr:row>40</xdr:row>
      <xdr:rowOff>171450</xdr:rowOff>
    </xdr:from>
    <xdr:to>
      <xdr:col>25</xdr:col>
      <xdr:colOff>94933</xdr:colOff>
      <xdr:row>45</xdr:row>
      <xdr:rowOff>0</xdr:rowOff>
    </xdr:to>
    <xdr:grpSp>
      <xdr:nvGrpSpPr>
        <xdr:cNvPr id="99" name="Group 98">
          <a:extLst>
            <a:ext uri="{FF2B5EF4-FFF2-40B4-BE49-F238E27FC236}">
              <a16:creationId xmlns:a16="http://schemas.microsoft.com/office/drawing/2014/main" id="{00000000-0008-0000-1B00-000063000000}"/>
            </a:ext>
          </a:extLst>
        </xdr:cNvPr>
        <xdr:cNvGrpSpPr>
          <a:grpSpLocks/>
        </xdr:cNvGrpSpPr>
      </xdr:nvGrpSpPr>
      <xdr:grpSpPr bwMode="auto">
        <a:xfrm>
          <a:off x="6136897" y="11169650"/>
          <a:ext cx="1082736" cy="1009650"/>
          <a:chOff x="5505" y="3720"/>
          <a:chExt cx="1620" cy="1020"/>
        </a:xfrm>
      </xdr:grpSpPr>
      <xdr:cxnSp macro="">
        <xdr:nvCxnSpPr>
          <xdr:cNvPr id="100" name="AutoShape 99">
            <a:extLst>
              <a:ext uri="{FF2B5EF4-FFF2-40B4-BE49-F238E27FC236}">
                <a16:creationId xmlns:a16="http://schemas.microsoft.com/office/drawing/2014/main" id="{00000000-0008-0000-1B00-000064000000}"/>
              </a:ext>
            </a:extLst>
          </xdr:cNvPr>
          <xdr:cNvCxnSpPr>
            <a:cxnSpLocks noChangeShapeType="1"/>
          </xdr:cNvCxnSpPr>
        </xdr:nvCxnSpPr>
        <xdr:spPr bwMode="auto">
          <a:xfrm>
            <a:off x="5775" y="3720"/>
            <a:ext cx="1350" cy="0"/>
          </a:xfrm>
          <a:prstGeom prst="straightConnector1">
            <a:avLst/>
          </a:prstGeom>
          <a:noFill/>
          <a:ln w="9525">
            <a:solidFill>
              <a:srgbClr val="000000"/>
            </a:solidFill>
            <a:round/>
            <a:headEnd/>
            <a:tailEnd/>
          </a:ln>
        </xdr:spPr>
      </xdr:cxnSp>
      <xdr:cxnSp macro="">
        <xdr:nvCxnSpPr>
          <xdr:cNvPr id="101" name="AutoShape 100">
            <a:extLst>
              <a:ext uri="{FF2B5EF4-FFF2-40B4-BE49-F238E27FC236}">
                <a16:creationId xmlns:a16="http://schemas.microsoft.com/office/drawing/2014/main" id="{00000000-0008-0000-1B00-000065000000}"/>
              </a:ext>
            </a:extLst>
          </xdr:cNvPr>
          <xdr:cNvCxnSpPr>
            <a:cxnSpLocks noChangeShapeType="1"/>
          </xdr:cNvCxnSpPr>
        </xdr:nvCxnSpPr>
        <xdr:spPr bwMode="auto">
          <a:xfrm flipH="1">
            <a:off x="5505" y="3720"/>
            <a:ext cx="270" cy="1020"/>
          </a:xfrm>
          <a:prstGeom prst="straightConnector1">
            <a:avLst/>
          </a:prstGeom>
          <a:noFill/>
          <a:ln w="9525">
            <a:solidFill>
              <a:srgbClr val="000000"/>
            </a:solidFill>
            <a:round/>
            <a:headEnd/>
            <a:tailEnd type="triangle" w="med" len="med"/>
          </a:ln>
        </xdr:spPr>
      </xdr:cxnSp>
    </xdr:grpSp>
    <xdr:clientData/>
  </xdr:twoCellAnchor>
  <xdr:twoCellAnchor>
    <xdr:from>
      <xdr:col>21</xdr:col>
      <xdr:colOff>228194</xdr:colOff>
      <xdr:row>39</xdr:row>
      <xdr:rowOff>171450</xdr:rowOff>
    </xdr:from>
    <xdr:to>
      <xdr:col>26</xdr:col>
      <xdr:colOff>76374</xdr:colOff>
      <xdr:row>40</xdr:row>
      <xdr:rowOff>219075</xdr:rowOff>
    </xdr:to>
    <xdr:sp macro="" textlink="">
      <xdr:nvSpPr>
        <xdr:cNvPr id="102" name="Text Box 101">
          <a:extLst>
            <a:ext uri="{FF2B5EF4-FFF2-40B4-BE49-F238E27FC236}">
              <a16:creationId xmlns:a16="http://schemas.microsoft.com/office/drawing/2014/main" id="{00000000-0008-0000-1B00-000066000000}"/>
            </a:ext>
          </a:extLst>
        </xdr:cNvPr>
        <xdr:cNvSpPr txBox="1">
          <a:spLocks noChangeArrowheads="1"/>
        </xdr:cNvSpPr>
      </xdr:nvSpPr>
      <xdr:spPr bwMode="auto">
        <a:xfrm>
          <a:off x="5668874" y="10664190"/>
          <a:ext cx="1181680" cy="268605"/>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Calibri"/>
              <a:cs typeface="Calibri"/>
            </a:rPr>
            <a:t>Lisplank 2/20 Pengikat 6/10</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clientData/>
  </xdr:twoCellAnchor>
  <xdr:twoCellAnchor>
    <xdr:from>
      <xdr:col>7</xdr:col>
      <xdr:colOff>130748</xdr:colOff>
      <xdr:row>47</xdr:row>
      <xdr:rowOff>19685</xdr:rowOff>
    </xdr:from>
    <xdr:to>
      <xdr:col>10</xdr:col>
      <xdr:colOff>144875</xdr:colOff>
      <xdr:row>47</xdr:row>
      <xdr:rowOff>19685</xdr:rowOff>
    </xdr:to>
    <xdr:cxnSp macro="">
      <xdr:nvCxnSpPr>
        <xdr:cNvPr id="103" name="AutoShape 102">
          <a:extLst>
            <a:ext uri="{FF2B5EF4-FFF2-40B4-BE49-F238E27FC236}">
              <a16:creationId xmlns:a16="http://schemas.microsoft.com/office/drawing/2014/main" id="{00000000-0008-0000-1B00-000067000000}"/>
            </a:ext>
          </a:extLst>
        </xdr:cNvPr>
        <xdr:cNvCxnSpPr>
          <a:cxnSpLocks noChangeShapeType="1"/>
        </xdr:cNvCxnSpPr>
      </xdr:nvCxnSpPr>
      <xdr:spPr bwMode="auto">
        <a:xfrm>
          <a:off x="1837628" y="12318365"/>
          <a:ext cx="814227" cy="0"/>
        </a:xfrm>
        <a:prstGeom prst="straightConnector1">
          <a:avLst/>
        </a:prstGeom>
        <a:noFill/>
        <a:ln w="9525">
          <a:solidFill>
            <a:srgbClr val="000000"/>
          </a:solidFill>
          <a:round/>
          <a:headEnd/>
          <a:tailEnd/>
        </a:ln>
      </xdr:spPr>
    </xdr:cxnSp>
    <xdr:clientData/>
  </xdr:twoCellAnchor>
  <xdr:twoCellAnchor>
    <xdr:from>
      <xdr:col>10</xdr:col>
      <xdr:colOff>144240</xdr:colOff>
      <xdr:row>47</xdr:row>
      <xdr:rowOff>19685</xdr:rowOff>
    </xdr:from>
    <xdr:to>
      <xdr:col>11</xdr:col>
      <xdr:colOff>117430</xdr:colOff>
      <xdr:row>48</xdr:row>
      <xdr:rowOff>196850</xdr:rowOff>
    </xdr:to>
    <xdr:cxnSp macro="">
      <xdr:nvCxnSpPr>
        <xdr:cNvPr id="104" name="AutoShape 103">
          <a:extLst>
            <a:ext uri="{FF2B5EF4-FFF2-40B4-BE49-F238E27FC236}">
              <a16:creationId xmlns:a16="http://schemas.microsoft.com/office/drawing/2014/main" id="{00000000-0008-0000-1B00-000068000000}"/>
            </a:ext>
          </a:extLst>
        </xdr:cNvPr>
        <xdr:cNvCxnSpPr>
          <a:cxnSpLocks noChangeShapeType="1"/>
        </xdr:cNvCxnSpPr>
      </xdr:nvCxnSpPr>
      <xdr:spPr bwMode="auto">
        <a:xfrm>
          <a:off x="2651220" y="12318365"/>
          <a:ext cx="239890" cy="398145"/>
        </a:xfrm>
        <a:prstGeom prst="straightConnector1">
          <a:avLst/>
        </a:prstGeom>
        <a:noFill/>
        <a:ln w="9525">
          <a:solidFill>
            <a:srgbClr val="000000"/>
          </a:solidFill>
          <a:round/>
          <a:headEnd/>
          <a:tailEnd type="triangle" w="med" len="med"/>
        </a:ln>
      </xdr:spPr>
    </xdr:cxnSp>
    <xdr:clientData/>
  </xdr:twoCellAnchor>
  <xdr:twoCellAnchor>
    <xdr:from>
      <xdr:col>7</xdr:col>
      <xdr:colOff>28575</xdr:colOff>
      <xdr:row>46</xdr:row>
      <xdr:rowOff>28575</xdr:rowOff>
    </xdr:from>
    <xdr:to>
      <xdr:col>11</xdr:col>
      <xdr:colOff>133930</xdr:colOff>
      <xdr:row>47</xdr:row>
      <xdr:rowOff>66675</xdr:rowOff>
    </xdr:to>
    <xdr:sp macro="" textlink="">
      <xdr:nvSpPr>
        <xdr:cNvPr id="105" name="Text Box 104">
          <a:extLst>
            <a:ext uri="{FF2B5EF4-FFF2-40B4-BE49-F238E27FC236}">
              <a16:creationId xmlns:a16="http://schemas.microsoft.com/office/drawing/2014/main" id="{00000000-0008-0000-1B00-000069000000}"/>
            </a:ext>
          </a:extLst>
        </xdr:cNvPr>
        <xdr:cNvSpPr txBox="1">
          <a:spLocks noChangeArrowheads="1"/>
        </xdr:cNvSpPr>
      </xdr:nvSpPr>
      <xdr:spPr bwMode="auto">
        <a:xfrm>
          <a:off x="1735455" y="12091035"/>
          <a:ext cx="1172155" cy="27432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Calibri"/>
              <a:cs typeface="Calibri"/>
            </a:rPr>
            <a:t>Tiang 10/10 2/24 Pengikat 6/10</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clientData/>
  </xdr:twoCellAnchor>
  <xdr:twoCellAnchor>
    <xdr:from>
      <xdr:col>10</xdr:col>
      <xdr:colOff>144240</xdr:colOff>
      <xdr:row>48</xdr:row>
      <xdr:rowOff>225425</xdr:rowOff>
    </xdr:from>
    <xdr:to>
      <xdr:col>11</xdr:col>
      <xdr:colOff>48892</xdr:colOff>
      <xdr:row>50</xdr:row>
      <xdr:rowOff>19050</xdr:rowOff>
    </xdr:to>
    <xdr:cxnSp macro="">
      <xdr:nvCxnSpPr>
        <xdr:cNvPr id="106" name="AutoShape 105">
          <a:extLst>
            <a:ext uri="{FF2B5EF4-FFF2-40B4-BE49-F238E27FC236}">
              <a16:creationId xmlns:a16="http://schemas.microsoft.com/office/drawing/2014/main" id="{00000000-0008-0000-1B00-00006A000000}"/>
            </a:ext>
          </a:extLst>
        </xdr:cNvPr>
        <xdr:cNvCxnSpPr>
          <a:cxnSpLocks noChangeShapeType="1"/>
        </xdr:cNvCxnSpPr>
      </xdr:nvCxnSpPr>
      <xdr:spPr bwMode="auto">
        <a:xfrm>
          <a:off x="2651220" y="12745085"/>
          <a:ext cx="171352" cy="243205"/>
        </a:xfrm>
        <a:prstGeom prst="straightConnector1">
          <a:avLst/>
        </a:prstGeom>
        <a:noFill/>
        <a:ln w="9525">
          <a:solidFill>
            <a:srgbClr val="000000"/>
          </a:solidFill>
          <a:round/>
          <a:headEnd/>
          <a:tailEnd type="triangle" w="med" len="med"/>
        </a:ln>
      </xdr:spPr>
    </xdr:cxnSp>
    <xdr:clientData/>
  </xdr:twoCellAnchor>
  <xdr:twoCellAnchor>
    <xdr:from>
      <xdr:col>7</xdr:col>
      <xdr:colOff>130748</xdr:colOff>
      <xdr:row>48</xdr:row>
      <xdr:rowOff>219710</xdr:rowOff>
    </xdr:from>
    <xdr:to>
      <xdr:col>10</xdr:col>
      <xdr:colOff>144875</xdr:colOff>
      <xdr:row>48</xdr:row>
      <xdr:rowOff>219710</xdr:rowOff>
    </xdr:to>
    <xdr:cxnSp macro="">
      <xdr:nvCxnSpPr>
        <xdr:cNvPr id="107" name="AutoShape 106">
          <a:extLst>
            <a:ext uri="{FF2B5EF4-FFF2-40B4-BE49-F238E27FC236}">
              <a16:creationId xmlns:a16="http://schemas.microsoft.com/office/drawing/2014/main" id="{00000000-0008-0000-1B00-00006B000000}"/>
            </a:ext>
          </a:extLst>
        </xdr:cNvPr>
        <xdr:cNvCxnSpPr>
          <a:cxnSpLocks noChangeShapeType="1"/>
        </xdr:cNvCxnSpPr>
      </xdr:nvCxnSpPr>
      <xdr:spPr bwMode="auto">
        <a:xfrm>
          <a:off x="1837628" y="12739370"/>
          <a:ext cx="814227" cy="0"/>
        </a:xfrm>
        <a:prstGeom prst="straightConnector1">
          <a:avLst/>
        </a:prstGeom>
        <a:noFill/>
        <a:ln w="9525">
          <a:solidFill>
            <a:srgbClr val="000000"/>
          </a:solidFill>
          <a:round/>
          <a:headEnd/>
          <a:tailEnd/>
        </a:ln>
      </xdr:spPr>
    </xdr:cxnSp>
    <xdr:clientData/>
  </xdr:twoCellAnchor>
  <xdr:twoCellAnchor>
    <xdr:from>
      <xdr:col>7</xdr:col>
      <xdr:colOff>28575</xdr:colOff>
      <xdr:row>48</xdr:row>
      <xdr:rowOff>19050</xdr:rowOff>
    </xdr:from>
    <xdr:to>
      <xdr:col>11</xdr:col>
      <xdr:colOff>133930</xdr:colOff>
      <xdr:row>49</xdr:row>
      <xdr:rowOff>57150</xdr:rowOff>
    </xdr:to>
    <xdr:sp macro="" textlink="">
      <xdr:nvSpPr>
        <xdr:cNvPr id="108" name="Text Box 107">
          <a:extLst>
            <a:ext uri="{FF2B5EF4-FFF2-40B4-BE49-F238E27FC236}">
              <a16:creationId xmlns:a16="http://schemas.microsoft.com/office/drawing/2014/main" id="{00000000-0008-0000-1B00-00006C000000}"/>
            </a:ext>
          </a:extLst>
        </xdr:cNvPr>
        <xdr:cNvSpPr txBox="1">
          <a:spLocks noChangeArrowheads="1"/>
        </xdr:cNvSpPr>
      </xdr:nvSpPr>
      <xdr:spPr bwMode="auto">
        <a:xfrm>
          <a:off x="1735455" y="12538710"/>
          <a:ext cx="1172155"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100" b="0" i="0" u="none" strike="noStrike" baseline="0">
              <a:solidFill>
                <a:srgbClr val="000000"/>
              </a:solidFill>
              <a:latin typeface="Calibri"/>
              <a:cs typeface="Calibri"/>
            </a:rPr>
            <a:t>Balok Trali 5/7</a:t>
          </a:r>
          <a:endParaRPr lang="en-US" sz="1100" b="0" i="0" u="none" strike="noStrike" baseline="0">
            <a:solidFill>
              <a:srgbClr val="000000"/>
            </a:solidFill>
            <a:latin typeface="Times New Roman"/>
            <a:cs typeface="Times New Roman"/>
          </a:endParaRPr>
        </a:p>
        <a:p>
          <a:pPr algn="l" rtl="0">
            <a:defRPr sz="1000"/>
          </a:pPr>
          <a:endParaRPr lang="en-US" sz="1100" b="0" i="0" u="none" strike="noStrike" baseline="0">
            <a:solidFill>
              <a:srgbClr val="000000"/>
            </a:solidFill>
            <a:latin typeface="Times New Roman"/>
            <a:cs typeface="Times New Roman"/>
          </a:endParaRPr>
        </a:p>
      </xdr:txBody>
    </xdr:sp>
    <xdr:clientData/>
  </xdr:twoCellAnchor>
  <xdr:twoCellAnchor>
    <xdr:from>
      <xdr:col>12</xdr:col>
      <xdr:colOff>10659</xdr:colOff>
      <xdr:row>49</xdr:row>
      <xdr:rowOff>219075</xdr:rowOff>
    </xdr:from>
    <xdr:to>
      <xdr:col>12</xdr:col>
      <xdr:colOff>219447</xdr:colOff>
      <xdr:row>51</xdr:row>
      <xdr:rowOff>414655</xdr:rowOff>
    </xdr:to>
    <xdr:cxnSp macro="">
      <xdr:nvCxnSpPr>
        <xdr:cNvPr id="109" name="AutoShape 108">
          <a:extLst>
            <a:ext uri="{FF2B5EF4-FFF2-40B4-BE49-F238E27FC236}">
              <a16:creationId xmlns:a16="http://schemas.microsoft.com/office/drawing/2014/main" id="{00000000-0008-0000-1B00-00006D000000}"/>
            </a:ext>
          </a:extLst>
        </xdr:cNvPr>
        <xdr:cNvCxnSpPr>
          <a:cxnSpLocks noChangeShapeType="1"/>
        </xdr:cNvCxnSpPr>
      </xdr:nvCxnSpPr>
      <xdr:spPr bwMode="auto">
        <a:xfrm flipH="1">
          <a:off x="3051039" y="12967335"/>
          <a:ext cx="208788" cy="637540"/>
        </a:xfrm>
        <a:prstGeom prst="straightConnector1">
          <a:avLst/>
        </a:prstGeom>
        <a:noFill/>
        <a:ln w="9525">
          <a:solidFill>
            <a:srgbClr val="000000"/>
          </a:solidFill>
          <a:round/>
          <a:headEnd/>
          <a:tailEnd type="triangle" w="med" len="med"/>
        </a:ln>
      </xdr:spPr>
    </xdr:cxnSp>
    <xdr:clientData/>
  </xdr:twoCellAnchor>
  <xdr:twoCellAnchor>
    <xdr:from>
      <xdr:col>12</xdr:col>
      <xdr:colOff>219447</xdr:colOff>
      <xdr:row>49</xdr:row>
      <xdr:rowOff>219075</xdr:rowOff>
    </xdr:from>
    <xdr:to>
      <xdr:col>14</xdr:col>
      <xdr:colOff>9077</xdr:colOff>
      <xdr:row>49</xdr:row>
      <xdr:rowOff>219075</xdr:rowOff>
    </xdr:to>
    <xdr:cxnSp macro="">
      <xdr:nvCxnSpPr>
        <xdr:cNvPr id="110" name="AutoShape 109">
          <a:extLst>
            <a:ext uri="{FF2B5EF4-FFF2-40B4-BE49-F238E27FC236}">
              <a16:creationId xmlns:a16="http://schemas.microsoft.com/office/drawing/2014/main" id="{00000000-0008-0000-1B00-00006E000000}"/>
            </a:ext>
          </a:extLst>
        </xdr:cNvPr>
        <xdr:cNvCxnSpPr>
          <a:cxnSpLocks noChangeShapeType="1"/>
        </xdr:cNvCxnSpPr>
      </xdr:nvCxnSpPr>
      <xdr:spPr bwMode="auto">
        <a:xfrm>
          <a:off x="3259827" y="12967335"/>
          <a:ext cx="323030" cy="0"/>
        </a:xfrm>
        <a:prstGeom prst="straightConnector1">
          <a:avLst/>
        </a:prstGeom>
        <a:noFill/>
        <a:ln w="9525">
          <a:solidFill>
            <a:srgbClr val="000000"/>
          </a:solidFill>
          <a:round/>
          <a:headEnd/>
          <a:tailEnd/>
        </a:ln>
      </xdr:spPr>
    </xdr:cxnSp>
    <xdr:clientData/>
  </xdr:twoCellAnchor>
  <xdr:twoCellAnchor>
    <xdr:from>
      <xdr:col>12</xdr:col>
      <xdr:colOff>105851</xdr:colOff>
      <xdr:row>49</xdr:row>
      <xdr:rowOff>9525</xdr:rowOff>
    </xdr:from>
    <xdr:to>
      <xdr:col>18</xdr:col>
      <xdr:colOff>66836</xdr:colOff>
      <xdr:row>50</xdr:row>
      <xdr:rowOff>57150</xdr:rowOff>
    </xdr:to>
    <xdr:sp macro="" textlink="">
      <xdr:nvSpPr>
        <xdr:cNvPr id="111" name="Text Box 110">
          <a:extLst>
            <a:ext uri="{FF2B5EF4-FFF2-40B4-BE49-F238E27FC236}">
              <a16:creationId xmlns:a16="http://schemas.microsoft.com/office/drawing/2014/main" id="{00000000-0008-0000-1B00-00006F000000}"/>
            </a:ext>
          </a:extLst>
        </xdr:cNvPr>
        <xdr:cNvSpPr txBox="1">
          <a:spLocks noChangeArrowheads="1"/>
        </xdr:cNvSpPr>
      </xdr:nvSpPr>
      <xdr:spPr bwMode="auto">
        <a:xfrm>
          <a:off x="3146231" y="12757785"/>
          <a:ext cx="1561185" cy="268605"/>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Calibri"/>
              <a:cs typeface="Calibri"/>
            </a:rPr>
            <a:t>Balok Pengikat 6/10</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clientData/>
  </xdr:twoCellAnchor>
  <xdr:twoCellAnchor>
    <xdr:from>
      <xdr:col>13</xdr:col>
      <xdr:colOff>220560</xdr:colOff>
      <xdr:row>50</xdr:row>
      <xdr:rowOff>171450</xdr:rowOff>
    </xdr:from>
    <xdr:to>
      <xdr:col>14</xdr:col>
      <xdr:colOff>67462</xdr:colOff>
      <xdr:row>51</xdr:row>
      <xdr:rowOff>138430</xdr:rowOff>
    </xdr:to>
    <xdr:cxnSp macro="">
      <xdr:nvCxnSpPr>
        <xdr:cNvPr id="112" name="AutoShape 111">
          <a:extLst>
            <a:ext uri="{FF2B5EF4-FFF2-40B4-BE49-F238E27FC236}">
              <a16:creationId xmlns:a16="http://schemas.microsoft.com/office/drawing/2014/main" id="{00000000-0008-0000-1B00-000070000000}"/>
            </a:ext>
          </a:extLst>
        </xdr:cNvPr>
        <xdr:cNvCxnSpPr>
          <a:cxnSpLocks noChangeShapeType="1"/>
        </xdr:cNvCxnSpPr>
      </xdr:nvCxnSpPr>
      <xdr:spPr bwMode="auto">
        <a:xfrm flipH="1">
          <a:off x="3527640" y="13140690"/>
          <a:ext cx="113602" cy="187960"/>
        </a:xfrm>
        <a:prstGeom prst="straightConnector1">
          <a:avLst/>
        </a:prstGeom>
        <a:noFill/>
        <a:ln w="9525">
          <a:solidFill>
            <a:srgbClr val="000000"/>
          </a:solidFill>
          <a:round/>
          <a:headEnd/>
          <a:tailEnd type="triangle" w="med" len="med"/>
        </a:ln>
      </xdr:spPr>
    </xdr:cxnSp>
    <xdr:clientData/>
  </xdr:twoCellAnchor>
  <xdr:twoCellAnchor>
    <xdr:from>
      <xdr:col>14</xdr:col>
      <xdr:colOff>68096</xdr:colOff>
      <xdr:row>50</xdr:row>
      <xdr:rowOff>171450</xdr:rowOff>
    </xdr:from>
    <xdr:to>
      <xdr:col>15</xdr:col>
      <xdr:colOff>114901</xdr:colOff>
      <xdr:row>50</xdr:row>
      <xdr:rowOff>171450</xdr:rowOff>
    </xdr:to>
    <xdr:cxnSp macro="">
      <xdr:nvCxnSpPr>
        <xdr:cNvPr id="113" name="AutoShape 112">
          <a:extLst>
            <a:ext uri="{FF2B5EF4-FFF2-40B4-BE49-F238E27FC236}">
              <a16:creationId xmlns:a16="http://schemas.microsoft.com/office/drawing/2014/main" id="{00000000-0008-0000-1B00-000071000000}"/>
            </a:ext>
          </a:extLst>
        </xdr:cNvPr>
        <xdr:cNvCxnSpPr>
          <a:cxnSpLocks noChangeShapeType="1"/>
        </xdr:cNvCxnSpPr>
      </xdr:nvCxnSpPr>
      <xdr:spPr bwMode="auto">
        <a:xfrm>
          <a:off x="3641876" y="13140690"/>
          <a:ext cx="313505" cy="0"/>
        </a:xfrm>
        <a:prstGeom prst="straightConnector1">
          <a:avLst/>
        </a:prstGeom>
        <a:noFill/>
        <a:ln w="9525">
          <a:solidFill>
            <a:srgbClr val="000000"/>
          </a:solidFill>
          <a:round/>
          <a:headEnd/>
          <a:tailEnd/>
        </a:ln>
      </xdr:spPr>
    </xdr:cxnSp>
    <xdr:clientData/>
  </xdr:twoCellAnchor>
  <xdr:twoCellAnchor>
    <xdr:from>
      <xdr:col>13</xdr:col>
      <xdr:colOff>200887</xdr:colOff>
      <xdr:row>49</xdr:row>
      <xdr:rowOff>190500</xdr:rowOff>
    </xdr:from>
    <xdr:to>
      <xdr:col>19</xdr:col>
      <xdr:colOff>161872</xdr:colOff>
      <xdr:row>51</xdr:row>
      <xdr:rowOff>9525</xdr:rowOff>
    </xdr:to>
    <xdr:sp macro="" textlink="">
      <xdr:nvSpPr>
        <xdr:cNvPr id="114" name="Text Box 113">
          <a:extLst>
            <a:ext uri="{FF2B5EF4-FFF2-40B4-BE49-F238E27FC236}">
              <a16:creationId xmlns:a16="http://schemas.microsoft.com/office/drawing/2014/main" id="{00000000-0008-0000-1B00-000072000000}"/>
            </a:ext>
          </a:extLst>
        </xdr:cNvPr>
        <xdr:cNvSpPr txBox="1">
          <a:spLocks noChangeArrowheads="1"/>
        </xdr:cNvSpPr>
      </xdr:nvSpPr>
      <xdr:spPr bwMode="auto">
        <a:xfrm>
          <a:off x="3507967" y="12938760"/>
          <a:ext cx="1561185" cy="260985"/>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Calibri"/>
              <a:cs typeface="Calibri"/>
            </a:rPr>
            <a:t> Lantai Kayu 2/30</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clientData/>
  </xdr:twoCellAnchor>
  <xdr:twoCellAnchor>
    <xdr:from>
      <xdr:col>17</xdr:col>
      <xdr:colOff>86665</xdr:colOff>
      <xdr:row>50</xdr:row>
      <xdr:rowOff>171450</xdr:rowOff>
    </xdr:from>
    <xdr:to>
      <xdr:col>18</xdr:col>
      <xdr:colOff>104912</xdr:colOff>
      <xdr:row>51</xdr:row>
      <xdr:rowOff>195580</xdr:rowOff>
    </xdr:to>
    <xdr:cxnSp macro="">
      <xdr:nvCxnSpPr>
        <xdr:cNvPr id="115" name="AutoShape 114">
          <a:extLst>
            <a:ext uri="{FF2B5EF4-FFF2-40B4-BE49-F238E27FC236}">
              <a16:creationId xmlns:a16="http://schemas.microsoft.com/office/drawing/2014/main" id="{00000000-0008-0000-1B00-000073000000}"/>
            </a:ext>
          </a:extLst>
        </xdr:cNvPr>
        <xdr:cNvCxnSpPr>
          <a:cxnSpLocks noChangeShapeType="1"/>
        </xdr:cNvCxnSpPr>
      </xdr:nvCxnSpPr>
      <xdr:spPr bwMode="auto">
        <a:xfrm flipH="1">
          <a:off x="4460545" y="13140690"/>
          <a:ext cx="284947" cy="245110"/>
        </a:xfrm>
        <a:prstGeom prst="straightConnector1">
          <a:avLst/>
        </a:prstGeom>
        <a:noFill/>
        <a:ln w="9525">
          <a:solidFill>
            <a:srgbClr val="000000"/>
          </a:solidFill>
          <a:round/>
          <a:headEnd/>
          <a:tailEnd type="triangle" w="med" len="med"/>
        </a:ln>
      </xdr:spPr>
    </xdr:cxnSp>
    <xdr:clientData/>
  </xdr:twoCellAnchor>
  <xdr:twoCellAnchor>
    <xdr:from>
      <xdr:col>18</xdr:col>
      <xdr:colOff>96028</xdr:colOff>
      <xdr:row>50</xdr:row>
      <xdr:rowOff>171450</xdr:rowOff>
    </xdr:from>
    <xdr:to>
      <xdr:col>19</xdr:col>
      <xdr:colOff>142833</xdr:colOff>
      <xdr:row>50</xdr:row>
      <xdr:rowOff>171450</xdr:rowOff>
    </xdr:to>
    <xdr:cxnSp macro="">
      <xdr:nvCxnSpPr>
        <xdr:cNvPr id="116" name="AutoShape 115">
          <a:extLst>
            <a:ext uri="{FF2B5EF4-FFF2-40B4-BE49-F238E27FC236}">
              <a16:creationId xmlns:a16="http://schemas.microsoft.com/office/drawing/2014/main" id="{00000000-0008-0000-1B00-000074000000}"/>
            </a:ext>
          </a:extLst>
        </xdr:cNvPr>
        <xdr:cNvCxnSpPr>
          <a:cxnSpLocks noChangeShapeType="1"/>
        </xdr:cNvCxnSpPr>
      </xdr:nvCxnSpPr>
      <xdr:spPr bwMode="auto">
        <a:xfrm>
          <a:off x="4736608" y="13140690"/>
          <a:ext cx="313505" cy="0"/>
        </a:xfrm>
        <a:prstGeom prst="straightConnector1">
          <a:avLst/>
        </a:prstGeom>
        <a:noFill/>
        <a:ln w="9525">
          <a:solidFill>
            <a:srgbClr val="000000"/>
          </a:solidFill>
          <a:round/>
          <a:headEnd/>
          <a:tailEnd/>
        </a:ln>
      </xdr:spPr>
    </xdr:cxnSp>
    <xdr:clientData/>
  </xdr:twoCellAnchor>
  <xdr:twoCellAnchor>
    <xdr:from>
      <xdr:col>17</xdr:col>
      <xdr:colOff>219300</xdr:colOff>
      <xdr:row>49</xdr:row>
      <xdr:rowOff>180975</xdr:rowOff>
    </xdr:from>
    <xdr:to>
      <xdr:col>21</xdr:col>
      <xdr:colOff>86675</xdr:colOff>
      <xdr:row>51</xdr:row>
      <xdr:rowOff>0</xdr:rowOff>
    </xdr:to>
    <xdr:sp macro="" textlink="">
      <xdr:nvSpPr>
        <xdr:cNvPr id="117" name="Text Box 116">
          <a:extLst>
            <a:ext uri="{FF2B5EF4-FFF2-40B4-BE49-F238E27FC236}">
              <a16:creationId xmlns:a16="http://schemas.microsoft.com/office/drawing/2014/main" id="{00000000-0008-0000-1B00-000075000000}"/>
            </a:ext>
          </a:extLst>
        </xdr:cNvPr>
        <xdr:cNvSpPr txBox="1">
          <a:spLocks noChangeArrowheads="1"/>
        </xdr:cNvSpPr>
      </xdr:nvSpPr>
      <xdr:spPr bwMode="auto">
        <a:xfrm>
          <a:off x="4593180" y="12929235"/>
          <a:ext cx="934175" cy="260985"/>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Calibri"/>
              <a:cs typeface="Calibri"/>
            </a:rPr>
            <a:t> Balok 4/6</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clientData/>
  </xdr:twoCellAnchor>
  <xdr:twoCellAnchor>
    <xdr:from>
      <xdr:col>22</xdr:col>
      <xdr:colOff>237556</xdr:colOff>
      <xdr:row>50</xdr:row>
      <xdr:rowOff>19050</xdr:rowOff>
    </xdr:from>
    <xdr:to>
      <xdr:col>23</xdr:col>
      <xdr:colOff>47015</xdr:colOff>
      <xdr:row>50</xdr:row>
      <xdr:rowOff>76200</xdr:rowOff>
    </xdr:to>
    <xdr:sp macro="" textlink="">
      <xdr:nvSpPr>
        <xdr:cNvPr id="118" name="Rectangle 118">
          <a:extLst>
            <a:ext uri="{FF2B5EF4-FFF2-40B4-BE49-F238E27FC236}">
              <a16:creationId xmlns:a16="http://schemas.microsoft.com/office/drawing/2014/main" id="{00000000-0008-0000-1B00-000076000000}"/>
            </a:ext>
          </a:extLst>
        </xdr:cNvPr>
        <xdr:cNvSpPr>
          <a:spLocks noChangeArrowheads="1"/>
        </xdr:cNvSpPr>
      </xdr:nvSpPr>
      <xdr:spPr bwMode="auto">
        <a:xfrm>
          <a:off x="5944936" y="12988290"/>
          <a:ext cx="76159" cy="57150"/>
        </a:xfrm>
        <a:prstGeom prst="rect">
          <a:avLst/>
        </a:prstGeom>
        <a:solidFill>
          <a:schemeClr val="bg1">
            <a:lumMod val="85000"/>
          </a:schemeClr>
        </a:solidFill>
        <a:ln w="9525">
          <a:solidFill>
            <a:srgbClr val="000000"/>
          </a:solidFill>
          <a:miter lim="800000"/>
          <a:headEnd/>
          <a:tailEnd/>
        </a:ln>
      </xdr:spPr>
    </xdr:sp>
    <xdr:clientData/>
  </xdr:twoCellAnchor>
  <xdr:twoCellAnchor>
    <xdr:from>
      <xdr:col>22</xdr:col>
      <xdr:colOff>237556</xdr:colOff>
      <xdr:row>51</xdr:row>
      <xdr:rowOff>76200</xdr:rowOff>
    </xdr:from>
    <xdr:to>
      <xdr:col>23</xdr:col>
      <xdr:colOff>47015</xdr:colOff>
      <xdr:row>51</xdr:row>
      <xdr:rowOff>133350</xdr:rowOff>
    </xdr:to>
    <xdr:sp macro="" textlink="">
      <xdr:nvSpPr>
        <xdr:cNvPr id="119" name="Rectangle 119">
          <a:extLst>
            <a:ext uri="{FF2B5EF4-FFF2-40B4-BE49-F238E27FC236}">
              <a16:creationId xmlns:a16="http://schemas.microsoft.com/office/drawing/2014/main" id="{00000000-0008-0000-1B00-000077000000}"/>
            </a:ext>
          </a:extLst>
        </xdr:cNvPr>
        <xdr:cNvSpPr>
          <a:spLocks noChangeArrowheads="1"/>
        </xdr:cNvSpPr>
      </xdr:nvSpPr>
      <xdr:spPr bwMode="auto">
        <a:xfrm>
          <a:off x="5944936" y="13266420"/>
          <a:ext cx="76159" cy="57150"/>
        </a:xfrm>
        <a:prstGeom prst="rect">
          <a:avLst/>
        </a:prstGeom>
        <a:solidFill>
          <a:schemeClr val="bg1">
            <a:lumMod val="85000"/>
          </a:schemeClr>
        </a:solidFill>
        <a:ln w="9525">
          <a:solidFill>
            <a:srgbClr val="000000"/>
          </a:solidFill>
          <a:miter lim="800000"/>
          <a:headEnd/>
          <a:tailEnd/>
        </a:ln>
      </xdr:spPr>
    </xdr:sp>
    <xdr:clientData/>
  </xdr:twoCellAnchor>
  <xdr:twoCellAnchor>
    <xdr:from>
      <xdr:col>11</xdr:col>
      <xdr:colOff>19700</xdr:colOff>
      <xdr:row>50</xdr:row>
      <xdr:rowOff>9525</xdr:rowOff>
    </xdr:from>
    <xdr:to>
      <xdr:col>11</xdr:col>
      <xdr:colOff>86334</xdr:colOff>
      <xdr:row>50</xdr:row>
      <xdr:rowOff>66675</xdr:rowOff>
    </xdr:to>
    <xdr:sp macro="" textlink="">
      <xdr:nvSpPr>
        <xdr:cNvPr id="120" name="Rectangle 121">
          <a:extLst>
            <a:ext uri="{FF2B5EF4-FFF2-40B4-BE49-F238E27FC236}">
              <a16:creationId xmlns:a16="http://schemas.microsoft.com/office/drawing/2014/main" id="{00000000-0008-0000-1B00-000078000000}"/>
            </a:ext>
          </a:extLst>
        </xdr:cNvPr>
        <xdr:cNvSpPr>
          <a:spLocks noChangeArrowheads="1"/>
        </xdr:cNvSpPr>
      </xdr:nvSpPr>
      <xdr:spPr bwMode="auto">
        <a:xfrm>
          <a:off x="2793380" y="12978765"/>
          <a:ext cx="66634" cy="57150"/>
        </a:xfrm>
        <a:prstGeom prst="rect">
          <a:avLst/>
        </a:prstGeom>
        <a:solidFill>
          <a:schemeClr val="bg1">
            <a:lumMod val="85000"/>
          </a:schemeClr>
        </a:solidFill>
        <a:ln w="9525">
          <a:solidFill>
            <a:srgbClr val="000000"/>
          </a:solidFill>
          <a:miter lim="800000"/>
          <a:headEnd/>
          <a:tailEnd/>
        </a:ln>
      </xdr:spPr>
    </xdr:sp>
    <xdr:clientData/>
  </xdr:twoCellAnchor>
  <xdr:twoCellAnchor>
    <xdr:from>
      <xdr:col>11</xdr:col>
      <xdr:colOff>19700</xdr:colOff>
      <xdr:row>51</xdr:row>
      <xdr:rowOff>66675</xdr:rowOff>
    </xdr:from>
    <xdr:to>
      <xdr:col>11</xdr:col>
      <xdr:colOff>86334</xdr:colOff>
      <xdr:row>51</xdr:row>
      <xdr:rowOff>123825</xdr:rowOff>
    </xdr:to>
    <xdr:sp macro="" textlink="">
      <xdr:nvSpPr>
        <xdr:cNvPr id="121" name="Rectangle 122">
          <a:extLst>
            <a:ext uri="{FF2B5EF4-FFF2-40B4-BE49-F238E27FC236}">
              <a16:creationId xmlns:a16="http://schemas.microsoft.com/office/drawing/2014/main" id="{00000000-0008-0000-1B00-000079000000}"/>
            </a:ext>
          </a:extLst>
        </xdr:cNvPr>
        <xdr:cNvSpPr>
          <a:spLocks noChangeArrowheads="1"/>
        </xdr:cNvSpPr>
      </xdr:nvSpPr>
      <xdr:spPr bwMode="auto">
        <a:xfrm>
          <a:off x="2793380" y="13256895"/>
          <a:ext cx="66634" cy="57150"/>
        </a:xfrm>
        <a:prstGeom prst="rect">
          <a:avLst/>
        </a:prstGeom>
        <a:solidFill>
          <a:schemeClr val="bg1">
            <a:lumMod val="85000"/>
          </a:schemeClr>
        </a:solidFill>
        <a:ln w="9525">
          <a:solidFill>
            <a:srgbClr val="000000"/>
          </a:solidFill>
          <a:miter lim="800000"/>
          <a:headEnd/>
          <a:tailEnd/>
        </a:ln>
      </xdr:spPr>
    </xdr:sp>
    <xdr:clientData/>
  </xdr:twoCellAnchor>
  <xdr:twoCellAnchor>
    <xdr:from>
      <xdr:col>11</xdr:col>
      <xdr:colOff>10815</xdr:colOff>
      <xdr:row>42</xdr:row>
      <xdr:rowOff>219075</xdr:rowOff>
    </xdr:from>
    <xdr:to>
      <xdr:col>11</xdr:col>
      <xdr:colOff>68565</xdr:colOff>
      <xdr:row>43</xdr:row>
      <xdr:rowOff>57150</xdr:rowOff>
    </xdr:to>
    <xdr:sp macro="" textlink="">
      <xdr:nvSpPr>
        <xdr:cNvPr id="122" name="Rectangle 123">
          <a:extLst>
            <a:ext uri="{FF2B5EF4-FFF2-40B4-BE49-F238E27FC236}">
              <a16:creationId xmlns:a16="http://schemas.microsoft.com/office/drawing/2014/main" id="{00000000-0008-0000-1B00-00007A000000}"/>
            </a:ext>
          </a:extLst>
        </xdr:cNvPr>
        <xdr:cNvSpPr>
          <a:spLocks noChangeArrowheads="1"/>
        </xdr:cNvSpPr>
      </xdr:nvSpPr>
      <xdr:spPr bwMode="auto">
        <a:xfrm>
          <a:off x="2784495" y="11382375"/>
          <a:ext cx="57750" cy="66675"/>
        </a:xfrm>
        <a:prstGeom prst="rect">
          <a:avLst/>
        </a:prstGeom>
        <a:solidFill>
          <a:schemeClr val="bg1">
            <a:lumMod val="95000"/>
          </a:schemeClr>
        </a:solidFill>
        <a:ln w="9525">
          <a:solidFill>
            <a:srgbClr val="000000"/>
          </a:solidFill>
          <a:miter lim="800000"/>
          <a:headEnd/>
          <a:tailEnd/>
        </a:ln>
      </xdr:spPr>
    </xdr:sp>
    <xdr:clientData/>
  </xdr:twoCellAnchor>
  <xdr:twoCellAnchor>
    <xdr:from>
      <xdr:col>22</xdr:col>
      <xdr:colOff>247076</xdr:colOff>
      <xdr:row>42</xdr:row>
      <xdr:rowOff>219075</xdr:rowOff>
    </xdr:from>
    <xdr:to>
      <xdr:col>23</xdr:col>
      <xdr:colOff>47651</xdr:colOff>
      <xdr:row>43</xdr:row>
      <xdr:rowOff>57150</xdr:rowOff>
    </xdr:to>
    <xdr:sp macro="" textlink="">
      <xdr:nvSpPr>
        <xdr:cNvPr id="123" name="Rectangle 124">
          <a:extLst>
            <a:ext uri="{FF2B5EF4-FFF2-40B4-BE49-F238E27FC236}">
              <a16:creationId xmlns:a16="http://schemas.microsoft.com/office/drawing/2014/main" id="{00000000-0008-0000-1B00-00007B000000}"/>
            </a:ext>
          </a:extLst>
        </xdr:cNvPr>
        <xdr:cNvSpPr>
          <a:spLocks noChangeArrowheads="1"/>
        </xdr:cNvSpPr>
      </xdr:nvSpPr>
      <xdr:spPr bwMode="auto">
        <a:xfrm>
          <a:off x="5954456" y="11382375"/>
          <a:ext cx="67275" cy="66675"/>
        </a:xfrm>
        <a:prstGeom prst="rect">
          <a:avLst/>
        </a:prstGeom>
        <a:solidFill>
          <a:schemeClr val="bg1">
            <a:lumMod val="95000"/>
          </a:schemeClr>
        </a:solidFill>
        <a:ln w="9525">
          <a:solidFill>
            <a:srgbClr val="000000"/>
          </a:solidFill>
          <a:miter lim="800000"/>
          <a:headEnd/>
          <a:tailEnd/>
        </a:ln>
      </xdr:spPr>
    </xdr:sp>
    <xdr:clientData/>
  </xdr:twoCellAnchor>
  <xdr:twoCellAnchor>
    <xdr:from>
      <xdr:col>14</xdr:col>
      <xdr:colOff>76346</xdr:colOff>
      <xdr:row>40</xdr:row>
      <xdr:rowOff>57150</xdr:rowOff>
    </xdr:from>
    <xdr:to>
      <xdr:col>16</xdr:col>
      <xdr:colOff>143302</xdr:colOff>
      <xdr:row>40</xdr:row>
      <xdr:rowOff>57150</xdr:rowOff>
    </xdr:to>
    <xdr:cxnSp macro="">
      <xdr:nvCxnSpPr>
        <xdr:cNvPr id="124" name="AutoShape 125">
          <a:extLst>
            <a:ext uri="{FF2B5EF4-FFF2-40B4-BE49-F238E27FC236}">
              <a16:creationId xmlns:a16="http://schemas.microsoft.com/office/drawing/2014/main" id="{00000000-0008-0000-1B00-00007C000000}"/>
            </a:ext>
          </a:extLst>
        </xdr:cNvPr>
        <xdr:cNvCxnSpPr>
          <a:cxnSpLocks noChangeShapeType="1"/>
        </xdr:cNvCxnSpPr>
      </xdr:nvCxnSpPr>
      <xdr:spPr bwMode="auto">
        <a:xfrm>
          <a:off x="3650126" y="10770870"/>
          <a:ext cx="600356" cy="0"/>
        </a:xfrm>
        <a:prstGeom prst="straightConnector1">
          <a:avLst/>
        </a:prstGeom>
        <a:noFill/>
        <a:ln w="9525">
          <a:solidFill>
            <a:srgbClr val="000000"/>
          </a:solidFill>
          <a:round/>
          <a:headEnd/>
          <a:tailEnd/>
        </a:ln>
      </xdr:spPr>
    </xdr:cxnSp>
    <xdr:clientData/>
  </xdr:twoCellAnchor>
  <xdr:twoCellAnchor>
    <xdr:from>
      <xdr:col>13</xdr:col>
      <xdr:colOff>143137</xdr:colOff>
      <xdr:row>40</xdr:row>
      <xdr:rowOff>57150</xdr:rowOff>
    </xdr:from>
    <xdr:to>
      <xdr:col>14</xdr:col>
      <xdr:colOff>76346</xdr:colOff>
      <xdr:row>42</xdr:row>
      <xdr:rowOff>209550</xdr:rowOff>
    </xdr:to>
    <xdr:cxnSp macro="">
      <xdr:nvCxnSpPr>
        <xdr:cNvPr id="125" name="AutoShape 126">
          <a:extLst>
            <a:ext uri="{FF2B5EF4-FFF2-40B4-BE49-F238E27FC236}">
              <a16:creationId xmlns:a16="http://schemas.microsoft.com/office/drawing/2014/main" id="{00000000-0008-0000-1B00-00007D000000}"/>
            </a:ext>
          </a:extLst>
        </xdr:cNvPr>
        <xdr:cNvCxnSpPr>
          <a:cxnSpLocks noChangeShapeType="1"/>
        </xdr:cNvCxnSpPr>
      </xdr:nvCxnSpPr>
      <xdr:spPr bwMode="auto">
        <a:xfrm flipH="1">
          <a:off x="3450217" y="10770870"/>
          <a:ext cx="199909" cy="601980"/>
        </a:xfrm>
        <a:prstGeom prst="straightConnector1">
          <a:avLst/>
        </a:prstGeom>
        <a:noFill/>
        <a:ln w="9525">
          <a:solidFill>
            <a:srgbClr val="000000"/>
          </a:solidFill>
          <a:round/>
          <a:headEnd/>
          <a:tailEnd type="triangle" w="med" len="med"/>
        </a:ln>
      </xdr:spPr>
    </xdr:cxnSp>
    <xdr:clientData/>
  </xdr:twoCellAnchor>
  <xdr:twoCellAnchor>
    <xdr:from>
      <xdr:col>9</xdr:col>
      <xdr:colOff>244666</xdr:colOff>
      <xdr:row>38</xdr:row>
      <xdr:rowOff>219075</xdr:rowOff>
    </xdr:from>
    <xdr:to>
      <xdr:col>11</xdr:col>
      <xdr:colOff>39373</xdr:colOff>
      <xdr:row>43</xdr:row>
      <xdr:rowOff>38100</xdr:rowOff>
    </xdr:to>
    <xdr:grpSp>
      <xdr:nvGrpSpPr>
        <xdr:cNvPr id="126" name="Group 127">
          <a:extLst>
            <a:ext uri="{FF2B5EF4-FFF2-40B4-BE49-F238E27FC236}">
              <a16:creationId xmlns:a16="http://schemas.microsoft.com/office/drawing/2014/main" id="{00000000-0008-0000-1B00-00007E000000}"/>
            </a:ext>
          </a:extLst>
        </xdr:cNvPr>
        <xdr:cNvGrpSpPr>
          <a:grpSpLocks/>
        </xdr:cNvGrpSpPr>
      </xdr:nvGrpSpPr>
      <xdr:grpSpPr bwMode="auto">
        <a:xfrm flipH="1">
          <a:off x="2695766" y="10747375"/>
          <a:ext cx="378907" cy="1000125"/>
          <a:chOff x="5505" y="3720"/>
          <a:chExt cx="1620" cy="1020"/>
        </a:xfrm>
      </xdr:grpSpPr>
      <xdr:cxnSp macro="">
        <xdr:nvCxnSpPr>
          <xdr:cNvPr id="127" name="AutoShape 128">
            <a:extLst>
              <a:ext uri="{FF2B5EF4-FFF2-40B4-BE49-F238E27FC236}">
                <a16:creationId xmlns:a16="http://schemas.microsoft.com/office/drawing/2014/main" id="{00000000-0008-0000-1B00-00007F000000}"/>
              </a:ext>
            </a:extLst>
          </xdr:cNvPr>
          <xdr:cNvCxnSpPr>
            <a:cxnSpLocks noChangeShapeType="1"/>
          </xdr:cNvCxnSpPr>
        </xdr:nvCxnSpPr>
        <xdr:spPr bwMode="auto">
          <a:xfrm>
            <a:off x="5775" y="3720"/>
            <a:ext cx="1350" cy="0"/>
          </a:xfrm>
          <a:prstGeom prst="straightConnector1">
            <a:avLst/>
          </a:prstGeom>
          <a:noFill/>
          <a:ln w="9525">
            <a:solidFill>
              <a:srgbClr val="000000"/>
            </a:solidFill>
            <a:round/>
            <a:headEnd/>
            <a:tailEnd/>
          </a:ln>
        </xdr:spPr>
      </xdr:cxnSp>
      <xdr:cxnSp macro="">
        <xdr:nvCxnSpPr>
          <xdr:cNvPr id="128" name="AutoShape 129">
            <a:extLst>
              <a:ext uri="{FF2B5EF4-FFF2-40B4-BE49-F238E27FC236}">
                <a16:creationId xmlns:a16="http://schemas.microsoft.com/office/drawing/2014/main" id="{00000000-0008-0000-1B00-000080000000}"/>
              </a:ext>
            </a:extLst>
          </xdr:cNvPr>
          <xdr:cNvCxnSpPr>
            <a:cxnSpLocks noChangeShapeType="1"/>
          </xdr:cNvCxnSpPr>
        </xdr:nvCxnSpPr>
        <xdr:spPr bwMode="auto">
          <a:xfrm flipH="1">
            <a:off x="5505" y="3720"/>
            <a:ext cx="270" cy="1020"/>
          </a:xfrm>
          <a:prstGeom prst="straightConnector1">
            <a:avLst/>
          </a:prstGeom>
          <a:noFill/>
          <a:ln w="9525">
            <a:solidFill>
              <a:srgbClr val="000000"/>
            </a:solidFill>
            <a:round/>
            <a:headEnd/>
            <a:tailEnd type="triangle" w="med" len="med"/>
          </a:ln>
        </xdr:spPr>
      </xdr:cxnSp>
    </xdr:grpSp>
    <xdr:clientData/>
  </xdr:twoCellAnchor>
  <xdr:twoCellAnchor>
    <xdr:from>
      <xdr:col>7</xdr:col>
      <xdr:colOff>211344</xdr:colOff>
      <xdr:row>37</xdr:row>
      <xdr:rowOff>219075</xdr:rowOff>
    </xdr:from>
    <xdr:to>
      <xdr:col>13</xdr:col>
      <xdr:colOff>172329</xdr:colOff>
      <xdr:row>39</xdr:row>
      <xdr:rowOff>9525</xdr:rowOff>
    </xdr:to>
    <xdr:sp macro="" textlink="">
      <xdr:nvSpPr>
        <xdr:cNvPr id="129" name="Text Box 130">
          <a:extLst>
            <a:ext uri="{FF2B5EF4-FFF2-40B4-BE49-F238E27FC236}">
              <a16:creationId xmlns:a16="http://schemas.microsoft.com/office/drawing/2014/main" id="{00000000-0008-0000-1B00-000081000000}"/>
            </a:ext>
          </a:extLst>
        </xdr:cNvPr>
        <xdr:cNvSpPr txBox="1">
          <a:spLocks noChangeArrowheads="1"/>
        </xdr:cNvSpPr>
      </xdr:nvSpPr>
      <xdr:spPr bwMode="auto">
        <a:xfrm>
          <a:off x="1918224" y="10262235"/>
          <a:ext cx="1561185" cy="24003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Calibri"/>
              <a:cs typeface="Calibri"/>
            </a:rPr>
            <a:t>Balok Kuda-Kuda 5/7</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clientData/>
  </xdr:twoCellAnchor>
  <xdr:twoCellAnchor>
    <xdr:from>
      <xdr:col>14</xdr:col>
      <xdr:colOff>172173</xdr:colOff>
      <xdr:row>51</xdr:row>
      <xdr:rowOff>895350</xdr:rowOff>
    </xdr:from>
    <xdr:to>
      <xdr:col>20</xdr:col>
      <xdr:colOff>114120</xdr:colOff>
      <xdr:row>52</xdr:row>
      <xdr:rowOff>95250</xdr:rowOff>
    </xdr:to>
    <xdr:sp macro="" textlink="">
      <xdr:nvSpPr>
        <xdr:cNvPr id="130" name="Text Box 131">
          <a:extLst>
            <a:ext uri="{FF2B5EF4-FFF2-40B4-BE49-F238E27FC236}">
              <a16:creationId xmlns:a16="http://schemas.microsoft.com/office/drawing/2014/main" id="{00000000-0008-0000-1B00-000082000000}"/>
            </a:ext>
          </a:extLst>
        </xdr:cNvPr>
        <xdr:cNvSpPr txBox="1">
          <a:spLocks noChangeArrowheads="1"/>
        </xdr:cNvSpPr>
      </xdr:nvSpPr>
      <xdr:spPr bwMode="auto">
        <a:xfrm>
          <a:off x="3745953" y="14085570"/>
          <a:ext cx="1542147" cy="35052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400" b="1" i="1" u="sng" strike="noStrike" baseline="0">
              <a:solidFill>
                <a:srgbClr val="000000"/>
              </a:solidFill>
              <a:latin typeface="Calibri"/>
              <a:cs typeface="Calibri"/>
            </a:rPr>
            <a:t> TAMPAK DEPAN</a:t>
          </a:r>
          <a:endParaRPr lang="en-US" sz="1400" b="1" i="1" u="sng" strike="noStrike" baseline="0">
            <a:solidFill>
              <a:srgbClr val="000000"/>
            </a:solidFill>
            <a:latin typeface="Times New Roman"/>
            <a:cs typeface="Times New Roman"/>
          </a:endParaRPr>
        </a:p>
        <a:p>
          <a:pPr algn="l" rtl="0">
            <a:defRPr sz="1000"/>
          </a:pPr>
          <a:endParaRPr lang="en-US" sz="1400" b="1" i="1" u="sng" strike="noStrike" baseline="0">
            <a:solidFill>
              <a:srgbClr val="000000"/>
            </a:solidFill>
            <a:latin typeface="Times New Roman"/>
            <a:cs typeface="Times New Roman"/>
          </a:endParaRPr>
        </a:p>
      </xdr:txBody>
    </xdr:sp>
    <xdr:clientData/>
  </xdr:twoCellAnchor>
  <xdr:twoCellAnchor>
    <xdr:from>
      <xdr:col>22</xdr:col>
      <xdr:colOff>29726</xdr:colOff>
      <xdr:row>70</xdr:row>
      <xdr:rowOff>228600</xdr:rowOff>
    </xdr:from>
    <xdr:to>
      <xdr:col>28</xdr:col>
      <xdr:colOff>190500</xdr:colOff>
      <xdr:row>72</xdr:row>
      <xdr:rowOff>38100</xdr:rowOff>
    </xdr:to>
    <xdr:sp macro="" textlink="">
      <xdr:nvSpPr>
        <xdr:cNvPr id="131" name="Text Box 285">
          <a:extLst>
            <a:ext uri="{FF2B5EF4-FFF2-40B4-BE49-F238E27FC236}">
              <a16:creationId xmlns:a16="http://schemas.microsoft.com/office/drawing/2014/main" id="{00000000-0008-0000-1B00-000083000000}"/>
            </a:ext>
          </a:extLst>
        </xdr:cNvPr>
        <xdr:cNvSpPr txBox="1">
          <a:spLocks noChangeArrowheads="1"/>
        </xdr:cNvSpPr>
      </xdr:nvSpPr>
      <xdr:spPr bwMode="auto">
        <a:xfrm>
          <a:off x="5737106" y="19034760"/>
          <a:ext cx="1760974" cy="25908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Calibri"/>
              <a:cs typeface="Calibri"/>
            </a:rPr>
            <a:t>Balok Kuda-Kuda 5/7</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clientData/>
  </xdr:twoCellAnchor>
  <xdr:twoCellAnchor>
    <xdr:from>
      <xdr:col>18</xdr:col>
      <xdr:colOff>187470</xdr:colOff>
      <xdr:row>79</xdr:row>
      <xdr:rowOff>25400</xdr:rowOff>
    </xdr:from>
    <xdr:to>
      <xdr:col>18</xdr:col>
      <xdr:colOff>236350</xdr:colOff>
      <xdr:row>81</xdr:row>
      <xdr:rowOff>58420</xdr:rowOff>
    </xdr:to>
    <xdr:sp macro="" textlink="">
      <xdr:nvSpPr>
        <xdr:cNvPr id="132" name="Rectangle 287">
          <a:extLst>
            <a:ext uri="{FF2B5EF4-FFF2-40B4-BE49-F238E27FC236}">
              <a16:creationId xmlns:a16="http://schemas.microsoft.com/office/drawing/2014/main" id="{00000000-0008-0000-1B00-000084000000}"/>
            </a:ext>
          </a:extLst>
        </xdr:cNvPr>
        <xdr:cNvSpPr>
          <a:spLocks noChangeArrowheads="1"/>
        </xdr:cNvSpPr>
      </xdr:nvSpPr>
      <xdr:spPr bwMode="auto">
        <a:xfrm rot="18902318" flipH="1" flipV="1">
          <a:off x="4828050" y="20866100"/>
          <a:ext cx="48880" cy="474980"/>
        </a:xfrm>
        <a:prstGeom prst="rect">
          <a:avLst/>
        </a:prstGeom>
        <a:solidFill>
          <a:schemeClr val="accent6">
            <a:lumMod val="50000"/>
          </a:schemeClr>
        </a:solidFill>
        <a:ln w="9525">
          <a:solidFill>
            <a:srgbClr val="000000"/>
          </a:solidFill>
          <a:miter lim="800000"/>
          <a:headEnd/>
          <a:tailEnd/>
        </a:ln>
      </xdr:spPr>
    </xdr:sp>
    <xdr:clientData/>
  </xdr:twoCellAnchor>
  <xdr:twoCellAnchor>
    <xdr:from>
      <xdr:col>17</xdr:col>
      <xdr:colOff>248173</xdr:colOff>
      <xdr:row>80</xdr:row>
      <xdr:rowOff>26352</xdr:rowOff>
    </xdr:from>
    <xdr:to>
      <xdr:col>19</xdr:col>
      <xdr:colOff>209929</xdr:colOff>
      <xdr:row>80</xdr:row>
      <xdr:rowOff>71437</xdr:rowOff>
    </xdr:to>
    <xdr:sp macro="" textlink="">
      <xdr:nvSpPr>
        <xdr:cNvPr id="133" name="Rectangle 288">
          <a:extLst>
            <a:ext uri="{FF2B5EF4-FFF2-40B4-BE49-F238E27FC236}">
              <a16:creationId xmlns:a16="http://schemas.microsoft.com/office/drawing/2014/main" id="{00000000-0008-0000-1B00-000085000000}"/>
            </a:ext>
          </a:extLst>
        </xdr:cNvPr>
        <xdr:cNvSpPr>
          <a:spLocks noChangeArrowheads="1"/>
        </xdr:cNvSpPr>
      </xdr:nvSpPr>
      <xdr:spPr bwMode="auto">
        <a:xfrm rot="2861294" flipV="1">
          <a:off x="4847088" y="20862997"/>
          <a:ext cx="45085" cy="495156"/>
        </a:xfrm>
        <a:prstGeom prst="rect">
          <a:avLst/>
        </a:prstGeom>
        <a:solidFill>
          <a:schemeClr val="accent6">
            <a:lumMod val="50000"/>
          </a:schemeClr>
        </a:solidFill>
        <a:ln w="9525">
          <a:solidFill>
            <a:srgbClr val="000000"/>
          </a:solidFill>
          <a:miter lim="800000"/>
          <a:headEnd/>
          <a:tailEnd/>
        </a:ln>
      </xdr:spPr>
    </xdr:sp>
    <xdr:clientData/>
  </xdr:twoCellAnchor>
  <xdr:twoCellAnchor>
    <xdr:from>
      <xdr:col>17</xdr:col>
      <xdr:colOff>44717</xdr:colOff>
      <xdr:row>79</xdr:row>
      <xdr:rowOff>25400</xdr:rowOff>
    </xdr:from>
    <xdr:to>
      <xdr:col>17</xdr:col>
      <xdr:colOff>93597</xdr:colOff>
      <xdr:row>81</xdr:row>
      <xdr:rowOff>58420</xdr:rowOff>
    </xdr:to>
    <xdr:sp macro="" textlink="">
      <xdr:nvSpPr>
        <xdr:cNvPr id="134" name="Rectangle 289">
          <a:extLst>
            <a:ext uri="{FF2B5EF4-FFF2-40B4-BE49-F238E27FC236}">
              <a16:creationId xmlns:a16="http://schemas.microsoft.com/office/drawing/2014/main" id="{00000000-0008-0000-1B00-000086000000}"/>
            </a:ext>
          </a:extLst>
        </xdr:cNvPr>
        <xdr:cNvSpPr>
          <a:spLocks noChangeArrowheads="1"/>
        </xdr:cNvSpPr>
      </xdr:nvSpPr>
      <xdr:spPr bwMode="auto">
        <a:xfrm rot="18902318" flipH="1" flipV="1">
          <a:off x="4418597" y="20866100"/>
          <a:ext cx="48880" cy="474980"/>
        </a:xfrm>
        <a:prstGeom prst="rect">
          <a:avLst/>
        </a:prstGeom>
        <a:solidFill>
          <a:schemeClr val="accent6">
            <a:lumMod val="50000"/>
          </a:schemeClr>
        </a:solidFill>
        <a:ln w="9525">
          <a:solidFill>
            <a:srgbClr val="000000"/>
          </a:solidFill>
          <a:miter lim="800000"/>
          <a:headEnd/>
          <a:tailEnd/>
        </a:ln>
      </xdr:spPr>
    </xdr:sp>
    <xdr:clientData/>
  </xdr:twoCellAnchor>
  <xdr:twoCellAnchor>
    <xdr:from>
      <xdr:col>16</xdr:col>
      <xdr:colOff>105419</xdr:colOff>
      <xdr:row>80</xdr:row>
      <xdr:rowOff>26352</xdr:rowOff>
    </xdr:from>
    <xdr:to>
      <xdr:col>18</xdr:col>
      <xdr:colOff>67175</xdr:colOff>
      <xdr:row>80</xdr:row>
      <xdr:rowOff>71437</xdr:rowOff>
    </xdr:to>
    <xdr:sp macro="" textlink="">
      <xdr:nvSpPr>
        <xdr:cNvPr id="135" name="Rectangle 290">
          <a:extLst>
            <a:ext uri="{FF2B5EF4-FFF2-40B4-BE49-F238E27FC236}">
              <a16:creationId xmlns:a16="http://schemas.microsoft.com/office/drawing/2014/main" id="{00000000-0008-0000-1B00-000087000000}"/>
            </a:ext>
          </a:extLst>
        </xdr:cNvPr>
        <xdr:cNvSpPr>
          <a:spLocks noChangeArrowheads="1"/>
        </xdr:cNvSpPr>
      </xdr:nvSpPr>
      <xdr:spPr bwMode="auto">
        <a:xfrm rot="2861294" flipV="1">
          <a:off x="4437634" y="20862997"/>
          <a:ext cx="45085" cy="495156"/>
        </a:xfrm>
        <a:prstGeom prst="rect">
          <a:avLst/>
        </a:prstGeom>
        <a:solidFill>
          <a:schemeClr val="accent6">
            <a:lumMod val="50000"/>
          </a:schemeClr>
        </a:solidFill>
        <a:ln w="9525">
          <a:solidFill>
            <a:srgbClr val="000000"/>
          </a:solidFill>
          <a:miter lim="800000"/>
          <a:headEnd/>
          <a:tailEnd/>
        </a:ln>
      </xdr:spPr>
    </xdr:sp>
    <xdr:clientData/>
  </xdr:twoCellAnchor>
  <xdr:twoCellAnchor>
    <xdr:from>
      <xdr:col>15</xdr:col>
      <xdr:colOff>159138</xdr:colOff>
      <xdr:row>79</xdr:row>
      <xdr:rowOff>25400</xdr:rowOff>
    </xdr:from>
    <xdr:to>
      <xdr:col>15</xdr:col>
      <xdr:colOff>208018</xdr:colOff>
      <xdr:row>81</xdr:row>
      <xdr:rowOff>58420</xdr:rowOff>
    </xdr:to>
    <xdr:sp macro="" textlink="">
      <xdr:nvSpPr>
        <xdr:cNvPr id="136" name="Rectangle 291">
          <a:extLst>
            <a:ext uri="{FF2B5EF4-FFF2-40B4-BE49-F238E27FC236}">
              <a16:creationId xmlns:a16="http://schemas.microsoft.com/office/drawing/2014/main" id="{00000000-0008-0000-1B00-000088000000}"/>
            </a:ext>
          </a:extLst>
        </xdr:cNvPr>
        <xdr:cNvSpPr>
          <a:spLocks noChangeArrowheads="1"/>
        </xdr:cNvSpPr>
      </xdr:nvSpPr>
      <xdr:spPr bwMode="auto">
        <a:xfrm rot="18902318" flipH="1" flipV="1">
          <a:off x="3999618" y="20866100"/>
          <a:ext cx="48880" cy="474980"/>
        </a:xfrm>
        <a:prstGeom prst="rect">
          <a:avLst/>
        </a:prstGeom>
        <a:solidFill>
          <a:schemeClr val="accent6">
            <a:lumMod val="50000"/>
          </a:schemeClr>
        </a:solidFill>
        <a:ln w="9525">
          <a:solidFill>
            <a:srgbClr val="000000"/>
          </a:solidFill>
          <a:miter lim="800000"/>
          <a:headEnd/>
          <a:tailEnd/>
        </a:ln>
      </xdr:spPr>
    </xdr:sp>
    <xdr:clientData/>
  </xdr:twoCellAnchor>
  <xdr:twoCellAnchor>
    <xdr:from>
      <xdr:col>14</xdr:col>
      <xdr:colOff>219840</xdr:colOff>
      <xdr:row>80</xdr:row>
      <xdr:rowOff>26352</xdr:rowOff>
    </xdr:from>
    <xdr:to>
      <xdr:col>16</xdr:col>
      <xdr:colOff>181596</xdr:colOff>
      <xdr:row>80</xdr:row>
      <xdr:rowOff>71437</xdr:rowOff>
    </xdr:to>
    <xdr:sp macro="" textlink="">
      <xdr:nvSpPr>
        <xdr:cNvPr id="137" name="Rectangle 292">
          <a:extLst>
            <a:ext uri="{FF2B5EF4-FFF2-40B4-BE49-F238E27FC236}">
              <a16:creationId xmlns:a16="http://schemas.microsoft.com/office/drawing/2014/main" id="{00000000-0008-0000-1B00-000089000000}"/>
            </a:ext>
          </a:extLst>
        </xdr:cNvPr>
        <xdr:cNvSpPr>
          <a:spLocks noChangeArrowheads="1"/>
        </xdr:cNvSpPr>
      </xdr:nvSpPr>
      <xdr:spPr bwMode="auto">
        <a:xfrm rot="2861294" flipV="1">
          <a:off x="4018655" y="20862997"/>
          <a:ext cx="45085" cy="495156"/>
        </a:xfrm>
        <a:prstGeom prst="rect">
          <a:avLst/>
        </a:prstGeom>
        <a:solidFill>
          <a:schemeClr val="accent6">
            <a:lumMod val="50000"/>
          </a:schemeClr>
        </a:solidFill>
        <a:ln w="9525">
          <a:solidFill>
            <a:srgbClr val="000000"/>
          </a:solidFill>
          <a:miter lim="800000"/>
          <a:headEnd/>
          <a:tailEnd/>
        </a:ln>
      </xdr:spPr>
    </xdr:sp>
    <xdr:clientData/>
  </xdr:twoCellAnchor>
  <xdr:twoCellAnchor>
    <xdr:from>
      <xdr:col>14</xdr:col>
      <xdr:colOff>16384</xdr:colOff>
      <xdr:row>79</xdr:row>
      <xdr:rowOff>25400</xdr:rowOff>
    </xdr:from>
    <xdr:to>
      <xdr:col>14</xdr:col>
      <xdr:colOff>65264</xdr:colOff>
      <xdr:row>81</xdr:row>
      <xdr:rowOff>58420</xdr:rowOff>
    </xdr:to>
    <xdr:sp macro="" textlink="">
      <xdr:nvSpPr>
        <xdr:cNvPr id="138" name="Rectangle 293">
          <a:extLst>
            <a:ext uri="{FF2B5EF4-FFF2-40B4-BE49-F238E27FC236}">
              <a16:creationId xmlns:a16="http://schemas.microsoft.com/office/drawing/2014/main" id="{00000000-0008-0000-1B00-00008A000000}"/>
            </a:ext>
          </a:extLst>
        </xdr:cNvPr>
        <xdr:cNvSpPr>
          <a:spLocks noChangeArrowheads="1"/>
        </xdr:cNvSpPr>
      </xdr:nvSpPr>
      <xdr:spPr bwMode="auto">
        <a:xfrm rot="18902318" flipH="1" flipV="1">
          <a:off x="3590164" y="20866100"/>
          <a:ext cx="48880" cy="474980"/>
        </a:xfrm>
        <a:prstGeom prst="rect">
          <a:avLst/>
        </a:prstGeom>
        <a:solidFill>
          <a:schemeClr val="accent6">
            <a:lumMod val="50000"/>
          </a:schemeClr>
        </a:solidFill>
        <a:ln w="9525">
          <a:solidFill>
            <a:srgbClr val="000000"/>
          </a:solidFill>
          <a:miter lim="800000"/>
          <a:headEnd/>
          <a:tailEnd/>
        </a:ln>
      </xdr:spPr>
    </xdr:sp>
    <xdr:clientData/>
  </xdr:twoCellAnchor>
  <xdr:twoCellAnchor>
    <xdr:from>
      <xdr:col>13</xdr:col>
      <xdr:colOff>77086</xdr:colOff>
      <xdr:row>80</xdr:row>
      <xdr:rowOff>26352</xdr:rowOff>
    </xdr:from>
    <xdr:to>
      <xdr:col>15</xdr:col>
      <xdr:colOff>38842</xdr:colOff>
      <xdr:row>80</xdr:row>
      <xdr:rowOff>71437</xdr:rowOff>
    </xdr:to>
    <xdr:sp macro="" textlink="">
      <xdr:nvSpPr>
        <xdr:cNvPr id="139" name="Rectangle 294">
          <a:extLst>
            <a:ext uri="{FF2B5EF4-FFF2-40B4-BE49-F238E27FC236}">
              <a16:creationId xmlns:a16="http://schemas.microsoft.com/office/drawing/2014/main" id="{00000000-0008-0000-1B00-00008B000000}"/>
            </a:ext>
          </a:extLst>
        </xdr:cNvPr>
        <xdr:cNvSpPr>
          <a:spLocks noChangeArrowheads="1"/>
        </xdr:cNvSpPr>
      </xdr:nvSpPr>
      <xdr:spPr bwMode="auto">
        <a:xfrm rot="2861294" flipV="1">
          <a:off x="3609201" y="20862997"/>
          <a:ext cx="45085" cy="495156"/>
        </a:xfrm>
        <a:prstGeom prst="rect">
          <a:avLst/>
        </a:prstGeom>
        <a:solidFill>
          <a:schemeClr val="accent6">
            <a:lumMod val="50000"/>
          </a:schemeClr>
        </a:solidFill>
        <a:ln w="9525">
          <a:solidFill>
            <a:srgbClr val="000000"/>
          </a:solidFill>
          <a:miter lim="800000"/>
          <a:headEnd/>
          <a:tailEnd/>
        </a:ln>
      </xdr:spPr>
    </xdr:sp>
    <xdr:clientData/>
  </xdr:twoCellAnchor>
  <xdr:twoCellAnchor>
    <xdr:from>
      <xdr:col>12</xdr:col>
      <xdr:colOff>130805</xdr:colOff>
      <xdr:row>79</xdr:row>
      <xdr:rowOff>25400</xdr:rowOff>
    </xdr:from>
    <xdr:to>
      <xdr:col>12</xdr:col>
      <xdr:colOff>179685</xdr:colOff>
      <xdr:row>81</xdr:row>
      <xdr:rowOff>58420</xdr:rowOff>
    </xdr:to>
    <xdr:sp macro="" textlink="">
      <xdr:nvSpPr>
        <xdr:cNvPr id="140" name="Rectangle 295">
          <a:extLst>
            <a:ext uri="{FF2B5EF4-FFF2-40B4-BE49-F238E27FC236}">
              <a16:creationId xmlns:a16="http://schemas.microsoft.com/office/drawing/2014/main" id="{00000000-0008-0000-1B00-00008C000000}"/>
            </a:ext>
          </a:extLst>
        </xdr:cNvPr>
        <xdr:cNvSpPr>
          <a:spLocks noChangeArrowheads="1"/>
        </xdr:cNvSpPr>
      </xdr:nvSpPr>
      <xdr:spPr bwMode="auto">
        <a:xfrm rot="18902318" flipH="1" flipV="1">
          <a:off x="3171185" y="20866100"/>
          <a:ext cx="48880" cy="474980"/>
        </a:xfrm>
        <a:prstGeom prst="rect">
          <a:avLst/>
        </a:prstGeom>
        <a:solidFill>
          <a:schemeClr val="accent6">
            <a:lumMod val="50000"/>
          </a:schemeClr>
        </a:solidFill>
        <a:ln w="9525">
          <a:solidFill>
            <a:srgbClr val="000000"/>
          </a:solidFill>
          <a:miter lim="800000"/>
          <a:headEnd/>
          <a:tailEnd/>
        </a:ln>
      </xdr:spPr>
    </xdr:sp>
    <xdr:clientData/>
  </xdr:twoCellAnchor>
  <xdr:twoCellAnchor>
    <xdr:from>
      <xdr:col>11</xdr:col>
      <xdr:colOff>191507</xdr:colOff>
      <xdr:row>80</xdr:row>
      <xdr:rowOff>26352</xdr:rowOff>
    </xdr:from>
    <xdr:to>
      <xdr:col>13</xdr:col>
      <xdr:colOff>153263</xdr:colOff>
      <xdr:row>80</xdr:row>
      <xdr:rowOff>71437</xdr:rowOff>
    </xdr:to>
    <xdr:sp macro="" textlink="">
      <xdr:nvSpPr>
        <xdr:cNvPr id="141" name="Rectangle 296">
          <a:extLst>
            <a:ext uri="{FF2B5EF4-FFF2-40B4-BE49-F238E27FC236}">
              <a16:creationId xmlns:a16="http://schemas.microsoft.com/office/drawing/2014/main" id="{00000000-0008-0000-1B00-00008D000000}"/>
            </a:ext>
          </a:extLst>
        </xdr:cNvPr>
        <xdr:cNvSpPr>
          <a:spLocks noChangeArrowheads="1"/>
        </xdr:cNvSpPr>
      </xdr:nvSpPr>
      <xdr:spPr bwMode="auto">
        <a:xfrm rot="2861294" flipV="1">
          <a:off x="3190222" y="20862997"/>
          <a:ext cx="45085" cy="495156"/>
        </a:xfrm>
        <a:prstGeom prst="rect">
          <a:avLst/>
        </a:prstGeom>
        <a:solidFill>
          <a:schemeClr val="accent6">
            <a:lumMod val="50000"/>
          </a:schemeClr>
        </a:solidFill>
        <a:ln w="9525">
          <a:solidFill>
            <a:srgbClr val="000000"/>
          </a:solidFill>
          <a:miter lim="800000"/>
          <a:headEnd/>
          <a:tailEnd/>
        </a:ln>
      </xdr:spPr>
    </xdr:sp>
    <xdr:clientData/>
  </xdr:twoCellAnchor>
  <xdr:twoCellAnchor>
    <xdr:from>
      <xdr:col>10</xdr:col>
      <xdr:colOff>245226</xdr:colOff>
      <xdr:row>79</xdr:row>
      <xdr:rowOff>25400</xdr:rowOff>
    </xdr:from>
    <xdr:to>
      <xdr:col>11</xdr:col>
      <xdr:colOff>36931</xdr:colOff>
      <xdr:row>81</xdr:row>
      <xdr:rowOff>58420</xdr:rowOff>
    </xdr:to>
    <xdr:sp macro="" textlink="">
      <xdr:nvSpPr>
        <xdr:cNvPr id="142" name="Rectangle 297">
          <a:extLst>
            <a:ext uri="{FF2B5EF4-FFF2-40B4-BE49-F238E27FC236}">
              <a16:creationId xmlns:a16="http://schemas.microsoft.com/office/drawing/2014/main" id="{00000000-0008-0000-1B00-00008E000000}"/>
            </a:ext>
          </a:extLst>
        </xdr:cNvPr>
        <xdr:cNvSpPr>
          <a:spLocks noChangeArrowheads="1"/>
        </xdr:cNvSpPr>
      </xdr:nvSpPr>
      <xdr:spPr bwMode="auto">
        <a:xfrm rot="18902318" flipH="1" flipV="1">
          <a:off x="2752206" y="20866100"/>
          <a:ext cx="58405" cy="474980"/>
        </a:xfrm>
        <a:prstGeom prst="rect">
          <a:avLst/>
        </a:prstGeom>
        <a:solidFill>
          <a:schemeClr val="accent6">
            <a:lumMod val="50000"/>
          </a:schemeClr>
        </a:solidFill>
        <a:ln w="9525">
          <a:solidFill>
            <a:srgbClr val="000000"/>
          </a:solidFill>
          <a:miter lim="800000"/>
          <a:headEnd/>
          <a:tailEnd/>
        </a:ln>
      </xdr:spPr>
    </xdr:sp>
    <xdr:clientData/>
  </xdr:twoCellAnchor>
  <xdr:twoCellAnchor>
    <xdr:from>
      <xdr:col>10</xdr:col>
      <xdr:colOff>48754</xdr:colOff>
      <xdr:row>80</xdr:row>
      <xdr:rowOff>26352</xdr:rowOff>
    </xdr:from>
    <xdr:to>
      <xdr:col>12</xdr:col>
      <xdr:colOff>10510</xdr:colOff>
      <xdr:row>80</xdr:row>
      <xdr:rowOff>71437</xdr:rowOff>
    </xdr:to>
    <xdr:sp macro="" textlink="">
      <xdr:nvSpPr>
        <xdr:cNvPr id="143" name="Rectangle 298">
          <a:extLst>
            <a:ext uri="{FF2B5EF4-FFF2-40B4-BE49-F238E27FC236}">
              <a16:creationId xmlns:a16="http://schemas.microsoft.com/office/drawing/2014/main" id="{00000000-0008-0000-1B00-00008F000000}"/>
            </a:ext>
          </a:extLst>
        </xdr:cNvPr>
        <xdr:cNvSpPr>
          <a:spLocks noChangeArrowheads="1"/>
        </xdr:cNvSpPr>
      </xdr:nvSpPr>
      <xdr:spPr bwMode="auto">
        <a:xfrm rot="2861294" flipV="1">
          <a:off x="2780769" y="20862997"/>
          <a:ext cx="45085" cy="495156"/>
        </a:xfrm>
        <a:prstGeom prst="rect">
          <a:avLst/>
        </a:prstGeom>
        <a:solidFill>
          <a:schemeClr val="accent6">
            <a:lumMod val="50000"/>
          </a:schemeClr>
        </a:solidFill>
        <a:ln w="9525">
          <a:solidFill>
            <a:srgbClr val="000000"/>
          </a:solidFill>
          <a:miter lim="800000"/>
          <a:headEnd/>
          <a:tailEnd/>
        </a:ln>
      </xdr:spPr>
    </xdr:sp>
    <xdr:clientData/>
  </xdr:twoCellAnchor>
  <xdr:twoCellAnchor>
    <xdr:from>
      <xdr:col>9</xdr:col>
      <xdr:colOff>102472</xdr:colOff>
      <xdr:row>79</xdr:row>
      <xdr:rowOff>25400</xdr:rowOff>
    </xdr:from>
    <xdr:to>
      <xdr:col>9</xdr:col>
      <xdr:colOff>151352</xdr:colOff>
      <xdr:row>81</xdr:row>
      <xdr:rowOff>58420</xdr:rowOff>
    </xdr:to>
    <xdr:sp macro="" textlink="">
      <xdr:nvSpPr>
        <xdr:cNvPr id="144" name="Rectangle 299">
          <a:extLst>
            <a:ext uri="{FF2B5EF4-FFF2-40B4-BE49-F238E27FC236}">
              <a16:creationId xmlns:a16="http://schemas.microsoft.com/office/drawing/2014/main" id="{00000000-0008-0000-1B00-000090000000}"/>
            </a:ext>
          </a:extLst>
        </xdr:cNvPr>
        <xdr:cNvSpPr>
          <a:spLocks noChangeArrowheads="1"/>
        </xdr:cNvSpPr>
      </xdr:nvSpPr>
      <xdr:spPr bwMode="auto">
        <a:xfrm rot="18902318" flipH="1" flipV="1">
          <a:off x="2342752" y="20866100"/>
          <a:ext cx="48880" cy="474980"/>
        </a:xfrm>
        <a:prstGeom prst="rect">
          <a:avLst/>
        </a:prstGeom>
        <a:solidFill>
          <a:schemeClr val="accent6">
            <a:lumMod val="50000"/>
          </a:schemeClr>
        </a:solidFill>
        <a:ln w="9525">
          <a:solidFill>
            <a:srgbClr val="000000"/>
          </a:solidFill>
          <a:miter lim="800000"/>
          <a:headEnd/>
          <a:tailEnd/>
        </a:ln>
      </xdr:spPr>
    </xdr:sp>
    <xdr:clientData/>
  </xdr:twoCellAnchor>
  <xdr:twoCellAnchor>
    <xdr:from>
      <xdr:col>8</xdr:col>
      <xdr:colOff>163175</xdr:colOff>
      <xdr:row>80</xdr:row>
      <xdr:rowOff>26352</xdr:rowOff>
    </xdr:from>
    <xdr:to>
      <xdr:col>10</xdr:col>
      <xdr:colOff>124931</xdr:colOff>
      <xdr:row>80</xdr:row>
      <xdr:rowOff>71437</xdr:rowOff>
    </xdr:to>
    <xdr:sp macro="" textlink="">
      <xdr:nvSpPr>
        <xdr:cNvPr id="145" name="Rectangle 300">
          <a:extLst>
            <a:ext uri="{FF2B5EF4-FFF2-40B4-BE49-F238E27FC236}">
              <a16:creationId xmlns:a16="http://schemas.microsoft.com/office/drawing/2014/main" id="{00000000-0008-0000-1B00-000091000000}"/>
            </a:ext>
          </a:extLst>
        </xdr:cNvPr>
        <xdr:cNvSpPr>
          <a:spLocks noChangeArrowheads="1"/>
        </xdr:cNvSpPr>
      </xdr:nvSpPr>
      <xdr:spPr bwMode="auto">
        <a:xfrm rot="2861294" flipV="1">
          <a:off x="2361790" y="20862997"/>
          <a:ext cx="45085" cy="495156"/>
        </a:xfrm>
        <a:prstGeom prst="rect">
          <a:avLst/>
        </a:prstGeom>
        <a:solidFill>
          <a:schemeClr val="accent6">
            <a:lumMod val="50000"/>
          </a:schemeClr>
        </a:solidFill>
        <a:ln w="9525">
          <a:solidFill>
            <a:srgbClr val="000000"/>
          </a:solidFill>
          <a:miter lim="800000"/>
          <a:headEnd/>
          <a:tailEnd/>
        </a:ln>
      </xdr:spPr>
    </xdr:sp>
    <xdr:clientData/>
  </xdr:twoCellAnchor>
  <xdr:twoCellAnchor>
    <xdr:from>
      <xdr:col>8</xdr:col>
      <xdr:colOff>58749</xdr:colOff>
      <xdr:row>72</xdr:row>
      <xdr:rowOff>180975</xdr:rowOff>
    </xdr:from>
    <xdr:to>
      <xdr:col>20</xdr:col>
      <xdr:colOff>48292</xdr:colOff>
      <xdr:row>73</xdr:row>
      <xdr:rowOff>85725</xdr:rowOff>
    </xdr:to>
    <xdr:sp macro="" textlink="">
      <xdr:nvSpPr>
        <xdr:cNvPr id="146" name="Rectangle 301">
          <a:extLst>
            <a:ext uri="{FF2B5EF4-FFF2-40B4-BE49-F238E27FC236}">
              <a16:creationId xmlns:a16="http://schemas.microsoft.com/office/drawing/2014/main" id="{00000000-0008-0000-1B00-000092000000}"/>
            </a:ext>
          </a:extLst>
        </xdr:cNvPr>
        <xdr:cNvSpPr>
          <a:spLocks noChangeArrowheads="1"/>
        </xdr:cNvSpPr>
      </xdr:nvSpPr>
      <xdr:spPr bwMode="auto">
        <a:xfrm>
          <a:off x="2032329" y="19436715"/>
          <a:ext cx="3189943" cy="133350"/>
        </a:xfrm>
        <a:prstGeom prst="rect">
          <a:avLst/>
        </a:prstGeom>
        <a:solidFill>
          <a:schemeClr val="bg1">
            <a:lumMod val="85000"/>
          </a:schemeClr>
        </a:solidFill>
        <a:ln w="9525">
          <a:solidFill>
            <a:srgbClr val="000000"/>
          </a:solidFill>
          <a:prstDash val="dash"/>
          <a:miter lim="800000"/>
          <a:headEnd/>
          <a:tailEnd/>
        </a:ln>
      </xdr:spPr>
    </xdr:sp>
    <xdr:clientData/>
  </xdr:twoCellAnchor>
  <xdr:twoCellAnchor>
    <xdr:from>
      <xdr:col>7</xdr:col>
      <xdr:colOff>9946</xdr:colOff>
      <xdr:row>74</xdr:row>
      <xdr:rowOff>0</xdr:rowOff>
    </xdr:from>
    <xdr:to>
      <xdr:col>21</xdr:col>
      <xdr:colOff>133912</xdr:colOff>
      <xdr:row>74</xdr:row>
      <xdr:rowOff>200025</xdr:rowOff>
    </xdr:to>
    <xdr:sp macro="" textlink="">
      <xdr:nvSpPr>
        <xdr:cNvPr id="147" name="Rectangle 302">
          <a:extLst>
            <a:ext uri="{FF2B5EF4-FFF2-40B4-BE49-F238E27FC236}">
              <a16:creationId xmlns:a16="http://schemas.microsoft.com/office/drawing/2014/main" id="{00000000-0008-0000-1B00-000093000000}"/>
            </a:ext>
          </a:extLst>
        </xdr:cNvPr>
        <xdr:cNvSpPr>
          <a:spLocks noChangeArrowheads="1"/>
        </xdr:cNvSpPr>
      </xdr:nvSpPr>
      <xdr:spPr bwMode="auto">
        <a:xfrm>
          <a:off x="1716826" y="19705320"/>
          <a:ext cx="3857766" cy="200025"/>
        </a:xfrm>
        <a:prstGeom prst="rect">
          <a:avLst/>
        </a:prstGeom>
        <a:solidFill>
          <a:schemeClr val="bg1">
            <a:lumMod val="85000"/>
          </a:schemeClr>
        </a:solidFill>
        <a:ln w="9525">
          <a:solidFill>
            <a:srgbClr val="000000"/>
          </a:solidFill>
          <a:miter lim="800000"/>
          <a:headEnd/>
          <a:tailEnd/>
        </a:ln>
      </xdr:spPr>
    </xdr:sp>
    <xdr:clientData/>
  </xdr:twoCellAnchor>
  <xdr:twoCellAnchor>
    <xdr:from>
      <xdr:col>7</xdr:col>
      <xdr:colOff>9946</xdr:colOff>
      <xdr:row>72</xdr:row>
      <xdr:rowOff>28575</xdr:rowOff>
    </xdr:from>
    <xdr:to>
      <xdr:col>21</xdr:col>
      <xdr:colOff>133912</xdr:colOff>
      <xdr:row>72</xdr:row>
      <xdr:rowOff>104775</xdr:rowOff>
    </xdr:to>
    <xdr:sp macro="" textlink="">
      <xdr:nvSpPr>
        <xdr:cNvPr id="148" name="Rectangle 303">
          <a:extLst>
            <a:ext uri="{FF2B5EF4-FFF2-40B4-BE49-F238E27FC236}">
              <a16:creationId xmlns:a16="http://schemas.microsoft.com/office/drawing/2014/main" id="{00000000-0008-0000-1B00-000094000000}"/>
            </a:ext>
          </a:extLst>
        </xdr:cNvPr>
        <xdr:cNvSpPr>
          <a:spLocks noChangeArrowheads="1"/>
        </xdr:cNvSpPr>
      </xdr:nvSpPr>
      <xdr:spPr bwMode="auto">
        <a:xfrm>
          <a:off x="1716826" y="19284315"/>
          <a:ext cx="3857766" cy="76200"/>
        </a:xfrm>
        <a:prstGeom prst="rect">
          <a:avLst/>
        </a:prstGeom>
        <a:solidFill>
          <a:schemeClr val="bg1">
            <a:lumMod val="85000"/>
          </a:schemeClr>
        </a:solidFill>
        <a:ln w="9525">
          <a:solidFill>
            <a:srgbClr val="000000"/>
          </a:solidFill>
          <a:miter lim="800000"/>
          <a:headEnd/>
          <a:tailEnd/>
        </a:ln>
      </xdr:spPr>
    </xdr:sp>
    <xdr:clientData/>
  </xdr:twoCellAnchor>
  <xdr:twoCellAnchor>
    <xdr:from>
      <xdr:col>8</xdr:col>
      <xdr:colOff>58749</xdr:colOff>
      <xdr:row>72</xdr:row>
      <xdr:rowOff>180975</xdr:rowOff>
    </xdr:from>
    <xdr:to>
      <xdr:col>8</xdr:col>
      <xdr:colOff>173014</xdr:colOff>
      <xdr:row>81</xdr:row>
      <xdr:rowOff>990600</xdr:rowOff>
    </xdr:to>
    <xdr:sp macro="" textlink="">
      <xdr:nvSpPr>
        <xdr:cNvPr id="149" name="Rectangle 304">
          <a:extLst>
            <a:ext uri="{FF2B5EF4-FFF2-40B4-BE49-F238E27FC236}">
              <a16:creationId xmlns:a16="http://schemas.microsoft.com/office/drawing/2014/main" id="{00000000-0008-0000-1B00-000095000000}"/>
            </a:ext>
          </a:extLst>
        </xdr:cNvPr>
        <xdr:cNvSpPr>
          <a:spLocks noChangeArrowheads="1"/>
        </xdr:cNvSpPr>
      </xdr:nvSpPr>
      <xdr:spPr bwMode="auto">
        <a:xfrm>
          <a:off x="2032329" y="19436715"/>
          <a:ext cx="114265" cy="2836545"/>
        </a:xfrm>
        <a:prstGeom prst="rect">
          <a:avLst/>
        </a:prstGeom>
        <a:solidFill>
          <a:schemeClr val="bg1">
            <a:lumMod val="50000"/>
          </a:schemeClr>
        </a:solidFill>
        <a:ln w="9525">
          <a:solidFill>
            <a:srgbClr val="000000"/>
          </a:solidFill>
          <a:miter lim="800000"/>
          <a:headEnd/>
          <a:tailEnd/>
        </a:ln>
      </xdr:spPr>
    </xdr:sp>
    <xdr:clientData/>
  </xdr:twoCellAnchor>
  <xdr:twoCellAnchor>
    <xdr:from>
      <xdr:col>19</xdr:col>
      <xdr:colOff>191201</xdr:colOff>
      <xdr:row>72</xdr:row>
      <xdr:rowOff>180975</xdr:rowOff>
    </xdr:from>
    <xdr:to>
      <xdr:col>20</xdr:col>
      <xdr:colOff>48291</xdr:colOff>
      <xdr:row>81</xdr:row>
      <xdr:rowOff>990600</xdr:rowOff>
    </xdr:to>
    <xdr:sp macro="" textlink="">
      <xdr:nvSpPr>
        <xdr:cNvPr id="150" name="Rectangle 305">
          <a:extLst>
            <a:ext uri="{FF2B5EF4-FFF2-40B4-BE49-F238E27FC236}">
              <a16:creationId xmlns:a16="http://schemas.microsoft.com/office/drawing/2014/main" id="{00000000-0008-0000-1B00-000096000000}"/>
            </a:ext>
          </a:extLst>
        </xdr:cNvPr>
        <xdr:cNvSpPr>
          <a:spLocks noChangeArrowheads="1"/>
        </xdr:cNvSpPr>
      </xdr:nvSpPr>
      <xdr:spPr bwMode="auto">
        <a:xfrm>
          <a:off x="5098481" y="19436715"/>
          <a:ext cx="123790" cy="2836545"/>
        </a:xfrm>
        <a:prstGeom prst="rect">
          <a:avLst/>
        </a:prstGeom>
        <a:solidFill>
          <a:schemeClr val="bg1">
            <a:lumMod val="50000"/>
          </a:schemeClr>
        </a:solidFill>
        <a:ln w="9525">
          <a:solidFill>
            <a:srgbClr val="000000"/>
          </a:solidFill>
          <a:miter lim="800000"/>
          <a:headEnd/>
          <a:tailEnd/>
        </a:ln>
      </xdr:spPr>
    </xdr:sp>
    <xdr:clientData/>
  </xdr:twoCellAnchor>
  <xdr:twoCellAnchor>
    <xdr:from>
      <xdr:col>6</xdr:col>
      <xdr:colOff>163648</xdr:colOff>
      <xdr:row>72</xdr:row>
      <xdr:rowOff>28575</xdr:rowOff>
    </xdr:from>
    <xdr:to>
      <xdr:col>22</xdr:col>
      <xdr:colOff>1795</xdr:colOff>
      <xdr:row>72</xdr:row>
      <xdr:rowOff>28575</xdr:rowOff>
    </xdr:to>
    <xdr:cxnSp macro="">
      <xdr:nvCxnSpPr>
        <xdr:cNvPr id="151" name="AutoShape 306">
          <a:extLst>
            <a:ext uri="{FF2B5EF4-FFF2-40B4-BE49-F238E27FC236}">
              <a16:creationId xmlns:a16="http://schemas.microsoft.com/office/drawing/2014/main" id="{00000000-0008-0000-1B00-000097000000}"/>
            </a:ext>
          </a:extLst>
        </xdr:cNvPr>
        <xdr:cNvCxnSpPr>
          <a:cxnSpLocks noChangeShapeType="1"/>
        </xdr:cNvCxnSpPr>
      </xdr:nvCxnSpPr>
      <xdr:spPr bwMode="auto">
        <a:xfrm>
          <a:off x="1603828" y="19284315"/>
          <a:ext cx="4105347" cy="0"/>
        </a:xfrm>
        <a:prstGeom prst="straightConnector1">
          <a:avLst/>
        </a:prstGeom>
        <a:noFill/>
        <a:ln w="19050">
          <a:solidFill>
            <a:srgbClr val="0070C0"/>
          </a:solidFill>
          <a:round/>
          <a:headEnd/>
          <a:tailEnd/>
        </a:ln>
      </xdr:spPr>
    </xdr:cxnSp>
    <xdr:clientData/>
  </xdr:twoCellAnchor>
  <xdr:twoCellAnchor>
    <xdr:from>
      <xdr:col>8</xdr:col>
      <xdr:colOff>58749</xdr:colOff>
      <xdr:row>81</xdr:row>
      <xdr:rowOff>238125</xdr:rowOff>
    </xdr:from>
    <xdr:to>
      <xdr:col>20</xdr:col>
      <xdr:colOff>48292</xdr:colOff>
      <xdr:row>81</xdr:row>
      <xdr:rowOff>361950</xdr:rowOff>
    </xdr:to>
    <xdr:sp macro="" textlink="">
      <xdr:nvSpPr>
        <xdr:cNvPr id="152" name="Rectangle 307">
          <a:extLst>
            <a:ext uri="{FF2B5EF4-FFF2-40B4-BE49-F238E27FC236}">
              <a16:creationId xmlns:a16="http://schemas.microsoft.com/office/drawing/2014/main" id="{00000000-0008-0000-1B00-000098000000}"/>
            </a:ext>
          </a:extLst>
        </xdr:cNvPr>
        <xdr:cNvSpPr>
          <a:spLocks noChangeArrowheads="1"/>
        </xdr:cNvSpPr>
      </xdr:nvSpPr>
      <xdr:spPr bwMode="auto">
        <a:xfrm>
          <a:off x="2032329" y="21520785"/>
          <a:ext cx="3189943" cy="123825"/>
        </a:xfrm>
        <a:prstGeom prst="rect">
          <a:avLst/>
        </a:prstGeom>
        <a:solidFill>
          <a:schemeClr val="bg1">
            <a:lumMod val="85000"/>
          </a:schemeClr>
        </a:solidFill>
        <a:ln w="9525">
          <a:solidFill>
            <a:srgbClr val="000000"/>
          </a:solidFill>
          <a:miter lim="800000"/>
          <a:headEnd/>
          <a:tailEnd/>
        </a:ln>
      </xdr:spPr>
    </xdr:sp>
    <xdr:clientData/>
  </xdr:twoCellAnchor>
  <xdr:twoCellAnchor>
    <xdr:from>
      <xdr:col>8</xdr:col>
      <xdr:colOff>58749</xdr:colOff>
      <xdr:row>81</xdr:row>
      <xdr:rowOff>28575</xdr:rowOff>
    </xdr:from>
    <xdr:to>
      <xdr:col>20</xdr:col>
      <xdr:colOff>48292</xdr:colOff>
      <xdr:row>81</xdr:row>
      <xdr:rowOff>104775</xdr:rowOff>
    </xdr:to>
    <xdr:sp macro="" textlink="">
      <xdr:nvSpPr>
        <xdr:cNvPr id="153" name="Rectangle 308">
          <a:extLst>
            <a:ext uri="{FF2B5EF4-FFF2-40B4-BE49-F238E27FC236}">
              <a16:creationId xmlns:a16="http://schemas.microsoft.com/office/drawing/2014/main" id="{00000000-0008-0000-1B00-000099000000}"/>
            </a:ext>
          </a:extLst>
        </xdr:cNvPr>
        <xdr:cNvSpPr>
          <a:spLocks noChangeArrowheads="1"/>
        </xdr:cNvSpPr>
      </xdr:nvSpPr>
      <xdr:spPr bwMode="auto">
        <a:xfrm>
          <a:off x="2032329" y="21311235"/>
          <a:ext cx="3189943" cy="76200"/>
        </a:xfrm>
        <a:prstGeom prst="rect">
          <a:avLst/>
        </a:prstGeom>
        <a:solidFill>
          <a:schemeClr val="bg1">
            <a:lumMod val="85000"/>
          </a:schemeClr>
        </a:solidFill>
        <a:ln w="9525">
          <a:solidFill>
            <a:srgbClr val="000000"/>
          </a:solidFill>
          <a:miter lim="800000"/>
          <a:headEnd/>
          <a:tailEnd/>
        </a:ln>
      </xdr:spPr>
    </xdr:sp>
    <xdr:clientData/>
  </xdr:twoCellAnchor>
  <xdr:twoCellAnchor>
    <xdr:from>
      <xdr:col>8</xdr:col>
      <xdr:colOff>58749</xdr:colOff>
      <xdr:row>81</xdr:row>
      <xdr:rowOff>28575</xdr:rowOff>
    </xdr:from>
    <xdr:to>
      <xdr:col>8</xdr:col>
      <xdr:colOff>134926</xdr:colOff>
      <xdr:row>81</xdr:row>
      <xdr:rowOff>104775</xdr:rowOff>
    </xdr:to>
    <xdr:sp macro="" textlink="">
      <xdr:nvSpPr>
        <xdr:cNvPr id="154" name="Rectangle 309">
          <a:extLst>
            <a:ext uri="{FF2B5EF4-FFF2-40B4-BE49-F238E27FC236}">
              <a16:creationId xmlns:a16="http://schemas.microsoft.com/office/drawing/2014/main" id="{00000000-0008-0000-1B00-00009A000000}"/>
            </a:ext>
          </a:extLst>
        </xdr:cNvPr>
        <xdr:cNvSpPr>
          <a:spLocks noChangeArrowheads="1"/>
        </xdr:cNvSpPr>
      </xdr:nvSpPr>
      <xdr:spPr bwMode="auto">
        <a:xfrm>
          <a:off x="2032329" y="21311235"/>
          <a:ext cx="76177" cy="76200"/>
        </a:xfrm>
        <a:prstGeom prst="rect">
          <a:avLst/>
        </a:prstGeom>
        <a:solidFill>
          <a:schemeClr val="bg1">
            <a:lumMod val="75000"/>
          </a:schemeClr>
        </a:solidFill>
        <a:ln w="9525">
          <a:solidFill>
            <a:srgbClr val="000000"/>
          </a:solidFill>
          <a:miter lim="800000"/>
          <a:headEnd/>
          <a:tailEnd/>
        </a:ln>
      </xdr:spPr>
    </xdr:sp>
    <xdr:clientData/>
  </xdr:twoCellAnchor>
  <xdr:twoCellAnchor>
    <xdr:from>
      <xdr:col>19</xdr:col>
      <xdr:colOff>229290</xdr:colOff>
      <xdr:row>81</xdr:row>
      <xdr:rowOff>28575</xdr:rowOff>
    </xdr:from>
    <xdr:to>
      <xdr:col>20</xdr:col>
      <xdr:colOff>48292</xdr:colOff>
      <xdr:row>81</xdr:row>
      <xdr:rowOff>104775</xdr:rowOff>
    </xdr:to>
    <xdr:sp macro="" textlink="">
      <xdr:nvSpPr>
        <xdr:cNvPr id="155" name="Rectangle 310">
          <a:extLst>
            <a:ext uri="{FF2B5EF4-FFF2-40B4-BE49-F238E27FC236}">
              <a16:creationId xmlns:a16="http://schemas.microsoft.com/office/drawing/2014/main" id="{00000000-0008-0000-1B00-00009B000000}"/>
            </a:ext>
          </a:extLst>
        </xdr:cNvPr>
        <xdr:cNvSpPr>
          <a:spLocks noChangeArrowheads="1"/>
        </xdr:cNvSpPr>
      </xdr:nvSpPr>
      <xdr:spPr bwMode="auto">
        <a:xfrm>
          <a:off x="5136570" y="21311235"/>
          <a:ext cx="85702" cy="76200"/>
        </a:xfrm>
        <a:prstGeom prst="rect">
          <a:avLst/>
        </a:prstGeom>
        <a:solidFill>
          <a:schemeClr val="bg1">
            <a:lumMod val="75000"/>
          </a:schemeClr>
        </a:solidFill>
        <a:ln w="9525">
          <a:solidFill>
            <a:srgbClr val="000000"/>
          </a:solidFill>
          <a:miter lim="800000"/>
          <a:headEnd/>
          <a:tailEnd/>
        </a:ln>
      </xdr:spPr>
    </xdr:sp>
    <xdr:clientData/>
  </xdr:twoCellAnchor>
  <xdr:twoCellAnchor>
    <xdr:from>
      <xdr:col>19</xdr:col>
      <xdr:colOff>229290</xdr:colOff>
      <xdr:row>81</xdr:row>
      <xdr:rowOff>233680</xdr:rowOff>
    </xdr:from>
    <xdr:to>
      <xdr:col>20</xdr:col>
      <xdr:colOff>48292</xdr:colOff>
      <xdr:row>81</xdr:row>
      <xdr:rowOff>357505</xdr:rowOff>
    </xdr:to>
    <xdr:sp macro="" textlink="">
      <xdr:nvSpPr>
        <xdr:cNvPr id="156" name="Rectangle 311">
          <a:extLst>
            <a:ext uri="{FF2B5EF4-FFF2-40B4-BE49-F238E27FC236}">
              <a16:creationId xmlns:a16="http://schemas.microsoft.com/office/drawing/2014/main" id="{00000000-0008-0000-1B00-00009C000000}"/>
            </a:ext>
          </a:extLst>
        </xdr:cNvPr>
        <xdr:cNvSpPr>
          <a:spLocks noChangeArrowheads="1"/>
        </xdr:cNvSpPr>
      </xdr:nvSpPr>
      <xdr:spPr bwMode="auto">
        <a:xfrm>
          <a:off x="5136570" y="21516340"/>
          <a:ext cx="85702" cy="123825"/>
        </a:xfrm>
        <a:prstGeom prst="rect">
          <a:avLst/>
        </a:prstGeom>
        <a:solidFill>
          <a:schemeClr val="bg1">
            <a:lumMod val="75000"/>
          </a:schemeClr>
        </a:solidFill>
        <a:ln w="9525">
          <a:solidFill>
            <a:srgbClr val="000000"/>
          </a:solidFill>
          <a:miter lim="800000"/>
          <a:headEnd/>
          <a:tailEnd/>
        </a:ln>
      </xdr:spPr>
    </xdr:sp>
    <xdr:clientData/>
  </xdr:twoCellAnchor>
  <xdr:twoCellAnchor>
    <xdr:from>
      <xdr:col>8</xdr:col>
      <xdr:colOff>58749</xdr:colOff>
      <xdr:row>81</xdr:row>
      <xdr:rowOff>238125</xdr:rowOff>
    </xdr:from>
    <xdr:to>
      <xdr:col>8</xdr:col>
      <xdr:colOff>134926</xdr:colOff>
      <xdr:row>81</xdr:row>
      <xdr:rowOff>361950</xdr:rowOff>
    </xdr:to>
    <xdr:sp macro="" textlink="">
      <xdr:nvSpPr>
        <xdr:cNvPr id="157" name="Rectangle 312">
          <a:extLst>
            <a:ext uri="{FF2B5EF4-FFF2-40B4-BE49-F238E27FC236}">
              <a16:creationId xmlns:a16="http://schemas.microsoft.com/office/drawing/2014/main" id="{00000000-0008-0000-1B00-00009D000000}"/>
            </a:ext>
          </a:extLst>
        </xdr:cNvPr>
        <xdr:cNvSpPr>
          <a:spLocks noChangeArrowheads="1"/>
        </xdr:cNvSpPr>
      </xdr:nvSpPr>
      <xdr:spPr bwMode="auto">
        <a:xfrm>
          <a:off x="2032329" y="21520785"/>
          <a:ext cx="76177" cy="123825"/>
        </a:xfrm>
        <a:prstGeom prst="rect">
          <a:avLst/>
        </a:prstGeom>
        <a:solidFill>
          <a:schemeClr val="bg1">
            <a:lumMod val="75000"/>
          </a:schemeClr>
        </a:solidFill>
        <a:ln w="9525">
          <a:solidFill>
            <a:srgbClr val="000000"/>
          </a:solidFill>
          <a:miter lim="800000"/>
          <a:headEnd/>
          <a:tailEnd/>
        </a:ln>
      </xdr:spPr>
    </xdr:sp>
    <xdr:clientData/>
  </xdr:twoCellAnchor>
  <xdr:twoCellAnchor>
    <xdr:from>
      <xdr:col>6</xdr:col>
      <xdr:colOff>87471</xdr:colOff>
      <xdr:row>71</xdr:row>
      <xdr:rowOff>28575</xdr:rowOff>
    </xdr:from>
    <xdr:to>
      <xdr:col>22</xdr:col>
      <xdr:colOff>86225</xdr:colOff>
      <xdr:row>71</xdr:row>
      <xdr:rowOff>28575</xdr:rowOff>
    </xdr:to>
    <xdr:cxnSp macro="">
      <xdr:nvCxnSpPr>
        <xdr:cNvPr id="158" name="AutoShape 313">
          <a:extLst>
            <a:ext uri="{FF2B5EF4-FFF2-40B4-BE49-F238E27FC236}">
              <a16:creationId xmlns:a16="http://schemas.microsoft.com/office/drawing/2014/main" id="{00000000-0008-0000-1B00-00009E000000}"/>
            </a:ext>
          </a:extLst>
        </xdr:cNvPr>
        <xdr:cNvCxnSpPr>
          <a:cxnSpLocks noChangeShapeType="1"/>
        </xdr:cNvCxnSpPr>
      </xdr:nvCxnSpPr>
      <xdr:spPr bwMode="auto">
        <a:xfrm>
          <a:off x="1527651" y="19063335"/>
          <a:ext cx="4265954" cy="0"/>
        </a:xfrm>
        <a:prstGeom prst="straightConnector1">
          <a:avLst/>
        </a:prstGeom>
        <a:noFill/>
        <a:ln w="9525">
          <a:solidFill>
            <a:srgbClr val="000000"/>
          </a:solidFill>
          <a:round/>
          <a:headEnd/>
          <a:tailEnd/>
        </a:ln>
      </xdr:spPr>
    </xdr:cxnSp>
    <xdr:clientData/>
  </xdr:twoCellAnchor>
  <xdr:twoCellAnchor>
    <xdr:from>
      <xdr:col>6</xdr:col>
      <xdr:colOff>163648</xdr:colOff>
      <xdr:row>70</xdr:row>
      <xdr:rowOff>171450</xdr:rowOff>
    </xdr:from>
    <xdr:to>
      <xdr:col>7</xdr:col>
      <xdr:colOff>11216</xdr:colOff>
      <xdr:row>71</xdr:row>
      <xdr:rowOff>161925</xdr:rowOff>
    </xdr:to>
    <xdr:grpSp>
      <xdr:nvGrpSpPr>
        <xdr:cNvPr id="159" name="Group 314">
          <a:extLst>
            <a:ext uri="{FF2B5EF4-FFF2-40B4-BE49-F238E27FC236}">
              <a16:creationId xmlns:a16="http://schemas.microsoft.com/office/drawing/2014/main" id="{00000000-0008-0000-1B00-00009F000000}"/>
            </a:ext>
          </a:extLst>
        </xdr:cNvPr>
        <xdr:cNvGrpSpPr>
          <a:grpSpLocks/>
        </xdr:cNvGrpSpPr>
      </xdr:nvGrpSpPr>
      <xdr:grpSpPr bwMode="auto">
        <a:xfrm>
          <a:off x="1738448" y="19475450"/>
          <a:ext cx="139668" cy="231775"/>
          <a:chOff x="2670" y="9945"/>
          <a:chExt cx="165" cy="360"/>
        </a:xfrm>
      </xdr:grpSpPr>
      <xdr:cxnSp macro="">
        <xdr:nvCxnSpPr>
          <xdr:cNvPr id="160" name="AutoShape 315">
            <a:extLst>
              <a:ext uri="{FF2B5EF4-FFF2-40B4-BE49-F238E27FC236}">
                <a16:creationId xmlns:a16="http://schemas.microsoft.com/office/drawing/2014/main" id="{00000000-0008-0000-1B00-0000A0000000}"/>
              </a:ext>
            </a:extLst>
          </xdr:cNvPr>
          <xdr:cNvCxnSpPr>
            <a:cxnSpLocks noChangeShapeType="1"/>
          </xdr:cNvCxnSpPr>
        </xdr:nvCxnSpPr>
        <xdr:spPr bwMode="auto">
          <a:xfrm>
            <a:off x="2670" y="9945"/>
            <a:ext cx="0" cy="360"/>
          </a:xfrm>
          <a:prstGeom prst="straightConnector1">
            <a:avLst/>
          </a:prstGeom>
          <a:noFill/>
          <a:ln w="9525">
            <a:solidFill>
              <a:srgbClr val="000000"/>
            </a:solidFill>
            <a:round/>
            <a:headEnd/>
            <a:tailEnd/>
          </a:ln>
        </xdr:spPr>
      </xdr:cxnSp>
      <xdr:cxnSp macro="">
        <xdr:nvCxnSpPr>
          <xdr:cNvPr id="161" name="AutoShape 316">
            <a:extLst>
              <a:ext uri="{FF2B5EF4-FFF2-40B4-BE49-F238E27FC236}">
                <a16:creationId xmlns:a16="http://schemas.microsoft.com/office/drawing/2014/main" id="{00000000-0008-0000-1B00-0000A1000000}"/>
              </a:ext>
            </a:extLst>
          </xdr:cNvPr>
          <xdr:cNvCxnSpPr>
            <a:cxnSpLocks noChangeShapeType="1"/>
          </xdr:cNvCxnSpPr>
        </xdr:nvCxnSpPr>
        <xdr:spPr bwMode="auto">
          <a:xfrm>
            <a:off x="2835" y="9945"/>
            <a:ext cx="0" cy="360"/>
          </a:xfrm>
          <a:prstGeom prst="straightConnector1">
            <a:avLst/>
          </a:prstGeom>
          <a:noFill/>
          <a:ln w="9525">
            <a:solidFill>
              <a:srgbClr val="000000"/>
            </a:solidFill>
            <a:round/>
            <a:headEnd/>
            <a:tailEnd/>
          </a:ln>
        </xdr:spPr>
      </xdr:cxnSp>
    </xdr:grpSp>
    <xdr:clientData/>
  </xdr:twoCellAnchor>
  <xdr:twoCellAnchor>
    <xdr:from>
      <xdr:col>21</xdr:col>
      <xdr:colOff>154227</xdr:colOff>
      <xdr:row>70</xdr:row>
      <xdr:rowOff>180975</xdr:rowOff>
    </xdr:from>
    <xdr:to>
      <xdr:col>22</xdr:col>
      <xdr:colOff>1795</xdr:colOff>
      <xdr:row>71</xdr:row>
      <xdr:rowOff>171450</xdr:rowOff>
    </xdr:to>
    <xdr:grpSp>
      <xdr:nvGrpSpPr>
        <xdr:cNvPr id="162" name="Group 317">
          <a:extLst>
            <a:ext uri="{FF2B5EF4-FFF2-40B4-BE49-F238E27FC236}">
              <a16:creationId xmlns:a16="http://schemas.microsoft.com/office/drawing/2014/main" id="{00000000-0008-0000-1B00-0000A2000000}"/>
            </a:ext>
          </a:extLst>
        </xdr:cNvPr>
        <xdr:cNvGrpSpPr>
          <a:grpSpLocks/>
        </xdr:cNvGrpSpPr>
      </xdr:nvGrpSpPr>
      <xdr:grpSpPr bwMode="auto">
        <a:xfrm>
          <a:off x="6110527" y="19484975"/>
          <a:ext cx="139668" cy="231775"/>
          <a:chOff x="2670" y="9945"/>
          <a:chExt cx="165" cy="360"/>
        </a:xfrm>
      </xdr:grpSpPr>
      <xdr:cxnSp macro="">
        <xdr:nvCxnSpPr>
          <xdr:cNvPr id="163" name="AutoShape 318">
            <a:extLst>
              <a:ext uri="{FF2B5EF4-FFF2-40B4-BE49-F238E27FC236}">
                <a16:creationId xmlns:a16="http://schemas.microsoft.com/office/drawing/2014/main" id="{00000000-0008-0000-1B00-0000A3000000}"/>
              </a:ext>
            </a:extLst>
          </xdr:cNvPr>
          <xdr:cNvCxnSpPr>
            <a:cxnSpLocks noChangeShapeType="1"/>
          </xdr:cNvCxnSpPr>
        </xdr:nvCxnSpPr>
        <xdr:spPr bwMode="auto">
          <a:xfrm>
            <a:off x="2670" y="9945"/>
            <a:ext cx="0" cy="360"/>
          </a:xfrm>
          <a:prstGeom prst="straightConnector1">
            <a:avLst/>
          </a:prstGeom>
          <a:noFill/>
          <a:ln w="9525">
            <a:solidFill>
              <a:srgbClr val="000000"/>
            </a:solidFill>
            <a:round/>
            <a:headEnd/>
            <a:tailEnd/>
          </a:ln>
        </xdr:spPr>
      </xdr:cxnSp>
      <xdr:cxnSp macro="">
        <xdr:nvCxnSpPr>
          <xdr:cNvPr id="164" name="AutoShape 319">
            <a:extLst>
              <a:ext uri="{FF2B5EF4-FFF2-40B4-BE49-F238E27FC236}">
                <a16:creationId xmlns:a16="http://schemas.microsoft.com/office/drawing/2014/main" id="{00000000-0008-0000-1B00-0000A4000000}"/>
              </a:ext>
            </a:extLst>
          </xdr:cNvPr>
          <xdr:cNvCxnSpPr>
            <a:cxnSpLocks noChangeShapeType="1"/>
          </xdr:cNvCxnSpPr>
        </xdr:nvCxnSpPr>
        <xdr:spPr bwMode="auto">
          <a:xfrm>
            <a:off x="2835" y="9945"/>
            <a:ext cx="0" cy="360"/>
          </a:xfrm>
          <a:prstGeom prst="straightConnector1">
            <a:avLst/>
          </a:prstGeom>
          <a:noFill/>
          <a:ln w="9525">
            <a:solidFill>
              <a:srgbClr val="000000"/>
            </a:solidFill>
            <a:round/>
            <a:headEnd/>
            <a:tailEnd/>
          </a:ln>
        </xdr:spPr>
      </xdr:cxnSp>
    </xdr:grpSp>
    <xdr:clientData/>
  </xdr:twoCellAnchor>
  <xdr:twoCellAnchor>
    <xdr:from>
      <xdr:col>8</xdr:col>
      <xdr:colOff>58749</xdr:colOff>
      <xdr:row>70</xdr:row>
      <xdr:rowOff>180975</xdr:rowOff>
    </xdr:from>
    <xdr:to>
      <xdr:col>20</xdr:col>
      <xdr:colOff>95903</xdr:colOff>
      <xdr:row>71</xdr:row>
      <xdr:rowOff>171450</xdr:rowOff>
    </xdr:to>
    <xdr:grpSp>
      <xdr:nvGrpSpPr>
        <xdr:cNvPr id="165" name="Group 320">
          <a:extLst>
            <a:ext uri="{FF2B5EF4-FFF2-40B4-BE49-F238E27FC236}">
              <a16:creationId xmlns:a16="http://schemas.microsoft.com/office/drawing/2014/main" id="{00000000-0008-0000-1B00-0000A5000000}"/>
            </a:ext>
          </a:extLst>
        </xdr:cNvPr>
        <xdr:cNvGrpSpPr>
          <a:grpSpLocks/>
        </xdr:cNvGrpSpPr>
      </xdr:nvGrpSpPr>
      <xdr:grpSpPr bwMode="auto">
        <a:xfrm>
          <a:off x="2217749" y="19484975"/>
          <a:ext cx="3542354" cy="231775"/>
          <a:chOff x="2670" y="9945"/>
          <a:chExt cx="165" cy="360"/>
        </a:xfrm>
      </xdr:grpSpPr>
      <xdr:cxnSp macro="">
        <xdr:nvCxnSpPr>
          <xdr:cNvPr id="166" name="AutoShape 321">
            <a:extLst>
              <a:ext uri="{FF2B5EF4-FFF2-40B4-BE49-F238E27FC236}">
                <a16:creationId xmlns:a16="http://schemas.microsoft.com/office/drawing/2014/main" id="{00000000-0008-0000-1B00-0000A6000000}"/>
              </a:ext>
            </a:extLst>
          </xdr:cNvPr>
          <xdr:cNvCxnSpPr>
            <a:cxnSpLocks noChangeShapeType="1"/>
          </xdr:cNvCxnSpPr>
        </xdr:nvCxnSpPr>
        <xdr:spPr bwMode="auto">
          <a:xfrm>
            <a:off x="2670" y="9945"/>
            <a:ext cx="0" cy="360"/>
          </a:xfrm>
          <a:prstGeom prst="straightConnector1">
            <a:avLst/>
          </a:prstGeom>
          <a:noFill/>
          <a:ln w="9525">
            <a:solidFill>
              <a:srgbClr val="000000"/>
            </a:solidFill>
            <a:round/>
            <a:headEnd/>
            <a:tailEnd/>
          </a:ln>
        </xdr:spPr>
      </xdr:cxnSp>
      <xdr:cxnSp macro="">
        <xdr:nvCxnSpPr>
          <xdr:cNvPr id="167" name="AutoShape 322">
            <a:extLst>
              <a:ext uri="{FF2B5EF4-FFF2-40B4-BE49-F238E27FC236}">
                <a16:creationId xmlns:a16="http://schemas.microsoft.com/office/drawing/2014/main" id="{00000000-0008-0000-1B00-0000A7000000}"/>
              </a:ext>
            </a:extLst>
          </xdr:cNvPr>
          <xdr:cNvCxnSpPr>
            <a:cxnSpLocks noChangeShapeType="1"/>
          </xdr:cNvCxnSpPr>
        </xdr:nvCxnSpPr>
        <xdr:spPr bwMode="auto">
          <a:xfrm>
            <a:off x="2835" y="9945"/>
            <a:ext cx="0" cy="360"/>
          </a:xfrm>
          <a:prstGeom prst="straightConnector1">
            <a:avLst/>
          </a:prstGeom>
          <a:noFill/>
          <a:ln w="9525">
            <a:solidFill>
              <a:srgbClr val="000000"/>
            </a:solidFill>
            <a:round/>
            <a:headEnd/>
            <a:tailEnd/>
          </a:ln>
        </xdr:spPr>
      </xdr:cxnSp>
    </xdr:grpSp>
    <xdr:clientData/>
  </xdr:twoCellAnchor>
  <xdr:twoCellAnchor>
    <xdr:from>
      <xdr:col>23</xdr:col>
      <xdr:colOff>58215</xdr:colOff>
      <xdr:row>73</xdr:row>
      <xdr:rowOff>28575</xdr:rowOff>
    </xdr:from>
    <xdr:to>
      <xdr:col>23</xdr:col>
      <xdr:colOff>58215</xdr:colOff>
      <xdr:row>81</xdr:row>
      <xdr:rowOff>1085850</xdr:rowOff>
    </xdr:to>
    <xdr:cxnSp macro="">
      <xdr:nvCxnSpPr>
        <xdr:cNvPr id="168" name="AutoShape 323">
          <a:extLst>
            <a:ext uri="{FF2B5EF4-FFF2-40B4-BE49-F238E27FC236}">
              <a16:creationId xmlns:a16="http://schemas.microsoft.com/office/drawing/2014/main" id="{00000000-0008-0000-1B00-0000A8000000}"/>
            </a:ext>
          </a:extLst>
        </xdr:cNvPr>
        <xdr:cNvCxnSpPr>
          <a:cxnSpLocks noChangeShapeType="1"/>
        </xdr:cNvCxnSpPr>
      </xdr:nvCxnSpPr>
      <xdr:spPr bwMode="auto">
        <a:xfrm flipV="1">
          <a:off x="6032295" y="19512915"/>
          <a:ext cx="0" cy="2855595"/>
        </a:xfrm>
        <a:prstGeom prst="straightConnector1">
          <a:avLst/>
        </a:prstGeom>
        <a:noFill/>
        <a:ln w="9525">
          <a:solidFill>
            <a:srgbClr val="000000"/>
          </a:solidFill>
          <a:round/>
          <a:headEnd/>
          <a:tailEnd/>
        </a:ln>
      </xdr:spPr>
    </xdr:cxnSp>
    <xdr:clientData/>
  </xdr:twoCellAnchor>
  <xdr:twoCellAnchor>
    <xdr:from>
      <xdr:col>22</xdr:col>
      <xdr:colOff>201442</xdr:colOff>
      <xdr:row>73</xdr:row>
      <xdr:rowOff>86043</xdr:rowOff>
    </xdr:from>
    <xdr:to>
      <xdr:col>23</xdr:col>
      <xdr:colOff>172798</xdr:colOff>
      <xdr:row>81</xdr:row>
      <xdr:rowOff>105093</xdr:rowOff>
    </xdr:to>
    <xdr:grpSp>
      <xdr:nvGrpSpPr>
        <xdr:cNvPr id="169" name="Group 324">
          <a:extLst>
            <a:ext uri="{FF2B5EF4-FFF2-40B4-BE49-F238E27FC236}">
              <a16:creationId xmlns:a16="http://schemas.microsoft.com/office/drawing/2014/main" id="{00000000-0008-0000-1B00-0000A9000000}"/>
            </a:ext>
          </a:extLst>
        </xdr:cNvPr>
        <xdr:cNvGrpSpPr>
          <a:grpSpLocks/>
        </xdr:cNvGrpSpPr>
      </xdr:nvGrpSpPr>
      <xdr:grpSpPr bwMode="auto">
        <a:xfrm rot="5400000">
          <a:off x="5644945" y="20906140"/>
          <a:ext cx="1873250" cy="263456"/>
          <a:chOff x="2670" y="9945"/>
          <a:chExt cx="165" cy="360"/>
        </a:xfrm>
      </xdr:grpSpPr>
      <xdr:cxnSp macro="">
        <xdr:nvCxnSpPr>
          <xdr:cNvPr id="170" name="AutoShape 325">
            <a:extLst>
              <a:ext uri="{FF2B5EF4-FFF2-40B4-BE49-F238E27FC236}">
                <a16:creationId xmlns:a16="http://schemas.microsoft.com/office/drawing/2014/main" id="{00000000-0008-0000-1B00-0000AA000000}"/>
              </a:ext>
            </a:extLst>
          </xdr:cNvPr>
          <xdr:cNvCxnSpPr>
            <a:cxnSpLocks noChangeShapeType="1"/>
          </xdr:cNvCxnSpPr>
        </xdr:nvCxnSpPr>
        <xdr:spPr bwMode="auto">
          <a:xfrm>
            <a:off x="2670" y="9945"/>
            <a:ext cx="0" cy="360"/>
          </a:xfrm>
          <a:prstGeom prst="straightConnector1">
            <a:avLst/>
          </a:prstGeom>
          <a:noFill/>
          <a:ln w="9525">
            <a:solidFill>
              <a:srgbClr val="000000"/>
            </a:solidFill>
            <a:round/>
            <a:headEnd/>
            <a:tailEnd/>
          </a:ln>
        </xdr:spPr>
      </xdr:cxnSp>
      <xdr:cxnSp macro="">
        <xdr:nvCxnSpPr>
          <xdr:cNvPr id="171" name="AutoShape 326">
            <a:extLst>
              <a:ext uri="{FF2B5EF4-FFF2-40B4-BE49-F238E27FC236}">
                <a16:creationId xmlns:a16="http://schemas.microsoft.com/office/drawing/2014/main" id="{00000000-0008-0000-1B00-0000AB000000}"/>
              </a:ext>
            </a:extLst>
          </xdr:cNvPr>
          <xdr:cNvCxnSpPr>
            <a:cxnSpLocks noChangeShapeType="1"/>
          </xdr:cNvCxnSpPr>
        </xdr:nvCxnSpPr>
        <xdr:spPr bwMode="auto">
          <a:xfrm>
            <a:off x="2835" y="9945"/>
            <a:ext cx="0" cy="360"/>
          </a:xfrm>
          <a:prstGeom prst="straightConnector1">
            <a:avLst/>
          </a:prstGeom>
          <a:noFill/>
          <a:ln w="9525">
            <a:solidFill>
              <a:srgbClr val="000000"/>
            </a:solidFill>
            <a:round/>
            <a:headEnd/>
            <a:tailEnd/>
          </a:ln>
        </xdr:spPr>
      </xdr:cxnSp>
    </xdr:grpSp>
    <xdr:clientData/>
  </xdr:twoCellAnchor>
  <xdr:twoCellAnchor>
    <xdr:from>
      <xdr:col>22</xdr:col>
      <xdr:colOff>182714</xdr:colOff>
      <xdr:row>81</xdr:row>
      <xdr:rowOff>361951</xdr:rowOff>
    </xdr:from>
    <xdr:to>
      <xdr:col>23</xdr:col>
      <xdr:colOff>154070</xdr:colOff>
      <xdr:row>81</xdr:row>
      <xdr:rowOff>990601</xdr:rowOff>
    </xdr:to>
    <xdr:grpSp>
      <xdr:nvGrpSpPr>
        <xdr:cNvPr id="172" name="Group 327">
          <a:extLst>
            <a:ext uri="{FF2B5EF4-FFF2-40B4-BE49-F238E27FC236}">
              <a16:creationId xmlns:a16="http://schemas.microsoft.com/office/drawing/2014/main" id="{00000000-0008-0000-1B00-0000AC000000}"/>
            </a:ext>
          </a:extLst>
        </xdr:cNvPr>
        <xdr:cNvGrpSpPr>
          <a:grpSpLocks/>
        </xdr:cNvGrpSpPr>
      </xdr:nvGrpSpPr>
      <xdr:grpSpPr bwMode="auto">
        <a:xfrm rot="5400000">
          <a:off x="6248517" y="22413948"/>
          <a:ext cx="628650" cy="263456"/>
          <a:chOff x="2670" y="9945"/>
          <a:chExt cx="165" cy="360"/>
        </a:xfrm>
      </xdr:grpSpPr>
      <xdr:cxnSp macro="">
        <xdr:nvCxnSpPr>
          <xdr:cNvPr id="173" name="AutoShape 328">
            <a:extLst>
              <a:ext uri="{FF2B5EF4-FFF2-40B4-BE49-F238E27FC236}">
                <a16:creationId xmlns:a16="http://schemas.microsoft.com/office/drawing/2014/main" id="{00000000-0008-0000-1B00-0000AD000000}"/>
              </a:ext>
            </a:extLst>
          </xdr:cNvPr>
          <xdr:cNvCxnSpPr>
            <a:cxnSpLocks noChangeShapeType="1"/>
          </xdr:cNvCxnSpPr>
        </xdr:nvCxnSpPr>
        <xdr:spPr bwMode="auto">
          <a:xfrm>
            <a:off x="2670" y="9945"/>
            <a:ext cx="0" cy="360"/>
          </a:xfrm>
          <a:prstGeom prst="straightConnector1">
            <a:avLst/>
          </a:prstGeom>
          <a:noFill/>
          <a:ln w="9525">
            <a:solidFill>
              <a:srgbClr val="000000"/>
            </a:solidFill>
            <a:round/>
            <a:headEnd/>
            <a:tailEnd/>
          </a:ln>
        </xdr:spPr>
      </xdr:cxnSp>
      <xdr:cxnSp macro="">
        <xdr:nvCxnSpPr>
          <xdr:cNvPr id="174" name="AutoShape 329">
            <a:extLst>
              <a:ext uri="{FF2B5EF4-FFF2-40B4-BE49-F238E27FC236}">
                <a16:creationId xmlns:a16="http://schemas.microsoft.com/office/drawing/2014/main" id="{00000000-0008-0000-1B00-0000AE000000}"/>
              </a:ext>
            </a:extLst>
          </xdr:cNvPr>
          <xdr:cNvCxnSpPr>
            <a:cxnSpLocks noChangeShapeType="1"/>
          </xdr:cNvCxnSpPr>
        </xdr:nvCxnSpPr>
        <xdr:spPr bwMode="auto">
          <a:xfrm>
            <a:off x="2835" y="9945"/>
            <a:ext cx="0" cy="360"/>
          </a:xfrm>
          <a:prstGeom prst="straightConnector1">
            <a:avLst/>
          </a:prstGeom>
          <a:noFill/>
          <a:ln w="9525">
            <a:solidFill>
              <a:srgbClr val="000000"/>
            </a:solidFill>
            <a:round/>
            <a:headEnd/>
            <a:tailEnd/>
          </a:ln>
        </xdr:spPr>
      </xdr:cxnSp>
    </xdr:grpSp>
    <xdr:clientData/>
  </xdr:twoCellAnchor>
  <xdr:twoCellAnchor>
    <xdr:from>
      <xdr:col>13</xdr:col>
      <xdr:colOff>191669</xdr:colOff>
      <xdr:row>70</xdr:row>
      <xdr:rowOff>57150</xdr:rowOff>
    </xdr:from>
    <xdr:to>
      <xdr:col>15</xdr:col>
      <xdr:colOff>105814</xdr:colOff>
      <xdr:row>71</xdr:row>
      <xdr:rowOff>95250</xdr:rowOff>
    </xdr:to>
    <xdr:sp macro="" textlink="">
      <xdr:nvSpPr>
        <xdr:cNvPr id="175" name="Text Box 330">
          <a:extLst>
            <a:ext uri="{FF2B5EF4-FFF2-40B4-BE49-F238E27FC236}">
              <a16:creationId xmlns:a16="http://schemas.microsoft.com/office/drawing/2014/main" id="{00000000-0008-0000-1B00-0000AF000000}"/>
            </a:ext>
          </a:extLst>
        </xdr:cNvPr>
        <xdr:cNvSpPr txBox="1">
          <a:spLocks noChangeArrowheads="1"/>
        </xdr:cNvSpPr>
      </xdr:nvSpPr>
      <xdr:spPr bwMode="auto">
        <a:xfrm>
          <a:off x="3498749" y="18863310"/>
          <a:ext cx="447545"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Calibri"/>
              <a:cs typeface="Calibri"/>
            </a:rPr>
            <a:t>320</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clientData/>
  </xdr:twoCellAnchor>
  <xdr:twoCellAnchor>
    <xdr:from>
      <xdr:col>14</xdr:col>
      <xdr:colOff>115414</xdr:colOff>
      <xdr:row>81</xdr:row>
      <xdr:rowOff>28575</xdr:rowOff>
    </xdr:from>
    <xdr:to>
      <xdr:col>14</xdr:col>
      <xdr:colOff>191591</xdr:colOff>
      <xdr:row>81</xdr:row>
      <xdr:rowOff>104775</xdr:rowOff>
    </xdr:to>
    <xdr:sp macro="" textlink="">
      <xdr:nvSpPr>
        <xdr:cNvPr id="183" name="Rectangle 338">
          <a:extLst>
            <a:ext uri="{FF2B5EF4-FFF2-40B4-BE49-F238E27FC236}">
              <a16:creationId xmlns:a16="http://schemas.microsoft.com/office/drawing/2014/main" id="{00000000-0008-0000-1B00-0000B7000000}"/>
            </a:ext>
          </a:extLst>
        </xdr:cNvPr>
        <xdr:cNvSpPr>
          <a:spLocks noChangeArrowheads="1"/>
        </xdr:cNvSpPr>
      </xdr:nvSpPr>
      <xdr:spPr bwMode="auto">
        <a:xfrm>
          <a:off x="3689194" y="21311235"/>
          <a:ext cx="76177" cy="76200"/>
        </a:xfrm>
        <a:prstGeom prst="rect">
          <a:avLst/>
        </a:prstGeom>
        <a:solidFill>
          <a:srgbClr val="7F7F7F"/>
        </a:solidFill>
        <a:ln w="9525">
          <a:solidFill>
            <a:srgbClr val="000000"/>
          </a:solidFill>
          <a:miter lim="800000"/>
          <a:headEnd/>
          <a:tailEnd/>
        </a:ln>
      </xdr:spPr>
    </xdr:sp>
    <xdr:clientData/>
  </xdr:twoCellAnchor>
  <xdr:twoCellAnchor>
    <xdr:from>
      <xdr:col>8</xdr:col>
      <xdr:colOff>163492</xdr:colOff>
      <xdr:row>79</xdr:row>
      <xdr:rowOff>70485</xdr:rowOff>
    </xdr:from>
    <xdr:to>
      <xdr:col>19</xdr:col>
      <xdr:colOff>191201</xdr:colOff>
      <xdr:row>79</xdr:row>
      <xdr:rowOff>115570</xdr:rowOff>
    </xdr:to>
    <xdr:sp macro="" textlink="">
      <xdr:nvSpPr>
        <xdr:cNvPr id="184" name="Rectangle 339">
          <a:extLst>
            <a:ext uri="{FF2B5EF4-FFF2-40B4-BE49-F238E27FC236}">
              <a16:creationId xmlns:a16="http://schemas.microsoft.com/office/drawing/2014/main" id="{00000000-0008-0000-1B00-0000B8000000}"/>
            </a:ext>
          </a:extLst>
        </xdr:cNvPr>
        <xdr:cNvSpPr>
          <a:spLocks noChangeArrowheads="1"/>
        </xdr:cNvSpPr>
      </xdr:nvSpPr>
      <xdr:spPr bwMode="auto">
        <a:xfrm>
          <a:off x="2137072" y="20911185"/>
          <a:ext cx="2961409" cy="45085"/>
        </a:xfrm>
        <a:prstGeom prst="rect">
          <a:avLst/>
        </a:prstGeom>
        <a:solidFill>
          <a:schemeClr val="accent6">
            <a:lumMod val="50000"/>
          </a:schemeClr>
        </a:solidFill>
        <a:ln w="9525">
          <a:solidFill>
            <a:srgbClr val="000000"/>
          </a:solidFill>
          <a:miter lim="800000"/>
          <a:headEnd/>
          <a:tailEnd/>
        </a:ln>
      </xdr:spPr>
    </xdr:sp>
    <xdr:clientData/>
  </xdr:twoCellAnchor>
  <xdr:twoCellAnchor>
    <xdr:from>
      <xdr:col>7</xdr:col>
      <xdr:colOff>30895</xdr:colOff>
      <xdr:row>79</xdr:row>
      <xdr:rowOff>76200</xdr:rowOff>
    </xdr:from>
    <xdr:to>
      <xdr:col>7</xdr:col>
      <xdr:colOff>30895</xdr:colOff>
      <xdr:row>81</xdr:row>
      <xdr:rowOff>38100</xdr:rowOff>
    </xdr:to>
    <xdr:cxnSp macro="">
      <xdr:nvCxnSpPr>
        <xdr:cNvPr id="185" name="AutoShape 340">
          <a:extLst>
            <a:ext uri="{FF2B5EF4-FFF2-40B4-BE49-F238E27FC236}">
              <a16:creationId xmlns:a16="http://schemas.microsoft.com/office/drawing/2014/main" id="{00000000-0008-0000-1B00-0000B9000000}"/>
            </a:ext>
          </a:extLst>
        </xdr:cNvPr>
        <xdr:cNvCxnSpPr>
          <a:cxnSpLocks noChangeShapeType="1"/>
        </xdr:cNvCxnSpPr>
      </xdr:nvCxnSpPr>
      <xdr:spPr bwMode="auto">
        <a:xfrm flipV="1">
          <a:off x="1737775" y="20916900"/>
          <a:ext cx="0" cy="403860"/>
        </a:xfrm>
        <a:prstGeom prst="straightConnector1">
          <a:avLst/>
        </a:prstGeom>
        <a:noFill/>
        <a:ln w="9525">
          <a:solidFill>
            <a:srgbClr val="000000"/>
          </a:solidFill>
          <a:round/>
          <a:headEnd/>
          <a:tailEnd/>
        </a:ln>
      </xdr:spPr>
    </xdr:cxnSp>
    <xdr:clientData/>
  </xdr:twoCellAnchor>
  <xdr:twoCellAnchor>
    <xdr:from>
      <xdr:col>6</xdr:col>
      <xdr:colOff>192214</xdr:colOff>
      <xdr:row>79</xdr:row>
      <xdr:rowOff>133350</xdr:rowOff>
    </xdr:from>
    <xdr:to>
      <xdr:col>7</xdr:col>
      <xdr:colOff>239112</xdr:colOff>
      <xdr:row>79</xdr:row>
      <xdr:rowOff>133350</xdr:rowOff>
    </xdr:to>
    <xdr:cxnSp macro="">
      <xdr:nvCxnSpPr>
        <xdr:cNvPr id="186" name="AutoShape 341">
          <a:extLst>
            <a:ext uri="{FF2B5EF4-FFF2-40B4-BE49-F238E27FC236}">
              <a16:creationId xmlns:a16="http://schemas.microsoft.com/office/drawing/2014/main" id="{00000000-0008-0000-1B00-0000BA000000}"/>
            </a:ext>
          </a:extLst>
        </xdr:cNvPr>
        <xdr:cNvCxnSpPr>
          <a:cxnSpLocks noChangeShapeType="1"/>
        </xdr:cNvCxnSpPr>
      </xdr:nvCxnSpPr>
      <xdr:spPr bwMode="auto">
        <a:xfrm>
          <a:off x="1632394" y="20974050"/>
          <a:ext cx="313598" cy="0"/>
        </a:xfrm>
        <a:prstGeom prst="straightConnector1">
          <a:avLst/>
        </a:prstGeom>
        <a:noFill/>
        <a:ln w="9525">
          <a:solidFill>
            <a:srgbClr val="000000"/>
          </a:solidFill>
          <a:round/>
          <a:headEnd/>
          <a:tailEnd/>
        </a:ln>
      </xdr:spPr>
    </xdr:cxnSp>
    <xdr:clientData/>
  </xdr:twoCellAnchor>
  <xdr:twoCellAnchor>
    <xdr:from>
      <xdr:col>6</xdr:col>
      <xdr:colOff>201736</xdr:colOff>
      <xdr:row>80</xdr:row>
      <xdr:rowOff>219075</xdr:rowOff>
    </xdr:from>
    <xdr:to>
      <xdr:col>7</xdr:col>
      <xdr:colOff>248634</xdr:colOff>
      <xdr:row>80</xdr:row>
      <xdr:rowOff>219075</xdr:rowOff>
    </xdr:to>
    <xdr:cxnSp macro="">
      <xdr:nvCxnSpPr>
        <xdr:cNvPr id="187" name="AutoShape 342">
          <a:extLst>
            <a:ext uri="{FF2B5EF4-FFF2-40B4-BE49-F238E27FC236}">
              <a16:creationId xmlns:a16="http://schemas.microsoft.com/office/drawing/2014/main" id="{00000000-0008-0000-1B00-0000BB000000}"/>
            </a:ext>
          </a:extLst>
        </xdr:cNvPr>
        <xdr:cNvCxnSpPr>
          <a:cxnSpLocks noChangeShapeType="1"/>
        </xdr:cNvCxnSpPr>
      </xdr:nvCxnSpPr>
      <xdr:spPr bwMode="auto">
        <a:xfrm>
          <a:off x="1641916" y="21280755"/>
          <a:ext cx="313598" cy="0"/>
        </a:xfrm>
        <a:prstGeom prst="straightConnector1">
          <a:avLst/>
        </a:prstGeom>
        <a:noFill/>
        <a:ln w="9525">
          <a:solidFill>
            <a:srgbClr val="000000"/>
          </a:solidFill>
          <a:round/>
          <a:headEnd/>
          <a:tailEnd/>
        </a:ln>
      </xdr:spPr>
    </xdr:cxnSp>
    <xdr:clientData/>
  </xdr:twoCellAnchor>
  <xdr:twoCellAnchor>
    <xdr:from>
      <xdr:col>6</xdr:col>
      <xdr:colOff>20816</xdr:colOff>
      <xdr:row>79</xdr:row>
      <xdr:rowOff>165735</xdr:rowOff>
    </xdr:from>
    <xdr:to>
      <xdr:col>7</xdr:col>
      <xdr:colOff>192136</xdr:colOff>
      <xdr:row>80</xdr:row>
      <xdr:rowOff>213360</xdr:rowOff>
    </xdr:to>
    <xdr:sp macro="" textlink="">
      <xdr:nvSpPr>
        <xdr:cNvPr id="188" name="Text Box 343">
          <a:extLst>
            <a:ext uri="{FF2B5EF4-FFF2-40B4-BE49-F238E27FC236}">
              <a16:creationId xmlns:a16="http://schemas.microsoft.com/office/drawing/2014/main" id="{00000000-0008-0000-1B00-0000BC000000}"/>
            </a:ext>
          </a:extLst>
        </xdr:cNvPr>
        <xdr:cNvSpPr txBox="1">
          <a:spLocks noChangeArrowheads="1"/>
        </xdr:cNvSpPr>
      </xdr:nvSpPr>
      <xdr:spPr bwMode="auto">
        <a:xfrm>
          <a:off x="1460996" y="21006435"/>
          <a:ext cx="438020" cy="268605"/>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Calibri"/>
              <a:cs typeface="Calibri"/>
            </a:rPr>
            <a:t>50</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clientData/>
  </xdr:twoCellAnchor>
  <xdr:twoCellAnchor>
    <xdr:from>
      <xdr:col>8</xdr:col>
      <xdr:colOff>192058</xdr:colOff>
      <xdr:row>68</xdr:row>
      <xdr:rowOff>209550</xdr:rowOff>
    </xdr:from>
    <xdr:to>
      <xdr:col>12</xdr:col>
      <xdr:colOff>239992</xdr:colOff>
      <xdr:row>72</xdr:row>
      <xdr:rowOff>28575</xdr:rowOff>
    </xdr:to>
    <xdr:grpSp>
      <xdr:nvGrpSpPr>
        <xdr:cNvPr id="189" name="Group 344">
          <a:extLst>
            <a:ext uri="{FF2B5EF4-FFF2-40B4-BE49-F238E27FC236}">
              <a16:creationId xmlns:a16="http://schemas.microsoft.com/office/drawing/2014/main" id="{00000000-0008-0000-1B00-0000BD000000}"/>
            </a:ext>
          </a:extLst>
        </xdr:cNvPr>
        <xdr:cNvGrpSpPr>
          <a:grpSpLocks/>
        </xdr:cNvGrpSpPr>
      </xdr:nvGrpSpPr>
      <xdr:grpSpPr bwMode="auto">
        <a:xfrm>
          <a:off x="2351058" y="19043650"/>
          <a:ext cx="1216334" cy="758825"/>
          <a:chOff x="5505" y="3720"/>
          <a:chExt cx="1620" cy="1020"/>
        </a:xfrm>
      </xdr:grpSpPr>
      <xdr:cxnSp macro="">
        <xdr:nvCxnSpPr>
          <xdr:cNvPr id="190" name="AutoShape 345">
            <a:extLst>
              <a:ext uri="{FF2B5EF4-FFF2-40B4-BE49-F238E27FC236}">
                <a16:creationId xmlns:a16="http://schemas.microsoft.com/office/drawing/2014/main" id="{00000000-0008-0000-1B00-0000BE000000}"/>
              </a:ext>
            </a:extLst>
          </xdr:cNvPr>
          <xdr:cNvCxnSpPr>
            <a:cxnSpLocks noChangeShapeType="1"/>
          </xdr:cNvCxnSpPr>
        </xdr:nvCxnSpPr>
        <xdr:spPr bwMode="auto">
          <a:xfrm>
            <a:off x="5775" y="3720"/>
            <a:ext cx="1350" cy="0"/>
          </a:xfrm>
          <a:prstGeom prst="straightConnector1">
            <a:avLst/>
          </a:prstGeom>
          <a:noFill/>
          <a:ln w="9525">
            <a:solidFill>
              <a:srgbClr val="000000"/>
            </a:solidFill>
            <a:round/>
            <a:headEnd/>
            <a:tailEnd/>
          </a:ln>
        </xdr:spPr>
      </xdr:cxnSp>
      <xdr:cxnSp macro="">
        <xdr:nvCxnSpPr>
          <xdr:cNvPr id="191" name="AutoShape 346">
            <a:extLst>
              <a:ext uri="{FF2B5EF4-FFF2-40B4-BE49-F238E27FC236}">
                <a16:creationId xmlns:a16="http://schemas.microsoft.com/office/drawing/2014/main" id="{00000000-0008-0000-1B00-0000BF000000}"/>
              </a:ext>
            </a:extLst>
          </xdr:cNvPr>
          <xdr:cNvCxnSpPr>
            <a:cxnSpLocks noChangeShapeType="1"/>
          </xdr:cNvCxnSpPr>
        </xdr:nvCxnSpPr>
        <xdr:spPr bwMode="auto">
          <a:xfrm flipH="1">
            <a:off x="5505" y="3720"/>
            <a:ext cx="270" cy="1020"/>
          </a:xfrm>
          <a:prstGeom prst="straightConnector1">
            <a:avLst/>
          </a:prstGeom>
          <a:noFill/>
          <a:ln w="9525">
            <a:solidFill>
              <a:srgbClr val="000000"/>
            </a:solidFill>
            <a:round/>
            <a:headEnd/>
            <a:tailEnd type="triangle" w="med" len="med"/>
          </a:ln>
        </xdr:spPr>
      </xdr:cxnSp>
    </xdr:grpSp>
    <xdr:clientData/>
  </xdr:twoCellAnchor>
  <xdr:twoCellAnchor>
    <xdr:from>
      <xdr:col>8</xdr:col>
      <xdr:colOff>192058</xdr:colOff>
      <xdr:row>67</xdr:row>
      <xdr:rowOff>219075</xdr:rowOff>
    </xdr:from>
    <xdr:to>
      <xdr:col>16</xdr:col>
      <xdr:colOff>105736</xdr:colOff>
      <xdr:row>69</xdr:row>
      <xdr:rowOff>104775</xdr:rowOff>
    </xdr:to>
    <xdr:sp macro="" textlink="">
      <xdr:nvSpPr>
        <xdr:cNvPr id="192" name="Text Box 347">
          <a:extLst>
            <a:ext uri="{FF2B5EF4-FFF2-40B4-BE49-F238E27FC236}">
              <a16:creationId xmlns:a16="http://schemas.microsoft.com/office/drawing/2014/main" id="{00000000-0008-0000-1B00-0000C0000000}"/>
            </a:ext>
          </a:extLst>
        </xdr:cNvPr>
        <xdr:cNvSpPr txBox="1">
          <a:spLocks noChangeArrowheads="1"/>
        </xdr:cNvSpPr>
      </xdr:nvSpPr>
      <xdr:spPr bwMode="auto">
        <a:xfrm>
          <a:off x="2165638" y="18354675"/>
          <a:ext cx="2047278" cy="33528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Calibri"/>
              <a:cs typeface="Calibri"/>
            </a:rPr>
            <a:t>Atap Seng / Spandek</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clientData/>
  </xdr:twoCellAnchor>
  <xdr:twoCellAnchor>
    <xdr:from>
      <xdr:col>10</xdr:col>
      <xdr:colOff>49071</xdr:colOff>
      <xdr:row>69</xdr:row>
      <xdr:rowOff>180975</xdr:rowOff>
    </xdr:from>
    <xdr:to>
      <xdr:col>14</xdr:col>
      <xdr:colOff>124936</xdr:colOff>
      <xdr:row>72</xdr:row>
      <xdr:rowOff>104775</xdr:rowOff>
    </xdr:to>
    <xdr:grpSp>
      <xdr:nvGrpSpPr>
        <xdr:cNvPr id="193" name="Group 348">
          <a:extLst>
            <a:ext uri="{FF2B5EF4-FFF2-40B4-BE49-F238E27FC236}">
              <a16:creationId xmlns:a16="http://schemas.microsoft.com/office/drawing/2014/main" id="{00000000-0008-0000-1B00-0000C1000000}"/>
            </a:ext>
          </a:extLst>
        </xdr:cNvPr>
        <xdr:cNvGrpSpPr>
          <a:grpSpLocks/>
        </xdr:cNvGrpSpPr>
      </xdr:nvGrpSpPr>
      <xdr:grpSpPr bwMode="auto">
        <a:xfrm>
          <a:off x="2792271" y="19256375"/>
          <a:ext cx="1244265" cy="622300"/>
          <a:chOff x="5505" y="3720"/>
          <a:chExt cx="1620" cy="1020"/>
        </a:xfrm>
      </xdr:grpSpPr>
      <xdr:cxnSp macro="">
        <xdr:nvCxnSpPr>
          <xdr:cNvPr id="194" name="AutoShape 349">
            <a:extLst>
              <a:ext uri="{FF2B5EF4-FFF2-40B4-BE49-F238E27FC236}">
                <a16:creationId xmlns:a16="http://schemas.microsoft.com/office/drawing/2014/main" id="{00000000-0008-0000-1B00-0000C2000000}"/>
              </a:ext>
            </a:extLst>
          </xdr:cNvPr>
          <xdr:cNvCxnSpPr>
            <a:cxnSpLocks noChangeShapeType="1"/>
          </xdr:cNvCxnSpPr>
        </xdr:nvCxnSpPr>
        <xdr:spPr bwMode="auto">
          <a:xfrm>
            <a:off x="5775" y="3720"/>
            <a:ext cx="1350" cy="0"/>
          </a:xfrm>
          <a:prstGeom prst="straightConnector1">
            <a:avLst/>
          </a:prstGeom>
          <a:noFill/>
          <a:ln w="9525">
            <a:solidFill>
              <a:srgbClr val="000000"/>
            </a:solidFill>
            <a:round/>
            <a:headEnd/>
            <a:tailEnd/>
          </a:ln>
        </xdr:spPr>
      </xdr:cxnSp>
      <xdr:cxnSp macro="">
        <xdr:nvCxnSpPr>
          <xdr:cNvPr id="195" name="AutoShape 350">
            <a:extLst>
              <a:ext uri="{FF2B5EF4-FFF2-40B4-BE49-F238E27FC236}">
                <a16:creationId xmlns:a16="http://schemas.microsoft.com/office/drawing/2014/main" id="{00000000-0008-0000-1B00-0000C3000000}"/>
              </a:ext>
            </a:extLst>
          </xdr:cNvPr>
          <xdr:cNvCxnSpPr>
            <a:cxnSpLocks noChangeShapeType="1"/>
          </xdr:cNvCxnSpPr>
        </xdr:nvCxnSpPr>
        <xdr:spPr bwMode="auto">
          <a:xfrm flipH="1">
            <a:off x="5505" y="3720"/>
            <a:ext cx="270" cy="1020"/>
          </a:xfrm>
          <a:prstGeom prst="straightConnector1">
            <a:avLst/>
          </a:prstGeom>
          <a:noFill/>
          <a:ln w="9525">
            <a:solidFill>
              <a:srgbClr val="000000"/>
            </a:solidFill>
            <a:round/>
            <a:headEnd/>
            <a:tailEnd type="triangle" w="med" len="med"/>
          </a:ln>
        </xdr:spPr>
      </xdr:cxnSp>
    </xdr:grpSp>
    <xdr:clientData/>
  </xdr:twoCellAnchor>
  <xdr:twoCellAnchor>
    <xdr:from>
      <xdr:col>10</xdr:col>
      <xdr:colOff>77002</xdr:colOff>
      <xdr:row>68</xdr:row>
      <xdr:rowOff>200025</xdr:rowOff>
    </xdr:from>
    <xdr:to>
      <xdr:col>16</xdr:col>
      <xdr:colOff>38446</xdr:colOff>
      <xdr:row>70</xdr:row>
      <xdr:rowOff>9525</xdr:rowOff>
    </xdr:to>
    <xdr:sp macro="" textlink="">
      <xdr:nvSpPr>
        <xdr:cNvPr id="196" name="Text Box 351">
          <a:extLst>
            <a:ext uri="{FF2B5EF4-FFF2-40B4-BE49-F238E27FC236}">
              <a16:creationId xmlns:a16="http://schemas.microsoft.com/office/drawing/2014/main" id="{00000000-0008-0000-1B00-0000C4000000}"/>
            </a:ext>
          </a:extLst>
        </xdr:cNvPr>
        <xdr:cNvSpPr txBox="1">
          <a:spLocks noChangeArrowheads="1"/>
        </xdr:cNvSpPr>
      </xdr:nvSpPr>
      <xdr:spPr bwMode="auto">
        <a:xfrm>
          <a:off x="2583982" y="18556605"/>
          <a:ext cx="1561644" cy="25908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Calibri"/>
              <a:cs typeface="Calibri"/>
            </a:rPr>
            <a:t>  Gording 4/6</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clientData/>
  </xdr:twoCellAnchor>
  <xdr:twoCellAnchor>
    <xdr:from>
      <xdr:col>14</xdr:col>
      <xdr:colOff>153502</xdr:colOff>
      <xdr:row>69</xdr:row>
      <xdr:rowOff>57150</xdr:rowOff>
    </xdr:from>
    <xdr:to>
      <xdr:col>19</xdr:col>
      <xdr:colOff>10916</xdr:colOff>
      <xdr:row>73</xdr:row>
      <xdr:rowOff>66675</xdr:rowOff>
    </xdr:to>
    <xdr:grpSp>
      <xdr:nvGrpSpPr>
        <xdr:cNvPr id="197" name="Group 352">
          <a:extLst>
            <a:ext uri="{FF2B5EF4-FFF2-40B4-BE49-F238E27FC236}">
              <a16:creationId xmlns:a16="http://schemas.microsoft.com/office/drawing/2014/main" id="{00000000-0008-0000-1B00-0000C5000000}"/>
            </a:ext>
          </a:extLst>
        </xdr:cNvPr>
        <xdr:cNvGrpSpPr>
          <a:grpSpLocks/>
        </xdr:cNvGrpSpPr>
      </xdr:nvGrpSpPr>
      <xdr:grpSpPr bwMode="auto">
        <a:xfrm>
          <a:off x="4065102" y="19132550"/>
          <a:ext cx="1317914" cy="949325"/>
          <a:chOff x="5505" y="3720"/>
          <a:chExt cx="1620" cy="1020"/>
        </a:xfrm>
      </xdr:grpSpPr>
      <xdr:cxnSp macro="">
        <xdr:nvCxnSpPr>
          <xdr:cNvPr id="198" name="AutoShape 353">
            <a:extLst>
              <a:ext uri="{FF2B5EF4-FFF2-40B4-BE49-F238E27FC236}">
                <a16:creationId xmlns:a16="http://schemas.microsoft.com/office/drawing/2014/main" id="{00000000-0008-0000-1B00-0000C6000000}"/>
              </a:ext>
            </a:extLst>
          </xdr:cNvPr>
          <xdr:cNvCxnSpPr>
            <a:cxnSpLocks noChangeShapeType="1"/>
          </xdr:cNvCxnSpPr>
        </xdr:nvCxnSpPr>
        <xdr:spPr bwMode="auto">
          <a:xfrm>
            <a:off x="5775" y="3720"/>
            <a:ext cx="1350" cy="0"/>
          </a:xfrm>
          <a:prstGeom prst="straightConnector1">
            <a:avLst/>
          </a:prstGeom>
          <a:noFill/>
          <a:ln w="9525">
            <a:solidFill>
              <a:srgbClr val="000000"/>
            </a:solidFill>
            <a:round/>
            <a:headEnd/>
            <a:tailEnd/>
          </a:ln>
        </xdr:spPr>
      </xdr:cxnSp>
      <xdr:cxnSp macro="">
        <xdr:nvCxnSpPr>
          <xdr:cNvPr id="199" name="AutoShape 354">
            <a:extLst>
              <a:ext uri="{FF2B5EF4-FFF2-40B4-BE49-F238E27FC236}">
                <a16:creationId xmlns:a16="http://schemas.microsoft.com/office/drawing/2014/main" id="{00000000-0008-0000-1B00-0000C7000000}"/>
              </a:ext>
            </a:extLst>
          </xdr:cNvPr>
          <xdr:cNvCxnSpPr>
            <a:cxnSpLocks noChangeShapeType="1"/>
          </xdr:cNvCxnSpPr>
        </xdr:nvCxnSpPr>
        <xdr:spPr bwMode="auto">
          <a:xfrm flipH="1">
            <a:off x="5505" y="3720"/>
            <a:ext cx="270" cy="1020"/>
          </a:xfrm>
          <a:prstGeom prst="straightConnector1">
            <a:avLst/>
          </a:prstGeom>
          <a:noFill/>
          <a:ln w="9525">
            <a:solidFill>
              <a:srgbClr val="000000"/>
            </a:solidFill>
            <a:round/>
            <a:headEnd/>
            <a:tailEnd type="triangle" w="med" len="med"/>
          </a:ln>
        </xdr:spPr>
      </xdr:cxnSp>
    </xdr:grpSp>
    <xdr:clientData/>
  </xdr:twoCellAnchor>
  <xdr:twoCellAnchor>
    <xdr:from>
      <xdr:col>14</xdr:col>
      <xdr:colOff>229679</xdr:colOff>
      <xdr:row>68</xdr:row>
      <xdr:rowOff>76200</xdr:rowOff>
    </xdr:from>
    <xdr:to>
      <xdr:col>20</xdr:col>
      <xdr:colOff>191123</xdr:colOff>
      <xdr:row>69</xdr:row>
      <xdr:rowOff>114300</xdr:rowOff>
    </xdr:to>
    <xdr:sp macro="" textlink="">
      <xdr:nvSpPr>
        <xdr:cNvPr id="200" name="Text Box 355">
          <a:extLst>
            <a:ext uri="{FF2B5EF4-FFF2-40B4-BE49-F238E27FC236}">
              <a16:creationId xmlns:a16="http://schemas.microsoft.com/office/drawing/2014/main" id="{00000000-0008-0000-1B00-0000C8000000}"/>
            </a:ext>
          </a:extLst>
        </xdr:cNvPr>
        <xdr:cNvSpPr txBox="1">
          <a:spLocks noChangeArrowheads="1"/>
        </xdr:cNvSpPr>
      </xdr:nvSpPr>
      <xdr:spPr bwMode="auto">
        <a:xfrm>
          <a:off x="3803459" y="18432780"/>
          <a:ext cx="1561644"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Calibri"/>
              <a:cs typeface="Calibri"/>
            </a:rPr>
            <a:t>Balok Pengikat 6/10</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clientData/>
  </xdr:twoCellAnchor>
  <xdr:twoCellAnchor>
    <xdr:from>
      <xdr:col>18</xdr:col>
      <xdr:colOff>229368</xdr:colOff>
      <xdr:row>70</xdr:row>
      <xdr:rowOff>57150</xdr:rowOff>
    </xdr:from>
    <xdr:to>
      <xdr:col>22</xdr:col>
      <xdr:colOff>143992</xdr:colOff>
      <xdr:row>74</xdr:row>
      <xdr:rowOff>114300</xdr:rowOff>
    </xdr:to>
    <xdr:grpSp>
      <xdr:nvGrpSpPr>
        <xdr:cNvPr id="201" name="Group 356">
          <a:extLst>
            <a:ext uri="{FF2B5EF4-FFF2-40B4-BE49-F238E27FC236}">
              <a16:creationId xmlns:a16="http://schemas.microsoft.com/office/drawing/2014/main" id="{00000000-0008-0000-1B00-0000C9000000}"/>
            </a:ext>
          </a:extLst>
        </xdr:cNvPr>
        <xdr:cNvGrpSpPr>
          <a:grpSpLocks/>
        </xdr:cNvGrpSpPr>
      </xdr:nvGrpSpPr>
      <xdr:grpSpPr bwMode="auto">
        <a:xfrm>
          <a:off x="5309368" y="19361150"/>
          <a:ext cx="1083024" cy="996950"/>
          <a:chOff x="5505" y="3720"/>
          <a:chExt cx="1620" cy="1020"/>
        </a:xfrm>
      </xdr:grpSpPr>
      <xdr:cxnSp macro="">
        <xdr:nvCxnSpPr>
          <xdr:cNvPr id="202" name="AutoShape 357">
            <a:extLst>
              <a:ext uri="{FF2B5EF4-FFF2-40B4-BE49-F238E27FC236}">
                <a16:creationId xmlns:a16="http://schemas.microsoft.com/office/drawing/2014/main" id="{00000000-0008-0000-1B00-0000CA000000}"/>
              </a:ext>
            </a:extLst>
          </xdr:cNvPr>
          <xdr:cNvCxnSpPr>
            <a:cxnSpLocks noChangeShapeType="1"/>
          </xdr:cNvCxnSpPr>
        </xdr:nvCxnSpPr>
        <xdr:spPr bwMode="auto">
          <a:xfrm>
            <a:off x="5775" y="3720"/>
            <a:ext cx="1350" cy="0"/>
          </a:xfrm>
          <a:prstGeom prst="straightConnector1">
            <a:avLst/>
          </a:prstGeom>
          <a:noFill/>
          <a:ln w="9525">
            <a:solidFill>
              <a:srgbClr val="000000"/>
            </a:solidFill>
            <a:round/>
            <a:headEnd/>
            <a:tailEnd/>
          </a:ln>
        </xdr:spPr>
      </xdr:cxnSp>
      <xdr:cxnSp macro="">
        <xdr:nvCxnSpPr>
          <xdr:cNvPr id="203" name="AutoShape 358">
            <a:extLst>
              <a:ext uri="{FF2B5EF4-FFF2-40B4-BE49-F238E27FC236}">
                <a16:creationId xmlns:a16="http://schemas.microsoft.com/office/drawing/2014/main" id="{00000000-0008-0000-1B00-0000CB000000}"/>
              </a:ext>
            </a:extLst>
          </xdr:cNvPr>
          <xdr:cNvCxnSpPr>
            <a:cxnSpLocks noChangeShapeType="1"/>
          </xdr:cNvCxnSpPr>
        </xdr:nvCxnSpPr>
        <xdr:spPr bwMode="auto">
          <a:xfrm flipH="1">
            <a:off x="5505" y="3720"/>
            <a:ext cx="270" cy="1020"/>
          </a:xfrm>
          <a:prstGeom prst="straightConnector1">
            <a:avLst/>
          </a:prstGeom>
          <a:noFill/>
          <a:ln w="9525">
            <a:solidFill>
              <a:srgbClr val="000000"/>
            </a:solidFill>
            <a:round/>
            <a:headEnd/>
            <a:tailEnd type="triangle" w="med" len="med"/>
          </a:ln>
        </xdr:spPr>
      </xdr:cxnSp>
    </xdr:grpSp>
    <xdr:clientData/>
  </xdr:twoCellAnchor>
  <xdr:twoCellAnchor>
    <xdr:from>
      <xdr:col>19</xdr:col>
      <xdr:colOff>19803</xdr:colOff>
      <xdr:row>69</xdr:row>
      <xdr:rowOff>57150</xdr:rowOff>
    </xdr:from>
    <xdr:to>
      <xdr:col>23</xdr:col>
      <xdr:colOff>125504</xdr:colOff>
      <xdr:row>70</xdr:row>
      <xdr:rowOff>104775</xdr:rowOff>
    </xdr:to>
    <xdr:sp macro="" textlink="">
      <xdr:nvSpPr>
        <xdr:cNvPr id="204" name="Text Box 359">
          <a:extLst>
            <a:ext uri="{FF2B5EF4-FFF2-40B4-BE49-F238E27FC236}">
              <a16:creationId xmlns:a16="http://schemas.microsoft.com/office/drawing/2014/main" id="{00000000-0008-0000-1B00-0000CC000000}"/>
            </a:ext>
          </a:extLst>
        </xdr:cNvPr>
        <xdr:cNvSpPr txBox="1">
          <a:spLocks noChangeArrowheads="1"/>
        </xdr:cNvSpPr>
      </xdr:nvSpPr>
      <xdr:spPr bwMode="auto">
        <a:xfrm>
          <a:off x="4927083" y="18642330"/>
          <a:ext cx="1172501" cy="268605"/>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Calibri"/>
              <a:cs typeface="Calibri"/>
            </a:rPr>
            <a:t>Lisplank 2/20 Pengikat 6/10</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clientData/>
  </xdr:twoCellAnchor>
  <xdr:twoCellAnchor>
    <xdr:from>
      <xdr:col>4</xdr:col>
      <xdr:colOff>178404</xdr:colOff>
      <xdr:row>76</xdr:row>
      <xdr:rowOff>143510</xdr:rowOff>
    </xdr:from>
    <xdr:to>
      <xdr:col>7</xdr:col>
      <xdr:colOff>192771</xdr:colOff>
      <xdr:row>76</xdr:row>
      <xdr:rowOff>143510</xdr:rowOff>
    </xdr:to>
    <xdr:cxnSp macro="">
      <xdr:nvCxnSpPr>
        <xdr:cNvPr id="205" name="AutoShape 360">
          <a:extLst>
            <a:ext uri="{FF2B5EF4-FFF2-40B4-BE49-F238E27FC236}">
              <a16:creationId xmlns:a16="http://schemas.microsoft.com/office/drawing/2014/main" id="{00000000-0008-0000-1B00-0000CD000000}"/>
            </a:ext>
          </a:extLst>
        </xdr:cNvPr>
        <xdr:cNvCxnSpPr>
          <a:cxnSpLocks noChangeShapeType="1"/>
        </xdr:cNvCxnSpPr>
      </xdr:nvCxnSpPr>
      <xdr:spPr bwMode="auto">
        <a:xfrm>
          <a:off x="1085184" y="20298410"/>
          <a:ext cx="814467" cy="0"/>
        </a:xfrm>
        <a:prstGeom prst="straightConnector1">
          <a:avLst/>
        </a:prstGeom>
        <a:noFill/>
        <a:ln w="9525">
          <a:solidFill>
            <a:srgbClr val="000000"/>
          </a:solidFill>
          <a:round/>
          <a:headEnd/>
          <a:tailEnd/>
        </a:ln>
      </xdr:spPr>
    </xdr:cxnSp>
    <xdr:clientData/>
  </xdr:twoCellAnchor>
  <xdr:twoCellAnchor>
    <xdr:from>
      <xdr:col>7</xdr:col>
      <xdr:colOff>192136</xdr:colOff>
      <xdr:row>76</xdr:row>
      <xdr:rowOff>143510</xdr:rowOff>
    </xdr:from>
    <xdr:to>
      <xdr:col>8</xdr:col>
      <xdr:colOff>165396</xdr:colOff>
      <xdr:row>78</xdr:row>
      <xdr:rowOff>82550</xdr:rowOff>
    </xdr:to>
    <xdr:cxnSp macro="">
      <xdr:nvCxnSpPr>
        <xdr:cNvPr id="206" name="AutoShape 361">
          <a:extLst>
            <a:ext uri="{FF2B5EF4-FFF2-40B4-BE49-F238E27FC236}">
              <a16:creationId xmlns:a16="http://schemas.microsoft.com/office/drawing/2014/main" id="{00000000-0008-0000-1B00-0000CE000000}"/>
            </a:ext>
          </a:extLst>
        </xdr:cNvPr>
        <xdr:cNvCxnSpPr>
          <a:cxnSpLocks noChangeShapeType="1"/>
        </xdr:cNvCxnSpPr>
      </xdr:nvCxnSpPr>
      <xdr:spPr bwMode="auto">
        <a:xfrm>
          <a:off x="1899016" y="20298410"/>
          <a:ext cx="239960" cy="396240"/>
        </a:xfrm>
        <a:prstGeom prst="straightConnector1">
          <a:avLst/>
        </a:prstGeom>
        <a:noFill/>
        <a:ln w="9525">
          <a:solidFill>
            <a:srgbClr val="000000"/>
          </a:solidFill>
          <a:round/>
          <a:headEnd/>
          <a:tailEnd type="triangle" w="med" len="med"/>
        </a:ln>
      </xdr:spPr>
    </xdr:cxnSp>
    <xdr:clientData/>
  </xdr:twoCellAnchor>
  <xdr:twoCellAnchor>
    <xdr:from>
      <xdr:col>4</xdr:col>
      <xdr:colOff>76200</xdr:colOff>
      <xdr:row>75</xdr:row>
      <xdr:rowOff>142875</xdr:rowOff>
    </xdr:from>
    <xdr:to>
      <xdr:col>8</xdr:col>
      <xdr:colOff>181901</xdr:colOff>
      <xdr:row>76</xdr:row>
      <xdr:rowOff>190500</xdr:rowOff>
    </xdr:to>
    <xdr:sp macro="" textlink="">
      <xdr:nvSpPr>
        <xdr:cNvPr id="207" name="Text Box 362">
          <a:extLst>
            <a:ext uri="{FF2B5EF4-FFF2-40B4-BE49-F238E27FC236}">
              <a16:creationId xmlns:a16="http://schemas.microsoft.com/office/drawing/2014/main" id="{00000000-0008-0000-1B00-0000CF000000}"/>
            </a:ext>
          </a:extLst>
        </xdr:cNvPr>
        <xdr:cNvSpPr txBox="1">
          <a:spLocks noChangeArrowheads="1"/>
        </xdr:cNvSpPr>
      </xdr:nvSpPr>
      <xdr:spPr bwMode="auto">
        <a:xfrm>
          <a:off x="982980" y="20076795"/>
          <a:ext cx="1172501" cy="268605"/>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Calibri"/>
              <a:cs typeface="Calibri"/>
            </a:rPr>
            <a:t>Tiang 10/10 2/24 Pengikat 6/10</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clientData/>
  </xdr:twoCellAnchor>
  <xdr:twoCellAnchor>
    <xdr:from>
      <xdr:col>7</xdr:col>
      <xdr:colOff>192136</xdr:colOff>
      <xdr:row>78</xdr:row>
      <xdr:rowOff>82550</xdr:rowOff>
    </xdr:from>
    <xdr:to>
      <xdr:col>8</xdr:col>
      <xdr:colOff>198723</xdr:colOff>
      <xdr:row>79</xdr:row>
      <xdr:rowOff>114300</xdr:rowOff>
    </xdr:to>
    <xdr:cxnSp macro="">
      <xdr:nvCxnSpPr>
        <xdr:cNvPr id="208" name="AutoShape 363">
          <a:extLst>
            <a:ext uri="{FF2B5EF4-FFF2-40B4-BE49-F238E27FC236}">
              <a16:creationId xmlns:a16="http://schemas.microsoft.com/office/drawing/2014/main" id="{00000000-0008-0000-1B00-0000D0000000}"/>
            </a:ext>
          </a:extLst>
        </xdr:cNvPr>
        <xdr:cNvCxnSpPr>
          <a:cxnSpLocks noChangeShapeType="1"/>
          <a:endCxn id="238" idx="2"/>
        </xdr:cNvCxnSpPr>
      </xdr:nvCxnSpPr>
      <xdr:spPr bwMode="auto">
        <a:xfrm>
          <a:off x="1899016" y="20694650"/>
          <a:ext cx="273287" cy="260350"/>
        </a:xfrm>
        <a:prstGeom prst="straightConnector1">
          <a:avLst/>
        </a:prstGeom>
        <a:noFill/>
        <a:ln w="9525">
          <a:solidFill>
            <a:srgbClr val="000000"/>
          </a:solidFill>
          <a:round/>
          <a:headEnd/>
          <a:tailEnd type="triangle" w="med" len="med"/>
        </a:ln>
      </xdr:spPr>
    </xdr:cxnSp>
    <xdr:clientData/>
  </xdr:twoCellAnchor>
  <xdr:twoCellAnchor>
    <xdr:from>
      <xdr:col>4</xdr:col>
      <xdr:colOff>178404</xdr:colOff>
      <xdr:row>78</xdr:row>
      <xdr:rowOff>76835</xdr:rowOff>
    </xdr:from>
    <xdr:to>
      <xdr:col>7</xdr:col>
      <xdr:colOff>192771</xdr:colOff>
      <xdr:row>78</xdr:row>
      <xdr:rowOff>76835</xdr:rowOff>
    </xdr:to>
    <xdr:cxnSp macro="">
      <xdr:nvCxnSpPr>
        <xdr:cNvPr id="209" name="AutoShape 364">
          <a:extLst>
            <a:ext uri="{FF2B5EF4-FFF2-40B4-BE49-F238E27FC236}">
              <a16:creationId xmlns:a16="http://schemas.microsoft.com/office/drawing/2014/main" id="{00000000-0008-0000-1B00-0000D1000000}"/>
            </a:ext>
          </a:extLst>
        </xdr:cNvPr>
        <xdr:cNvCxnSpPr>
          <a:cxnSpLocks noChangeShapeType="1"/>
        </xdr:cNvCxnSpPr>
      </xdr:nvCxnSpPr>
      <xdr:spPr bwMode="auto">
        <a:xfrm>
          <a:off x="1085184" y="20688935"/>
          <a:ext cx="814467" cy="0"/>
        </a:xfrm>
        <a:prstGeom prst="straightConnector1">
          <a:avLst/>
        </a:prstGeom>
        <a:noFill/>
        <a:ln w="9525">
          <a:solidFill>
            <a:srgbClr val="000000"/>
          </a:solidFill>
          <a:round/>
          <a:headEnd/>
          <a:tailEnd/>
        </a:ln>
      </xdr:spPr>
    </xdr:cxnSp>
    <xdr:clientData/>
  </xdr:twoCellAnchor>
  <xdr:twoCellAnchor>
    <xdr:from>
      <xdr:col>4</xdr:col>
      <xdr:colOff>76200</xdr:colOff>
      <xdr:row>77</xdr:row>
      <xdr:rowOff>76200</xdr:rowOff>
    </xdr:from>
    <xdr:to>
      <xdr:col>8</xdr:col>
      <xdr:colOff>181901</xdr:colOff>
      <xdr:row>78</xdr:row>
      <xdr:rowOff>123825</xdr:rowOff>
    </xdr:to>
    <xdr:sp macro="" textlink="">
      <xdr:nvSpPr>
        <xdr:cNvPr id="210" name="Text Box 365">
          <a:extLst>
            <a:ext uri="{FF2B5EF4-FFF2-40B4-BE49-F238E27FC236}">
              <a16:creationId xmlns:a16="http://schemas.microsoft.com/office/drawing/2014/main" id="{00000000-0008-0000-1B00-0000D2000000}"/>
            </a:ext>
          </a:extLst>
        </xdr:cNvPr>
        <xdr:cNvSpPr txBox="1">
          <a:spLocks noChangeArrowheads="1"/>
        </xdr:cNvSpPr>
      </xdr:nvSpPr>
      <xdr:spPr bwMode="auto">
        <a:xfrm>
          <a:off x="982980" y="20467320"/>
          <a:ext cx="1172501" cy="268605"/>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100" b="0" i="0" u="none" strike="noStrike" baseline="0">
              <a:solidFill>
                <a:srgbClr val="000000"/>
              </a:solidFill>
              <a:latin typeface="Calibri"/>
              <a:cs typeface="Calibri"/>
            </a:rPr>
            <a:t>Balok Trali 5/7</a:t>
          </a:r>
          <a:endParaRPr lang="en-US" sz="1100" b="0" i="0" u="none" strike="noStrike" baseline="0">
            <a:solidFill>
              <a:srgbClr val="000000"/>
            </a:solidFill>
            <a:latin typeface="Times New Roman"/>
            <a:cs typeface="Times New Roman"/>
          </a:endParaRPr>
        </a:p>
        <a:p>
          <a:pPr algn="l" rtl="0">
            <a:defRPr sz="1000"/>
          </a:pPr>
          <a:endParaRPr lang="en-US" sz="1100" b="0" i="0" u="none" strike="noStrike" baseline="0">
            <a:solidFill>
              <a:srgbClr val="000000"/>
            </a:solidFill>
            <a:latin typeface="Times New Roman"/>
            <a:cs typeface="Times New Roman"/>
          </a:endParaRPr>
        </a:p>
      </xdr:txBody>
    </xdr:sp>
    <xdr:clientData/>
  </xdr:twoCellAnchor>
  <xdr:twoCellAnchor>
    <xdr:from>
      <xdr:col>9</xdr:col>
      <xdr:colOff>58671</xdr:colOff>
      <xdr:row>81</xdr:row>
      <xdr:rowOff>300355</xdr:rowOff>
    </xdr:from>
    <xdr:to>
      <xdr:col>10</xdr:col>
      <xdr:colOff>10348</xdr:colOff>
      <xdr:row>81</xdr:row>
      <xdr:rowOff>714375</xdr:rowOff>
    </xdr:to>
    <xdr:cxnSp macro="">
      <xdr:nvCxnSpPr>
        <xdr:cNvPr id="211" name="AutoShape 366">
          <a:extLst>
            <a:ext uri="{FF2B5EF4-FFF2-40B4-BE49-F238E27FC236}">
              <a16:creationId xmlns:a16="http://schemas.microsoft.com/office/drawing/2014/main" id="{00000000-0008-0000-1B00-0000D3000000}"/>
            </a:ext>
          </a:extLst>
        </xdr:cNvPr>
        <xdr:cNvCxnSpPr>
          <a:cxnSpLocks noChangeShapeType="1"/>
        </xdr:cNvCxnSpPr>
      </xdr:nvCxnSpPr>
      <xdr:spPr bwMode="auto">
        <a:xfrm flipH="1" flipV="1">
          <a:off x="2298951" y="21583015"/>
          <a:ext cx="218377" cy="414020"/>
        </a:xfrm>
        <a:prstGeom prst="straightConnector1">
          <a:avLst/>
        </a:prstGeom>
        <a:noFill/>
        <a:ln w="9525">
          <a:solidFill>
            <a:srgbClr val="000000"/>
          </a:solidFill>
          <a:round/>
          <a:headEnd/>
          <a:tailEnd type="triangle" w="med" len="med"/>
        </a:ln>
      </xdr:spPr>
    </xdr:cxnSp>
    <xdr:clientData/>
  </xdr:twoCellAnchor>
  <xdr:twoCellAnchor>
    <xdr:from>
      <xdr:col>10</xdr:col>
      <xdr:colOff>10347</xdr:colOff>
      <xdr:row>81</xdr:row>
      <xdr:rowOff>714375</xdr:rowOff>
    </xdr:from>
    <xdr:to>
      <xdr:col>11</xdr:col>
      <xdr:colOff>57245</xdr:colOff>
      <xdr:row>81</xdr:row>
      <xdr:rowOff>714375</xdr:rowOff>
    </xdr:to>
    <xdr:cxnSp macro="">
      <xdr:nvCxnSpPr>
        <xdr:cNvPr id="212" name="AutoShape 367">
          <a:extLst>
            <a:ext uri="{FF2B5EF4-FFF2-40B4-BE49-F238E27FC236}">
              <a16:creationId xmlns:a16="http://schemas.microsoft.com/office/drawing/2014/main" id="{00000000-0008-0000-1B00-0000D4000000}"/>
            </a:ext>
          </a:extLst>
        </xdr:cNvPr>
        <xdr:cNvCxnSpPr>
          <a:cxnSpLocks noChangeShapeType="1"/>
        </xdr:cNvCxnSpPr>
      </xdr:nvCxnSpPr>
      <xdr:spPr bwMode="auto">
        <a:xfrm>
          <a:off x="2517327" y="21997035"/>
          <a:ext cx="313598" cy="0"/>
        </a:xfrm>
        <a:prstGeom prst="straightConnector1">
          <a:avLst/>
        </a:prstGeom>
        <a:noFill/>
        <a:ln w="9525">
          <a:solidFill>
            <a:srgbClr val="000000"/>
          </a:solidFill>
          <a:round/>
          <a:headEnd/>
          <a:tailEnd/>
        </a:ln>
      </xdr:spPr>
    </xdr:cxnSp>
    <xdr:clientData/>
  </xdr:twoCellAnchor>
  <xdr:twoCellAnchor>
    <xdr:from>
      <xdr:col>9</xdr:col>
      <xdr:colOff>154527</xdr:colOff>
      <xdr:row>81</xdr:row>
      <xdr:rowOff>657225</xdr:rowOff>
    </xdr:from>
    <xdr:to>
      <xdr:col>15</xdr:col>
      <xdr:colOff>115971</xdr:colOff>
      <xdr:row>81</xdr:row>
      <xdr:rowOff>933450</xdr:rowOff>
    </xdr:to>
    <xdr:sp macro="" textlink="">
      <xdr:nvSpPr>
        <xdr:cNvPr id="213" name="Text Box 368">
          <a:extLst>
            <a:ext uri="{FF2B5EF4-FFF2-40B4-BE49-F238E27FC236}">
              <a16:creationId xmlns:a16="http://schemas.microsoft.com/office/drawing/2014/main" id="{00000000-0008-0000-1B00-0000D5000000}"/>
            </a:ext>
          </a:extLst>
        </xdr:cNvPr>
        <xdr:cNvSpPr txBox="1">
          <a:spLocks noChangeArrowheads="1"/>
        </xdr:cNvSpPr>
      </xdr:nvSpPr>
      <xdr:spPr bwMode="auto">
        <a:xfrm>
          <a:off x="2394807" y="21939885"/>
          <a:ext cx="1561644" cy="276225"/>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Calibri"/>
              <a:cs typeface="Calibri"/>
            </a:rPr>
            <a:t>Balok Pengikat 6/10</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clientData/>
  </xdr:twoCellAnchor>
  <xdr:twoCellAnchor>
    <xdr:from>
      <xdr:col>11</xdr:col>
      <xdr:colOff>116282</xdr:colOff>
      <xdr:row>81</xdr:row>
      <xdr:rowOff>561975</xdr:rowOff>
    </xdr:from>
    <xdr:to>
      <xdr:col>12</xdr:col>
      <xdr:colOff>163180</xdr:colOff>
      <xdr:row>81</xdr:row>
      <xdr:rowOff>561975</xdr:rowOff>
    </xdr:to>
    <xdr:cxnSp macro="">
      <xdr:nvCxnSpPr>
        <xdr:cNvPr id="214" name="AutoShape 369">
          <a:extLst>
            <a:ext uri="{FF2B5EF4-FFF2-40B4-BE49-F238E27FC236}">
              <a16:creationId xmlns:a16="http://schemas.microsoft.com/office/drawing/2014/main" id="{00000000-0008-0000-1B00-0000D6000000}"/>
            </a:ext>
          </a:extLst>
        </xdr:cNvPr>
        <xdr:cNvCxnSpPr>
          <a:cxnSpLocks noChangeShapeType="1"/>
        </xdr:cNvCxnSpPr>
      </xdr:nvCxnSpPr>
      <xdr:spPr bwMode="auto">
        <a:xfrm>
          <a:off x="2889962" y="21844635"/>
          <a:ext cx="313598" cy="0"/>
        </a:xfrm>
        <a:prstGeom prst="straightConnector1">
          <a:avLst/>
        </a:prstGeom>
        <a:noFill/>
        <a:ln w="9525">
          <a:solidFill>
            <a:srgbClr val="000000"/>
          </a:solidFill>
          <a:round/>
          <a:headEnd/>
          <a:tailEnd/>
        </a:ln>
      </xdr:spPr>
    </xdr:cxnSp>
    <xdr:clientData/>
  </xdr:twoCellAnchor>
  <xdr:twoCellAnchor>
    <xdr:from>
      <xdr:col>15</xdr:col>
      <xdr:colOff>111527</xdr:colOff>
      <xdr:row>81</xdr:row>
      <xdr:rowOff>762000</xdr:rowOff>
    </xdr:from>
    <xdr:to>
      <xdr:col>21</xdr:col>
      <xdr:colOff>72971</xdr:colOff>
      <xdr:row>81</xdr:row>
      <xdr:rowOff>1038225</xdr:rowOff>
    </xdr:to>
    <xdr:sp macro="" textlink="">
      <xdr:nvSpPr>
        <xdr:cNvPr id="215" name="Text Box 370">
          <a:extLst>
            <a:ext uri="{FF2B5EF4-FFF2-40B4-BE49-F238E27FC236}">
              <a16:creationId xmlns:a16="http://schemas.microsoft.com/office/drawing/2014/main" id="{00000000-0008-0000-1B00-0000D7000000}"/>
            </a:ext>
          </a:extLst>
        </xdr:cNvPr>
        <xdr:cNvSpPr txBox="1">
          <a:spLocks noChangeArrowheads="1"/>
        </xdr:cNvSpPr>
      </xdr:nvSpPr>
      <xdr:spPr bwMode="auto">
        <a:xfrm>
          <a:off x="3952007" y="22044660"/>
          <a:ext cx="1561644" cy="276225"/>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Calibri"/>
              <a:cs typeface="Calibri"/>
            </a:rPr>
            <a:t> Lantai Kayu 2/30</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clientData/>
  </xdr:twoCellAnchor>
  <xdr:twoCellAnchor>
    <xdr:from>
      <xdr:col>16</xdr:col>
      <xdr:colOff>202227</xdr:colOff>
      <xdr:row>81</xdr:row>
      <xdr:rowOff>561975</xdr:rowOff>
    </xdr:from>
    <xdr:to>
      <xdr:col>17</xdr:col>
      <xdr:colOff>249125</xdr:colOff>
      <xdr:row>81</xdr:row>
      <xdr:rowOff>561975</xdr:rowOff>
    </xdr:to>
    <xdr:cxnSp macro="">
      <xdr:nvCxnSpPr>
        <xdr:cNvPr id="216" name="AutoShape 371">
          <a:extLst>
            <a:ext uri="{FF2B5EF4-FFF2-40B4-BE49-F238E27FC236}">
              <a16:creationId xmlns:a16="http://schemas.microsoft.com/office/drawing/2014/main" id="{00000000-0008-0000-1B00-0000D8000000}"/>
            </a:ext>
          </a:extLst>
        </xdr:cNvPr>
        <xdr:cNvCxnSpPr>
          <a:cxnSpLocks noChangeShapeType="1"/>
        </xdr:cNvCxnSpPr>
      </xdr:nvCxnSpPr>
      <xdr:spPr bwMode="auto">
        <a:xfrm>
          <a:off x="4309407" y="21844635"/>
          <a:ext cx="313598" cy="0"/>
        </a:xfrm>
        <a:prstGeom prst="straightConnector1">
          <a:avLst/>
        </a:prstGeom>
        <a:noFill/>
        <a:ln w="9525">
          <a:solidFill>
            <a:srgbClr val="000000"/>
          </a:solidFill>
          <a:round/>
          <a:headEnd/>
          <a:tailEnd/>
        </a:ln>
      </xdr:spPr>
    </xdr:cxnSp>
    <xdr:clientData/>
  </xdr:twoCellAnchor>
  <xdr:twoCellAnchor>
    <xdr:from>
      <xdr:col>10</xdr:col>
      <xdr:colOff>237609</xdr:colOff>
      <xdr:row>81</xdr:row>
      <xdr:rowOff>485775</xdr:rowOff>
    </xdr:from>
    <xdr:to>
      <xdr:col>16</xdr:col>
      <xdr:colOff>96214</xdr:colOff>
      <xdr:row>81</xdr:row>
      <xdr:rowOff>762000</xdr:rowOff>
    </xdr:to>
    <xdr:sp macro="" textlink="">
      <xdr:nvSpPr>
        <xdr:cNvPr id="217" name="Text Box 372">
          <a:extLst>
            <a:ext uri="{FF2B5EF4-FFF2-40B4-BE49-F238E27FC236}">
              <a16:creationId xmlns:a16="http://schemas.microsoft.com/office/drawing/2014/main" id="{00000000-0008-0000-1B00-0000D9000000}"/>
            </a:ext>
          </a:extLst>
        </xdr:cNvPr>
        <xdr:cNvSpPr txBox="1">
          <a:spLocks noChangeArrowheads="1"/>
        </xdr:cNvSpPr>
      </xdr:nvSpPr>
      <xdr:spPr bwMode="auto">
        <a:xfrm>
          <a:off x="2744589" y="21768435"/>
          <a:ext cx="1458805" cy="276225"/>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Calibri"/>
              <a:cs typeface="Calibri"/>
            </a:rPr>
            <a:t> Balok Lantai4/6</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clientData/>
  </xdr:twoCellAnchor>
  <xdr:twoCellAnchor>
    <xdr:from>
      <xdr:col>8</xdr:col>
      <xdr:colOff>182536</xdr:colOff>
      <xdr:row>81</xdr:row>
      <xdr:rowOff>28575</xdr:rowOff>
    </xdr:from>
    <xdr:to>
      <xdr:col>9</xdr:col>
      <xdr:colOff>1538</xdr:colOff>
      <xdr:row>81</xdr:row>
      <xdr:rowOff>104775</xdr:rowOff>
    </xdr:to>
    <xdr:sp macro="" textlink="">
      <xdr:nvSpPr>
        <xdr:cNvPr id="218" name="Rectangle 373">
          <a:extLst>
            <a:ext uri="{FF2B5EF4-FFF2-40B4-BE49-F238E27FC236}">
              <a16:creationId xmlns:a16="http://schemas.microsoft.com/office/drawing/2014/main" id="{00000000-0008-0000-1B00-0000DA000000}"/>
            </a:ext>
          </a:extLst>
        </xdr:cNvPr>
        <xdr:cNvSpPr>
          <a:spLocks noChangeArrowheads="1"/>
        </xdr:cNvSpPr>
      </xdr:nvSpPr>
      <xdr:spPr bwMode="auto">
        <a:xfrm>
          <a:off x="2156116" y="21311235"/>
          <a:ext cx="85702" cy="76200"/>
        </a:xfrm>
        <a:prstGeom prst="rect">
          <a:avLst/>
        </a:prstGeom>
        <a:solidFill>
          <a:srgbClr val="7F7F7F"/>
        </a:solidFill>
        <a:ln w="9525">
          <a:solidFill>
            <a:srgbClr val="000000"/>
          </a:solidFill>
          <a:miter lim="800000"/>
          <a:headEnd/>
          <a:tailEnd/>
        </a:ln>
      </xdr:spPr>
    </xdr:sp>
    <xdr:clientData/>
  </xdr:twoCellAnchor>
  <xdr:twoCellAnchor>
    <xdr:from>
      <xdr:col>19</xdr:col>
      <xdr:colOff>105502</xdr:colOff>
      <xdr:row>81</xdr:row>
      <xdr:rowOff>28575</xdr:rowOff>
    </xdr:from>
    <xdr:to>
      <xdr:col>19</xdr:col>
      <xdr:colOff>181679</xdr:colOff>
      <xdr:row>81</xdr:row>
      <xdr:rowOff>104775</xdr:rowOff>
    </xdr:to>
    <xdr:sp macro="" textlink="">
      <xdr:nvSpPr>
        <xdr:cNvPr id="219" name="Rectangle 374">
          <a:extLst>
            <a:ext uri="{FF2B5EF4-FFF2-40B4-BE49-F238E27FC236}">
              <a16:creationId xmlns:a16="http://schemas.microsoft.com/office/drawing/2014/main" id="{00000000-0008-0000-1B00-0000DB000000}"/>
            </a:ext>
          </a:extLst>
        </xdr:cNvPr>
        <xdr:cNvSpPr>
          <a:spLocks noChangeArrowheads="1"/>
        </xdr:cNvSpPr>
      </xdr:nvSpPr>
      <xdr:spPr bwMode="auto">
        <a:xfrm>
          <a:off x="5012782" y="21311235"/>
          <a:ext cx="76177" cy="76200"/>
        </a:xfrm>
        <a:prstGeom prst="rect">
          <a:avLst/>
        </a:prstGeom>
        <a:solidFill>
          <a:srgbClr val="7F7F7F"/>
        </a:solidFill>
        <a:ln w="9525">
          <a:solidFill>
            <a:srgbClr val="000000"/>
          </a:solidFill>
          <a:miter lim="800000"/>
          <a:headEnd/>
          <a:tailEnd/>
        </a:ln>
      </xdr:spPr>
    </xdr:sp>
    <xdr:clientData/>
  </xdr:twoCellAnchor>
  <xdr:twoCellAnchor>
    <xdr:from>
      <xdr:col>10</xdr:col>
      <xdr:colOff>153814</xdr:colOff>
      <xdr:row>81</xdr:row>
      <xdr:rowOff>28575</xdr:rowOff>
    </xdr:from>
    <xdr:to>
      <xdr:col>10</xdr:col>
      <xdr:colOff>229991</xdr:colOff>
      <xdr:row>81</xdr:row>
      <xdr:rowOff>104775</xdr:rowOff>
    </xdr:to>
    <xdr:sp macro="" textlink="">
      <xdr:nvSpPr>
        <xdr:cNvPr id="220" name="Rectangle 375">
          <a:extLst>
            <a:ext uri="{FF2B5EF4-FFF2-40B4-BE49-F238E27FC236}">
              <a16:creationId xmlns:a16="http://schemas.microsoft.com/office/drawing/2014/main" id="{00000000-0008-0000-1B00-0000DC000000}"/>
            </a:ext>
          </a:extLst>
        </xdr:cNvPr>
        <xdr:cNvSpPr>
          <a:spLocks noChangeArrowheads="1"/>
        </xdr:cNvSpPr>
      </xdr:nvSpPr>
      <xdr:spPr bwMode="auto">
        <a:xfrm>
          <a:off x="2660794" y="21311235"/>
          <a:ext cx="76177" cy="76200"/>
        </a:xfrm>
        <a:prstGeom prst="rect">
          <a:avLst/>
        </a:prstGeom>
        <a:solidFill>
          <a:srgbClr val="7F7F7F"/>
        </a:solidFill>
        <a:ln w="9525">
          <a:solidFill>
            <a:srgbClr val="000000"/>
          </a:solidFill>
          <a:miter lim="800000"/>
          <a:headEnd/>
          <a:tailEnd/>
        </a:ln>
      </xdr:spPr>
    </xdr:sp>
    <xdr:clientData/>
  </xdr:twoCellAnchor>
  <xdr:twoCellAnchor>
    <xdr:from>
      <xdr:col>12</xdr:col>
      <xdr:colOff>163180</xdr:colOff>
      <xdr:row>81</xdr:row>
      <xdr:rowOff>28575</xdr:rowOff>
    </xdr:from>
    <xdr:to>
      <xdr:col>12</xdr:col>
      <xdr:colOff>239357</xdr:colOff>
      <xdr:row>81</xdr:row>
      <xdr:rowOff>104775</xdr:rowOff>
    </xdr:to>
    <xdr:sp macro="" textlink="">
      <xdr:nvSpPr>
        <xdr:cNvPr id="221" name="Rectangle 376">
          <a:extLst>
            <a:ext uri="{FF2B5EF4-FFF2-40B4-BE49-F238E27FC236}">
              <a16:creationId xmlns:a16="http://schemas.microsoft.com/office/drawing/2014/main" id="{00000000-0008-0000-1B00-0000DD000000}"/>
            </a:ext>
          </a:extLst>
        </xdr:cNvPr>
        <xdr:cNvSpPr>
          <a:spLocks noChangeArrowheads="1"/>
        </xdr:cNvSpPr>
      </xdr:nvSpPr>
      <xdr:spPr bwMode="auto">
        <a:xfrm>
          <a:off x="3203560" y="21311235"/>
          <a:ext cx="76177" cy="76200"/>
        </a:xfrm>
        <a:prstGeom prst="rect">
          <a:avLst/>
        </a:prstGeom>
        <a:solidFill>
          <a:srgbClr val="7F7F7F"/>
        </a:solidFill>
        <a:ln w="9525">
          <a:solidFill>
            <a:srgbClr val="000000"/>
          </a:solidFill>
          <a:miter lim="800000"/>
          <a:headEnd/>
          <a:tailEnd/>
        </a:ln>
      </xdr:spPr>
    </xdr:sp>
    <xdr:clientData/>
  </xdr:twoCellAnchor>
  <xdr:twoCellAnchor>
    <xdr:from>
      <xdr:col>17</xdr:col>
      <xdr:colOff>248490</xdr:colOff>
      <xdr:row>81</xdr:row>
      <xdr:rowOff>28575</xdr:rowOff>
    </xdr:from>
    <xdr:to>
      <xdr:col>18</xdr:col>
      <xdr:colOff>67492</xdr:colOff>
      <xdr:row>81</xdr:row>
      <xdr:rowOff>104775</xdr:rowOff>
    </xdr:to>
    <xdr:sp macro="" textlink="">
      <xdr:nvSpPr>
        <xdr:cNvPr id="222" name="Rectangle 377">
          <a:extLst>
            <a:ext uri="{FF2B5EF4-FFF2-40B4-BE49-F238E27FC236}">
              <a16:creationId xmlns:a16="http://schemas.microsoft.com/office/drawing/2014/main" id="{00000000-0008-0000-1B00-0000DE000000}"/>
            </a:ext>
          </a:extLst>
        </xdr:cNvPr>
        <xdr:cNvSpPr>
          <a:spLocks noChangeArrowheads="1"/>
        </xdr:cNvSpPr>
      </xdr:nvSpPr>
      <xdr:spPr bwMode="auto">
        <a:xfrm>
          <a:off x="4622370" y="21311235"/>
          <a:ext cx="85702" cy="76200"/>
        </a:xfrm>
        <a:prstGeom prst="rect">
          <a:avLst/>
        </a:prstGeom>
        <a:solidFill>
          <a:srgbClr val="7F7F7F"/>
        </a:solidFill>
        <a:ln w="9525">
          <a:solidFill>
            <a:srgbClr val="000000"/>
          </a:solidFill>
          <a:miter lim="800000"/>
          <a:headEnd/>
          <a:tailEnd/>
        </a:ln>
      </xdr:spPr>
    </xdr:sp>
    <xdr:clientData/>
  </xdr:twoCellAnchor>
  <xdr:twoCellAnchor>
    <xdr:from>
      <xdr:col>16</xdr:col>
      <xdr:colOff>58125</xdr:colOff>
      <xdr:row>81</xdr:row>
      <xdr:rowOff>28575</xdr:rowOff>
    </xdr:from>
    <xdr:to>
      <xdr:col>16</xdr:col>
      <xdr:colOff>134302</xdr:colOff>
      <xdr:row>81</xdr:row>
      <xdr:rowOff>104775</xdr:rowOff>
    </xdr:to>
    <xdr:sp macro="" textlink="">
      <xdr:nvSpPr>
        <xdr:cNvPr id="223" name="Rectangle 378">
          <a:extLst>
            <a:ext uri="{FF2B5EF4-FFF2-40B4-BE49-F238E27FC236}">
              <a16:creationId xmlns:a16="http://schemas.microsoft.com/office/drawing/2014/main" id="{00000000-0008-0000-1B00-0000DF000000}"/>
            </a:ext>
          </a:extLst>
        </xdr:cNvPr>
        <xdr:cNvSpPr>
          <a:spLocks noChangeArrowheads="1"/>
        </xdr:cNvSpPr>
      </xdr:nvSpPr>
      <xdr:spPr bwMode="auto">
        <a:xfrm>
          <a:off x="4165305" y="21311235"/>
          <a:ext cx="76177" cy="76200"/>
        </a:xfrm>
        <a:prstGeom prst="rect">
          <a:avLst/>
        </a:prstGeom>
        <a:solidFill>
          <a:srgbClr val="7F7F7F"/>
        </a:solidFill>
        <a:ln w="9525">
          <a:solidFill>
            <a:srgbClr val="000000"/>
          </a:solidFill>
          <a:miter lim="800000"/>
          <a:headEnd/>
          <a:tailEnd/>
        </a:ln>
      </xdr:spPr>
    </xdr:sp>
    <xdr:clientData/>
  </xdr:twoCellAnchor>
  <xdr:twoCellAnchor>
    <xdr:from>
      <xdr:col>8</xdr:col>
      <xdr:colOff>173014</xdr:colOff>
      <xdr:row>80</xdr:row>
      <xdr:rowOff>213360</xdr:rowOff>
    </xdr:from>
    <xdr:to>
      <xdr:col>19</xdr:col>
      <xdr:colOff>181679</xdr:colOff>
      <xdr:row>81</xdr:row>
      <xdr:rowOff>29845</xdr:rowOff>
    </xdr:to>
    <xdr:sp macro="" textlink="">
      <xdr:nvSpPr>
        <xdr:cNvPr id="224" name="Rectangle 379">
          <a:extLst>
            <a:ext uri="{FF2B5EF4-FFF2-40B4-BE49-F238E27FC236}">
              <a16:creationId xmlns:a16="http://schemas.microsoft.com/office/drawing/2014/main" id="{00000000-0008-0000-1B00-0000E0000000}"/>
            </a:ext>
          </a:extLst>
        </xdr:cNvPr>
        <xdr:cNvSpPr>
          <a:spLocks noChangeArrowheads="1"/>
        </xdr:cNvSpPr>
      </xdr:nvSpPr>
      <xdr:spPr bwMode="auto">
        <a:xfrm>
          <a:off x="2146594" y="21275040"/>
          <a:ext cx="2942365" cy="37465"/>
        </a:xfrm>
        <a:prstGeom prst="rect">
          <a:avLst/>
        </a:prstGeom>
        <a:solidFill>
          <a:schemeClr val="accent6">
            <a:lumMod val="50000"/>
          </a:schemeClr>
        </a:solidFill>
        <a:ln w="9525">
          <a:solidFill>
            <a:srgbClr val="000000"/>
          </a:solidFill>
          <a:miter lim="800000"/>
          <a:headEnd/>
          <a:tailEnd/>
        </a:ln>
      </xdr:spPr>
    </xdr:sp>
    <xdr:clientData/>
  </xdr:twoCellAnchor>
  <xdr:twoCellAnchor>
    <xdr:from>
      <xdr:col>8</xdr:col>
      <xdr:colOff>172379</xdr:colOff>
      <xdr:row>81</xdr:row>
      <xdr:rowOff>28575</xdr:rowOff>
    </xdr:from>
    <xdr:to>
      <xdr:col>19</xdr:col>
      <xdr:colOff>199454</xdr:colOff>
      <xdr:row>81</xdr:row>
      <xdr:rowOff>28575</xdr:rowOff>
    </xdr:to>
    <xdr:cxnSp macro="">
      <xdr:nvCxnSpPr>
        <xdr:cNvPr id="225" name="AutoShape 380">
          <a:extLst>
            <a:ext uri="{FF2B5EF4-FFF2-40B4-BE49-F238E27FC236}">
              <a16:creationId xmlns:a16="http://schemas.microsoft.com/office/drawing/2014/main" id="{00000000-0008-0000-1B00-0000E1000000}"/>
            </a:ext>
          </a:extLst>
        </xdr:cNvPr>
        <xdr:cNvCxnSpPr>
          <a:cxnSpLocks noChangeShapeType="1"/>
        </xdr:cNvCxnSpPr>
      </xdr:nvCxnSpPr>
      <xdr:spPr bwMode="auto">
        <a:xfrm>
          <a:off x="2145959" y="21311235"/>
          <a:ext cx="2960775" cy="0"/>
        </a:xfrm>
        <a:prstGeom prst="straightConnector1">
          <a:avLst/>
        </a:prstGeom>
        <a:noFill/>
        <a:ln w="19050">
          <a:solidFill>
            <a:srgbClr val="000000"/>
          </a:solidFill>
          <a:round/>
          <a:headEnd/>
          <a:tailEnd/>
        </a:ln>
      </xdr:spPr>
    </xdr:cxnSp>
    <xdr:clientData/>
  </xdr:twoCellAnchor>
  <xdr:twoCellAnchor>
    <xdr:from>
      <xdr:col>18</xdr:col>
      <xdr:colOff>837</xdr:colOff>
      <xdr:row>79</xdr:row>
      <xdr:rowOff>114300</xdr:rowOff>
    </xdr:from>
    <xdr:to>
      <xdr:col>18</xdr:col>
      <xdr:colOff>52256</xdr:colOff>
      <xdr:row>80</xdr:row>
      <xdr:rowOff>219075</xdr:rowOff>
    </xdr:to>
    <xdr:sp macro="" textlink="">
      <xdr:nvSpPr>
        <xdr:cNvPr id="226" name="Rectangle 381">
          <a:extLst>
            <a:ext uri="{FF2B5EF4-FFF2-40B4-BE49-F238E27FC236}">
              <a16:creationId xmlns:a16="http://schemas.microsoft.com/office/drawing/2014/main" id="{00000000-0008-0000-1B00-0000E2000000}"/>
            </a:ext>
          </a:extLst>
        </xdr:cNvPr>
        <xdr:cNvSpPr>
          <a:spLocks noChangeArrowheads="1"/>
        </xdr:cNvSpPr>
      </xdr:nvSpPr>
      <xdr:spPr bwMode="auto">
        <a:xfrm flipH="1" flipV="1">
          <a:off x="4641417" y="20955000"/>
          <a:ext cx="51419" cy="325755"/>
        </a:xfrm>
        <a:prstGeom prst="rect">
          <a:avLst/>
        </a:prstGeom>
        <a:solidFill>
          <a:schemeClr val="accent6">
            <a:lumMod val="50000"/>
          </a:schemeClr>
        </a:solidFill>
        <a:ln w="9525">
          <a:solidFill>
            <a:srgbClr val="000000"/>
          </a:solidFill>
          <a:miter lim="800000"/>
          <a:headEnd/>
          <a:tailEnd/>
        </a:ln>
      </xdr:spPr>
    </xdr:sp>
    <xdr:clientData/>
  </xdr:twoCellAnchor>
  <xdr:twoCellAnchor>
    <xdr:from>
      <xdr:col>19</xdr:col>
      <xdr:colOff>148034</xdr:colOff>
      <xdr:row>79</xdr:row>
      <xdr:rowOff>114300</xdr:rowOff>
    </xdr:from>
    <xdr:to>
      <xdr:col>19</xdr:col>
      <xdr:colOff>199453</xdr:colOff>
      <xdr:row>80</xdr:row>
      <xdr:rowOff>219075</xdr:rowOff>
    </xdr:to>
    <xdr:sp macro="" textlink="">
      <xdr:nvSpPr>
        <xdr:cNvPr id="227" name="Rectangle 382">
          <a:extLst>
            <a:ext uri="{FF2B5EF4-FFF2-40B4-BE49-F238E27FC236}">
              <a16:creationId xmlns:a16="http://schemas.microsoft.com/office/drawing/2014/main" id="{00000000-0008-0000-1B00-0000E3000000}"/>
            </a:ext>
          </a:extLst>
        </xdr:cNvPr>
        <xdr:cNvSpPr>
          <a:spLocks noChangeArrowheads="1"/>
        </xdr:cNvSpPr>
      </xdr:nvSpPr>
      <xdr:spPr bwMode="auto">
        <a:xfrm flipH="1" flipV="1">
          <a:off x="5055314" y="20955000"/>
          <a:ext cx="51419" cy="325755"/>
        </a:xfrm>
        <a:prstGeom prst="rect">
          <a:avLst/>
        </a:prstGeom>
        <a:solidFill>
          <a:schemeClr val="accent6">
            <a:lumMod val="50000"/>
          </a:schemeClr>
        </a:solidFill>
        <a:ln w="9525">
          <a:solidFill>
            <a:srgbClr val="000000"/>
          </a:solidFill>
          <a:miter lim="800000"/>
          <a:headEnd/>
          <a:tailEnd/>
        </a:ln>
      </xdr:spPr>
    </xdr:sp>
    <xdr:clientData/>
  </xdr:twoCellAnchor>
  <xdr:twoCellAnchor>
    <xdr:from>
      <xdr:col>16</xdr:col>
      <xdr:colOff>115258</xdr:colOff>
      <xdr:row>79</xdr:row>
      <xdr:rowOff>114300</xdr:rowOff>
    </xdr:from>
    <xdr:to>
      <xdr:col>16</xdr:col>
      <xdr:colOff>166677</xdr:colOff>
      <xdr:row>80</xdr:row>
      <xdr:rowOff>219075</xdr:rowOff>
    </xdr:to>
    <xdr:sp macro="" textlink="">
      <xdr:nvSpPr>
        <xdr:cNvPr id="228" name="Rectangle 383">
          <a:extLst>
            <a:ext uri="{FF2B5EF4-FFF2-40B4-BE49-F238E27FC236}">
              <a16:creationId xmlns:a16="http://schemas.microsoft.com/office/drawing/2014/main" id="{00000000-0008-0000-1B00-0000E4000000}"/>
            </a:ext>
          </a:extLst>
        </xdr:cNvPr>
        <xdr:cNvSpPr>
          <a:spLocks noChangeArrowheads="1"/>
        </xdr:cNvSpPr>
      </xdr:nvSpPr>
      <xdr:spPr bwMode="auto">
        <a:xfrm flipH="1" flipV="1">
          <a:off x="4222438" y="20955000"/>
          <a:ext cx="51419" cy="325755"/>
        </a:xfrm>
        <a:prstGeom prst="rect">
          <a:avLst/>
        </a:prstGeom>
        <a:solidFill>
          <a:srgbClr val="FFFFFF"/>
        </a:solidFill>
        <a:ln w="9525">
          <a:solidFill>
            <a:srgbClr val="000000"/>
          </a:solidFill>
          <a:miter lim="800000"/>
          <a:headEnd/>
          <a:tailEnd/>
        </a:ln>
      </xdr:spPr>
    </xdr:sp>
    <xdr:clientData/>
  </xdr:twoCellAnchor>
  <xdr:twoCellAnchor>
    <xdr:from>
      <xdr:col>18</xdr:col>
      <xdr:colOff>5281</xdr:colOff>
      <xdr:row>79</xdr:row>
      <xdr:rowOff>114300</xdr:rowOff>
    </xdr:from>
    <xdr:to>
      <xdr:col>18</xdr:col>
      <xdr:colOff>56700</xdr:colOff>
      <xdr:row>80</xdr:row>
      <xdr:rowOff>219075</xdr:rowOff>
    </xdr:to>
    <xdr:sp macro="" textlink="">
      <xdr:nvSpPr>
        <xdr:cNvPr id="229" name="Rectangle 384">
          <a:extLst>
            <a:ext uri="{FF2B5EF4-FFF2-40B4-BE49-F238E27FC236}">
              <a16:creationId xmlns:a16="http://schemas.microsoft.com/office/drawing/2014/main" id="{00000000-0008-0000-1B00-0000E5000000}"/>
            </a:ext>
          </a:extLst>
        </xdr:cNvPr>
        <xdr:cNvSpPr>
          <a:spLocks noChangeArrowheads="1"/>
        </xdr:cNvSpPr>
      </xdr:nvSpPr>
      <xdr:spPr bwMode="auto">
        <a:xfrm flipH="1" flipV="1">
          <a:off x="4645861" y="20955000"/>
          <a:ext cx="51419" cy="325755"/>
        </a:xfrm>
        <a:prstGeom prst="rect">
          <a:avLst/>
        </a:prstGeom>
        <a:solidFill>
          <a:schemeClr val="accent6">
            <a:lumMod val="50000"/>
          </a:schemeClr>
        </a:solidFill>
        <a:ln w="9525">
          <a:solidFill>
            <a:srgbClr val="000000"/>
          </a:solidFill>
          <a:miter lim="800000"/>
          <a:headEnd/>
          <a:tailEnd/>
        </a:ln>
      </xdr:spPr>
    </xdr:sp>
    <xdr:clientData/>
  </xdr:twoCellAnchor>
  <xdr:twoCellAnchor>
    <xdr:from>
      <xdr:col>14</xdr:col>
      <xdr:colOff>229679</xdr:colOff>
      <xdr:row>79</xdr:row>
      <xdr:rowOff>114300</xdr:rowOff>
    </xdr:from>
    <xdr:to>
      <xdr:col>15</xdr:col>
      <xdr:colOff>23923</xdr:colOff>
      <xdr:row>80</xdr:row>
      <xdr:rowOff>219075</xdr:rowOff>
    </xdr:to>
    <xdr:sp macro="" textlink="">
      <xdr:nvSpPr>
        <xdr:cNvPr id="230" name="Rectangle 385">
          <a:extLst>
            <a:ext uri="{FF2B5EF4-FFF2-40B4-BE49-F238E27FC236}">
              <a16:creationId xmlns:a16="http://schemas.microsoft.com/office/drawing/2014/main" id="{00000000-0008-0000-1B00-0000E6000000}"/>
            </a:ext>
          </a:extLst>
        </xdr:cNvPr>
        <xdr:cNvSpPr>
          <a:spLocks noChangeArrowheads="1"/>
        </xdr:cNvSpPr>
      </xdr:nvSpPr>
      <xdr:spPr bwMode="auto">
        <a:xfrm flipH="1" flipV="1">
          <a:off x="3803459" y="20955000"/>
          <a:ext cx="60944" cy="325755"/>
        </a:xfrm>
        <a:prstGeom prst="rect">
          <a:avLst/>
        </a:prstGeom>
        <a:solidFill>
          <a:srgbClr val="FFFFFF"/>
        </a:solidFill>
        <a:ln w="9525">
          <a:solidFill>
            <a:srgbClr val="000000"/>
          </a:solidFill>
          <a:miter lim="800000"/>
          <a:headEnd/>
          <a:tailEnd/>
        </a:ln>
      </xdr:spPr>
    </xdr:sp>
    <xdr:clientData/>
  </xdr:twoCellAnchor>
  <xdr:twoCellAnchor>
    <xdr:from>
      <xdr:col>16</xdr:col>
      <xdr:colOff>119702</xdr:colOff>
      <xdr:row>79</xdr:row>
      <xdr:rowOff>114300</xdr:rowOff>
    </xdr:from>
    <xdr:to>
      <xdr:col>16</xdr:col>
      <xdr:colOff>171121</xdr:colOff>
      <xdr:row>80</xdr:row>
      <xdr:rowOff>219075</xdr:rowOff>
    </xdr:to>
    <xdr:sp macro="" textlink="">
      <xdr:nvSpPr>
        <xdr:cNvPr id="231" name="Rectangle 386">
          <a:extLst>
            <a:ext uri="{FF2B5EF4-FFF2-40B4-BE49-F238E27FC236}">
              <a16:creationId xmlns:a16="http://schemas.microsoft.com/office/drawing/2014/main" id="{00000000-0008-0000-1B00-0000E7000000}"/>
            </a:ext>
          </a:extLst>
        </xdr:cNvPr>
        <xdr:cNvSpPr>
          <a:spLocks noChangeArrowheads="1"/>
        </xdr:cNvSpPr>
      </xdr:nvSpPr>
      <xdr:spPr bwMode="auto">
        <a:xfrm flipH="1" flipV="1">
          <a:off x="4226882" y="20955000"/>
          <a:ext cx="51419" cy="325755"/>
        </a:xfrm>
        <a:prstGeom prst="rect">
          <a:avLst/>
        </a:prstGeom>
        <a:solidFill>
          <a:schemeClr val="accent6">
            <a:lumMod val="50000"/>
          </a:schemeClr>
        </a:solidFill>
        <a:ln w="9525">
          <a:solidFill>
            <a:srgbClr val="000000"/>
          </a:solidFill>
          <a:miter lim="800000"/>
          <a:headEnd/>
          <a:tailEnd/>
        </a:ln>
      </xdr:spPr>
    </xdr:sp>
    <xdr:clientData/>
  </xdr:twoCellAnchor>
  <xdr:twoCellAnchor>
    <xdr:from>
      <xdr:col>13</xdr:col>
      <xdr:colOff>86925</xdr:colOff>
      <xdr:row>79</xdr:row>
      <xdr:rowOff>114300</xdr:rowOff>
    </xdr:from>
    <xdr:to>
      <xdr:col>13</xdr:col>
      <xdr:colOff>138344</xdr:colOff>
      <xdr:row>80</xdr:row>
      <xdr:rowOff>219075</xdr:rowOff>
    </xdr:to>
    <xdr:sp macro="" textlink="">
      <xdr:nvSpPr>
        <xdr:cNvPr id="232" name="Rectangle 387">
          <a:extLst>
            <a:ext uri="{FF2B5EF4-FFF2-40B4-BE49-F238E27FC236}">
              <a16:creationId xmlns:a16="http://schemas.microsoft.com/office/drawing/2014/main" id="{00000000-0008-0000-1B00-0000E8000000}"/>
            </a:ext>
          </a:extLst>
        </xdr:cNvPr>
        <xdr:cNvSpPr>
          <a:spLocks noChangeArrowheads="1"/>
        </xdr:cNvSpPr>
      </xdr:nvSpPr>
      <xdr:spPr bwMode="auto">
        <a:xfrm flipH="1" flipV="1">
          <a:off x="3394005" y="20955000"/>
          <a:ext cx="51419" cy="325755"/>
        </a:xfrm>
        <a:prstGeom prst="rect">
          <a:avLst/>
        </a:prstGeom>
        <a:solidFill>
          <a:srgbClr val="FFFFFF"/>
        </a:solidFill>
        <a:ln w="9525">
          <a:solidFill>
            <a:srgbClr val="000000"/>
          </a:solidFill>
          <a:miter lim="800000"/>
          <a:headEnd/>
          <a:tailEnd/>
        </a:ln>
      </xdr:spPr>
    </xdr:sp>
    <xdr:clientData/>
  </xdr:twoCellAnchor>
  <xdr:twoCellAnchor>
    <xdr:from>
      <xdr:col>14</xdr:col>
      <xdr:colOff>234123</xdr:colOff>
      <xdr:row>79</xdr:row>
      <xdr:rowOff>114300</xdr:rowOff>
    </xdr:from>
    <xdr:to>
      <xdr:col>15</xdr:col>
      <xdr:colOff>28367</xdr:colOff>
      <xdr:row>80</xdr:row>
      <xdr:rowOff>219075</xdr:rowOff>
    </xdr:to>
    <xdr:sp macro="" textlink="">
      <xdr:nvSpPr>
        <xdr:cNvPr id="233" name="Rectangle 388">
          <a:extLst>
            <a:ext uri="{FF2B5EF4-FFF2-40B4-BE49-F238E27FC236}">
              <a16:creationId xmlns:a16="http://schemas.microsoft.com/office/drawing/2014/main" id="{00000000-0008-0000-1B00-0000E9000000}"/>
            </a:ext>
          </a:extLst>
        </xdr:cNvPr>
        <xdr:cNvSpPr>
          <a:spLocks noChangeArrowheads="1"/>
        </xdr:cNvSpPr>
      </xdr:nvSpPr>
      <xdr:spPr bwMode="auto">
        <a:xfrm flipH="1" flipV="1">
          <a:off x="3807903" y="20955000"/>
          <a:ext cx="60944" cy="325755"/>
        </a:xfrm>
        <a:prstGeom prst="rect">
          <a:avLst/>
        </a:prstGeom>
        <a:solidFill>
          <a:schemeClr val="accent6">
            <a:lumMod val="50000"/>
          </a:schemeClr>
        </a:solidFill>
        <a:ln w="9525">
          <a:solidFill>
            <a:srgbClr val="000000"/>
          </a:solidFill>
          <a:miter lim="800000"/>
          <a:headEnd/>
          <a:tailEnd/>
        </a:ln>
      </xdr:spPr>
    </xdr:sp>
    <xdr:clientData/>
  </xdr:twoCellAnchor>
  <xdr:twoCellAnchor>
    <xdr:from>
      <xdr:col>11</xdr:col>
      <xdr:colOff>201347</xdr:colOff>
      <xdr:row>79</xdr:row>
      <xdr:rowOff>114300</xdr:rowOff>
    </xdr:from>
    <xdr:to>
      <xdr:col>11</xdr:col>
      <xdr:colOff>252766</xdr:colOff>
      <xdr:row>80</xdr:row>
      <xdr:rowOff>219075</xdr:rowOff>
    </xdr:to>
    <xdr:sp macro="" textlink="">
      <xdr:nvSpPr>
        <xdr:cNvPr id="234" name="Rectangle 389">
          <a:extLst>
            <a:ext uri="{FF2B5EF4-FFF2-40B4-BE49-F238E27FC236}">
              <a16:creationId xmlns:a16="http://schemas.microsoft.com/office/drawing/2014/main" id="{00000000-0008-0000-1B00-0000EA000000}"/>
            </a:ext>
          </a:extLst>
        </xdr:cNvPr>
        <xdr:cNvSpPr>
          <a:spLocks noChangeArrowheads="1"/>
        </xdr:cNvSpPr>
      </xdr:nvSpPr>
      <xdr:spPr bwMode="auto">
        <a:xfrm flipH="1" flipV="1">
          <a:off x="2975027" y="20955000"/>
          <a:ext cx="51419" cy="325755"/>
        </a:xfrm>
        <a:prstGeom prst="rect">
          <a:avLst/>
        </a:prstGeom>
        <a:solidFill>
          <a:schemeClr val="accent6">
            <a:lumMod val="50000"/>
          </a:schemeClr>
        </a:solidFill>
        <a:ln w="9525">
          <a:solidFill>
            <a:srgbClr val="000000"/>
          </a:solidFill>
          <a:miter lim="800000"/>
          <a:headEnd/>
          <a:tailEnd/>
        </a:ln>
      </xdr:spPr>
    </xdr:sp>
    <xdr:clientData/>
  </xdr:twoCellAnchor>
  <xdr:twoCellAnchor>
    <xdr:from>
      <xdr:col>13</xdr:col>
      <xdr:colOff>91369</xdr:colOff>
      <xdr:row>79</xdr:row>
      <xdr:rowOff>114300</xdr:rowOff>
    </xdr:from>
    <xdr:to>
      <xdr:col>13</xdr:col>
      <xdr:colOff>142788</xdr:colOff>
      <xdr:row>80</xdr:row>
      <xdr:rowOff>219075</xdr:rowOff>
    </xdr:to>
    <xdr:sp macro="" textlink="">
      <xdr:nvSpPr>
        <xdr:cNvPr id="235" name="Rectangle 390">
          <a:extLst>
            <a:ext uri="{FF2B5EF4-FFF2-40B4-BE49-F238E27FC236}">
              <a16:creationId xmlns:a16="http://schemas.microsoft.com/office/drawing/2014/main" id="{00000000-0008-0000-1B00-0000EB000000}"/>
            </a:ext>
          </a:extLst>
        </xdr:cNvPr>
        <xdr:cNvSpPr>
          <a:spLocks noChangeArrowheads="1"/>
        </xdr:cNvSpPr>
      </xdr:nvSpPr>
      <xdr:spPr bwMode="auto">
        <a:xfrm flipH="1" flipV="1">
          <a:off x="3398449" y="20955000"/>
          <a:ext cx="51419" cy="325755"/>
        </a:xfrm>
        <a:prstGeom prst="rect">
          <a:avLst/>
        </a:prstGeom>
        <a:solidFill>
          <a:schemeClr val="accent6">
            <a:lumMod val="50000"/>
          </a:schemeClr>
        </a:solidFill>
        <a:ln w="9525">
          <a:solidFill>
            <a:srgbClr val="000000"/>
          </a:solidFill>
          <a:miter lim="800000"/>
          <a:headEnd/>
          <a:tailEnd/>
        </a:ln>
      </xdr:spPr>
    </xdr:sp>
    <xdr:clientData/>
  </xdr:twoCellAnchor>
  <xdr:twoCellAnchor>
    <xdr:from>
      <xdr:col>10</xdr:col>
      <xdr:colOff>58593</xdr:colOff>
      <xdr:row>79</xdr:row>
      <xdr:rowOff>114300</xdr:rowOff>
    </xdr:from>
    <xdr:to>
      <xdr:col>10</xdr:col>
      <xdr:colOff>110012</xdr:colOff>
      <xdr:row>80</xdr:row>
      <xdr:rowOff>219075</xdr:rowOff>
    </xdr:to>
    <xdr:sp macro="" textlink="">
      <xdr:nvSpPr>
        <xdr:cNvPr id="236" name="Rectangle 391">
          <a:extLst>
            <a:ext uri="{FF2B5EF4-FFF2-40B4-BE49-F238E27FC236}">
              <a16:creationId xmlns:a16="http://schemas.microsoft.com/office/drawing/2014/main" id="{00000000-0008-0000-1B00-0000EC000000}"/>
            </a:ext>
          </a:extLst>
        </xdr:cNvPr>
        <xdr:cNvSpPr>
          <a:spLocks noChangeArrowheads="1"/>
        </xdr:cNvSpPr>
      </xdr:nvSpPr>
      <xdr:spPr bwMode="auto">
        <a:xfrm flipH="1" flipV="1">
          <a:off x="2565573" y="20955000"/>
          <a:ext cx="51419" cy="325755"/>
        </a:xfrm>
        <a:prstGeom prst="rect">
          <a:avLst/>
        </a:prstGeom>
        <a:solidFill>
          <a:srgbClr val="FFFFFF"/>
        </a:solidFill>
        <a:ln w="9525">
          <a:solidFill>
            <a:srgbClr val="000000"/>
          </a:solidFill>
          <a:miter lim="800000"/>
          <a:headEnd/>
          <a:tailEnd/>
        </a:ln>
      </xdr:spPr>
    </xdr:sp>
    <xdr:clientData/>
  </xdr:twoCellAnchor>
  <xdr:twoCellAnchor>
    <xdr:from>
      <xdr:col>11</xdr:col>
      <xdr:colOff>205790</xdr:colOff>
      <xdr:row>79</xdr:row>
      <xdr:rowOff>114300</xdr:rowOff>
    </xdr:from>
    <xdr:to>
      <xdr:col>12</xdr:col>
      <xdr:colOff>34</xdr:colOff>
      <xdr:row>80</xdr:row>
      <xdr:rowOff>219075</xdr:rowOff>
    </xdr:to>
    <xdr:sp macro="" textlink="">
      <xdr:nvSpPr>
        <xdr:cNvPr id="237" name="Rectangle 392">
          <a:extLst>
            <a:ext uri="{FF2B5EF4-FFF2-40B4-BE49-F238E27FC236}">
              <a16:creationId xmlns:a16="http://schemas.microsoft.com/office/drawing/2014/main" id="{00000000-0008-0000-1B00-0000ED000000}"/>
            </a:ext>
          </a:extLst>
        </xdr:cNvPr>
        <xdr:cNvSpPr>
          <a:spLocks noChangeArrowheads="1"/>
        </xdr:cNvSpPr>
      </xdr:nvSpPr>
      <xdr:spPr bwMode="auto">
        <a:xfrm flipH="1" flipV="1">
          <a:off x="2979470" y="20955000"/>
          <a:ext cx="60944" cy="325755"/>
        </a:xfrm>
        <a:prstGeom prst="rect">
          <a:avLst/>
        </a:prstGeom>
        <a:solidFill>
          <a:schemeClr val="accent6">
            <a:lumMod val="50000"/>
          </a:schemeClr>
        </a:solidFill>
        <a:ln w="9525">
          <a:solidFill>
            <a:srgbClr val="000000"/>
          </a:solidFill>
          <a:miter lim="800000"/>
          <a:headEnd/>
          <a:tailEnd/>
        </a:ln>
      </xdr:spPr>
    </xdr:sp>
    <xdr:clientData/>
  </xdr:twoCellAnchor>
  <xdr:twoCellAnchor>
    <xdr:from>
      <xdr:col>8</xdr:col>
      <xdr:colOff>173014</xdr:colOff>
      <xdr:row>79</xdr:row>
      <xdr:rowOff>114300</xdr:rowOff>
    </xdr:from>
    <xdr:to>
      <xdr:col>8</xdr:col>
      <xdr:colOff>224433</xdr:colOff>
      <xdr:row>80</xdr:row>
      <xdr:rowOff>219075</xdr:rowOff>
    </xdr:to>
    <xdr:sp macro="" textlink="">
      <xdr:nvSpPr>
        <xdr:cNvPr id="238" name="Rectangle 393">
          <a:extLst>
            <a:ext uri="{FF2B5EF4-FFF2-40B4-BE49-F238E27FC236}">
              <a16:creationId xmlns:a16="http://schemas.microsoft.com/office/drawing/2014/main" id="{00000000-0008-0000-1B00-0000EE000000}"/>
            </a:ext>
          </a:extLst>
        </xdr:cNvPr>
        <xdr:cNvSpPr>
          <a:spLocks noChangeArrowheads="1"/>
        </xdr:cNvSpPr>
      </xdr:nvSpPr>
      <xdr:spPr bwMode="auto">
        <a:xfrm flipH="1" flipV="1">
          <a:off x="2146594" y="20955000"/>
          <a:ext cx="51419" cy="325755"/>
        </a:xfrm>
        <a:prstGeom prst="rect">
          <a:avLst/>
        </a:prstGeom>
        <a:solidFill>
          <a:schemeClr val="accent6">
            <a:lumMod val="50000"/>
          </a:schemeClr>
        </a:solidFill>
        <a:ln w="9525">
          <a:solidFill>
            <a:srgbClr val="000000"/>
          </a:solidFill>
          <a:miter lim="800000"/>
          <a:headEnd/>
          <a:tailEnd/>
        </a:ln>
      </xdr:spPr>
    </xdr:sp>
    <xdr:clientData/>
  </xdr:twoCellAnchor>
  <xdr:twoCellAnchor>
    <xdr:from>
      <xdr:col>10</xdr:col>
      <xdr:colOff>63036</xdr:colOff>
      <xdr:row>79</xdr:row>
      <xdr:rowOff>114300</xdr:rowOff>
    </xdr:from>
    <xdr:to>
      <xdr:col>10</xdr:col>
      <xdr:colOff>114455</xdr:colOff>
      <xdr:row>80</xdr:row>
      <xdr:rowOff>219075</xdr:rowOff>
    </xdr:to>
    <xdr:sp macro="" textlink="">
      <xdr:nvSpPr>
        <xdr:cNvPr id="239" name="Rectangle 394">
          <a:extLst>
            <a:ext uri="{FF2B5EF4-FFF2-40B4-BE49-F238E27FC236}">
              <a16:creationId xmlns:a16="http://schemas.microsoft.com/office/drawing/2014/main" id="{00000000-0008-0000-1B00-0000EF000000}"/>
            </a:ext>
          </a:extLst>
        </xdr:cNvPr>
        <xdr:cNvSpPr>
          <a:spLocks noChangeArrowheads="1"/>
        </xdr:cNvSpPr>
      </xdr:nvSpPr>
      <xdr:spPr bwMode="auto">
        <a:xfrm flipH="1" flipV="1">
          <a:off x="2570016" y="20955000"/>
          <a:ext cx="51419" cy="325755"/>
        </a:xfrm>
        <a:prstGeom prst="rect">
          <a:avLst/>
        </a:prstGeom>
        <a:solidFill>
          <a:schemeClr val="accent6">
            <a:lumMod val="50000"/>
          </a:schemeClr>
        </a:solidFill>
        <a:ln w="9525">
          <a:solidFill>
            <a:srgbClr val="000000"/>
          </a:solidFill>
          <a:miter lim="800000"/>
          <a:headEnd/>
          <a:tailEnd/>
        </a:ln>
      </xdr:spPr>
    </xdr:sp>
    <xdr:clientData/>
  </xdr:twoCellAnchor>
  <xdr:twoCellAnchor>
    <xdr:from>
      <xdr:col>9</xdr:col>
      <xdr:colOff>151353</xdr:colOff>
      <xdr:row>78</xdr:row>
      <xdr:rowOff>123825</xdr:rowOff>
    </xdr:from>
    <xdr:to>
      <xdr:col>9</xdr:col>
      <xdr:colOff>151988</xdr:colOff>
      <xdr:row>78</xdr:row>
      <xdr:rowOff>124460</xdr:rowOff>
    </xdr:to>
    <xdr:cxnSp macro="">
      <xdr:nvCxnSpPr>
        <xdr:cNvPr id="240" name="AutoShape 395">
          <a:extLst>
            <a:ext uri="{FF2B5EF4-FFF2-40B4-BE49-F238E27FC236}">
              <a16:creationId xmlns:a16="http://schemas.microsoft.com/office/drawing/2014/main" id="{00000000-0008-0000-1B00-0000F0000000}"/>
            </a:ext>
          </a:extLst>
        </xdr:cNvPr>
        <xdr:cNvCxnSpPr>
          <a:cxnSpLocks noChangeShapeType="1"/>
        </xdr:cNvCxnSpPr>
      </xdr:nvCxnSpPr>
      <xdr:spPr bwMode="auto">
        <a:xfrm>
          <a:off x="2391633" y="20735925"/>
          <a:ext cx="635" cy="635"/>
        </a:xfrm>
        <a:prstGeom prst="straightConnector1">
          <a:avLst/>
        </a:prstGeom>
        <a:noFill/>
        <a:ln w="9525">
          <a:solidFill>
            <a:srgbClr val="000000"/>
          </a:solidFill>
          <a:round/>
          <a:headEnd/>
          <a:tailEnd/>
        </a:ln>
      </xdr:spPr>
    </xdr:cxnSp>
    <xdr:clientData/>
  </xdr:twoCellAnchor>
  <xdr:twoCellAnchor>
    <xdr:from>
      <xdr:col>8</xdr:col>
      <xdr:colOff>173014</xdr:colOff>
      <xdr:row>78</xdr:row>
      <xdr:rowOff>124460</xdr:rowOff>
    </xdr:from>
    <xdr:to>
      <xdr:col>19</xdr:col>
      <xdr:colOff>200723</xdr:colOff>
      <xdr:row>78</xdr:row>
      <xdr:rowOff>124460</xdr:rowOff>
    </xdr:to>
    <xdr:cxnSp macro="">
      <xdr:nvCxnSpPr>
        <xdr:cNvPr id="241" name="AutoShape 396">
          <a:extLst>
            <a:ext uri="{FF2B5EF4-FFF2-40B4-BE49-F238E27FC236}">
              <a16:creationId xmlns:a16="http://schemas.microsoft.com/office/drawing/2014/main" id="{00000000-0008-0000-1B00-0000F1000000}"/>
            </a:ext>
          </a:extLst>
        </xdr:cNvPr>
        <xdr:cNvCxnSpPr>
          <a:cxnSpLocks noChangeShapeType="1"/>
        </xdr:cNvCxnSpPr>
      </xdr:nvCxnSpPr>
      <xdr:spPr bwMode="auto">
        <a:xfrm>
          <a:off x="2146594" y="20736560"/>
          <a:ext cx="2961409" cy="0"/>
        </a:xfrm>
        <a:prstGeom prst="straightConnector1">
          <a:avLst/>
        </a:prstGeom>
        <a:noFill/>
        <a:ln w="9525">
          <a:solidFill>
            <a:srgbClr val="000000"/>
          </a:solidFill>
          <a:round/>
          <a:headEnd/>
          <a:tailEnd/>
        </a:ln>
      </xdr:spPr>
    </xdr:cxnSp>
    <xdr:clientData/>
  </xdr:twoCellAnchor>
  <xdr:twoCellAnchor>
    <xdr:from>
      <xdr:col>8</xdr:col>
      <xdr:colOff>233956</xdr:colOff>
      <xdr:row>78</xdr:row>
      <xdr:rowOff>57785</xdr:rowOff>
    </xdr:from>
    <xdr:to>
      <xdr:col>8</xdr:col>
      <xdr:colOff>233956</xdr:colOff>
      <xdr:row>78</xdr:row>
      <xdr:rowOff>219710</xdr:rowOff>
    </xdr:to>
    <xdr:cxnSp macro="">
      <xdr:nvCxnSpPr>
        <xdr:cNvPr id="242" name="AutoShape 397">
          <a:extLst>
            <a:ext uri="{FF2B5EF4-FFF2-40B4-BE49-F238E27FC236}">
              <a16:creationId xmlns:a16="http://schemas.microsoft.com/office/drawing/2014/main" id="{00000000-0008-0000-1B00-0000F2000000}"/>
            </a:ext>
          </a:extLst>
        </xdr:cNvPr>
        <xdr:cNvCxnSpPr>
          <a:cxnSpLocks noChangeShapeType="1"/>
        </xdr:cNvCxnSpPr>
      </xdr:nvCxnSpPr>
      <xdr:spPr bwMode="auto">
        <a:xfrm>
          <a:off x="2207536" y="20669885"/>
          <a:ext cx="0" cy="161925"/>
        </a:xfrm>
        <a:prstGeom prst="straightConnector1">
          <a:avLst/>
        </a:prstGeom>
        <a:noFill/>
        <a:ln w="9525">
          <a:solidFill>
            <a:srgbClr val="000000"/>
          </a:solidFill>
          <a:round/>
          <a:headEnd/>
          <a:tailEnd/>
        </a:ln>
      </xdr:spPr>
    </xdr:cxnSp>
    <xdr:clientData/>
  </xdr:twoCellAnchor>
  <xdr:twoCellAnchor>
    <xdr:from>
      <xdr:col>10</xdr:col>
      <xdr:colOff>62402</xdr:colOff>
      <xdr:row>78</xdr:row>
      <xdr:rowOff>67310</xdr:rowOff>
    </xdr:from>
    <xdr:to>
      <xdr:col>10</xdr:col>
      <xdr:colOff>62402</xdr:colOff>
      <xdr:row>78</xdr:row>
      <xdr:rowOff>229235</xdr:rowOff>
    </xdr:to>
    <xdr:cxnSp macro="">
      <xdr:nvCxnSpPr>
        <xdr:cNvPr id="243" name="AutoShape 398">
          <a:extLst>
            <a:ext uri="{FF2B5EF4-FFF2-40B4-BE49-F238E27FC236}">
              <a16:creationId xmlns:a16="http://schemas.microsoft.com/office/drawing/2014/main" id="{00000000-0008-0000-1B00-0000F3000000}"/>
            </a:ext>
          </a:extLst>
        </xdr:cNvPr>
        <xdr:cNvCxnSpPr>
          <a:cxnSpLocks noChangeShapeType="1"/>
        </xdr:cNvCxnSpPr>
      </xdr:nvCxnSpPr>
      <xdr:spPr bwMode="auto">
        <a:xfrm>
          <a:off x="2569382" y="20679410"/>
          <a:ext cx="0" cy="161925"/>
        </a:xfrm>
        <a:prstGeom prst="straightConnector1">
          <a:avLst/>
        </a:prstGeom>
        <a:noFill/>
        <a:ln w="9525">
          <a:solidFill>
            <a:srgbClr val="000000"/>
          </a:solidFill>
          <a:round/>
          <a:headEnd/>
          <a:tailEnd/>
        </a:ln>
      </xdr:spPr>
    </xdr:cxnSp>
    <xdr:clientData/>
  </xdr:twoCellAnchor>
  <xdr:twoCellAnchor>
    <xdr:from>
      <xdr:col>10</xdr:col>
      <xdr:colOff>110012</xdr:colOff>
      <xdr:row>78</xdr:row>
      <xdr:rowOff>67310</xdr:rowOff>
    </xdr:from>
    <xdr:to>
      <xdr:col>10</xdr:col>
      <xdr:colOff>110012</xdr:colOff>
      <xdr:row>78</xdr:row>
      <xdr:rowOff>229235</xdr:rowOff>
    </xdr:to>
    <xdr:cxnSp macro="">
      <xdr:nvCxnSpPr>
        <xdr:cNvPr id="244" name="AutoShape 399">
          <a:extLst>
            <a:ext uri="{FF2B5EF4-FFF2-40B4-BE49-F238E27FC236}">
              <a16:creationId xmlns:a16="http://schemas.microsoft.com/office/drawing/2014/main" id="{00000000-0008-0000-1B00-0000F4000000}"/>
            </a:ext>
          </a:extLst>
        </xdr:cNvPr>
        <xdr:cNvCxnSpPr>
          <a:cxnSpLocks noChangeShapeType="1"/>
        </xdr:cNvCxnSpPr>
      </xdr:nvCxnSpPr>
      <xdr:spPr bwMode="auto">
        <a:xfrm>
          <a:off x="2616992" y="20679410"/>
          <a:ext cx="0" cy="161925"/>
        </a:xfrm>
        <a:prstGeom prst="straightConnector1">
          <a:avLst/>
        </a:prstGeom>
        <a:noFill/>
        <a:ln w="9525">
          <a:solidFill>
            <a:srgbClr val="000000"/>
          </a:solidFill>
          <a:round/>
          <a:headEnd/>
          <a:tailEnd/>
        </a:ln>
      </xdr:spPr>
    </xdr:cxnSp>
    <xdr:clientData/>
  </xdr:twoCellAnchor>
  <xdr:twoCellAnchor>
    <xdr:from>
      <xdr:col>11</xdr:col>
      <xdr:colOff>205155</xdr:colOff>
      <xdr:row>78</xdr:row>
      <xdr:rowOff>67310</xdr:rowOff>
    </xdr:from>
    <xdr:to>
      <xdr:col>11</xdr:col>
      <xdr:colOff>205155</xdr:colOff>
      <xdr:row>78</xdr:row>
      <xdr:rowOff>229235</xdr:rowOff>
    </xdr:to>
    <xdr:cxnSp macro="">
      <xdr:nvCxnSpPr>
        <xdr:cNvPr id="245" name="AutoShape 400">
          <a:extLst>
            <a:ext uri="{FF2B5EF4-FFF2-40B4-BE49-F238E27FC236}">
              <a16:creationId xmlns:a16="http://schemas.microsoft.com/office/drawing/2014/main" id="{00000000-0008-0000-1B00-0000F5000000}"/>
            </a:ext>
          </a:extLst>
        </xdr:cNvPr>
        <xdr:cNvCxnSpPr>
          <a:cxnSpLocks noChangeShapeType="1"/>
        </xdr:cNvCxnSpPr>
      </xdr:nvCxnSpPr>
      <xdr:spPr bwMode="auto">
        <a:xfrm>
          <a:off x="2978835" y="20679410"/>
          <a:ext cx="0" cy="161925"/>
        </a:xfrm>
        <a:prstGeom prst="straightConnector1">
          <a:avLst/>
        </a:prstGeom>
        <a:noFill/>
        <a:ln w="9525">
          <a:solidFill>
            <a:srgbClr val="000000"/>
          </a:solidFill>
          <a:round/>
          <a:headEnd/>
          <a:tailEnd/>
        </a:ln>
      </xdr:spPr>
    </xdr:cxnSp>
    <xdr:clientData/>
  </xdr:twoCellAnchor>
  <xdr:twoCellAnchor>
    <xdr:from>
      <xdr:col>11</xdr:col>
      <xdr:colOff>252766</xdr:colOff>
      <xdr:row>78</xdr:row>
      <xdr:rowOff>67310</xdr:rowOff>
    </xdr:from>
    <xdr:to>
      <xdr:col>11</xdr:col>
      <xdr:colOff>252766</xdr:colOff>
      <xdr:row>78</xdr:row>
      <xdr:rowOff>229235</xdr:rowOff>
    </xdr:to>
    <xdr:cxnSp macro="">
      <xdr:nvCxnSpPr>
        <xdr:cNvPr id="246" name="AutoShape 401">
          <a:extLst>
            <a:ext uri="{FF2B5EF4-FFF2-40B4-BE49-F238E27FC236}">
              <a16:creationId xmlns:a16="http://schemas.microsoft.com/office/drawing/2014/main" id="{00000000-0008-0000-1B00-0000F6000000}"/>
            </a:ext>
          </a:extLst>
        </xdr:cNvPr>
        <xdr:cNvCxnSpPr>
          <a:cxnSpLocks noChangeShapeType="1"/>
        </xdr:cNvCxnSpPr>
      </xdr:nvCxnSpPr>
      <xdr:spPr bwMode="auto">
        <a:xfrm>
          <a:off x="3026446" y="20679410"/>
          <a:ext cx="0" cy="161925"/>
        </a:xfrm>
        <a:prstGeom prst="straightConnector1">
          <a:avLst/>
        </a:prstGeom>
        <a:noFill/>
        <a:ln w="9525">
          <a:solidFill>
            <a:srgbClr val="000000"/>
          </a:solidFill>
          <a:round/>
          <a:headEnd/>
          <a:tailEnd/>
        </a:ln>
      </xdr:spPr>
    </xdr:cxnSp>
    <xdr:clientData/>
  </xdr:twoCellAnchor>
  <xdr:twoCellAnchor>
    <xdr:from>
      <xdr:col>13</xdr:col>
      <xdr:colOff>90734</xdr:colOff>
      <xdr:row>78</xdr:row>
      <xdr:rowOff>76835</xdr:rowOff>
    </xdr:from>
    <xdr:to>
      <xdr:col>13</xdr:col>
      <xdr:colOff>90734</xdr:colOff>
      <xdr:row>79</xdr:row>
      <xdr:rowOff>635</xdr:rowOff>
    </xdr:to>
    <xdr:cxnSp macro="">
      <xdr:nvCxnSpPr>
        <xdr:cNvPr id="247" name="AutoShape 402">
          <a:extLst>
            <a:ext uri="{FF2B5EF4-FFF2-40B4-BE49-F238E27FC236}">
              <a16:creationId xmlns:a16="http://schemas.microsoft.com/office/drawing/2014/main" id="{00000000-0008-0000-1B00-0000F7000000}"/>
            </a:ext>
          </a:extLst>
        </xdr:cNvPr>
        <xdr:cNvCxnSpPr>
          <a:cxnSpLocks noChangeShapeType="1"/>
        </xdr:cNvCxnSpPr>
      </xdr:nvCxnSpPr>
      <xdr:spPr bwMode="auto">
        <a:xfrm>
          <a:off x="3397814" y="20688935"/>
          <a:ext cx="0" cy="152400"/>
        </a:xfrm>
        <a:prstGeom prst="straightConnector1">
          <a:avLst/>
        </a:prstGeom>
        <a:noFill/>
        <a:ln w="9525">
          <a:solidFill>
            <a:srgbClr val="000000"/>
          </a:solidFill>
          <a:round/>
          <a:headEnd/>
          <a:tailEnd/>
        </a:ln>
      </xdr:spPr>
    </xdr:cxnSp>
    <xdr:clientData/>
  </xdr:twoCellAnchor>
  <xdr:twoCellAnchor>
    <xdr:from>
      <xdr:col>13</xdr:col>
      <xdr:colOff>138345</xdr:colOff>
      <xdr:row>78</xdr:row>
      <xdr:rowOff>76835</xdr:rowOff>
    </xdr:from>
    <xdr:to>
      <xdr:col>13</xdr:col>
      <xdr:colOff>138345</xdr:colOff>
      <xdr:row>79</xdr:row>
      <xdr:rowOff>635</xdr:rowOff>
    </xdr:to>
    <xdr:cxnSp macro="">
      <xdr:nvCxnSpPr>
        <xdr:cNvPr id="248" name="AutoShape 403">
          <a:extLst>
            <a:ext uri="{FF2B5EF4-FFF2-40B4-BE49-F238E27FC236}">
              <a16:creationId xmlns:a16="http://schemas.microsoft.com/office/drawing/2014/main" id="{00000000-0008-0000-1B00-0000F8000000}"/>
            </a:ext>
          </a:extLst>
        </xdr:cNvPr>
        <xdr:cNvCxnSpPr>
          <a:cxnSpLocks noChangeShapeType="1"/>
        </xdr:cNvCxnSpPr>
      </xdr:nvCxnSpPr>
      <xdr:spPr bwMode="auto">
        <a:xfrm>
          <a:off x="3445425" y="20688935"/>
          <a:ext cx="0" cy="152400"/>
        </a:xfrm>
        <a:prstGeom prst="straightConnector1">
          <a:avLst/>
        </a:prstGeom>
        <a:noFill/>
        <a:ln w="9525">
          <a:solidFill>
            <a:srgbClr val="000000"/>
          </a:solidFill>
          <a:round/>
          <a:headEnd/>
          <a:tailEnd/>
        </a:ln>
      </xdr:spPr>
    </xdr:cxnSp>
    <xdr:clientData/>
  </xdr:twoCellAnchor>
  <xdr:twoCellAnchor>
    <xdr:from>
      <xdr:col>14</xdr:col>
      <xdr:colOff>233488</xdr:colOff>
      <xdr:row>78</xdr:row>
      <xdr:rowOff>67310</xdr:rowOff>
    </xdr:from>
    <xdr:to>
      <xdr:col>14</xdr:col>
      <xdr:colOff>233488</xdr:colOff>
      <xdr:row>78</xdr:row>
      <xdr:rowOff>229235</xdr:rowOff>
    </xdr:to>
    <xdr:cxnSp macro="">
      <xdr:nvCxnSpPr>
        <xdr:cNvPr id="249" name="AutoShape 404">
          <a:extLst>
            <a:ext uri="{FF2B5EF4-FFF2-40B4-BE49-F238E27FC236}">
              <a16:creationId xmlns:a16="http://schemas.microsoft.com/office/drawing/2014/main" id="{00000000-0008-0000-1B00-0000F9000000}"/>
            </a:ext>
          </a:extLst>
        </xdr:cNvPr>
        <xdr:cNvCxnSpPr>
          <a:cxnSpLocks noChangeShapeType="1"/>
        </xdr:cNvCxnSpPr>
      </xdr:nvCxnSpPr>
      <xdr:spPr bwMode="auto">
        <a:xfrm>
          <a:off x="3807268" y="20679410"/>
          <a:ext cx="0" cy="161925"/>
        </a:xfrm>
        <a:prstGeom prst="straightConnector1">
          <a:avLst/>
        </a:prstGeom>
        <a:noFill/>
        <a:ln w="9525">
          <a:solidFill>
            <a:srgbClr val="000000"/>
          </a:solidFill>
          <a:round/>
          <a:headEnd/>
          <a:tailEnd/>
        </a:ln>
      </xdr:spPr>
    </xdr:cxnSp>
    <xdr:clientData/>
  </xdr:twoCellAnchor>
  <xdr:twoCellAnchor>
    <xdr:from>
      <xdr:col>15</xdr:col>
      <xdr:colOff>23924</xdr:colOff>
      <xdr:row>78</xdr:row>
      <xdr:rowOff>67310</xdr:rowOff>
    </xdr:from>
    <xdr:to>
      <xdr:col>15</xdr:col>
      <xdr:colOff>23924</xdr:colOff>
      <xdr:row>78</xdr:row>
      <xdr:rowOff>229235</xdr:rowOff>
    </xdr:to>
    <xdr:cxnSp macro="">
      <xdr:nvCxnSpPr>
        <xdr:cNvPr id="250" name="AutoShape 405">
          <a:extLst>
            <a:ext uri="{FF2B5EF4-FFF2-40B4-BE49-F238E27FC236}">
              <a16:creationId xmlns:a16="http://schemas.microsoft.com/office/drawing/2014/main" id="{00000000-0008-0000-1B00-0000FA000000}"/>
            </a:ext>
          </a:extLst>
        </xdr:cNvPr>
        <xdr:cNvCxnSpPr>
          <a:cxnSpLocks noChangeShapeType="1"/>
        </xdr:cNvCxnSpPr>
      </xdr:nvCxnSpPr>
      <xdr:spPr bwMode="auto">
        <a:xfrm>
          <a:off x="3864404" y="20679410"/>
          <a:ext cx="0" cy="161925"/>
        </a:xfrm>
        <a:prstGeom prst="straightConnector1">
          <a:avLst/>
        </a:prstGeom>
        <a:noFill/>
        <a:ln w="9525">
          <a:solidFill>
            <a:srgbClr val="000000"/>
          </a:solidFill>
          <a:round/>
          <a:headEnd/>
          <a:tailEnd/>
        </a:ln>
      </xdr:spPr>
    </xdr:cxnSp>
    <xdr:clientData/>
  </xdr:twoCellAnchor>
  <xdr:twoCellAnchor>
    <xdr:from>
      <xdr:col>16</xdr:col>
      <xdr:colOff>119067</xdr:colOff>
      <xdr:row>78</xdr:row>
      <xdr:rowOff>67310</xdr:rowOff>
    </xdr:from>
    <xdr:to>
      <xdr:col>16</xdr:col>
      <xdr:colOff>119067</xdr:colOff>
      <xdr:row>78</xdr:row>
      <xdr:rowOff>229235</xdr:rowOff>
    </xdr:to>
    <xdr:cxnSp macro="">
      <xdr:nvCxnSpPr>
        <xdr:cNvPr id="251" name="AutoShape 406">
          <a:extLst>
            <a:ext uri="{FF2B5EF4-FFF2-40B4-BE49-F238E27FC236}">
              <a16:creationId xmlns:a16="http://schemas.microsoft.com/office/drawing/2014/main" id="{00000000-0008-0000-1B00-0000FB000000}"/>
            </a:ext>
          </a:extLst>
        </xdr:cNvPr>
        <xdr:cNvCxnSpPr>
          <a:cxnSpLocks noChangeShapeType="1"/>
        </xdr:cNvCxnSpPr>
      </xdr:nvCxnSpPr>
      <xdr:spPr bwMode="auto">
        <a:xfrm>
          <a:off x="4226247" y="20679410"/>
          <a:ext cx="0" cy="161925"/>
        </a:xfrm>
        <a:prstGeom prst="straightConnector1">
          <a:avLst/>
        </a:prstGeom>
        <a:noFill/>
        <a:ln w="9525">
          <a:solidFill>
            <a:srgbClr val="000000"/>
          </a:solidFill>
          <a:round/>
          <a:headEnd/>
          <a:tailEnd/>
        </a:ln>
      </xdr:spPr>
    </xdr:cxnSp>
    <xdr:clientData/>
  </xdr:twoCellAnchor>
  <xdr:twoCellAnchor>
    <xdr:from>
      <xdr:col>16</xdr:col>
      <xdr:colOff>166677</xdr:colOff>
      <xdr:row>78</xdr:row>
      <xdr:rowOff>67310</xdr:rowOff>
    </xdr:from>
    <xdr:to>
      <xdr:col>16</xdr:col>
      <xdr:colOff>166677</xdr:colOff>
      <xdr:row>78</xdr:row>
      <xdr:rowOff>229235</xdr:rowOff>
    </xdr:to>
    <xdr:cxnSp macro="">
      <xdr:nvCxnSpPr>
        <xdr:cNvPr id="252" name="AutoShape 407">
          <a:extLst>
            <a:ext uri="{FF2B5EF4-FFF2-40B4-BE49-F238E27FC236}">
              <a16:creationId xmlns:a16="http://schemas.microsoft.com/office/drawing/2014/main" id="{00000000-0008-0000-1B00-0000FC000000}"/>
            </a:ext>
          </a:extLst>
        </xdr:cNvPr>
        <xdr:cNvCxnSpPr>
          <a:cxnSpLocks noChangeShapeType="1"/>
        </xdr:cNvCxnSpPr>
      </xdr:nvCxnSpPr>
      <xdr:spPr bwMode="auto">
        <a:xfrm>
          <a:off x="4273857" y="20679410"/>
          <a:ext cx="0" cy="161925"/>
        </a:xfrm>
        <a:prstGeom prst="straightConnector1">
          <a:avLst/>
        </a:prstGeom>
        <a:noFill/>
        <a:ln w="9525">
          <a:solidFill>
            <a:srgbClr val="000000"/>
          </a:solidFill>
          <a:round/>
          <a:headEnd/>
          <a:tailEnd/>
        </a:ln>
      </xdr:spPr>
    </xdr:cxnSp>
    <xdr:clientData/>
  </xdr:twoCellAnchor>
  <xdr:twoCellAnchor>
    <xdr:from>
      <xdr:col>18</xdr:col>
      <xdr:colOff>4646</xdr:colOff>
      <xdr:row>78</xdr:row>
      <xdr:rowOff>67310</xdr:rowOff>
    </xdr:from>
    <xdr:to>
      <xdr:col>18</xdr:col>
      <xdr:colOff>4646</xdr:colOff>
      <xdr:row>78</xdr:row>
      <xdr:rowOff>229235</xdr:rowOff>
    </xdr:to>
    <xdr:cxnSp macro="">
      <xdr:nvCxnSpPr>
        <xdr:cNvPr id="253" name="AutoShape 408">
          <a:extLst>
            <a:ext uri="{FF2B5EF4-FFF2-40B4-BE49-F238E27FC236}">
              <a16:creationId xmlns:a16="http://schemas.microsoft.com/office/drawing/2014/main" id="{00000000-0008-0000-1B00-0000FD000000}"/>
            </a:ext>
          </a:extLst>
        </xdr:cNvPr>
        <xdr:cNvCxnSpPr>
          <a:cxnSpLocks noChangeShapeType="1"/>
        </xdr:cNvCxnSpPr>
      </xdr:nvCxnSpPr>
      <xdr:spPr bwMode="auto">
        <a:xfrm>
          <a:off x="4645226" y="20679410"/>
          <a:ext cx="0" cy="161925"/>
        </a:xfrm>
        <a:prstGeom prst="straightConnector1">
          <a:avLst/>
        </a:prstGeom>
        <a:noFill/>
        <a:ln w="9525">
          <a:solidFill>
            <a:srgbClr val="000000"/>
          </a:solidFill>
          <a:round/>
          <a:headEnd/>
          <a:tailEnd/>
        </a:ln>
      </xdr:spPr>
    </xdr:cxnSp>
    <xdr:clientData/>
  </xdr:twoCellAnchor>
  <xdr:twoCellAnchor>
    <xdr:from>
      <xdr:col>18</xdr:col>
      <xdr:colOff>52256</xdr:colOff>
      <xdr:row>78</xdr:row>
      <xdr:rowOff>67310</xdr:rowOff>
    </xdr:from>
    <xdr:to>
      <xdr:col>18</xdr:col>
      <xdr:colOff>52256</xdr:colOff>
      <xdr:row>78</xdr:row>
      <xdr:rowOff>229235</xdr:rowOff>
    </xdr:to>
    <xdr:cxnSp macro="">
      <xdr:nvCxnSpPr>
        <xdr:cNvPr id="254" name="AutoShape 409">
          <a:extLst>
            <a:ext uri="{FF2B5EF4-FFF2-40B4-BE49-F238E27FC236}">
              <a16:creationId xmlns:a16="http://schemas.microsoft.com/office/drawing/2014/main" id="{00000000-0008-0000-1B00-0000FE000000}"/>
            </a:ext>
          </a:extLst>
        </xdr:cNvPr>
        <xdr:cNvCxnSpPr>
          <a:cxnSpLocks noChangeShapeType="1"/>
        </xdr:cNvCxnSpPr>
      </xdr:nvCxnSpPr>
      <xdr:spPr bwMode="auto">
        <a:xfrm>
          <a:off x="4692836" y="20679410"/>
          <a:ext cx="0" cy="161925"/>
        </a:xfrm>
        <a:prstGeom prst="straightConnector1">
          <a:avLst/>
        </a:prstGeom>
        <a:noFill/>
        <a:ln w="9525">
          <a:solidFill>
            <a:srgbClr val="000000"/>
          </a:solidFill>
          <a:round/>
          <a:headEnd/>
          <a:tailEnd/>
        </a:ln>
      </xdr:spPr>
    </xdr:cxnSp>
    <xdr:clientData/>
  </xdr:twoCellAnchor>
  <xdr:twoCellAnchor>
    <xdr:from>
      <xdr:col>19</xdr:col>
      <xdr:colOff>147400</xdr:colOff>
      <xdr:row>78</xdr:row>
      <xdr:rowOff>67310</xdr:rowOff>
    </xdr:from>
    <xdr:to>
      <xdr:col>19</xdr:col>
      <xdr:colOff>147400</xdr:colOff>
      <xdr:row>78</xdr:row>
      <xdr:rowOff>229235</xdr:rowOff>
    </xdr:to>
    <xdr:cxnSp macro="">
      <xdr:nvCxnSpPr>
        <xdr:cNvPr id="255" name="AutoShape 410">
          <a:extLst>
            <a:ext uri="{FF2B5EF4-FFF2-40B4-BE49-F238E27FC236}">
              <a16:creationId xmlns:a16="http://schemas.microsoft.com/office/drawing/2014/main" id="{00000000-0008-0000-1B00-0000FF000000}"/>
            </a:ext>
          </a:extLst>
        </xdr:cNvPr>
        <xdr:cNvCxnSpPr>
          <a:cxnSpLocks noChangeShapeType="1"/>
        </xdr:cNvCxnSpPr>
      </xdr:nvCxnSpPr>
      <xdr:spPr bwMode="auto">
        <a:xfrm>
          <a:off x="5054680" y="20679410"/>
          <a:ext cx="0" cy="161925"/>
        </a:xfrm>
        <a:prstGeom prst="straightConnector1">
          <a:avLst/>
        </a:prstGeom>
        <a:noFill/>
        <a:ln w="9525">
          <a:solidFill>
            <a:srgbClr val="000000"/>
          </a:solidFill>
          <a:round/>
          <a:headEnd/>
          <a:tailEnd/>
        </a:ln>
      </xdr:spPr>
    </xdr:cxnSp>
    <xdr:clientData/>
  </xdr:twoCellAnchor>
  <xdr:twoCellAnchor>
    <xdr:from>
      <xdr:col>8</xdr:col>
      <xdr:colOff>87315</xdr:colOff>
      <xdr:row>77</xdr:row>
      <xdr:rowOff>143510</xdr:rowOff>
    </xdr:from>
    <xdr:to>
      <xdr:col>9</xdr:col>
      <xdr:colOff>93585</xdr:colOff>
      <xdr:row>78</xdr:row>
      <xdr:rowOff>143510</xdr:rowOff>
    </xdr:to>
    <xdr:sp macro="" textlink="">
      <xdr:nvSpPr>
        <xdr:cNvPr id="256" name="Text Box 411">
          <a:extLst>
            <a:ext uri="{FF2B5EF4-FFF2-40B4-BE49-F238E27FC236}">
              <a16:creationId xmlns:a16="http://schemas.microsoft.com/office/drawing/2014/main" id="{00000000-0008-0000-1B00-000000010000}"/>
            </a:ext>
          </a:extLst>
        </xdr:cNvPr>
        <xdr:cNvSpPr txBox="1">
          <a:spLocks noChangeArrowheads="1"/>
        </xdr:cNvSpPr>
      </xdr:nvSpPr>
      <xdr:spPr bwMode="auto">
        <a:xfrm>
          <a:off x="2060895" y="20534630"/>
          <a:ext cx="272970" cy="22098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800" b="0" i="0" u="none" strike="noStrike" baseline="0">
              <a:solidFill>
                <a:srgbClr val="000000"/>
              </a:solidFill>
              <a:latin typeface="Calibri"/>
              <a:cs typeface="Calibri"/>
            </a:rPr>
            <a:t>5</a:t>
          </a:r>
          <a:endParaRPr lang="en-US" sz="800" b="0" i="0" u="none" strike="noStrike" baseline="0">
            <a:solidFill>
              <a:srgbClr val="000000"/>
            </a:solidFill>
            <a:latin typeface="Times New Roman"/>
            <a:cs typeface="Times New Roman"/>
          </a:endParaRPr>
        </a:p>
        <a:p>
          <a:pPr algn="l" rtl="0">
            <a:defRPr sz="1000"/>
          </a:pPr>
          <a:endParaRPr lang="en-US" sz="800" b="0" i="0" u="none" strike="noStrike" baseline="0">
            <a:solidFill>
              <a:srgbClr val="000000"/>
            </a:solidFill>
            <a:latin typeface="Times New Roman"/>
            <a:cs typeface="Times New Roman"/>
          </a:endParaRPr>
        </a:p>
      </xdr:txBody>
    </xdr:sp>
    <xdr:clientData/>
  </xdr:twoCellAnchor>
  <xdr:twoCellAnchor>
    <xdr:from>
      <xdr:col>9</xdr:col>
      <xdr:colOff>219912</xdr:colOff>
      <xdr:row>77</xdr:row>
      <xdr:rowOff>153035</xdr:rowOff>
    </xdr:from>
    <xdr:to>
      <xdr:col>10</xdr:col>
      <xdr:colOff>226182</xdr:colOff>
      <xdr:row>78</xdr:row>
      <xdr:rowOff>153035</xdr:rowOff>
    </xdr:to>
    <xdr:sp macro="" textlink="">
      <xdr:nvSpPr>
        <xdr:cNvPr id="257" name="Text Box 412">
          <a:extLst>
            <a:ext uri="{FF2B5EF4-FFF2-40B4-BE49-F238E27FC236}">
              <a16:creationId xmlns:a16="http://schemas.microsoft.com/office/drawing/2014/main" id="{00000000-0008-0000-1B00-000001010000}"/>
            </a:ext>
          </a:extLst>
        </xdr:cNvPr>
        <xdr:cNvSpPr txBox="1">
          <a:spLocks noChangeArrowheads="1"/>
        </xdr:cNvSpPr>
      </xdr:nvSpPr>
      <xdr:spPr bwMode="auto">
        <a:xfrm>
          <a:off x="2460192" y="20544155"/>
          <a:ext cx="272970" cy="22098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800" b="0" i="0" u="none" strike="noStrike" baseline="0">
              <a:solidFill>
                <a:srgbClr val="000000"/>
              </a:solidFill>
              <a:latin typeface="Calibri"/>
              <a:cs typeface="Calibri"/>
            </a:rPr>
            <a:t>5</a:t>
          </a:r>
          <a:endParaRPr lang="en-US" sz="800" b="0" i="0" u="none" strike="noStrike" baseline="0">
            <a:solidFill>
              <a:srgbClr val="000000"/>
            </a:solidFill>
            <a:latin typeface="Times New Roman"/>
            <a:cs typeface="Times New Roman"/>
          </a:endParaRPr>
        </a:p>
        <a:p>
          <a:pPr algn="l" rtl="0">
            <a:defRPr sz="1000"/>
          </a:pPr>
          <a:endParaRPr lang="en-US" sz="800" b="0" i="0" u="none" strike="noStrike" baseline="0">
            <a:solidFill>
              <a:srgbClr val="000000"/>
            </a:solidFill>
            <a:latin typeface="Times New Roman"/>
            <a:cs typeface="Times New Roman"/>
          </a:endParaRPr>
        </a:p>
      </xdr:txBody>
    </xdr:sp>
    <xdr:clientData/>
  </xdr:twoCellAnchor>
  <xdr:twoCellAnchor>
    <xdr:from>
      <xdr:col>11</xdr:col>
      <xdr:colOff>114378</xdr:colOff>
      <xdr:row>77</xdr:row>
      <xdr:rowOff>153035</xdr:rowOff>
    </xdr:from>
    <xdr:to>
      <xdr:col>12</xdr:col>
      <xdr:colOff>120648</xdr:colOff>
      <xdr:row>78</xdr:row>
      <xdr:rowOff>153035</xdr:rowOff>
    </xdr:to>
    <xdr:sp macro="" textlink="">
      <xdr:nvSpPr>
        <xdr:cNvPr id="258" name="Text Box 413">
          <a:extLst>
            <a:ext uri="{FF2B5EF4-FFF2-40B4-BE49-F238E27FC236}">
              <a16:creationId xmlns:a16="http://schemas.microsoft.com/office/drawing/2014/main" id="{00000000-0008-0000-1B00-000002010000}"/>
            </a:ext>
          </a:extLst>
        </xdr:cNvPr>
        <xdr:cNvSpPr txBox="1">
          <a:spLocks noChangeArrowheads="1"/>
        </xdr:cNvSpPr>
      </xdr:nvSpPr>
      <xdr:spPr bwMode="auto">
        <a:xfrm>
          <a:off x="2888058" y="20544155"/>
          <a:ext cx="272970" cy="22098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800" b="0" i="0" u="none" strike="noStrike" baseline="0">
              <a:solidFill>
                <a:srgbClr val="000000"/>
              </a:solidFill>
              <a:latin typeface="Calibri"/>
              <a:cs typeface="Calibri"/>
            </a:rPr>
            <a:t>5</a:t>
          </a:r>
          <a:endParaRPr lang="en-US" sz="800" b="0" i="0" u="none" strike="noStrike" baseline="0">
            <a:solidFill>
              <a:srgbClr val="000000"/>
            </a:solidFill>
            <a:latin typeface="Times New Roman"/>
            <a:cs typeface="Times New Roman"/>
          </a:endParaRPr>
        </a:p>
        <a:p>
          <a:pPr algn="l" rtl="0">
            <a:defRPr sz="1000"/>
          </a:pPr>
          <a:endParaRPr lang="en-US" sz="800" b="0" i="0" u="none" strike="noStrike" baseline="0">
            <a:solidFill>
              <a:srgbClr val="000000"/>
            </a:solidFill>
            <a:latin typeface="Times New Roman"/>
            <a:cs typeface="Times New Roman"/>
          </a:endParaRPr>
        </a:p>
      </xdr:txBody>
    </xdr:sp>
    <xdr:clientData/>
  </xdr:twoCellAnchor>
  <xdr:twoCellAnchor>
    <xdr:from>
      <xdr:col>12</xdr:col>
      <xdr:colOff>257132</xdr:colOff>
      <xdr:row>77</xdr:row>
      <xdr:rowOff>153035</xdr:rowOff>
    </xdr:from>
    <xdr:to>
      <xdr:col>14</xdr:col>
      <xdr:colOff>6227</xdr:colOff>
      <xdr:row>78</xdr:row>
      <xdr:rowOff>153035</xdr:rowOff>
    </xdr:to>
    <xdr:sp macro="" textlink="">
      <xdr:nvSpPr>
        <xdr:cNvPr id="259" name="Text Box 414">
          <a:extLst>
            <a:ext uri="{FF2B5EF4-FFF2-40B4-BE49-F238E27FC236}">
              <a16:creationId xmlns:a16="http://schemas.microsoft.com/office/drawing/2014/main" id="{00000000-0008-0000-1B00-000003010000}"/>
            </a:ext>
          </a:extLst>
        </xdr:cNvPr>
        <xdr:cNvSpPr txBox="1">
          <a:spLocks noChangeArrowheads="1"/>
        </xdr:cNvSpPr>
      </xdr:nvSpPr>
      <xdr:spPr bwMode="auto">
        <a:xfrm>
          <a:off x="3297512" y="20544155"/>
          <a:ext cx="282495" cy="22098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800" b="0" i="0" u="none" strike="noStrike" baseline="0">
              <a:solidFill>
                <a:srgbClr val="000000"/>
              </a:solidFill>
              <a:latin typeface="Calibri"/>
              <a:cs typeface="Calibri"/>
            </a:rPr>
            <a:t>5</a:t>
          </a:r>
          <a:endParaRPr lang="en-US" sz="800" b="0" i="0" u="none" strike="noStrike" baseline="0">
            <a:solidFill>
              <a:srgbClr val="000000"/>
            </a:solidFill>
            <a:latin typeface="Times New Roman"/>
            <a:cs typeface="Times New Roman"/>
          </a:endParaRPr>
        </a:p>
        <a:p>
          <a:pPr algn="l" rtl="0">
            <a:defRPr sz="1000"/>
          </a:pPr>
          <a:endParaRPr lang="en-US" sz="800" b="0" i="0" u="none" strike="noStrike" baseline="0">
            <a:solidFill>
              <a:srgbClr val="000000"/>
            </a:solidFill>
            <a:latin typeface="Times New Roman"/>
            <a:cs typeface="Times New Roman"/>
          </a:endParaRPr>
        </a:p>
      </xdr:txBody>
    </xdr:sp>
    <xdr:clientData/>
  </xdr:twoCellAnchor>
  <xdr:twoCellAnchor>
    <xdr:from>
      <xdr:col>14</xdr:col>
      <xdr:colOff>142711</xdr:colOff>
      <xdr:row>77</xdr:row>
      <xdr:rowOff>153035</xdr:rowOff>
    </xdr:from>
    <xdr:to>
      <xdr:col>15</xdr:col>
      <xdr:colOff>148981</xdr:colOff>
      <xdr:row>78</xdr:row>
      <xdr:rowOff>153035</xdr:rowOff>
    </xdr:to>
    <xdr:sp macro="" textlink="">
      <xdr:nvSpPr>
        <xdr:cNvPr id="260" name="Text Box 415">
          <a:extLst>
            <a:ext uri="{FF2B5EF4-FFF2-40B4-BE49-F238E27FC236}">
              <a16:creationId xmlns:a16="http://schemas.microsoft.com/office/drawing/2014/main" id="{00000000-0008-0000-1B00-000004010000}"/>
            </a:ext>
          </a:extLst>
        </xdr:cNvPr>
        <xdr:cNvSpPr txBox="1">
          <a:spLocks noChangeArrowheads="1"/>
        </xdr:cNvSpPr>
      </xdr:nvSpPr>
      <xdr:spPr bwMode="auto">
        <a:xfrm>
          <a:off x="3716491" y="20544155"/>
          <a:ext cx="272970" cy="22098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800" b="0" i="0" u="none" strike="noStrike" baseline="0">
              <a:solidFill>
                <a:srgbClr val="000000"/>
              </a:solidFill>
              <a:latin typeface="Calibri"/>
              <a:cs typeface="Calibri"/>
            </a:rPr>
            <a:t>5</a:t>
          </a:r>
          <a:endParaRPr lang="en-US" sz="800" b="0" i="0" u="none" strike="noStrike" baseline="0">
            <a:solidFill>
              <a:srgbClr val="000000"/>
            </a:solidFill>
            <a:latin typeface="Times New Roman"/>
            <a:cs typeface="Times New Roman"/>
          </a:endParaRPr>
        </a:p>
        <a:p>
          <a:pPr algn="l" rtl="0">
            <a:defRPr sz="1000"/>
          </a:pPr>
          <a:endParaRPr lang="en-US" sz="800" b="0" i="0" u="none" strike="noStrike" baseline="0">
            <a:solidFill>
              <a:srgbClr val="000000"/>
            </a:solidFill>
            <a:latin typeface="Times New Roman"/>
            <a:cs typeface="Times New Roman"/>
          </a:endParaRPr>
        </a:p>
      </xdr:txBody>
    </xdr:sp>
    <xdr:clientData/>
  </xdr:twoCellAnchor>
  <xdr:twoCellAnchor>
    <xdr:from>
      <xdr:col>16</xdr:col>
      <xdr:colOff>28289</xdr:colOff>
      <xdr:row>77</xdr:row>
      <xdr:rowOff>153035</xdr:rowOff>
    </xdr:from>
    <xdr:to>
      <xdr:col>17</xdr:col>
      <xdr:colOff>34559</xdr:colOff>
      <xdr:row>78</xdr:row>
      <xdr:rowOff>153035</xdr:rowOff>
    </xdr:to>
    <xdr:sp macro="" textlink="">
      <xdr:nvSpPr>
        <xdr:cNvPr id="261" name="Text Box 416">
          <a:extLst>
            <a:ext uri="{FF2B5EF4-FFF2-40B4-BE49-F238E27FC236}">
              <a16:creationId xmlns:a16="http://schemas.microsoft.com/office/drawing/2014/main" id="{00000000-0008-0000-1B00-000005010000}"/>
            </a:ext>
          </a:extLst>
        </xdr:cNvPr>
        <xdr:cNvSpPr txBox="1">
          <a:spLocks noChangeArrowheads="1"/>
        </xdr:cNvSpPr>
      </xdr:nvSpPr>
      <xdr:spPr bwMode="auto">
        <a:xfrm>
          <a:off x="4135469" y="20544155"/>
          <a:ext cx="272970" cy="22098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800" b="0" i="0" u="none" strike="noStrike" baseline="0">
              <a:solidFill>
                <a:srgbClr val="000000"/>
              </a:solidFill>
              <a:latin typeface="Calibri"/>
              <a:cs typeface="Calibri"/>
            </a:rPr>
            <a:t>5</a:t>
          </a:r>
          <a:endParaRPr lang="en-US" sz="800" b="0" i="0" u="none" strike="noStrike" baseline="0">
            <a:solidFill>
              <a:srgbClr val="000000"/>
            </a:solidFill>
            <a:latin typeface="Times New Roman"/>
            <a:cs typeface="Times New Roman"/>
          </a:endParaRPr>
        </a:p>
        <a:p>
          <a:pPr algn="l" rtl="0">
            <a:defRPr sz="1000"/>
          </a:pPr>
          <a:endParaRPr lang="en-US" sz="800" b="0" i="0" u="none" strike="noStrike" baseline="0">
            <a:solidFill>
              <a:srgbClr val="000000"/>
            </a:solidFill>
            <a:latin typeface="Times New Roman"/>
            <a:cs typeface="Times New Roman"/>
          </a:endParaRPr>
        </a:p>
      </xdr:txBody>
    </xdr:sp>
    <xdr:clientData/>
  </xdr:twoCellAnchor>
  <xdr:twoCellAnchor>
    <xdr:from>
      <xdr:col>17</xdr:col>
      <xdr:colOff>171043</xdr:colOff>
      <xdr:row>77</xdr:row>
      <xdr:rowOff>153035</xdr:rowOff>
    </xdr:from>
    <xdr:to>
      <xdr:col>18</xdr:col>
      <xdr:colOff>177313</xdr:colOff>
      <xdr:row>78</xdr:row>
      <xdr:rowOff>153035</xdr:rowOff>
    </xdr:to>
    <xdr:sp macro="" textlink="">
      <xdr:nvSpPr>
        <xdr:cNvPr id="262" name="Text Box 417">
          <a:extLst>
            <a:ext uri="{FF2B5EF4-FFF2-40B4-BE49-F238E27FC236}">
              <a16:creationId xmlns:a16="http://schemas.microsoft.com/office/drawing/2014/main" id="{00000000-0008-0000-1B00-000006010000}"/>
            </a:ext>
          </a:extLst>
        </xdr:cNvPr>
        <xdr:cNvSpPr txBox="1">
          <a:spLocks noChangeArrowheads="1"/>
        </xdr:cNvSpPr>
      </xdr:nvSpPr>
      <xdr:spPr bwMode="auto">
        <a:xfrm>
          <a:off x="4544923" y="20544155"/>
          <a:ext cx="272970" cy="22098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800" b="0" i="0" u="none" strike="noStrike" baseline="0">
              <a:solidFill>
                <a:srgbClr val="000000"/>
              </a:solidFill>
              <a:latin typeface="Calibri"/>
              <a:cs typeface="Calibri"/>
            </a:rPr>
            <a:t>5</a:t>
          </a:r>
          <a:endParaRPr lang="en-US" sz="800" b="0" i="0" u="none" strike="noStrike" baseline="0">
            <a:solidFill>
              <a:srgbClr val="000000"/>
            </a:solidFill>
            <a:latin typeface="Times New Roman"/>
            <a:cs typeface="Times New Roman"/>
          </a:endParaRPr>
        </a:p>
        <a:p>
          <a:pPr algn="l" rtl="0">
            <a:defRPr sz="1000"/>
          </a:pPr>
          <a:endParaRPr lang="en-US" sz="800" b="0" i="0" u="none" strike="noStrike" baseline="0">
            <a:solidFill>
              <a:srgbClr val="000000"/>
            </a:solidFill>
            <a:latin typeface="Times New Roman"/>
            <a:cs typeface="Times New Roman"/>
          </a:endParaRPr>
        </a:p>
      </xdr:txBody>
    </xdr:sp>
    <xdr:clientData/>
  </xdr:twoCellAnchor>
  <xdr:twoCellAnchor>
    <xdr:from>
      <xdr:col>19</xdr:col>
      <xdr:colOff>56622</xdr:colOff>
      <xdr:row>77</xdr:row>
      <xdr:rowOff>153035</xdr:rowOff>
    </xdr:from>
    <xdr:to>
      <xdr:col>20</xdr:col>
      <xdr:colOff>62892</xdr:colOff>
      <xdr:row>78</xdr:row>
      <xdr:rowOff>153035</xdr:rowOff>
    </xdr:to>
    <xdr:sp macro="" textlink="">
      <xdr:nvSpPr>
        <xdr:cNvPr id="263" name="Text Box 418">
          <a:extLst>
            <a:ext uri="{FF2B5EF4-FFF2-40B4-BE49-F238E27FC236}">
              <a16:creationId xmlns:a16="http://schemas.microsoft.com/office/drawing/2014/main" id="{00000000-0008-0000-1B00-000007010000}"/>
            </a:ext>
          </a:extLst>
        </xdr:cNvPr>
        <xdr:cNvSpPr txBox="1">
          <a:spLocks noChangeArrowheads="1"/>
        </xdr:cNvSpPr>
      </xdr:nvSpPr>
      <xdr:spPr bwMode="auto">
        <a:xfrm>
          <a:off x="4963902" y="20544155"/>
          <a:ext cx="272970" cy="22098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800" b="0" i="0" u="none" strike="noStrike" baseline="0">
              <a:solidFill>
                <a:srgbClr val="000000"/>
              </a:solidFill>
              <a:latin typeface="Calibri"/>
              <a:cs typeface="Calibri"/>
            </a:rPr>
            <a:t>5</a:t>
          </a:r>
          <a:endParaRPr lang="en-US" sz="800" b="0" i="0" u="none" strike="noStrike" baseline="0">
            <a:solidFill>
              <a:srgbClr val="000000"/>
            </a:solidFill>
            <a:latin typeface="Times New Roman"/>
            <a:cs typeface="Times New Roman"/>
          </a:endParaRPr>
        </a:p>
        <a:p>
          <a:pPr algn="l" rtl="0">
            <a:defRPr sz="1000"/>
          </a:pPr>
          <a:endParaRPr lang="en-US" sz="800" b="0" i="0" u="none" strike="noStrike" baseline="0">
            <a:solidFill>
              <a:srgbClr val="000000"/>
            </a:solidFill>
            <a:latin typeface="Times New Roman"/>
            <a:cs typeface="Times New Roman"/>
          </a:endParaRPr>
        </a:p>
      </xdr:txBody>
    </xdr:sp>
    <xdr:clientData/>
  </xdr:twoCellAnchor>
  <xdr:twoCellAnchor>
    <xdr:from>
      <xdr:col>8</xdr:col>
      <xdr:colOff>233321</xdr:colOff>
      <xdr:row>77</xdr:row>
      <xdr:rowOff>162560</xdr:rowOff>
    </xdr:from>
    <xdr:to>
      <xdr:col>10</xdr:col>
      <xdr:colOff>49071</xdr:colOff>
      <xdr:row>78</xdr:row>
      <xdr:rowOff>181610</xdr:rowOff>
    </xdr:to>
    <xdr:sp macro="" textlink="">
      <xdr:nvSpPr>
        <xdr:cNvPr id="264" name="Text Box 419">
          <a:extLst>
            <a:ext uri="{FF2B5EF4-FFF2-40B4-BE49-F238E27FC236}">
              <a16:creationId xmlns:a16="http://schemas.microsoft.com/office/drawing/2014/main" id="{00000000-0008-0000-1B00-000008010000}"/>
            </a:ext>
          </a:extLst>
        </xdr:cNvPr>
        <xdr:cNvSpPr txBox="1">
          <a:spLocks noChangeArrowheads="1"/>
        </xdr:cNvSpPr>
      </xdr:nvSpPr>
      <xdr:spPr bwMode="auto">
        <a:xfrm>
          <a:off x="2206901" y="20553680"/>
          <a:ext cx="349150" cy="24003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100" b="0" i="0" u="none" strike="noStrike" baseline="0">
              <a:solidFill>
                <a:srgbClr val="000000"/>
              </a:solidFill>
              <a:latin typeface="Calibri"/>
              <a:cs typeface="Calibri"/>
            </a:rPr>
            <a:t>40</a:t>
          </a:r>
          <a:endParaRPr lang="en-US" sz="1100" b="0" i="0" u="none" strike="noStrike" baseline="0">
            <a:solidFill>
              <a:srgbClr val="000000"/>
            </a:solidFill>
            <a:latin typeface="Times New Roman"/>
            <a:cs typeface="Times New Roman"/>
          </a:endParaRPr>
        </a:p>
        <a:p>
          <a:pPr algn="l" rtl="0">
            <a:defRPr sz="1000"/>
          </a:pPr>
          <a:endParaRPr lang="en-US" sz="1100" b="0" i="0" u="none" strike="noStrike" baseline="0">
            <a:solidFill>
              <a:srgbClr val="000000"/>
            </a:solidFill>
            <a:latin typeface="Times New Roman"/>
            <a:cs typeface="Times New Roman"/>
          </a:endParaRPr>
        </a:p>
      </xdr:txBody>
    </xdr:sp>
    <xdr:clientData/>
  </xdr:twoCellAnchor>
  <xdr:twoCellAnchor>
    <xdr:from>
      <xdr:col>10</xdr:col>
      <xdr:colOff>156988</xdr:colOff>
      <xdr:row>77</xdr:row>
      <xdr:rowOff>153035</xdr:rowOff>
    </xdr:from>
    <xdr:to>
      <xdr:col>11</xdr:col>
      <xdr:colOff>229913</xdr:colOff>
      <xdr:row>78</xdr:row>
      <xdr:rowOff>172085</xdr:rowOff>
    </xdr:to>
    <xdr:sp macro="" textlink="">
      <xdr:nvSpPr>
        <xdr:cNvPr id="265" name="Text Box 420">
          <a:extLst>
            <a:ext uri="{FF2B5EF4-FFF2-40B4-BE49-F238E27FC236}">
              <a16:creationId xmlns:a16="http://schemas.microsoft.com/office/drawing/2014/main" id="{00000000-0008-0000-1B00-000009010000}"/>
            </a:ext>
          </a:extLst>
        </xdr:cNvPr>
        <xdr:cNvSpPr txBox="1">
          <a:spLocks noChangeArrowheads="1"/>
        </xdr:cNvSpPr>
      </xdr:nvSpPr>
      <xdr:spPr bwMode="auto">
        <a:xfrm>
          <a:off x="2663968" y="20544155"/>
          <a:ext cx="339625" cy="24003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100" b="0" i="0" u="none" strike="noStrike" baseline="0">
              <a:solidFill>
                <a:srgbClr val="000000"/>
              </a:solidFill>
              <a:latin typeface="Calibri"/>
              <a:cs typeface="Calibri"/>
            </a:rPr>
            <a:t>40</a:t>
          </a:r>
          <a:endParaRPr lang="en-US" sz="1100" b="0" i="0" u="none" strike="noStrike" baseline="0">
            <a:solidFill>
              <a:srgbClr val="000000"/>
            </a:solidFill>
            <a:latin typeface="Times New Roman"/>
            <a:cs typeface="Times New Roman"/>
          </a:endParaRPr>
        </a:p>
        <a:p>
          <a:pPr algn="l" rtl="0">
            <a:defRPr sz="1000"/>
          </a:pPr>
          <a:endParaRPr lang="en-US" sz="1100" b="0" i="0" u="none" strike="noStrike" baseline="0">
            <a:solidFill>
              <a:srgbClr val="000000"/>
            </a:solidFill>
            <a:latin typeface="Times New Roman"/>
            <a:cs typeface="Times New Roman"/>
          </a:endParaRPr>
        </a:p>
      </xdr:txBody>
    </xdr:sp>
    <xdr:clientData/>
  </xdr:twoCellAnchor>
  <xdr:twoCellAnchor>
    <xdr:from>
      <xdr:col>12</xdr:col>
      <xdr:colOff>23523</xdr:colOff>
      <xdr:row>77</xdr:row>
      <xdr:rowOff>153035</xdr:rowOff>
    </xdr:from>
    <xdr:to>
      <xdr:col>13</xdr:col>
      <xdr:colOff>96448</xdr:colOff>
      <xdr:row>78</xdr:row>
      <xdr:rowOff>172085</xdr:rowOff>
    </xdr:to>
    <xdr:sp macro="" textlink="">
      <xdr:nvSpPr>
        <xdr:cNvPr id="266" name="Text Box 421">
          <a:extLst>
            <a:ext uri="{FF2B5EF4-FFF2-40B4-BE49-F238E27FC236}">
              <a16:creationId xmlns:a16="http://schemas.microsoft.com/office/drawing/2014/main" id="{00000000-0008-0000-1B00-00000A010000}"/>
            </a:ext>
          </a:extLst>
        </xdr:cNvPr>
        <xdr:cNvSpPr txBox="1">
          <a:spLocks noChangeArrowheads="1"/>
        </xdr:cNvSpPr>
      </xdr:nvSpPr>
      <xdr:spPr bwMode="auto">
        <a:xfrm>
          <a:off x="3063903" y="20544155"/>
          <a:ext cx="339625" cy="24003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100" b="0" i="0" u="none" strike="noStrike" baseline="0">
              <a:solidFill>
                <a:srgbClr val="000000"/>
              </a:solidFill>
              <a:latin typeface="Calibri"/>
              <a:cs typeface="Calibri"/>
            </a:rPr>
            <a:t>40</a:t>
          </a:r>
          <a:endParaRPr lang="en-US" sz="1100" b="0" i="0" u="none" strike="noStrike" baseline="0">
            <a:solidFill>
              <a:srgbClr val="000000"/>
            </a:solidFill>
            <a:latin typeface="Times New Roman"/>
            <a:cs typeface="Times New Roman"/>
          </a:endParaRPr>
        </a:p>
        <a:p>
          <a:pPr algn="l" rtl="0">
            <a:defRPr sz="1000"/>
          </a:pPr>
          <a:endParaRPr lang="en-US" sz="1100" b="0" i="0" u="none" strike="noStrike" baseline="0">
            <a:solidFill>
              <a:srgbClr val="000000"/>
            </a:solidFill>
            <a:latin typeface="Times New Roman"/>
            <a:cs typeface="Times New Roman"/>
          </a:endParaRPr>
        </a:p>
      </xdr:txBody>
    </xdr:sp>
    <xdr:clientData/>
  </xdr:twoCellAnchor>
  <xdr:twoCellAnchor>
    <xdr:from>
      <xdr:col>13</xdr:col>
      <xdr:colOff>128188</xdr:colOff>
      <xdr:row>77</xdr:row>
      <xdr:rowOff>162560</xdr:rowOff>
    </xdr:from>
    <xdr:to>
      <xdr:col>14</xdr:col>
      <xdr:colOff>201113</xdr:colOff>
      <xdr:row>78</xdr:row>
      <xdr:rowOff>181610</xdr:rowOff>
    </xdr:to>
    <xdr:sp macro="" textlink="">
      <xdr:nvSpPr>
        <xdr:cNvPr id="267" name="Text Box 422">
          <a:extLst>
            <a:ext uri="{FF2B5EF4-FFF2-40B4-BE49-F238E27FC236}">
              <a16:creationId xmlns:a16="http://schemas.microsoft.com/office/drawing/2014/main" id="{00000000-0008-0000-1B00-00000B010000}"/>
            </a:ext>
          </a:extLst>
        </xdr:cNvPr>
        <xdr:cNvSpPr txBox="1">
          <a:spLocks noChangeArrowheads="1"/>
        </xdr:cNvSpPr>
      </xdr:nvSpPr>
      <xdr:spPr bwMode="auto">
        <a:xfrm>
          <a:off x="3435268" y="20553680"/>
          <a:ext cx="339625" cy="24003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100" b="0" i="0" u="none" strike="noStrike" baseline="0">
              <a:solidFill>
                <a:srgbClr val="000000"/>
              </a:solidFill>
              <a:latin typeface="Calibri"/>
              <a:cs typeface="Calibri"/>
            </a:rPr>
            <a:t>40</a:t>
          </a:r>
          <a:endParaRPr lang="en-US" sz="1100" b="0" i="0" u="none" strike="noStrike" baseline="0">
            <a:solidFill>
              <a:srgbClr val="000000"/>
            </a:solidFill>
            <a:latin typeface="Times New Roman"/>
            <a:cs typeface="Times New Roman"/>
          </a:endParaRPr>
        </a:p>
        <a:p>
          <a:pPr algn="l" rtl="0">
            <a:defRPr sz="1000"/>
          </a:pPr>
          <a:endParaRPr lang="en-US" sz="1100" b="0" i="0" u="none" strike="noStrike" baseline="0">
            <a:solidFill>
              <a:srgbClr val="000000"/>
            </a:solidFill>
            <a:latin typeface="Times New Roman"/>
            <a:cs typeface="Times New Roman"/>
          </a:endParaRPr>
        </a:p>
      </xdr:txBody>
    </xdr:sp>
    <xdr:clientData/>
  </xdr:twoCellAnchor>
  <xdr:twoCellAnchor>
    <xdr:from>
      <xdr:col>15</xdr:col>
      <xdr:colOff>42333</xdr:colOff>
      <xdr:row>77</xdr:row>
      <xdr:rowOff>162560</xdr:rowOff>
    </xdr:from>
    <xdr:to>
      <xdr:col>16</xdr:col>
      <xdr:colOff>115258</xdr:colOff>
      <xdr:row>78</xdr:row>
      <xdr:rowOff>181610</xdr:rowOff>
    </xdr:to>
    <xdr:sp macro="" textlink="">
      <xdr:nvSpPr>
        <xdr:cNvPr id="268" name="Text Box 423">
          <a:extLst>
            <a:ext uri="{FF2B5EF4-FFF2-40B4-BE49-F238E27FC236}">
              <a16:creationId xmlns:a16="http://schemas.microsoft.com/office/drawing/2014/main" id="{00000000-0008-0000-1B00-00000C010000}"/>
            </a:ext>
          </a:extLst>
        </xdr:cNvPr>
        <xdr:cNvSpPr txBox="1">
          <a:spLocks noChangeArrowheads="1"/>
        </xdr:cNvSpPr>
      </xdr:nvSpPr>
      <xdr:spPr bwMode="auto">
        <a:xfrm>
          <a:off x="3882813" y="20553680"/>
          <a:ext cx="339625" cy="24003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100" b="0" i="0" u="none" strike="noStrike" baseline="0">
              <a:solidFill>
                <a:srgbClr val="000000"/>
              </a:solidFill>
              <a:latin typeface="Calibri"/>
              <a:cs typeface="Calibri"/>
            </a:rPr>
            <a:t>40</a:t>
          </a:r>
          <a:endParaRPr lang="en-US" sz="1100" b="0" i="0" u="none" strike="noStrike" baseline="0">
            <a:solidFill>
              <a:srgbClr val="000000"/>
            </a:solidFill>
            <a:latin typeface="Times New Roman"/>
            <a:cs typeface="Times New Roman"/>
          </a:endParaRPr>
        </a:p>
        <a:p>
          <a:pPr algn="l" rtl="0">
            <a:defRPr sz="1000"/>
          </a:pPr>
          <a:endParaRPr lang="en-US" sz="1100" b="0" i="0" u="none" strike="noStrike" baseline="0">
            <a:solidFill>
              <a:srgbClr val="000000"/>
            </a:solidFill>
            <a:latin typeface="Times New Roman"/>
            <a:cs typeface="Times New Roman"/>
          </a:endParaRPr>
        </a:p>
      </xdr:txBody>
    </xdr:sp>
    <xdr:clientData/>
  </xdr:twoCellAnchor>
  <xdr:twoCellAnchor>
    <xdr:from>
      <xdr:col>16</xdr:col>
      <xdr:colOff>175565</xdr:colOff>
      <xdr:row>77</xdr:row>
      <xdr:rowOff>162560</xdr:rowOff>
    </xdr:from>
    <xdr:to>
      <xdr:col>17</xdr:col>
      <xdr:colOff>248490</xdr:colOff>
      <xdr:row>78</xdr:row>
      <xdr:rowOff>181610</xdr:rowOff>
    </xdr:to>
    <xdr:sp macro="" textlink="">
      <xdr:nvSpPr>
        <xdr:cNvPr id="269" name="Text Box 424">
          <a:extLst>
            <a:ext uri="{FF2B5EF4-FFF2-40B4-BE49-F238E27FC236}">
              <a16:creationId xmlns:a16="http://schemas.microsoft.com/office/drawing/2014/main" id="{00000000-0008-0000-1B00-00000D010000}"/>
            </a:ext>
          </a:extLst>
        </xdr:cNvPr>
        <xdr:cNvSpPr txBox="1">
          <a:spLocks noChangeArrowheads="1"/>
        </xdr:cNvSpPr>
      </xdr:nvSpPr>
      <xdr:spPr bwMode="auto">
        <a:xfrm>
          <a:off x="4282745" y="20553680"/>
          <a:ext cx="339625" cy="24003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100" b="0" i="0" u="none" strike="noStrike" baseline="0">
              <a:solidFill>
                <a:srgbClr val="000000"/>
              </a:solidFill>
              <a:latin typeface="Calibri"/>
              <a:cs typeface="Calibri"/>
            </a:rPr>
            <a:t>40</a:t>
          </a:r>
          <a:endParaRPr lang="en-US" sz="1100" b="0" i="0" u="none" strike="noStrike" baseline="0">
            <a:solidFill>
              <a:srgbClr val="000000"/>
            </a:solidFill>
            <a:latin typeface="Times New Roman"/>
            <a:cs typeface="Times New Roman"/>
          </a:endParaRPr>
        </a:p>
        <a:p>
          <a:pPr algn="l" rtl="0">
            <a:defRPr sz="1000"/>
          </a:pPr>
          <a:endParaRPr lang="en-US" sz="1100" b="0" i="0" u="none" strike="noStrike" baseline="0">
            <a:solidFill>
              <a:srgbClr val="000000"/>
            </a:solidFill>
            <a:latin typeface="Times New Roman"/>
            <a:cs typeface="Times New Roman"/>
          </a:endParaRPr>
        </a:p>
      </xdr:txBody>
    </xdr:sp>
    <xdr:clientData/>
  </xdr:twoCellAnchor>
  <xdr:twoCellAnchor>
    <xdr:from>
      <xdr:col>18</xdr:col>
      <xdr:colOff>61144</xdr:colOff>
      <xdr:row>77</xdr:row>
      <xdr:rowOff>162560</xdr:rowOff>
    </xdr:from>
    <xdr:to>
      <xdr:col>19</xdr:col>
      <xdr:colOff>134069</xdr:colOff>
      <xdr:row>78</xdr:row>
      <xdr:rowOff>181610</xdr:rowOff>
    </xdr:to>
    <xdr:sp macro="" textlink="">
      <xdr:nvSpPr>
        <xdr:cNvPr id="270" name="Text Box 425">
          <a:extLst>
            <a:ext uri="{FF2B5EF4-FFF2-40B4-BE49-F238E27FC236}">
              <a16:creationId xmlns:a16="http://schemas.microsoft.com/office/drawing/2014/main" id="{00000000-0008-0000-1B00-00000E010000}"/>
            </a:ext>
          </a:extLst>
        </xdr:cNvPr>
        <xdr:cNvSpPr txBox="1">
          <a:spLocks noChangeArrowheads="1"/>
        </xdr:cNvSpPr>
      </xdr:nvSpPr>
      <xdr:spPr bwMode="auto">
        <a:xfrm>
          <a:off x="4701724" y="20553680"/>
          <a:ext cx="339625" cy="24003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100" b="0" i="0" u="none" strike="noStrike" baseline="0">
              <a:solidFill>
                <a:srgbClr val="000000"/>
              </a:solidFill>
              <a:latin typeface="Calibri"/>
              <a:cs typeface="Calibri"/>
            </a:rPr>
            <a:t>40</a:t>
          </a:r>
          <a:endParaRPr lang="en-US" sz="1100" b="0" i="0" u="none" strike="noStrike" baseline="0">
            <a:solidFill>
              <a:srgbClr val="000000"/>
            </a:solidFill>
            <a:latin typeface="Times New Roman"/>
            <a:cs typeface="Times New Roman"/>
          </a:endParaRPr>
        </a:p>
        <a:p>
          <a:pPr algn="l" rtl="0">
            <a:defRPr sz="1000"/>
          </a:pPr>
          <a:endParaRPr lang="en-US" sz="1100" b="0" i="0" u="none" strike="noStrike" baseline="0">
            <a:solidFill>
              <a:srgbClr val="000000"/>
            </a:solidFill>
            <a:latin typeface="Times New Roman"/>
            <a:cs typeface="Times New Roman"/>
          </a:endParaRPr>
        </a:p>
      </xdr:txBody>
    </xdr:sp>
    <xdr:clientData/>
  </xdr:twoCellAnchor>
  <xdr:twoCellAnchor>
    <xdr:from>
      <xdr:col>10</xdr:col>
      <xdr:colOff>191268</xdr:colOff>
      <xdr:row>81</xdr:row>
      <xdr:rowOff>48260</xdr:rowOff>
    </xdr:from>
    <xdr:to>
      <xdr:col>11</xdr:col>
      <xdr:colOff>114378</xdr:colOff>
      <xdr:row>81</xdr:row>
      <xdr:rowOff>561975</xdr:rowOff>
    </xdr:to>
    <xdr:cxnSp macro="">
      <xdr:nvCxnSpPr>
        <xdr:cNvPr id="271" name="AutoShape 426">
          <a:extLst>
            <a:ext uri="{FF2B5EF4-FFF2-40B4-BE49-F238E27FC236}">
              <a16:creationId xmlns:a16="http://schemas.microsoft.com/office/drawing/2014/main" id="{00000000-0008-0000-1B00-00000F010000}"/>
            </a:ext>
          </a:extLst>
        </xdr:cNvPr>
        <xdr:cNvCxnSpPr>
          <a:cxnSpLocks noChangeShapeType="1"/>
        </xdr:cNvCxnSpPr>
      </xdr:nvCxnSpPr>
      <xdr:spPr bwMode="auto">
        <a:xfrm flipH="1" flipV="1">
          <a:off x="2698248" y="21330920"/>
          <a:ext cx="189810" cy="513715"/>
        </a:xfrm>
        <a:prstGeom prst="straightConnector1">
          <a:avLst/>
        </a:prstGeom>
        <a:noFill/>
        <a:ln w="9525">
          <a:solidFill>
            <a:srgbClr val="000000"/>
          </a:solidFill>
          <a:round/>
          <a:headEnd/>
          <a:tailEnd type="triangle" w="med" len="med"/>
        </a:ln>
      </xdr:spPr>
    </xdr:cxnSp>
    <xdr:clientData/>
  </xdr:twoCellAnchor>
  <xdr:twoCellAnchor>
    <xdr:from>
      <xdr:col>16</xdr:col>
      <xdr:colOff>993</xdr:colOff>
      <xdr:row>80</xdr:row>
      <xdr:rowOff>95885</xdr:rowOff>
    </xdr:from>
    <xdr:to>
      <xdr:col>16</xdr:col>
      <xdr:colOff>201592</xdr:colOff>
      <xdr:row>81</xdr:row>
      <xdr:rowOff>561975</xdr:rowOff>
    </xdr:to>
    <xdr:cxnSp macro="">
      <xdr:nvCxnSpPr>
        <xdr:cNvPr id="272" name="AutoShape 427">
          <a:extLst>
            <a:ext uri="{FF2B5EF4-FFF2-40B4-BE49-F238E27FC236}">
              <a16:creationId xmlns:a16="http://schemas.microsoft.com/office/drawing/2014/main" id="{00000000-0008-0000-1B00-000010010000}"/>
            </a:ext>
          </a:extLst>
        </xdr:cNvPr>
        <xdr:cNvCxnSpPr>
          <a:cxnSpLocks noChangeShapeType="1"/>
        </xdr:cNvCxnSpPr>
      </xdr:nvCxnSpPr>
      <xdr:spPr bwMode="auto">
        <a:xfrm flipH="1" flipV="1">
          <a:off x="4108173" y="21157565"/>
          <a:ext cx="200599" cy="687070"/>
        </a:xfrm>
        <a:prstGeom prst="straightConnector1">
          <a:avLst/>
        </a:prstGeom>
        <a:noFill/>
        <a:ln w="9525">
          <a:solidFill>
            <a:srgbClr val="000000"/>
          </a:solidFill>
          <a:round/>
          <a:headEnd/>
          <a:tailEnd type="triangle" w="med" len="med"/>
        </a:ln>
      </xdr:spPr>
    </xdr:cxnSp>
    <xdr:clientData/>
  </xdr:twoCellAnchor>
  <xdr:twoCellAnchor>
    <xdr:from>
      <xdr:col>16</xdr:col>
      <xdr:colOff>74630</xdr:colOff>
      <xdr:row>81</xdr:row>
      <xdr:rowOff>504825</xdr:rowOff>
    </xdr:from>
    <xdr:to>
      <xdr:col>20</xdr:col>
      <xdr:colOff>237464</xdr:colOff>
      <xdr:row>81</xdr:row>
      <xdr:rowOff>766445</xdr:rowOff>
    </xdr:to>
    <xdr:sp macro="" textlink="">
      <xdr:nvSpPr>
        <xdr:cNvPr id="273" name="Text Box 428">
          <a:extLst>
            <a:ext uri="{FF2B5EF4-FFF2-40B4-BE49-F238E27FC236}">
              <a16:creationId xmlns:a16="http://schemas.microsoft.com/office/drawing/2014/main" id="{00000000-0008-0000-1B00-000011010000}"/>
            </a:ext>
          </a:extLst>
        </xdr:cNvPr>
        <xdr:cNvSpPr txBox="1">
          <a:spLocks noChangeArrowheads="1"/>
        </xdr:cNvSpPr>
      </xdr:nvSpPr>
      <xdr:spPr bwMode="auto">
        <a:xfrm>
          <a:off x="4181810" y="21787485"/>
          <a:ext cx="1229634" cy="26162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Calibri"/>
              <a:cs typeface="Calibri"/>
            </a:rPr>
            <a:t> Balok Trali 5/7</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clientData/>
  </xdr:twoCellAnchor>
  <xdr:twoCellAnchor>
    <xdr:from>
      <xdr:col>15</xdr:col>
      <xdr:colOff>14402</xdr:colOff>
      <xdr:row>81</xdr:row>
      <xdr:rowOff>20320</xdr:rowOff>
    </xdr:from>
    <xdr:to>
      <xdr:col>16</xdr:col>
      <xdr:colOff>993</xdr:colOff>
      <xdr:row>81</xdr:row>
      <xdr:rowOff>838200</xdr:rowOff>
    </xdr:to>
    <xdr:cxnSp macro="">
      <xdr:nvCxnSpPr>
        <xdr:cNvPr id="274" name="AutoShape 429">
          <a:extLst>
            <a:ext uri="{FF2B5EF4-FFF2-40B4-BE49-F238E27FC236}">
              <a16:creationId xmlns:a16="http://schemas.microsoft.com/office/drawing/2014/main" id="{00000000-0008-0000-1B00-000012010000}"/>
            </a:ext>
          </a:extLst>
        </xdr:cNvPr>
        <xdr:cNvCxnSpPr>
          <a:cxnSpLocks noChangeShapeType="1"/>
        </xdr:cNvCxnSpPr>
      </xdr:nvCxnSpPr>
      <xdr:spPr bwMode="auto">
        <a:xfrm flipH="1" flipV="1">
          <a:off x="3854882" y="21302980"/>
          <a:ext cx="253291" cy="817880"/>
        </a:xfrm>
        <a:prstGeom prst="straightConnector1">
          <a:avLst/>
        </a:prstGeom>
        <a:noFill/>
        <a:ln w="9525">
          <a:solidFill>
            <a:srgbClr val="000000"/>
          </a:solidFill>
          <a:round/>
          <a:headEnd/>
          <a:tailEnd type="triangle" w="med" len="med"/>
        </a:ln>
      </xdr:spPr>
    </xdr:cxnSp>
    <xdr:clientData/>
  </xdr:twoCellAnchor>
  <xdr:twoCellAnchor>
    <xdr:from>
      <xdr:col>16</xdr:col>
      <xdr:colOff>993</xdr:colOff>
      <xdr:row>81</xdr:row>
      <xdr:rowOff>838200</xdr:rowOff>
    </xdr:from>
    <xdr:to>
      <xdr:col>17</xdr:col>
      <xdr:colOff>47891</xdr:colOff>
      <xdr:row>81</xdr:row>
      <xdr:rowOff>838200</xdr:rowOff>
    </xdr:to>
    <xdr:cxnSp macro="">
      <xdr:nvCxnSpPr>
        <xdr:cNvPr id="275" name="AutoShape 430">
          <a:extLst>
            <a:ext uri="{FF2B5EF4-FFF2-40B4-BE49-F238E27FC236}">
              <a16:creationId xmlns:a16="http://schemas.microsoft.com/office/drawing/2014/main" id="{00000000-0008-0000-1B00-000013010000}"/>
            </a:ext>
          </a:extLst>
        </xdr:cNvPr>
        <xdr:cNvCxnSpPr>
          <a:cxnSpLocks noChangeShapeType="1"/>
        </xdr:cNvCxnSpPr>
      </xdr:nvCxnSpPr>
      <xdr:spPr bwMode="auto">
        <a:xfrm>
          <a:off x="4108173" y="22120860"/>
          <a:ext cx="313598" cy="0"/>
        </a:xfrm>
        <a:prstGeom prst="straightConnector1">
          <a:avLst/>
        </a:prstGeom>
        <a:noFill/>
        <a:ln w="9525">
          <a:solidFill>
            <a:srgbClr val="000000"/>
          </a:solidFill>
          <a:round/>
          <a:headEnd/>
          <a:tailEnd/>
        </a:ln>
      </xdr:spPr>
    </xdr:cxnSp>
    <xdr:clientData/>
  </xdr:twoCellAnchor>
  <xdr:twoCellAnchor>
    <xdr:from>
      <xdr:col>8</xdr:col>
      <xdr:colOff>67636</xdr:colOff>
      <xdr:row>72</xdr:row>
      <xdr:rowOff>104775</xdr:rowOff>
    </xdr:from>
    <xdr:to>
      <xdr:col>8</xdr:col>
      <xdr:colOff>125403</xdr:colOff>
      <xdr:row>72</xdr:row>
      <xdr:rowOff>180975</xdr:rowOff>
    </xdr:to>
    <xdr:sp macro="" textlink="">
      <xdr:nvSpPr>
        <xdr:cNvPr id="276" name="Rectangle 431">
          <a:extLst>
            <a:ext uri="{FF2B5EF4-FFF2-40B4-BE49-F238E27FC236}">
              <a16:creationId xmlns:a16="http://schemas.microsoft.com/office/drawing/2014/main" id="{00000000-0008-0000-1B00-000014010000}"/>
            </a:ext>
          </a:extLst>
        </xdr:cNvPr>
        <xdr:cNvSpPr>
          <a:spLocks noChangeArrowheads="1"/>
        </xdr:cNvSpPr>
      </xdr:nvSpPr>
      <xdr:spPr bwMode="auto">
        <a:xfrm>
          <a:off x="2041216" y="19360515"/>
          <a:ext cx="57767" cy="76200"/>
        </a:xfrm>
        <a:prstGeom prst="rect">
          <a:avLst/>
        </a:prstGeom>
        <a:solidFill>
          <a:schemeClr val="bg1">
            <a:lumMod val="75000"/>
          </a:schemeClr>
        </a:solidFill>
        <a:ln w="9525">
          <a:solidFill>
            <a:srgbClr val="000000"/>
          </a:solidFill>
          <a:miter lim="800000"/>
          <a:headEnd/>
          <a:tailEnd/>
        </a:ln>
      </xdr:spPr>
    </xdr:sp>
    <xdr:clientData/>
  </xdr:twoCellAnchor>
  <xdr:twoCellAnchor>
    <xdr:from>
      <xdr:col>19</xdr:col>
      <xdr:colOff>247699</xdr:colOff>
      <xdr:row>72</xdr:row>
      <xdr:rowOff>104775</xdr:rowOff>
    </xdr:from>
    <xdr:to>
      <xdr:col>20</xdr:col>
      <xdr:colOff>48291</xdr:colOff>
      <xdr:row>72</xdr:row>
      <xdr:rowOff>180975</xdr:rowOff>
    </xdr:to>
    <xdr:sp macro="" textlink="">
      <xdr:nvSpPr>
        <xdr:cNvPr id="277" name="Rectangle 432">
          <a:extLst>
            <a:ext uri="{FF2B5EF4-FFF2-40B4-BE49-F238E27FC236}">
              <a16:creationId xmlns:a16="http://schemas.microsoft.com/office/drawing/2014/main" id="{00000000-0008-0000-1B00-000015010000}"/>
            </a:ext>
          </a:extLst>
        </xdr:cNvPr>
        <xdr:cNvSpPr>
          <a:spLocks noChangeArrowheads="1"/>
        </xdr:cNvSpPr>
      </xdr:nvSpPr>
      <xdr:spPr bwMode="auto">
        <a:xfrm>
          <a:off x="5154979" y="19360515"/>
          <a:ext cx="67292" cy="76200"/>
        </a:xfrm>
        <a:prstGeom prst="rect">
          <a:avLst/>
        </a:prstGeom>
        <a:solidFill>
          <a:schemeClr val="bg1">
            <a:lumMod val="75000"/>
          </a:schemeClr>
        </a:solidFill>
        <a:ln w="9525">
          <a:solidFill>
            <a:srgbClr val="000000"/>
          </a:solidFill>
          <a:miter lim="800000"/>
          <a:headEnd/>
          <a:tailEnd/>
        </a:ln>
      </xdr:spPr>
    </xdr:sp>
    <xdr:clientData/>
  </xdr:twoCellAnchor>
  <xdr:twoCellAnchor>
    <xdr:from>
      <xdr:col>22</xdr:col>
      <xdr:colOff>128756</xdr:colOff>
      <xdr:row>71</xdr:row>
      <xdr:rowOff>200025</xdr:rowOff>
    </xdr:from>
    <xdr:to>
      <xdr:col>25</xdr:col>
      <xdr:colOff>134236</xdr:colOff>
      <xdr:row>71</xdr:row>
      <xdr:rowOff>200025</xdr:rowOff>
    </xdr:to>
    <xdr:cxnSp macro="">
      <xdr:nvCxnSpPr>
        <xdr:cNvPr id="278" name="AutoShape 433">
          <a:extLst>
            <a:ext uri="{FF2B5EF4-FFF2-40B4-BE49-F238E27FC236}">
              <a16:creationId xmlns:a16="http://schemas.microsoft.com/office/drawing/2014/main" id="{00000000-0008-0000-1B00-000016010000}"/>
            </a:ext>
          </a:extLst>
        </xdr:cNvPr>
        <xdr:cNvCxnSpPr>
          <a:cxnSpLocks noChangeShapeType="1"/>
        </xdr:cNvCxnSpPr>
      </xdr:nvCxnSpPr>
      <xdr:spPr bwMode="auto">
        <a:xfrm>
          <a:off x="5836136" y="19234785"/>
          <a:ext cx="805580" cy="0"/>
        </a:xfrm>
        <a:prstGeom prst="straightConnector1">
          <a:avLst/>
        </a:prstGeom>
        <a:noFill/>
        <a:ln w="9525">
          <a:solidFill>
            <a:srgbClr val="000000"/>
          </a:solidFill>
          <a:round/>
          <a:headEnd/>
          <a:tailEnd/>
        </a:ln>
      </xdr:spPr>
    </xdr:cxnSp>
    <xdr:clientData/>
  </xdr:twoCellAnchor>
  <xdr:twoCellAnchor>
    <xdr:from>
      <xdr:col>20</xdr:col>
      <xdr:colOff>10203</xdr:colOff>
      <xdr:row>71</xdr:row>
      <xdr:rowOff>209550</xdr:rowOff>
    </xdr:from>
    <xdr:to>
      <xdr:col>22</xdr:col>
      <xdr:colOff>128756</xdr:colOff>
      <xdr:row>72</xdr:row>
      <xdr:rowOff>152400</xdr:rowOff>
    </xdr:to>
    <xdr:cxnSp macro="">
      <xdr:nvCxnSpPr>
        <xdr:cNvPr id="279" name="AutoShape 434">
          <a:extLst>
            <a:ext uri="{FF2B5EF4-FFF2-40B4-BE49-F238E27FC236}">
              <a16:creationId xmlns:a16="http://schemas.microsoft.com/office/drawing/2014/main" id="{00000000-0008-0000-1B00-000017010000}"/>
            </a:ext>
          </a:extLst>
        </xdr:cNvPr>
        <xdr:cNvCxnSpPr>
          <a:cxnSpLocks noChangeShapeType="1"/>
        </xdr:cNvCxnSpPr>
      </xdr:nvCxnSpPr>
      <xdr:spPr bwMode="auto">
        <a:xfrm flipH="1">
          <a:off x="5184183" y="19244310"/>
          <a:ext cx="651953" cy="163830"/>
        </a:xfrm>
        <a:prstGeom prst="straightConnector1">
          <a:avLst/>
        </a:prstGeom>
        <a:noFill/>
        <a:ln w="9525">
          <a:solidFill>
            <a:srgbClr val="000000"/>
          </a:solidFill>
          <a:round/>
          <a:headEnd/>
          <a:tailEnd type="triangle" w="med" len="med"/>
        </a:ln>
      </xdr:spPr>
    </xdr:cxnSp>
    <xdr:clientData/>
  </xdr:twoCellAnchor>
  <xdr:twoCellAnchor>
    <xdr:from>
      <xdr:col>10</xdr:col>
      <xdr:colOff>191268</xdr:colOff>
      <xdr:row>81</xdr:row>
      <xdr:rowOff>962025</xdr:rowOff>
    </xdr:from>
    <xdr:to>
      <xdr:col>17</xdr:col>
      <xdr:colOff>153904</xdr:colOff>
      <xdr:row>82</xdr:row>
      <xdr:rowOff>95250</xdr:rowOff>
    </xdr:to>
    <xdr:sp macro="" textlink="">
      <xdr:nvSpPr>
        <xdr:cNvPr id="280" name="Text Box 435">
          <a:extLst>
            <a:ext uri="{FF2B5EF4-FFF2-40B4-BE49-F238E27FC236}">
              <a16:creationId xmlns:a16="http://schemas.microsoft.com/office/drawing/2014/main" id="{00000000-0008-0000-1B00-000018010000}"/>
            </a:ext>
          </a:extLst>
        </xdr:cNvPr>
        <xdr:cNvSpPr txBox="1">
          <a:spLocks noChangeArrowheads="1"/>
        </xdr:cNvSpPr>
      </xdr:nvSpPr>
      <xdr:spPr bwMode="auto">
        <a:xfrm>
          <a:off x="2698248" y="22244685"/>
          <a:ext cx="1829536" cy="352425"/>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400" b="1" i="1" u="sng" strike="noStrike" baseline="0">
              <a:solidFill>
                <a:srgbClr val="000000"/>
              </a:solidFill>
              <a:latin typeface="Calibri"/>
              <a:cs typeface="Calibri"/>
            </a:rPr>
            <a:t> TAMPAK BELAKANG</a:t>
          </a:r>
          <a:endParaRPr lang="en-US" sz="1400" b="1" i="1" u="sng" strike="noStrike" baseline="0">
            <a:solidFill>
              <a:srgbClr val="000000"/>
            </a:solidFill>
            <a:latin typeface="Times New Roman"/>
            <a:cs typeface="Times New Roman"/>
          </a:endParaRPr>
        </a:p>
        <a:p>
          <a:pPr algn="l" rtl="0">
            <a:defRPr sz="1000"/>
          </a:pPr>
          <a:endParaRPr lang="en-US" sz="1400" b="1" i="1" u="sng" strike="noStrike" baseline="0">
            <a:solidFill>
              <a:srgbClr val="000000"/>
            </a:solidFill>
            <a:latin typeface="Times New Roman"/>
            <a:cs typeface="Times New Roman"/>
          </a:endParaRPr>
        </a:p>
      </xdr:txBody>
    </xdr:sp>
    <xdr:clientData/>
  </xdr:twoCellAnchor>
  <xdr:twoCellAnchor>
    <xdr:from>
      <xdr:col>19</xdr:col>
      <xdr:colOff>113767</xdr:colOff>
      <xdr:row>111</xdr:row>
      <xdr:rowOff>164583</xdr:rowOff>
    </xdr:from>
    <xdr:to>
      <xdr:col>22</xdr:col>
      <xdr:colOff>46781</xdr:colOff>
      <xdr:row>111</xdr:row>
      <xdr:rowOff>210944</xdr:rowOff>
    </xdr:to>
    <xdr:sp macro="" textlink="">
      <xdr:nvSpPr>
        <xdr:cNvPr id="281" name="Rectangle 437">
          <a:extLst>
            <a:ext uri="{FF2B5EF4-FFF2-40B4-BE49-F238E27FC236}">
              <a16:creationId xmlns:a16="http://schemas.microsoft.com/office/drawing/2014/main" id="{00000000-0008-0000-1B00-000019010000}"/>
            </a:ext>
          </a:extLst>
        </xdr:cNvPr>
        <xdr:cNvSpPr>
          <a:spLocks noChangeArrowheads="1"/>
        </xdr:cNvSpPr>
      </xdr:nvSpPr>
      <xdr:spPr bwMode="auto">
        <a:xfrm rot="3774593" flipV="1">
          <a:off x="5364423" y="29158207"/>
          <a:ext cx="46361" cy="733114"/>
        </a:xfrm>
        <a:prstGeom prst="rect">
          <a:avLst/>
        </a:prstGeom>
        <a:solidFill>
          <a:schemeClr val="accent6">
            <a:lumMod val="50000"/>
          </a:schemeClr>
        </a:solidFill>
        <a:ln w="9525">
          <a:solidFill>
            <a:srgbClr val="000000"/>
          </a:solidFill>
          <a:miter lim="800000"/>
          <a:headEnd/>
          <a:tailEnd/>
        </a:ln>
      </xdr:spPr>
    </xdr:sp>
    <xdr:clientData/>
  </xdr:twoCellAnchor>
  <xdr:twoCellAnchor>
    <xdr:from>
      <xdr:col>16</xdr:col>
      <xdr:colOff>170280</xdr:colOff>
      <xdr:row>111</xdr:row>
      <xdr:rowOff>164265</xdr:rowOff>
    </xdr:from>
    <xdr:to>
      <xdr:col>19</xdr:col>
      <xdr:colOff>244837</xdr:colOff>
      <xdr:row>111</xdr:row>
      <xdr:rowOff>209356</xdr:rowOff>
    </xdr:to>
    <xdr:sp macro="" textlink="">
      <xdr:nvSpPr>
        <xdr:cNvPr id="282" name="Rectangle 438">
          <a:extLst>
            <a:ext uri="{FF2B5EF4-FFF2-40B4-BE49-F238E27FC236}">
              <a16:creationId xmlns:a16="http://schemas.microsoft.com/office/drawing/2014/main" id="{00000000-0008-0000-1B00-00001A010000}"/>
            </a:ext>
          </a:extLst>
        </xdr:cNvPr>
        <xdr:cNvSpPr>
          <a:spLocks noChangeArrowheads="1"/>
        </xdr:cNvSpPr>
      </xdr:nvSpPr>
      <xdr:spPr bwMode="auto">
        <a:xfrm rot="4034719" flipV="1">
          <a:off x="4692243" y="29086482"/>
          <a:ext cx="45091" cy="874657"/>
        </a:xfrm>
        <a:prstGeom prst="rect">
          <a:avLst/>
        </a:prstGeom>
        <a:solidFill>
          <a:schemeClr val="accent6">
            <a:lumMod val="50000"/>
          </a:schemeClr>
        </a:solidFill>
        <a:ln w="9525">
          <a:solidFill>
            <a:srgbClr val="000000"/>
          </a:solidFill>
          <a:miter lim="800000"/>
          <a:headEnd/>
          <a:tailEnd/>
        </a:ln>
      </xdr:spPr>
    </xdr:sp>
    <xdr:clientData/>
  </xdr:twoCellAnchor>
  <xdr:twoCellAnchor>
    <xdr:from>
      <xdr:col>13</xdr:col>
      <xdr:colOff>222667</xdr:colOff>
      <xdr:row>111</xdr:row>
      <xdr:rowOff>164265</xdr:rowOff>
    </xdr:from>
    <xdr:to>
      <xdr:col>17</xdr:col>
      <xdr:colOff>40049</xdr:colOff>
      <xdr:row>111</xdr:row>
      <xdr:rowOff>209356</xdr:rowOff>
    </xdr:to>
    <xdr:sp macro="" textlink="">
      <xdr:nvSpPr>
        <xdr:cNvPr id="283" name="Rectangle 439">
          <a:extLst>
            <a:ext uri="{FF2B5EF4-FFF2-40B4-BE49-F238E27FC236}">
              <a16:creationId xmlns:a16="http://schemas.microsoft.com/office/drawing/2014/main" id="{00000000-0008-0000-1B00-00001B010000}"/>
            </a:ext>
          </a:extLst>
        </xdr:cNvPr>
        <xdr:cNvSpPr>
          <a:spLocks noChangeArrowheads="1"/>
        </xdr:cNvSpPr>
      </xdr:nvSpPr>
      <xdr:spPr bwMode="auto">
        <a:xfrm rot="4034719" flipV="1">
          <a:off x="3949292" y="29081720"/>
          <a:ext cx="45091" cy="884182"/>
        </a:xfrm>
        <a:prstGeom prst="rect">
          <a:avLst/>
        </a:prstGeom>
        <a:solidFill>
          <a:schemeClr val="accent6">
            <a:lumMod val="50000"/>
          </a:schemeClr>
        </a:solidFill>
        <a:ln w="9525">
          <a:solidFill>
            <a:srgbClr val="000000"/>
          </a:solidFill>
          <a:miter lim="800000"/>
          <a:headEnd/>
          <a:tailEnd/>
        </a:ln>
      </xdr:spPr>
    </xdr:sp>
    <xdr:clientData/>
  </xdr:twoCellAnchor>
  <xdr:twoCellAnchor>
    <xdr:from>
      <xdr:col>10</xdr:col>
      <xdr:colOff>247761</xdr:colOff>
      <xdr:row>111</xdr:row>
      <xdr:rowOff>159184</xdr:rowOff>
    </xdr:from>
    <xdr:to>
      <xdr:col>14</xdr:col>
      <xdr:colOff>65143</xdr:colOff>
      <xdr:row>111</xdr:row>
      <xdr:rowOff>204275</xdr:rowOff>
    </xdr:to>
    <xdr:sp macro="" textlink="">
      <xdr:nvSpPr>
        <xdr:cNvPr id="284" name="Rectangle 440">
          <a:extLst>
            <a:ext uri="{FF2B5EF4-FFF2-40B4-BE49-F238E27FC236}">
              <a16:creationId xmlns:a16="http://schemas.microsoft.com/office/drawing/2014/main" id="{00000000-0008-0000-1B00-00001C010000}"/>
            </a:ext>
          </a:extLst>
        </xdr:cNvPr>
        <xdr:cNvSpPr>
          <a:spLocks noChangeArrowheads="1"/>
        </xdr:cNvSpPr>
      </xdr:nvSpPr>
      <xdr:spPr bwMode="auto">
        <a:xfrm rot="4034719" flipV="1">
          <a:off x="3174286" y="29076639"/>
          <a:ext cx="45091" cy="884182"/>
        </a:xfrm>
        <a:prstGeom prst="rect">
          <a:avLst/>
        </a:prstGeom>
        <a:solidFill>
          <a:schemeClr val="accent6">
            <a:lumMod val="50000"/>
          </a:schemeClr>
        </a:solidFill>
        <a:ln w="9525">
          <a:solidFill>
            <a:srgbClr val="000000"/>
          </a:solidFill>
          <a:miter lim="800000"/>
          <a:headEnd/>
          <a:tailEnd/>
        </a:ln>
      </xdr:spPr>
    </xdr:sp>
    <xdr:clientData/>
  </xdr:twoCellAnchor>
  <xdr:twoCellAnchor>
    <xdr:from>
      <xdr:col>11</xdr:col>
      <xdr:colOff>37555</xdr:colOff>
      <xdr:row>111</xdr:row>
      <xdr:rowOff>161725</xdr:rowOff>
    </xdr:from>
    <xdr:to>
      <xdr:col>14</xdr:col>
      <xdr:colOff>30868</xdr:colOff>
      <xdr:row>111</xdr:row>
      <xdr:rowOff>206816</xdr:rowOff>
    </xdr:to>
    <xdr:sp macro="" textlink="">
      <xdr:nvSpPr>
        <xdr:cNvPr id="285" name="Rectangle 441">
          <a:extLst>
            <a:ext uri="{FF2B5EF4-FFF2-40B4-BE49-F238E27FC236}">
              <a16:creationId xmlns:a16="http://schemas.microsoft.com/office/drawing/2014/main" id="{00000000-0008-0000-1B00-00001D010000}"/>
            </a:ext>
          </a:extLst>
        </xdr:cNvPr>
        <xdr:cNvSpPr>
          <a:spLocks noChangeArrowheads="1"/>
        </xdr:cNvSpPr>
      </xdr:nvSpPr>
      <xdr:spPr bwMode="auto">
        <a:xfrm rot="17848421" flipH="1" flipV="1">
          <a:off x="3185396" y="29124564"/>
          <a:ext cx="45091" cy="793413"/>
        </a:xfrm>
        <a:prstGeom prst="rect">
          <a:avLst/>
        </a:prstGeom>
        <a:solidFill>
          <a:schemeClr val="accent6">
            <a:lumMod val="50000"/>
          </a:schemeClr>
        </a:solidFill>
        <a:ln w="9525">
          <a:solidFill>
            <a:srgbClr val="000000"/>
          </a:solidFill>
          <a:miter lim="800000"/>
          <a:headEnd/>
          <a:tailEnd/>
        </a:ln>
      </xdr:spPr>
    </xdr:sp>
    <xdr:clientData/>
  </xdr:twoCellAnchor>
  <xdr:twoCellAnchor>
    <xdr:from>
      <xdr:col>14</xdr:col>
      <xdr:colOff>5479</xdr:colOff>
      <xdr:row>111</xdr:row>
      <xdr:rowOff>161725</xdr:rowOff>
    </xdr:from>
    <xdr:to>
      <xdr:col>16</xdr:col>
      <xdr:colOff>255967</xdr:colOff>
      <xdr:row>111</xdr:row>
      <xdr:rowOff>206816</xdr:rowOff>
    </xdr:to>
    <xdr:sp macro="" textlink="">
      <xdr:nvSpPr>
        <xdr:cNvPr id="286" name="Rectangle 442">
          <a:extLst>
            <a:ext uri="{FF2B5EF4-FFF2-40B4-BE49-F238E27FC236}">
              <a16:creationId xmlns:a16="http://schemas.microsoft.com/office/drawing/2014/main" id="{00000000-0008-0000-1B00-00001E010000}"/>
            </a:ext>
          </a:extLst>
        </xdr:cNvPr>
        <xdr:cNvSpPr>
          <a:spLocks noChangeArrowheads="1"/>
        </xdr:cNvSpPr>
      </xdr:nvSpPr>
      <xdr:spPr bwMode="auto">
        <a:xfrm rot="17848421" flipH="1" flipV="1">
          <a:off x="3948657" y="29129327"/>
          <a:ext cx="45091" cy="783888"/>
        </a:xfrm>
        <a:prstGeom prst="rect">
          <a:avLst/>
        </a:prstGeom>
        <a:solidFill>
          <a:schemeClr val="accent6">
            <a:lumMod val="50000"/>
          </a:schemeClr>
        </a:solidFill>
        <a:ln w="9525">
          <a:solidFill>
            <a:srgbClr val="000000"/>
          </a:solidFill>
          <a:miter lim="800000"/>
          <a:headEnd/>
          <a:tailEnd/>
        </a:ln>
      </xdr:spPr>
    </xdr:sp>
    <xdr:clientData/>
  </xdr:twoCellAnchor>
  <xdr:twoCellAnchor>
    <xdr:from>
      <xdr:col>16</xdr:col>
      <xdr:colOff>212171</xdr:colOff>
      <xdr:row>111</xdr:row>
      <xdr:rowOff>176967</xdr:rowOff>
    </xdr:from>
    <xdr:to>
      <xdr:col>19</xdr:col>
      <xdr:colOff>205484</xdr:colOff>
      <xdr:row>111</xdr:row>
      <xdr:rowOff>222058</xdr:rowOff>
    </xdr:to>
    <xdr:sp macro="" textlink="">
      <xdr:nvSpPr>
        <xdr:cNvPr id="287" name="Rectangle 443">
          <a:extLst>
            <a:ext uri="{FF2B5EF4-FFF2-40B4-BE49-F238E27FC236}">
              <a16:creationId xmlns:a16="http://schemas.microsoft.com/office/drawing/2014/main" id="{00000000-0008-0000-1B00-00001F010000}"/>
            </a:ext>
          </a:extLst>
        </xdr:cNvPr>
        <xdr:cNvSpPr>
          <a:spLocks noChangeArrowheads="1"/>
        </xdr:cNvSpPr>
      </xdr:nvSpPr>
      <xdr:spPr bwMode="auto">
        <a:xfrm rot="17848421" flipH="1" flipV="1">
          <a:off x="4693512" y="29139806"/>
          <a:ext cx="45091" cy="793413"/>
        </a:xfrm>
        <a:prstGeom prst="rect">
          <a:avLst/>
        </a:prstGeom>
        <a:solidFill>
          <a:schemeClr val="accent6">
            <a:lumMod val="50000"/>
          </a:schemeClr>
        </a:solidFill>
        <a:ln w="9525">
          <a:solidFill>
            <a:srgbClr val="000000"/>
          </a:solidFill>
          <a:miter lim="800000"/>
          <a:headEnd/>
          <a:tailEnd/>
        </a:ln>
      </xdr:spPr>
    </xdr:sp>
    <xdr:clientData/>
  </xdr:twoCellAnchor>
  <xdr:twoCellAnchor>
    <xdr:from>
      <xdr:col>19</xdr:col>
      <xdr:colOff>161689</xdr:colOff>
      <xdr:row>111</xdr:row>
      <xdr:rowOff>161724</xdr:rowOff>
    </xdr:from>
    <xdr:to>
      <xdr:col>22</xdr:col>
      <xdr:colOff>9016</xdr:colOff>
      <xdr:row>111</xdr:row>
      <xdr:rowOff>206815</xdr:rowOff>
    </xdr:to>
    <xdr:sp macro="" textlink="">
      <xdr:nvSpPr>
        <xdr:cNvPr id="288" name="Rectangle 444">
          <a:extLst>
            <a:ext uri="{FF2B5EF4-FFF2-40B4-BE49-F238E27FC236}">
              <a16:creationId xmlns:a16="http://schemas.microsoft.com/office/drawing/2014/main" id="{00000000-0008-0000-1B00-000020010000}"/>
            </a:ext>
          </a:extLst>
        </xdr:cNvPr>
        <xdr:cNvSpPr>
          <a:spLocks noChangeArrowheads="1"/>
        </xdr:cNvSpPr>
      </xdr:nvSpPr>
      <xdr:spPr bwMode="auto">
        <a:xfrm rot="18060144" flipH="1" flipV="1">
          <a:off x="5370137" y="29197556"/>
          <a:ext cx="45091" cy="647427"/>
        </a:xfrm>
        <a:prstGeom prst="rect">
          <a:avLst/>
        </a:prstGeom>
        <a:solidFill>
          <a:schemeClr val="accent6">
            <a:lumMod val="50000"/>
          </a:schemeClr>
        </a:solidFill>
        <a:ln w="9525">
          <a:solidFill>
            <a:srgbClr val="000000"/>
          </a:solidFill>
          <a:miter lim="800000"/>
          <a:headEnd/>
          <a:tailEnd/>
        </a:ln>
      </xdr:spPr>
    </xdr:sp>
    <xdr:clientData/>
  </xdr:twoCellAnchor>
  <xdr:twoCellAnchor>
    <xdr:from>
      <xdr:col>11</xdr:col>
      <xdr:colOff>8992</xdr:colOff>
      <xdr:row>110</xdr:row>
      <xdr:rowOff>204245</xdr:rowOff>
    </xdr:from>
    <xdr:to>
      <xdr:col>22</xdr:col>
      <xdr:colOff>26787</xdr:colOff>
      <xdr:row>111</xdr:row>
      <xdr:rowOff>20736</xdr:rowOff>
    </xdr:to>
    <xdr:sp macro="" textlink="">
      <xdr:nvSpPr>
        <xdr:cNvPr id="289" name="Rectangle 445">
          <a:extLst>
            <a:ext uri="{FF2B5EF4-FFF2-40B4-BE49-F238E27FC236}">
              <a16:creationId xmlns:a16="http://schemas.microsoft.com/office/drawing/2014/main" id="{00000000-0008-0000-1B00-000021010000}"/>
            </a:ext>
          </a:extLst>
        </xdr:cNvPr>
        <xdr:cNvSpPr>
          <a:spLocks noChangeArrowheads="1"/>
        </xdr:cNvSpPr>
      </xdr:nvSpPr>
      <xdr:spPr bwMode="auto">
        <a:xfrm>
          <a:off x="2782672" y="29320265"/>
          <a:ext cx="2951495" cy="37471"/>
        </a:xfrm>
        <a:prstGeom prst="rect">
          <a:avLst/>
        </a:prstGeom>
        <a:solidFill>
          <a:schemeClr val="accent6">
            <a:lumMod val="50000"/>
          </a:schemeClr>
        </a:solidFill>
        <a:ln w="9525">
          <a:solidFill>
            <a:srgbClr val="000000"/>
          </a:solidFill>
          <a:miter lim="800000"/>
          <a:headEnd/>
          <a:tailEnd/>
        </a:ln>
      </xdr:spPr>
    </xdr:sp>
    <xdr:clientData/>
  </xdr:twoCellAnchor>
  <xdr:twoCellAnchor>
    <xdr:from>
      <xdr:col>13</xdr:col>
      <xdr:colOff>241708</xdr:colOff>
      <xdr:row>111</xdr:row>
      <xdr:rowOff>19466</xdr:rowOff>
    </xdr:from>
    <xdr:to>
      <xdr:col>14</xdr:col>
      <xdr:colOff>35945</xdr:colOff>
      <xdr:row>111</xdr:row>
      <xdr:rowOff>352885</xdr:rowOff>
    </xdr:to>
    <xdr:sp macro="" textlink="">
      <xdr:nvSpPr>
        <xdr:cNvPr id="290" name="Rectangle 446">
          <a:extLst>
            <a:ext uri="{FF2B5EF4-FFF2-40B4-BE49-F238E27FC236}">
              <a16:creationId xmlns:a16="http://schemas.microsoft.com/office/drawing/2014/main" id="{00000000-0008-0000-1B00-000022010000}"/>
            </a:ext>
          </a:extLst>
        </xdr:cNvPr>
        <xdr:cNvSpPr>
          <a:spLocks noChangeArrowheads="1"/>
        </xdr:cNvSpPr>
      </xdr:nvSpPr>
      <xdr:spPr bwMode="auto">
        <a:xfrm flipH="1" flipV="1">
          <a:off x="3548788" y="29356466"/>
          <a:ext cx="60937" cy="333419"/>
        </a:xfrm>
        <a:prstGeom prst="rect">
          <a:avLst/>
        </a:prstGeom>
        <a:solidFill>
          <a:schemeClr val="accent6">
            <a:lumMod val="50000"/>
          </a:schemeClr>
        </a:solidFill>
        <a:ln w="9525">
          <a:solidFill>
            <a:srgbClr val="000000"/>
          </a:solidFill>
          <a:miter lim="800000"/>
          <a:headEnd/>
          <a:tailEnd/>
        </a:ln>
      </xdr:spPr>
    </xdr:sp>
    <xdr:clientData/>
  </xdr:twoCellAnchor>
  <xdr:twoCellAnchor>
    <xdr:from>
      <xdr:col>16</xdr:col>
      <xdr:colOff>231847</xdr:colOff>
      <xdr:row>111</xdr:row>
      <xdr:rowOff>19466</xdr:rowOff>
    </xdr:from>
    <xdr:to>
      <xdr:col>17</xdr:col>
      <xdr:colOff>26084</xdr:colOff>
      <xdr:row>111</xdr:row>
      <xdr:rowOff>352885</xdr:rowOff>
    </xdr:to>
    <xdr:sp macro="" textlink="">
      <xdr:nvSpPr>
        <xdr:cNvPr id="291" name="Rectangle 447">
          <a:extLst>
            <a:ext uri="{FF2B5EF4-FFF2-40B4-BE49-F238E27FC236}">
              <a16:creationId xmlns:a16="http://schemas.microsoft.com/office/drawing/2014/main" id="{00000000-0008-0000-1B00-000023010000}"/>
            </a:ext>
          </a:extLst>
        </xdr:cNvPr>
        <xdr:cNvSpPr>
          <a:spLocks noChangeArrowheads="1"/>
        </xdr:cNvSpPr>
      </xdr:nvSpPr>
      <xdr:spPr bwMode="auto">
        <a:xfrm flipH="1" flipV="1">
          <a:off x="4339027" y="29356466"/>
          <a:ext cx="60937" cy="333419"/>
        </a:xfrm>
        <a:prstGeom prst="rect">
          <a:avLst/>
        </a:prstGeom>
        <a:solidFill>
          <a:schemeClr val="accent6">
            <a:lumMod val="50000"/>
          </a:schemeClr>
        </a:solidFill>
        <a:ln w="9525">
          <a:solidFill>
            <a:srgbClr val="000000"/>
          </a:solidFill>
          <a:miter lim="800000"/>
          <a:headEnd/>
          <a:tailEnd/>
        </a:ln>
      </xdr:spPr>
    </xdr:sp>
    <xdr:clientData/>
  </xdr:twoCellAnchor>
  <xdr:twoCellAnchor>
    <xdr:from>
      <xdr:col>19</xdr:col>
      <xdr:colOff>138838</xdr:colOff>
      <xdr:row>111</xdr:row>
      <xdr:rowOff>19466</xdr:rowOff>
    </xdr:from>
    <xdr:to>
      <xdr:col>19</xdr:col>
      <xdr:colOff>190250</xdr:colOff>
      <xdr:row>111</xdr:row>
      <xdr:rowOff>352885</xdr:rowOff>
    </xdr:to>
    <xdr:sp macro="" textlink="">
      <xdr:nvSpPr>
        <xdr:cNvPr id="292" name="Rectangle 448">
          <a:extLst>
            <a:ext uri="{FF2B5EF4-FFF2-40B4-BE49-F238E27FC236}">
              <a16:creationId xmlns:a16="http://schemas.microsoft.com/office/drawing/2014/main" id="{00000000-0008-0000-1B00-000024010000}"/>
            </a:ext>
          </a:extLst>
        </xdr:cNvPr>
        <xdr:cNvSpPr>
          <a:spLocks noChangeArrowheads="1"/>
        </xdr:cNvSpPr>
      </xdr:nvSpPr>
      <xdr:spPr bwMode="auto">
        <a:xfrm flipH="1" flipV="1">
          <a:off x="5046118" y="29356466"/>
          <a:ext cx="51412" cy="333419"/>
        </a:xfrm>
        <a:prstGeom prst="rect">
          <a:avLst/>
        </a:prstGeom>
        <a:solidFill>
          <a:schemeClr val="accent6">
            <a:lumMod val="50000"/>
          </a:schemeClr>
        </a:solidFill>
        <a:ln w="9525">
          <a:solidFill>
            <a:srgbClr val="000000"/>
          </a:solidFill>
          <a:miter lim="800000"/>
          <a:headEnd/>
          <a:tailEnd/>
        </a:ln>
      </xdr:spPr>
    </xdr:sp>
    <xdr:clientData/>
  </xdr:twoCellAnchor>
  <xdr:twoCellAnchor>
    <xdr:from>
      <xdr:col>10</xdr:col>
      <xdr:colOff>151917</xdr:colOff>
      <xdr:row>104</xdr:row>
      <xdr:rowOff>76407</xdr:rowOff>
    </xdr:from>
    <xdr:to>
      <xdr:col>22</xdr:col>
      <xdr:colOff>141037</xdr:colOff>
      <xdr:row>104</xdr:row>
      <xdr:rowOff>219301</xdr:rowOff>
    </xdr:to>
    <xdr:sp macro="" textlink="">
      <xdr:nvSpPr>
        <xdr:cNvPr id="293" name="Rectangle 449">
          <a:extLst>
            <a:ext uri="{FF2B5EF4-FFF2-40B4-BE49-F238E27FC236}">
              <a16:creationId xmlns:a16="http://schemas.microsoft.com/office/drawing/2014/main" id="{00000000-0008-0000-1B00-000025010000}"/>
            </a:ext>
          </a:extLst>
        </xdr:cNvPr>
        <xdr:cNvSpPr>
          <a:spLocks noChangeArrowheads="1"/>
        </xdr:cNvSpPr>
      </xdr:nvSpPr>
      <xdr:spPr bwMode="auto">
        <a:xfrm>
          <a:off x="2658897" y="27836067"/>
          <a:ext cx="3189520" cy="142894"/>
        </a:xfrm>
        <a:prstGeom prst="rect">
          <a:avLst/>
        </a:prstGeom>
        <a:solidFill>
          <a:schemeClr val="bg1">
            <a:lumMod val="85000"/>
          </a:schemeClr>
        </a:solidFill>
        <a:ln w="9525">
          <a:solidFill>
            <a:srgbClr val="000000"/>
          </a:solidFill>
          <a:prstDash val="dash"/>
          <a:miter lim="800000"/>
          <a:headEnd/>
          <a:tailEnd/>
        </a:ln>
      </xdr:spPr>
    </xdr:sp>
    <xdr:clientData/>
  </xdr:twoCellAnchor>
  <xdr:twoCellAnchor>
    <xdr:from>
      <xdr:col>10</xdr:col>
      <xdr:colOff>151917</xdr:colOff>
      <xdr:row>104</xdr:row>
      <xdr:rowOff>76407</xdr:rowOff>
    </xdr:from>
    <xdr:to>
      <xdr:col>11</xdr:col>
      <xdr:colOff>8992</xdr:colOff>
      <xdr:row>113</xdr:row>
      <xdr:rowOff>10118</xdr:rowOff>
    </xdr:to>
    <xdr:sp macro="" textlink="">
      <xdr:nvSpPr>
        <xdr:cNvPr id="294" name="Rectangle 450">
          <a:extLst>
            <a:ext uri="{FF2B5EF4-FFF2-40B4-BE49-F238E27FC236}">
              <a16:creationId xmlns:a16="http://schemas.microsoft.com/office/drawing/2014/main" id="{00000000-0008-0000-1B00-000026010000}"/>
            </a:ext>
          </a:extLst>
        </xdr:cNvPr>
        <xdr:cNvSpPr>
          <a:spLocks noChangeArrowheads="1"/>
        </xdr:cNvSpPr>
      </xdr:nvSpPr>
      <xdr:spPr bwMode="auto">
        <a:xfrm>
          <a:off x="2658897" y="27836067"/>
          <a:ext cx="123775" cy="2844551"/>
        </a:xfrm>
        <a:prstGeom prst="rect">
          <a:avLst/>
        </a:prstGeom>
        <a:solidFill>
          <a:schemeClr val="bg1">
            <a:lumMod val="50000"/>
          </a:schemeClr>
        </a:solidFill>
        <a:ln w="9525">
          <a:solidFill>
            <a:srgbClr val="000000"/>
          </a:solidFill>
          <a:miter lim="800000"/>
          <a:headEnd/>
          <a:tailEnd/>
        </a:ln>
      </xdr:spPr>
    </xdr:sp>
    <xdr:clientData/>
  </xdr:twoCellAnchor>
  <xdr:twoCellAnchor>
    <xdr:from>
      <xdr:col>22</xdr:col>
      <xdr:colOff>26787</xdr:colOff>
      <xdr:row>104</xdr:row>
      <xdr:rowOff>76407</xdr:rowOff>
    </xdr:from>
    <xdr:to>
      <xdr:col>22</xdr:col>
      <xdr:colOff>141037</xdr:colOff>
      <xdr:row>113</xdr:row>
      <xdr:rowOff>10118</xdr:rowOff>
    </xdr:to>
    <xdr:sp macro="" textlink="">
      <xdr:nvSpPr>
        <xdr:cNvPr id="295" name="Rectangle 451">
          <a:extLst>
            <a:ext uri="{FF2B5EF4-FFF2-40B4-BE49-F238E27FC236}">
              <a16:creationId xmlns:a16="http://schemas.microsoft.com/office/drawing/2014/main" id="{00000000-0008-0000-1B00-000027010000}"/>
            </a:ext>
          </a:extLst>
        </xdr:cNvPr>
        <xdr:cNvSpPr>
          <a:spLocks noChangeArrowheads="1"/>
        </xdr:cNvSpPr>
      </xdr:nvSpPr>
      <xdr:spPr bwMode="auto">
        <a:xfrm>
          <a:off x="5734167" y="27836067"/>
          <a:ext cx="114250" cy="2844551"/>
        </a:xfrm>
        <a:prstGeom prst="rect">
          <a:avLst/>
        </a:prstGeom>
        <a:solidFill>
          <a:schemeClr val="bg1">
            <a:lumMod val="50000"/>
          </a:schemeClr>
        </a:solidFill>
        <a:ln w="9525">
          <a:solidFill>
            <a:srgbClr val="000000"/>
          </a:solidFill>
          <a:miter lim="800000"/>
          <a:headEnd/>
          <a:tailEnd/>
        </a:ln>
      </xdr:spPr>
    </xdr:sp>
    <xdr:clientData/>
  </xdr:twoCellAnchor>
  <xdr:twoCellAnchor>
    <xdr:from>
      <xdr:col>10</xdr:col>
      <xdr:colOff>151917</xdr:colOff>
      <xdr:row>111</xdr:row>
      <xdr:rowOff>600568</xdr:rowOff>
    </xdr:from>
    <xdr:to>
      <xdr:col>22</xdr:col>
      <xdr:colOff>141037</xdr:colOff>
      <xdr:row>111</xdr:row>
      <xdr:rowOff>724409</xdr:rowOff>
    </xdr:to>
    <xdr:sp macro="" textlink="">
      <xdr:nvSpPr>
        <xdr:cNvPr id="296" name="Rectangle 452">
          <a:extLst>
            <a:ext uri="{FF2B5EF4-FFF2-40B4-BE49-F238E27FC236}">
              <a16:creationId xmlns:a16="http://schemas.microsoft.com/office/drawing/2014/main" id="{00000000-0008-0000-1B00-000028010000}"/>
            </a:ext>
          </a:extLst>
        </xdr:cNvPr>
        <xdr:cNvSpPr>
          <a:spLocks noChangeArrowheads="1"/>
        </xdr:cNvSpPr>
      </xdr:nvSpPr>
      <xdr:spPr bwMode="auto">
        <a:xfrm>
          <a:off x="2658897" y="29937568"/>
          <a:ext cx="3189520" cy="123841"/>
        </a:xfrm>
        <a:prstGeom prst="rect">
          <a:avLst/>
        </a:prstGeom>
        <a:solidFill>
          <a:schemeClr val="bg1">
            <a:lumMod val="85000"/>
          </a:schemeClr>
        </a:solidFill>
        <a:ln w="9525">
          <a:solidFill>
            <a:srgbClr val="000000"/>
          </a:solidFill>
          <a:miter lim="800000"/>
          <a:headEnd/>
          <a:tailEnd/>
        </a:ln>
      </xdr:spPr>
    </xdr:sp>
    <xdr:clientData/>
  </xdr:twoCellAnchor>
  <xdr:twoCellAnchor>
    <xdr:from>
      <xdr:col>10</xdr:col>
      <xdr:colOff>151917</xdr:colOff>
      <xdr:row>111</xdr:row>
      <xdr:rowOff>390991</xdr:rowOff>
    </xdr:from>
    <xdr:to>
      <xdr:col>22</xdr:col>
      <xdr:colOff>141037</xdr:colOff>
      <xdr:row>111</xdr:row>
      <xdr:rowOff>467201</xdr:rowOff>
    </xdr:to>
    <xdr:sp macro="" textlink="">
      <xdr:nvSpPr>
        <xdr:cNvPr id="297" name="Rectangle 453">
          <a:extLst>
            <a:ext uri="{FF2B5EF4-FFF2-40B4-BE49-F238E27FC236}">
              <a16:creationId xmlns:a16="http://schemas.microsoft.com/office/drawing/2014/main" id="{00000000-0008-0000-1B00-000029010000}"/>
            </a:ext>
          </a:extLst>
        </xdr:cNvPr>
        <xdr:cNvSpPr>
          <a:spLocks noChangeArrowheads="1"/>
        </xdr:cNvSpPr>
      </xdr:nvSpPr>
      <xdr:spPr bwMode="auto">
        <a:xfrm>
          <a:off x="2658897" y="29727991"/>
          <a:ext cx="3189520" cy="76210"/>
        </a:xfrm>
        <a:prstGeom prst="rect">
          <a:avLst/>
        </a:prstGeom>
        <a:solidFill>
          <a:schemeClr val="bg1">
            <a:lumMod val="85000"/>
          </a:schemeClr>
        </a:solidFill>
        <a:ln w="9525">
          <a:solidFill>
            <a:srgbClr val="000000"/>
          </a:solidFill>
          <a:miter lim="800000"/>
          <a:headEnd/>
          <a:tailEnd/>
        </a:ln>
      </xdr:spPr>
    </xdr:sp>
    <xdr:clientData/>
  </xdr:twoCellAnchor>
  <xdr:twoCellAnchor>
    <xdr:from>
      <xdr:col>10</xdr:col>
      <xdr:colOff>151917</xdr:colOff>
      <xdr:row>111</xdr:row>
      <xdr:rowOff>390991</xdr:rowOff>
    </xdr:from>
    <xdr:to>
      <xdr:col>10</xdr:col>
      <xdr:colOff>228083</xdr:colOff>
      <xdr:row>111</xdr:row>
      <xdr:rowOff>467201</xdr:rowOff>
    </xdr:to>
    <xdr:sp macro="" textlink="">
      <xdr:nvSpPr>
        <xdr:cNvPr id="298" name="Rectangle 454">
          <a:extLst>
            <a:ext uri="{FF2B5EF4-FFF2-40B4-BE49-F238E27FC236}">
              <a16:creationId xmlns:a16="http://schemas.microsoft.com/office/drawing/2014/main" id="{00000000-0008-0000-1B00-00002A010000}"/>
            </a:ext>
          </a:extLst>
        </xdr:cNvPr>
        <xdr:cNvSpPr>
          <a:spLocks noChangeArrowheads="1"/>
        </xdr:cNvSpPr>
      </xdr:nvSpPr>
      <xdr:spPr bwMode="auto">
        <a:xfrm>
          <a:off x="2658897" y="29727991"/>
          <a:ext cx="76166" cy="76210"/>
        </a:xfrm>
        <a:prstGeom prst="rect">
          <a:avLst/>
        </a:prstGeom>
        <a:solidFill>
          <a:schemeClr val="bg1">
            <a:lumMod val="75000"/>
          </a:schemeClr>
        </a:solidFill>
        <a:ln w="9525">
          <a:solidFill>
            <a:srgbClr val="000000"/>
          </a:solidFill>
          <a:miter lim="800000"/>
          <a:headEnd/>
          <a:tailEnd/>
        </a:ln>
      </xdr:spPr>
    </xdr:sp>
    <xdr:clientData/>
  </xdr:twoCellAnchor>
  <xdr:twoCellAnchor>
    <xdr:from>
      <xdr:col>22</xdr:col>
      <xdr:colOff>64871</xdr:colOff>
      <xdr:row>111</xdr:row>
      <xdr:rowOff>390991</xdr:rowOff>
    </xdr:from>
    <xdr:to>
      <xdr:col>22</xdr:col>
      <xdr:colOff>141037</xdr:colOff>
      <xdr:row>111</xdr:row>
      <xdr:rowOff>467201</xdr:rowOff>
    </xdr:to>
    <xdr:sp macro="" textlink="">
      <xdr:nvSpPr>
        <xdr:cNvPr id="299" name="Rectangle 455">
          <a:extLst>
            <a:ext uri="{FF2B5EF4-FFF2-40B4-BE49-F238E27FC236}">
              <a16:creationId xmlns:a16="http://schemas.microsoft.com/office/drawing/2014/main" id="{00000000-0008-0000-1B00-00002B010000}"/>
            </a:ext>
          </a:extLst>
        </xdr:cNvPr>
        <xdr:cNvSpPr>
          <a:spLocks noChangeArrowheads="1"/>
        </xdr:cNvSpPr>
      </xdr:nvSpPr>
      <xdr:spPr bwMode="auto">
        <a:xfrm>
          <a:off x="5772251" y="29727991"/>
          <a:ext cx="76166" cy="76210"/>
        </a:xfrm>
        <a:prstGeom prst="rect">
          <a:avLst/>
        </a:prstGeom>
        <a:solidFill>
          <a:schemeClr val="bg1">
            <a:lumMod val="75000"/>
          </a:schemeClr>
        </a:solidFill>
        <a:ln w="9525">
          <a:solidFill>
            <a:srgbClr val="000000"/>
          </a:solidFill>
          <a:miter lim="800000"/>
          <a:headEnd/>
          <a:tailEnd/>
        </a:ln>
      </xdr:spPr>
    </xdr:sp>
    <xdr:clientData/>
  </xdr:twoCellAnchor>
  <xdr:twoCellAnchor>
    <xdr:from>
      <xdr:col>22</xdr:col>
      <xdr:colOff>64871</xdr:colOff>
      <xdr:row>111</xdr:row>
      <xdr:rowOff>596124</xdr:rowOff>
    </xdr:from>
    <xdr:to>
      <xdr:col>22</xdr:col>
      <xdr:colOff>141037</xdr:colOff>
      <xdr:row>111</xdr:row>
      <xdr:rowOff>719965</xdr:rowOff>
    </xdr:to>
    <xdr:sp macro="" textlink="">
      <xdr:nvSpPr>
        <xdr:cNvPr id="300" name="Rectangle 456">
          <a:extLst>
            <a:ext uri="{FF2B5EF4-FFF2-40B4-BE49-F238E27FC236}">
              <a16:creationId xmlns:a16="http://schemas.microsoft.com/office/drawing/2014/main" id="{00000000-0008-0000-1B00-00002C010000}"/>
            </a:ext>
          </a:extLst>
        </xdr:cNvPr>
        <xdr:cNvSpPr>
          <a:spLocks noChangeArrowheads="1"/>
        </xdr:cNvSpPr>
      </xdr:nvSpPr>
      <xdr:spPr bwMode="auto">
        <a:xfrm>
          <a:off x="5772251" y="29933124"/>
          <a:ext cx="76166" cy="123841"/>
        </a:xfrm>
        <a:prstGeom prst="rect">
          <a:avLst/>
        </a:prstGeom>
        <a:solidFill>
          <a:schemeClr val="bg1">
            <a:lumMod val="75000"/>
          </a:schemeClr>
        </a:solidFill>
        <a:ln w="9525">
          <a:solidFill>
            <a:srgbClr val="000000"/>
          </a:solidFill>
          <a:miter lim="800000"/>
          <a:headEnd/>
          <a:tailEnd/>
        </a:ln>
      </xdr:spPr>
    </xdr:sp>
    <xdr:clientData/>
  </xdr:twoCellAnchor>
  <xdr:twoCellAnchor>
    <xdr:from>
      <xdr:col>10</xdr:col>
      <xdr:colOff>151917</xdr:colOff>
      <xdr:row>111</xdr:row>
      <xdr:rowOff>600568</xdr:rowOff>
    </xdr:from>
    <xdr:to>
      <xdr:col>10</xdr:col>
      <xdr:colOff>228083</xdr:colOff>
      <xdr:row>111</xdr:row>
      <xdr:rowOff>724409</xdr:rowOff>
    </xdr:to>
    <xdr:sp macro="" textlink="">
      <xdr:nvSpPr>
        <xdr:cNvPr id="301" name="Rectangle 457">
          <a:extLst>
            <a:ext uri="{FF2B5EF4-FFF2-40B4-BE49-F238E27FC236}">
              <a16:creationId xmlns:a16="http://schemas.microsoft.com/office/drawing/2014/main" id="{00000000-0008-0000-1B00-00002D010000}"/>
            </a:ext>
          </a:extLst>
        </xdr:cNvPr>
        <xdr:cNvSpPr>
          <a:spLocks noChangeArrowheads="1"/>
        </xdr:cNvSpPr>
      </xdr:nvSpPr>
      <xdr:spPr bwMode="auto">
        <a:xfrm>
          <a:off x="2658897" y="29937568"/>
          <a:ext cx="76166" cy="123841"/>
        </a:xfrm>
        <a:prstGeom prst="rect">
          <a:avLst/>
        </a:prstGeom>
        <a:solidFill>
          <a:schemeClr val="bg1">
            <a:lumMod val="75000"/>
          </a:schemeClr>
        </a:solidFill>
        <a:ln w="9525">
          <a:solidFill>
            <a:srgbClr val="000000"/>
          </a:solidFill>
          <a:miter lim="800000"/>
          <a:headEnd/>
          <a:tailEnd/>
        </a:ln>
      </xdr:spPr>
    </xdr:sp>
    <xdr:clientData/>
  </xdr:twoCellAnchor>
  <xdr:twoCellAnchor>
    <xdr:from>
      <xdr:col>25</xdr:col>
      <xdr:colOff>150853</xdr:colOff>
      <xdr:row>104</xdr:row>
      <xdr:rowOff>162144</xdr:rowOff>
    </xdr:from>
    <xdr:to>
      <xdr:col>25</xdr:col>
      <xdr:colOff>150853</xdr:colOff>
      <xdr:row>113</xdr:row>
      <xdr:rowOff>105381</xdr:rowOff>
    </xdr:to>
    <xdr:cxnSp macro="">
      <xdr:nvCxnSpPr>
        <xdr:cNvPr id="302" name="AutoShape 458">
          <a:extLst>
            <a:ext uri="{FF2B5EF4-FFF2-40B4-BE49-F238E27FC236}">
              <a16:creationId xmlns:a16="http://schemas.microsoft.com/office/drawing/2014/main" id="{00000000-0008-0000-1B00-00002E010000}"/>
            </a:ext>
          </a:extLst>
        </xdr:cNvPr>
        <xdr:cNvCxnSpPr>
          <a:cxnSpLocks noChangeShapeType="1"/>
        </xdr:cNvCxnSpPr>
      </xdr:nvCxnSpPr>
      <xdr:spPr bwMode="auto">
        <a:xfrm flipV="1">
          <a:off x="6658333" y="27921804"/>
          <a:ext cx="0" cy="2854077"/>
        </a:xfrm>
        <a:prstGeom prst="straightConnector1">
          <a:avLst/>
        </a:prstGeom>
        <a:noFill/>
        <a:ln w="9525">
          <a:solidFill>
            <a:srgbClr val="000000"/>
          </a:solidFill>
          <a:round/>
          <a:headEnd/>
          <a:tailEnd/>
        </a:ln>
      </xdr:spPr>
    </xdr:cxnSp>
    <xdr:clientData/>
  </xdr:twoCellAnchor>
  <xdr:twoCellAnchor>
    <xdr:from>
      <xdr:col>25</xdr:col>
      <xdr:colOff>36920</xdr:colOff>
      <xdr:row>104</xdr:row>
      <xdr:rowOff>219619</xdr:rowOff>
    </xdr:from>
    <xdr:to>
      <xdr:col>26</xdr:col>
      <xdr:colOff>8244</xdr:colOff>
      <xdr:row>111</xdr:row>
      <xdr:rowOff>467518</xdr:rowOff>
    </xdr:to>
    <xdr:grpSp>
      <xdr:nvGrpSpPr>
        <xdr:cNvPr id="303" name="Group 459">
          <a:extLst>
            <a:ext uri="{FF2B5EF4-FFF2-40B4-BE49-F238E27FC236}">
              <a16:creationId xmlns:a16="http://schemas.microsoft.com/office/drawing/2014/main" id="{00000000-0008-0000-1B00-00002F010000}"/>
            </a:ext>
          </a:extLst>
        </xdr:cNvPr>
        <xdr:cNvGrpSpPr>
          <a:grpSpLocks/>
        </xdr:cNvGrpSpPr>
      </xdr:nvGrpSpPr>
      <xdr:grpSpPr bwMode="auto">
        <a:xfrm rot="5400000">
          <a:off x="6356582" y="29561557"/>
          <a:ext cx="1873499" cy="263424"/>
          <a:chOff x="2670" y="9945"/>
          <a:chExt cx="165" cy="360"/>
        </a:xfrm>
      </xdr:grpSpPr>
      <xdr:cxnSp macro="">
        <xdr:nvCxnSpPr>
          <xdr:cNvPr id="304" name="AutoShape 460">
            <a:extLst>
              <a:ext uri="{FF2B5EF4-FFF2-40B4-BE49-F238E27FC236}">
                <a16:creationId xmlns:a16="http://schemas.microsoft.com/office/drawing/2014/main" id="{00000000-0008-0000-1B00-000030010000}"/>
              </a:ext>
            </a:extLst>
          </xdr:cNvPr>
          <xdr:cNvCxnSpPr>
            <a:cxnSpLocks noChangeShapeType="1"/>
          </xdr:cNvCxnSpPr>
        </xdr:nvCxnSpPr>
        <xdr:spPr bwMode="auto">
          <a:xfrm>
            <a:off x="2670" y="9945"/>
            <a:ext cx="0" cy="360"/>
          </a:xfrm>
          <a:prstGeom prst="straightConnector1">
            <a:avLst/>
          </a:prstGeom>
          <a:noFill/>
          <a:ln w="9525">
            <a:solidFill>
              <a:srgbClr val="000000"/>
            </a:solidFill>
            <a:round/>
            <a:headEnd/>
            <a:tailEnd/>
          </a:ln>
        </xdr:spPr>
      </xdr:cxnSp>
      <xdr:cxnSp macro="">
        <xdr:nvCxnSpPr>
          <xdr:cNvPr id="305" name="AutoShape 461">
            <a:extLst>
              <a:ext uri="{FF2B5EF4-FFF2-40B4-BE49-F238E27FC236}">
                <a16:creationId xmlns:a16="http://schemas.microsoft.com/office/drawing/2014/main" id="{00000000-0008-0000-1B00-000031010000}"/>
              </a:ext>
            </a:extLst>
          </xdr:cNvPr>
          <xdr:cNvCxnSpPr>
            <a:cxnSpLocks noChangeShapeType="1"/>
          </xdr:cNvCxnSpPr>
        </xdr:nvCxnSpPr>
        <xdr:spPr bwMode="auto">
          <a:xfrm>
            <a:off x="2835" y="9945"/>
            <a:ext cx="0" cy="360"/>
          </a:xfrm>
          <a:prstGeom prst="straightConnector1">
            <a:avLst/>
          </a:prstGeom>
          <a:noFill/>
          <a:ln w="9525">
            <a:solidFill>
              <a:srgbClr val="000000"/>
            </a:solidFill>
            <a:round/>
            <a:headEnd/>
            <a:tailEnd/>
          </a:ln>
        </xdr:spPr>
      </xdr:cxnSp>
    </xdr:grpSp>
    <xdr:clientData/>
  </xdr:twoCellAnchor>
  <xdr:twoCellAnchor>
    <xdr:from>
      <xdr:col>25</xdr:col>
      <xdr:colOff>18196</xdr:colOff>
      <xdr:row>111</xdr:row>
      <xdr:rowOff>724410</xdr:rowOff>
    </xdr:from>
    <xdr:to>
      <xdr:col>25</xdr:col>
      <xdr:colOff>246695</xdr:colOff>
      <xdr:row>113</xdr:row>
      <xdr:rowOff>10118</xdr:rowOff>
    </xdr:to>
    <xdr:grpSp>
      <xdr:nvGrpSpPr>
        <xdr:cNvPr id="306" name="Group 462">
          <a:extLst>
            <a:ext uri="{FF2B5EF4-FFF2-40B4-BE49-F238E27FC236}">
              <a16:creationId xmlns:a16="http://schemas.microsoft.com/office/drawing/2014/main" id="{00000000-0008-0000-1B00-000032010000}"/>
            </a:ext>
          </a:extLst>
        </xdr:cNvPr>
        <xdr:cNvGrpSpPr>
          <a:grpSpLocks/>
        </xdr:cNvGrpSpPr>
      </xdr:nvGrpSpPr>
      <xdr:grpSpPr bwMode="auto">
        <a:xfrm rot="5400000">
          <a:off x="6941192" y="31088614"/>
          <a:ext cx="631908" cy="228499"/>
          <a:chOff x="2670" y="9945"/>
          <a:chExt cx="165" cy="360"/>
        </a:xfrm>
      </xdr:grpSpPr>
      <xdr:cxnSp macro="">
        <xdr:nvCxnSpPr>
          <xdr:cNvPr id="307" name="AutoShape 463">
            <a:extLst>
              <a:ext uri="{FF2B5EF4-FFF2-40B4-BE49-F238E27FC236}">
                <a16:creationId xmlns:a16="http://schemas.microsoft.com/office/drawing/2014/main" id="{00000000-0008-0000-1B00-000033010000}"/>
              </a:ext>
            </a:extLst>
          </xdr:cNvPr>
          <xdr:cNvCxnSpPr>
            <a:cxnSpLocks noChangeShapeType="1"/>
          </xdr:cNvCxnSpPr>
        </xdr:nvCxnSpPr>
        <xdr:spPr bwMode="auto">
          <a:xfrm>
            <a:off x="2670" y="9945"/>
            <a:ext cx="0" cy="360"/>
          </a:xfrm>
          <a:prstGeom prst="straightConnector1">
            <a:avLst/>
          </a:prstGeom>
          <a:noFill/>
          <a:ln w="9525">
            <a:solidFill>
              <a:srgbClr val="000000"/>
            </a:solidFill>
            <a:round/>
            <a:headEnd/>
            <a:tailEnd/>
          </a:ln>
        </xdr:spPr>
      </xdr:cxnSp>
      <xdr:cxnSp macro="">
        <xdr:nvCxnSpPr>
          <xdr:cNvPr id="308" name="AutoShape 464">
            <a:extLst>
              <a:ext uri="{FF2B5EF4-FFF2-40B4-BE49-F238E27FC236}">
                <a16:creationId xmlns:a16="http://schemas.microsoft.com/office/drawing/2014/main" id="{00000000-0008-0000-1B00-000034010000}"/>
              </a:ext>
            </a:extLst>
          </xdr:cNvPr>
          <xdr:cNvCxnSpPr>
            <a:cxnSpLocks noChangeShapeType="1"/>
          </xdr:cNvCxnSpPr>
        </xdr:nvCxnSpPr>
        <xdr:spPr bwMode="auto">
          <a:xfrm>
            <a:off x="2835" y="9945"/>
            <a:ext cx="0" cy="360"/>
          </a:xfrm>
          <a:prstGeom prst="straightConnector1">
            <a:avLst/>
          </a:prstGeom>
          <a:noFill/>
          <a:ln w="9525">
            <a:solidFill>
              <a:srgbClr val="000000"/>
            </a:solidFill>
            <a:round/>
            <a:headEnd/>
            <a:tailEnd/>
          </a:ln>
        </xdr:spPr>
      </xdr:cxnSp>
    </xdr:grpSp>
    <xdr:clientData/>
  </xdr:twoCellAnchor>
  <xdr:twoCellAnchor>
    <xdr:from>
      <xdr:col>8</xdr:col>
      <xdr:colOff>171186</xdr:colOff>
      <xdr:row>97</xdr:row>
      <xdr:rowOff>142875</xdr:rowOff>
    </xdr:from>
    <xdr:to>
      <xdr:col>25</xdr:col>
      <xdr:colOff>75321</xdr:colOff>
      <xdr:row>99</xdr:row>
      <xdr:rowOff>38148</xdr:rowOff>
    </xdr:to>
    <xdr:grpSp>
      <xdr:nvGrpSpPr>
        <xdr:cNvPr id="312" name="Group 468">
          <a:extLst>
            <a:ext uri="{FF2B5EF4-FFF2-40B4-BE49-F238E27FC236}">
              <a16:creationId xmlns:a16="http://schemas.microsoft.com/office/drawing/2014/main" id="{00000000-0008-0000-1B00-000038010000}"/>
            </a:ext>
          </a:extLst>
        </xdr:cNvPr>
        <xdr:cNvGrpSpPr>
          <a:grpSpLocks/>
        </xdr:cNvGrpSpPr>
      </xdr:nvGrpSpPr>
      <xdr:grpSpPr bwMode="auto">
        <a:xfrm>
          <a:off x="2330186" y="27041475"/>
          <a:ext cx="4869835" cy="365173"/>
          <a:chOff x="2685" y="9826"/>
          <a:chExt cx="6737" cy="570"/>
        </a:xfrm>
      </xdr:grpSpPr>
      <xdr:cxnSp macro="">
        <xdr:nvCxnSpPr>
          <xdr:cNvPr id="313" name="AutoShape 469">
            <a:extLst>
              <a:ext uri="{FF2B5EF4-FFF2-40B4-BE49-F238E27FC236}">
                <a16:creationId xmlns:a16="http://schemas.microsoft.com/office/drawing/2014/main" id="{00000000-0008-0000-1B00-000039010000}"/>
              </a:ext>
            </a:extLst>
          </xdr:cNvPr>
          <xdr:cNvCxnSpPr>
            <a:cxnSpLocks noChangeShapeType="1"/>
          </xdr:cNvCxnSpPr>
        </xdr:nvCxnSpPr>
        <xdr:spPr bwMode="auto">
          <a:xfrm>
            <a:off x="2760" y="10171"/>
            <a:ext cx="6480" cy="0"/>
          </a:xfrm>
          <a:prstGeom prst="straightConnector1">
            <a:avLst/>
          </a:prstGeom>
          <a:noFill/>
          <a:ln w="9525">
            <a:solidFill>
              <a:srgbClr val="000000"/>
            </a:solidFill>
            <a:round/>
            <a:headEnd/>
            <a:tailEnd/>
          </a:ln>
        </xdr:spPr>
      </xdr:cxnSp>
      <xdr:grpSp>
        <xdr:nvGrpSpPr>
          <xdr:cNvPr id="314" name="Group 470">
            <a:extLst>
              <a:ext uri="{FF2B5EF4-FFF2-40B4-BE49-F238E27FC236}">
                <a16:creationId xmlns:a16="http://schemas.microsoft.com/office/drawing/2014/main" id="{00000000-0008-0000-1B00-00003A010000}"/>
              </a:ext>
            </a:extLst>
          </xdr:cNvPr>
          <xdr:cNvGrpSpPr>
            <a:grpSpLocks/>
          </xdr:cNvGrpSpPr>
        </xdr:nvGrpSpPr>
        <xdr:grpSpPr bwMode="auto">
          <a:xfrm>
            <a:off x="2880" y="10021"/>
            <a:ext cx="165" cy="360"/>
            <a:chOff x="2670" y="9945"/>
            <a:chExt cx="165" cy="360"/>
          </a:xfrm>
        </xdr:grpSpPr>
        <xdr:cxnSp macro="">
          <xdr:nvCxnSpPr>
            <xdr:cNvPr id="326" name="AutoShape 471">
              <a:extLst>
                <a:ext uri="{FF2B5EF4-FFF2-40B4-BE49-F238E27FC236}">
                  <a16:creationId xmlns:a16="http://schemas.microsoft.com/office/drawing/2014/main" id="{00000000-0008-0000-1B00-000046010000}"/>
                </a:ext>
              </a:extLst>
            </xdr:cNvPr>
            <xdr:cNvCxnSpPr>
              <a:cxnSpLocks noChangeShapeType="1"/>
            </xdr:cNvCxnSpPr>
          </xdr:nvCxnSpPr>
          <xdr:spPr bwMode="auto">
            <a:xfrm>
              <a:off x="2670" y="9945"/>
              <a:ext cx="0" cy="360"/>
            </a:xfrm>
            <a:prstGeom prst="straightConnector1">
              <a:avLst/>
            </a:prstGeom>
            <a:noFill/>
            <a:ln w="9525">
              <a:solidFill>
                <a:srgbClr val="000000"/>
              </a:solidFill>
              <a:round/>
              <a:headEnd/>
              <a:tailEnd/>
            </a:ln>
          </xdr:spPr>
        </xdr:cxnSp>
        <xdr:cxnSp macro="">
          <xdr:nvCxnSpPr>
            <xdr:cNvPr id="327" name="AutoShape 472">
              <a:extLst>
                <a:ext uri="{FF2B5EF4-FFF2-40B4-BE49-F238E27FC236}">
                  <a16:creationId xmlns:a16="http://schemas.microsoft.com/office/drawing/2014/main" id="{00000000-0008-0000-1B00-000047010000}"/>
                </a:ext>
              </a:extLst>
            </xdr:cNvPr>
            <xdr:cNvCxnSpPr>
              <a:cxnSpLocks noChangeShapeType="1"/>
            </xdr:cNvCxnSpPr>
          </xdr:nvCxnSpPr>
          <xdr:spPr bwMode="auto">
            <a:xfrm>
              <a:off x="2835" y="9945"/>
              <a:ext cx="0" cy="360"/>
            </a:xfrm>
            <a:prstGeom prst="straightConnector1">
              <a:avLst/>
            </a:prstGeom>
            <a:noFill/>
            <a:ln w="9525">
              <a:solidFill>
                <a:srgbClr val="000000"/>
              </a:solidFill>
              <a:round/>
              <a:headEnd/>
              <a:tailEnd/>
            </a:ln>
          </xdr:spPr>
        </xdr:cxnSp>
      </xdr:grpSp>
      <xdr:grpSp>
        <xdr:nvGrpSpPr>
          <xdr:cNvPr id="315" name="Group 473">
            <a:extLst>
              <a:ext uri="{FF2B5EF4-FFF2-40B4-BE49-F238E27FC236}">
                <a16:creationId xmlns:a16="http://schemas.microsoft.com/office/drawing/2014/main" id="{00000000-0008-0000-1B00-00003B010000}"/>
              </a:ext>
            </a:extLst>
          </xdr:cNvPr>
          <xdr:cNvGrpSpPr>
            <a:grpSpLocks/>
          </xdr:cNvGrpSpPr>
        </xdr:nvGrpSpPr>
        <xdr:grpSpPr bwMode="auto">
          <a:xfrm>
            <a:off x="8942" y="10036"/>
            <a:ext cx="165" cy="360"/>
            <a:chOff x="2670" y="9945"/>
            <a:chExt cx="165" cy="360"/>
          </a:xfrm>
        </xdr:grpSpPr>
        <xdr:cxnSp macro="">
          <xdr:nvCxnSpPr>
            <xdr:cNvPr id="324" name="AutoShape 474">
              <a:extLst>
                <a:ext uri="{FF2B5EF4-FFF2-40B4-BE49-F238E27FC236}">
                  <a16:creationId xmlns:a16="http://schemas.microsoft.com/office/drawing/2014/main" id="{00000000-0008-0000-1B00-000044010000}"/>
                </a:ext>
              </a:extLst>
            </xdr:cNvPr>
            <xdr:cNvCxnSpPr>
              <a:cxnSpLocks noChangeShapeType="1"/>
            </xdr:cNvCxnSpPr>
          </xdr:nvCxnSpPr>
          <xdr:spPr bwMode="auto">
            <a:xfrm>
              <a:off x="2670" y="9945"/>
              <a:ext cx="0" cy="360"/>
            </a:xfrm>
            <a:prstGeom prst="straightConnector1">
              <a:avLst/>
            </a:prstGeom>
            <a:noFill/>
            <a:ln w="9525">
              <a:solidFill>
                <a:srgbClr val="000000"/>
              </a:solidFill>
              <a:round/>
              <a:headEnd/>
              <a:tailEnd/>
            </a:ln>
          </xdr:spPr>
        </xdr:cxnSp>
        <xdr:cxnSp macro="">
          <xdr:nvCxnSpPr>
            <xdr:cNvPr id="325" name="AutoShape 475">
              <a:extLst>
                <a:ext uri="{FF2B5EF4-FFF2-40B4-BE49-F238E27FC236}">
                  <a16:creationId xmlns:a16="http://schemas.microsoft.com/office/drawing/2014/main" id="{00000000-0008-0000-1B00-000045010000}"/>
                </a:ext>
              </a:extLst>
            </xdr:cNvPr>
            <xdr:cNvCxnSpPr>
              <a:cxnSpLocks noChangeShapeType="1"/>
            </xdr:cNvCxnSpPr>
          </xdr:nvCxnSpPr>
          <xdr:spPr bwMode="auto">
            <a:xfrm>
              <a:off x="2835" y="9945"/>
              <a:ext cx="0" cy="360"/>
            </a:xfrm>
            <a:prstGeom prst="straightConnector1">
              <a:avLst/>
            </a:prstGeom>
            <a:noFill/>
            <a:ln w="9525">
              <a:solidFill>
                <a:srgbClr val="000000"/>
              </a:solidFill>
              <a:round/>
              <a:headEnd/>
              <a:tailEnd/>
            </a:ln>
          </xdr:spPr>
        </xdr:cxnSp>
      </xdr:grpSp>
      <xdr:grpSp>
        <xdr:nvGrpSpPr>
          <xdr:cNvPr id="316" name="Group 476">
            <a:extLst>
              <a:ext uri="{FF2B5EF4-FFF2-40B4-BE49-F238E27FC236}">
                <a16:creationId xmlns:a16="http://schemas.microsoft.com/office/drawing/2014/main" id="{00000000-0008-0000-1B00-00003C010000}"/>
              </a:ext>
            </a:extLst>
          </xdr:cNvPr>
          <xdr:cNvGrpSpPr>
            <a:grpSpLocks/>
          </xdr:cNvGrpSpPr>
        </xdr:nvGrpSpPr>
        <xdr:grpSpPr bwMode="auto">
          <a:xfrm>
            <a:off x="3525" y="10036"/>
            <a:ext cx="4920" cy="360"/>
            <a:chOff x="2670" y="9945"/>
            <a:chExt cx="165" cy="360"/>
          </a:xfrm>
        </xdr:grpSpPr>
        <xdr:cxnSp macro="">
          <xdr:nvCxnSpPr>
            <xdr:cNvPr id="322" name="AutoShape 477">
              <a:extLst>
                <a:ext uri="{FF2B5EF4-FFF2-40B4-BE49-F238E27FC236}">
                  <a16:creationId xmlns:a16="http://schemas.microsoft.com/office/drawing/2014/main" id="{00000000-0008-0000-1B00-000042010000}"/>
                </a:ext>
              </a:extLst>
            </xdr:cNvPr>
            <xdr:cNvCxnSpPr>
              <a:cxnSpLocks noChangeShapeType="1"/>
            </xdr:cNvCxnSpPr>
          </xdr:nvCxnSpPr>
          <xdr:spPr bwMode="auto">
            <a:xfrm>
              <a:off x="2670" y="9945"/>
              <a:ext cx="0" cy="360"/>
            </a:xfrm>
            <a:prstGeom prst="straightConnector1">
              <a:avLst/>
            </a:prstGeom>
            <a:noFill/>
            <a:ln w="9525">
              <a:solidFill>
                <a:srgbClr val="000000"/>
              </a:solidFill>
              <a:round/>
              <a:headEnd/>
              <a:tailEnd/>
            </a:ln>
          </xdr:spPr>
        </xdr:cxnSp>
        <xdr:cxnSp macro="">
          <xdr:nvCxnSpPr>
            <xdr:cNvPr id="323" name="AutoShape 478">
              <a:extLst>
                <a:ext uri="{FF2B5EF4-FFF2-40B4-BE49-F238E27FC236}">
                  <a16:creationId xmlns:a16="http://schemas.microsoft.com/office/drawing/2014/main" id="{00000000-0008-0000-1B00-000043010000}"/>
                </a:ext>
              </a:extLst>
            </xdr:cNvPr>
            <xdr:cNvCxnSpPr>
              <a:cxnSpLocks noChangeShapeType="1"/>
            </xdr:cNvCxnSpPr>
          </xdr:nvCxnSpPr>
          <xdr:spPr bwMode="auto">
            <a:xfrm>
              <a:off x="2835" y="9945"/>
              <a:ext cx="0" cy="360"/>
            </a:xfrm>
            <a:prstGeom prst="straightConnector1">
              <a:avLst/>
            </a:prstGeom>
            <a:noFill/>
            <a:ln w="9525">
              <a:solidFill>
                <a:srgbClr val="000000"/>
              </a:solidFill>
              <a:round/>
              <a:headEnd/>
              <a:tailEnd/>
            </a:ln>
          </xdr:spPr>
        </xdr:cxnSp>
      </xdr:grpSp>
      <xdr:sp macro="" textlink="">
        <xdr:nvSpPr>
          <xdr:cNvPr id="317" name="Text Box 479">
            <a:extLst>
              <a:ext uri="{FF2B5EF4-FFF2-40B4-BE49-F238E27FC236}">
                <a16:creationId xmlns:a16="http://schemas.microsoft.com/office/drawing/2014/main" id="{00000000-0008-0000-1B00-00003D010000}"/>
              </a:ext>
            </a:extLst>
          </xdr:cNvPr>
          <xdr:cNvSpPr txBox="1">
            <a:spLocks noChangeArrowheads="1"/>
          </xdr:cNvSpPr>
        </xdr:nvSpPr>
        <xdr:spPr bwMode="auto">
          <a:xfrm>
            <a:off x="5760" y="9841"/>
            <a:ext cx="675" cy="435"/>
          </a:xfrm>
          <a:prstGeom prst="rect">
            <a:avLst/>
          </a:prstGeom>
          <a:noFill/>
          <a:ln w="9525">
            <a:noFill/>
            <a:miter lim="800000"/>
            <a:headEnd/>
            <a:tailEnd/>
          </a:ln>
        </xdr:spPr>
        <xdr:txBody>
          <a:bodyPr vertOverflow="clip" wrap="square" lIns="91440" tIns="45720" rIns="91440" bIns="45720" anchor="t" upright="1"/>
          <a:lstStyle/>
          <a:p>
            <a:pPr algn="l" rtl="0">
              <a:defRPr sz="1000"/>
            </a:pPr>
            <a:endParaRPr lang="en-US" sz="1200" b="0" i="0" u="none" strike="noStrike" baseline="0">
              <a:solidFill>
                <a:srgbClr val="000000"/>
              </a:solidFill>
              <a:latin typeface="Times New Roman"/>
              <a:cs typeface="Times New Roman"/>
            </a:endParaRPr>
          </a:p>
        </xdr:txBody>
      </xdr:sp>
      <xdr:sp macro="" textlink="">
        <xdr:nvSpPr>
          <xdr:cNvPr id="318" name="Text Box 480">
            <a:extLst>
              <a:ext uri="{FF2B5EF4-FFF2-40B4-BE49-F238E27FC236}">
                <a16:creationId xmlns:a16="http://schemas.microsoft.com/office/drawing/2014/main" id="{00000000-0008-0000-1B00-00003E010000}"/>
              </a:ext>
            </a:extLst>
          </xdr:cNvPr>
          <xdr:cNvSpPr txBox="1">
            <a:spLocks noChangeArrowheads="1"/>
          </xdr:cNvSpPr>
        </xdr:nvSpPr>
        <xdr:spPr bwMode="auto">
          <a:xfrm>
            <a:off x="8747" y="9826"/>
            <a:ext cx="675" cy="435"/>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Calibri"/>
                <a:cs typeface="Calibri"/>
              </a:rPr>
              <a:t>B</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319" name="Text Box 481">
            <a:extLst>
              <a:ext uri="{FF2B5EF4-FFF2-40B4-BE49-F238E27FC236}">
                <a16:creationId xmlns:a16="http://schemas.microsoft.com/office/drawing/2014/main" id="{00000000-0008-0000-1B00-00003F010000}"/>
              </a:ext>
            </a:extLst>
          </xdr:cNvPr>
          <xdr:cNvSpPr txBox="1">
            <a:spLocks noChangeArrowheads="1"/>
          </xdr:cNvSpPr>
        </xdr:nvSpPr>
        <xdr:spPr bwMode="auto">
          <a:xfrm>
            <a:off x="2685" y="9826"/>
            <a:ext cx="675" cy="435"/>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Calibri"/>
                <a:cs typeface="Calibri"/>
              </a:rPr>
              <a:t>B</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320" name="Text Box 482">
            <a:extLst>
              <a:ext uri="{FF2B5EF4-FFF2-40B4-BE49-F238E27FC236}">
                <a16:creationId xmlns:a16="http://schemas.microsoft.com/office/drawing/2014/main" id="{00000000-0008-0000-1B00-000040010000}"/>
              </a:ext>
            </a:extLst>
          </xdr:cNvPr>
          <xdr:cNvSpPr txBox="1">
            <a:spLocks noChangeArrowheads="1"/>
          </xdr:cNvSpPr>
        </xdr:nvSpPr>
        <xdr:spPr bwMode="auto">
          <a:xfrm>
            <a:off x="3000" y="9826"/>
            <a:ext cx="675" cy="435"/>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Calibri"/>
                <a:cs typeface="Calibri"/>
              </a:rPr>
              <a:t>A</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sp macro="" textlink="">
        <xdr:nvSpPr>
          <xdr:cNvPr id="321" name="Text Box 483">
            <a:extLst>
              <a:ext uri="{FF2B5EF4-FFF2-40B4-BE49-F238E27FC236}">
                <a16:creationId xmlns:a16="http://schemas.microsoft.com/office/drawing/2014/main" id="{00000000-0008-0000-1B00-000041010000}"/>
              </a:ext>
            </a:extLst>
          </xdr:cNvPr>
          <xdr:cNvSpPr txBox="1">
            <a:spLocks noChangeArrowheads="1"/>
          </xdr:cNvSpPr>
        </xdr:nvSpPr>
        <xdr:spPr bwMode="auto">
          <a:xfrm>
            <a:off x="8415" y="9826"/>
            <a:ext cx="675" cy="435"/>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Calibri"/>
                <a:cs typeface="Calibri"/>
              </a:rPr>
              <a:t>A</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grpSp>
    <xdr:clientData/>
  </xdr:twoCellAnchor>
  <xdr:twoCellAnchor>
    <xdr:from>
      <xdr:col>16</xdr:col>
      <xdr:colOff>208362</xdr:colOff>
      <xdr:row>111</xdr:row>
      <xdr:rowOff>390991</xdr:rowOff>
    </xdr:from>
    <xdr:to>
      <xdr:col>17</xdr:col>
      <xdr:colOff>27353</xdr:colOff>
      <xdr:row>111</xdr:row>
      <xdr:rowOff>467201</xdr:rowOff>
    </xdr:to>
    <xdr:sp macro="" textlink="">
      <xdr:nvSpPr>
        <xdr:cNvPr id="328" name="Rectangle 484">
          <a:extLst>
            <a:ext uri="{FF2B5EF4-FFF2-40B4-BE49-F238E27FC236}">
              <a16:creationId xmlns:a16="http://schemas.microsoft.com/office/drawing/2014/main" id="{00000000-0008-0000-1B00-000048010000}"/>
            </a:ext>
          </a:extLst>
        </xdr:cNvPr>
        <xdr:cNvSpPr>
          <a:spLocks noChangeArrowheads="1"/>
        </xdr:cNvSpPr>
      </xdr:nvSpPr>
      <xdr:spPr bwMode="auto">
        <a:xfrm>
          <a:off x="4315542" y="29727991"/>
          <a:ext cx="85691" cy="76210"/>
        </a:xfrm>
        <a:prstGeom prst="rect">
          <a:avLst/>
        </a:prstGeom>
        <a:solidFill>
          <a:srgbClr val="7F7F7F"/>
        </a:solidFill>
        <a:ln w="9525">
          <a:solidFill>
            <a:srgbClr val="000000"/>
          </a:solidFill>
          <a:miter lim="800000"/>
          <a:headEnd/>
          <a:tailEnd/>
        </a:ln>
      </xdr:spPr>
    </xdr:sp>
    <xdr:clientData/>
  </xdr:twoCellAnchor>
  <xdr:twoCellAnchor>
    <xdr:from>
      <xdr:col>9</xdr:col>
      <xdr:colOff>124103</xdr:colOff>
      <xdr:row>110</xdr:row>
      <xdr:rowOff>209961</xdr:rowOff>
    </xdr:from>
    <xdr:to>
      <xdr:col>9</xdr:col>
      <xdr:colOff>124103</xdr:colOff>
      <xdr:row>111</xdr:row>
      <xdr:rowOff>400517</xdr:rowOff>
    </xdr:to>
    <xdr:cxnSp macro="">
      <xdr:nvCxnSpPr>
        <xdr:cNvPr id="329" name="AutoShape 485">
          <a:extLst>
            <a:ext uri="{FF2B5EF4-FFF2-40B4-BE49-F238E27FC236}">
              <a16:creationId xmlns:a16="http://schemas.microsoft.com/office/drawing/2014/main" id="{00000000-0008-0000-1B00-000049010000}"/>
            </a:ext>
          </a:extLst>
        </xdr:cNvPr>
        <xdr:cNvCxnSpPr>
          <a:cxnSpLocks noChangeShapeType="1"/>
        </xdr:cNvCxnSpPr>
      </xdr:nvCxnSpPr>
      <xdr:spPr bwMode="auto">
        <a:xfrm flipV="1">
          <a:off x="2364383" y="29325981"/>
          <a:ext cx="0" cy="411536"/>
        </a:xfrm>
        <a:prstGeom prst="straightConnector1">
          <a:avLst/>
        </a:prstGeom>
        <a:noFill/>
        <a:ln w="9525">
          <a:solidFill>
            <a:srgbClr val="000000"/>
          </a:solidFill>
          <a:round/>
          <a:headEnd/>
          <a:tailEnd/>
        </a:ln>
      </xdr:spPr>
    </xdr:cxnSp>
    <xdr:clientData/>
  </xdr:twoCellAnchor>
  <xdr:twoCellAnchor>
    <xdr:from>
      <xdr:col>9</xdr:col>
      <xdr:colOff>28260</xdr:colOff>
      <xdr:row>111</xdr:row>
      <xdr:rowOff>38519</xdr:rowOff>
    </xdr:from>
    <xdr:to>
      <xdr:col>10</xdr:col>
      <xdr:colOff>75116</xdr:colOff>
      <xdr:row>111</xdr:row>
      <xdr:rowOff>38519</xdr:rowOff>
    </xdr:to>
    <xdr:cxnSp macro="">
      <xdr:nvCxnSpPr>
        <xdr:cNvPr id="330" name="AutoShape 486">
          <a:extLst>
            <a:ext uri="{FF2B5EF4-FFF2-40B4-BE49-F238E27FC236}">
              <a16:creationId xmlns:a16="http://schemas.microsoft.com/office/drawing/2014/main" id="{00000000-0008-0000-1B00-00004A010000}"/>
            </a:ext>
          </a:extLst>
        </xdr:cNvPr>
        <xdr:cNvCxnSpPr>
          <a:cxnSpLocks noChangeShapeType="1"/>
        </xdr:cNvCxnSpPr>
      </xdr:nvCxnSpPr>
      <xdr:spPr bwMode="auto">
        <a:xfrm>
          <a:off x="2268540" y="29375519"/>
          <a:ext cx="313556" cy="0"/>
        </a:xfrm>
        <a:prstGeom prst="straightConnector1">
          <a:avLst/>
        </a:prstGeom>
        <a:noFill/>
        <a:ln w="9525">
          <a:solidFill>
            <a:srgbClr val="000000"/>
          </a:solidFill>
          <a:round/>
          <a:headEnd/>
          <a:tailEnd/>
        </a:ln>
      </xdr:spPr>
    </xdr:cxnSp>
    <xdr:clientData/>
  </xdr:twoCellAnchor>
  <xdr:twoCellAnchor>
    <xdr:from>
      <xdr:col>9</xdr:col>
      <xdr:colOff>37781</xdr:colOff>
      <xdr:row>111</xdr:row>
      <xdr:rowOff>352885</xdr:rowOff>
    </xdr:from>
    <xdr:to>
      <xdr:col>10</xdr:col>
      <xdr:colOff>84637</xdr:colOff>
      <xdr:row>111</xdr:row>
      <xdr:rowOff>352885</xdr:rowOff>
    </xdr:to>
    <xdr:cxnSp macro="">
      <xdr:nvCxnSpPr>
        <xdr:cNvPr id="331" name="AutoShape 487">
          <a:extLst>
            <a:ext uri="{FF2B5EF4-FFF2-40B4-BE49-F238E27FC236}">
              <a16:creationId xmlns:a16="http://schemas.microsoft.com/office/drawing/2014/main" id="{00000000-0008-0000-1B00-00004B010000}"/>
            </a:ext>
          </a:extLst>
        </xdr:cNvPr>
        <xdr:cNvCxnSpPr>
          <a:cxnSpLocks noChangeShapeType="1"/>
        </xdr:cNvCxnSpPr>
      </xdr:nvCxnSpPr>
      <xdr:spPr bwMode="auto">
        <a:xfrm>
          <a:off x="2278061" y="29689885"/>
          <a:ext cx="313556" cy="0"/>
        </a:xfrm>
        <a:prstGeom prst="straightConnector1">
          <a:avLst/>
        </a:prstGeom>
        <a:noFill/>
        <a:ln w="9525">
          <a:solidFill>
            <a:srgbClr val="000000"/>
          </a:solidFill>
          <a:round/>
          <a:headEnd/>
          <a:tailEnd/>
        </a:ln>
      </xdr:spPr>
    </xdr:cxnSp>
    <xdr:clientData/>
  </xdr:twoCellAnchor>
  <xdr:twoCellAnchor>
    <xdr:from>
      <xdr:col>8</xdr:col>
      <xdr:colOff>114061</xdr:colOff>
      <xdr:row>111</xdr:row>
      <xdr:rowOff>70908</xdr:rowOff>
    </xdr:from>
    <xdr:to>
      <xdr:col>10</xdr:col>
      <xdr:colOff>28147</xdr:colOff>
      <xdr:row>111</xdr:row>
      <xdr:rowOff>347170</xdr:rowOff>
    </xdr:to>
    <xdr:sp macro="" textlink="">
      <xdr:nvSpPr>
        <xdr:cNvPr id="332" name="Text Box 488">
          <a:extLst>
            <a:ext uri="{FF2B5EF4-FFF2-40B4-BE49-F238E27FC236}">
              <a16:creationId xmlns:a16="http://schemas.microsoft.com/office/drawing/2014/main" id="{00000000-0008-0000-1B00-00004C010000}"/>
            </a:ext>
          </a:extLst>
        </xdr:cNvPr>
        <xdr:cNvSpPr txBox="1">
          <a:spLocks noChangeArrowheads="1"/>
        </xdr:cNvSpPr>
      </xdr:nvSpPr>
      <xdr:spPr bwMode="auto">
        <a:xfrm>
          <a:off x="2087641" y="29407908"/>
          <a:ext cx="447486" cy="276262"/>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Calibri"/>
              <a:cs typeface="Calibri"/>
            </a:rPr>
            <a:t>50</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clientData/>
  </xdr:twoCellAnchor>
  <xdr:twoCellAnchor>
    <xdr:from>
      <xdr:col>17</xdr:col>
      <xdr:colOff>46395</xdr:colOff>
      <xdr:row>98</xdr:row>
      <xdr:rowOff>95274</xdr:rowOff>
    </xdr:from>
    <xdr:to>
      <xdr:col>23</xdr:col>
      <xdr:colOff>70469</xdr:colOff>
      <xdr:row>99</xdr:row>
      <xdr:rowOff>209621</xdr:rowOff>
    </xdr:to>
    <xdr:sp macro="" textlink="">
      <xdr:nvSpPr>
        <xdr:cNvPr id="333" name="Text Box 489">
          <a:extLst>
            <a:ext uri="{FF2B5EF4-FFF2-40B4-BE49-F238E27FC236}">
              <a16:creationId xmlns:a16="http://schemas.microsoft.com/office/drawing/2014/main" id="{00000000-0008-0000-1B00-00004D010000}"/>
            </a:ext>
          </a:extLst>
        </xdr:cNvPr>
        <xdr:cNvSpPr txBox="1">
          <a:spLocks noChangeArrowheads="1"/>
        </xdr:cNvSpPr>
      </xdr:nvSpPr>
      <xdr:spPr bwMode="auto">
        <a:xfrm>
          <a:off x="4420275" y="26506194"/>
          <a:ext cx="1624274" cy="342947"/>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Calibri"/>
              <a:cs typeface="Calibri"/>
            </a:rPr>
            <a:t>Atap Seng/Spandek</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clientData/>
  </xdr:twoCellAnchor>
  <xdr:twoCellAnchor>
    <xdr:from>
      <xdr:col>24</xdr:col>
      <xdr:colOff>84955</xdr:colOff>
      <xdr:row>102</xdr:row>
      <xdr:rowOff>12202</xdr:rowOff>
    </xdr:from>
    <xdr:to>
      <xdr:col>28</xdr:col>
      <xdr:colOff>190500</xdr:colOff>
      <xdr:row>103</xdr:row>
      <xdr:rowOff>50339</xdr:rowOff>
    </xdr:to>
    <xdr:sp macro="" textlink="">
      <xdr:nvSpPr>
        <xdr:cNvPr id="334" name="Text Box 490">
          <a:extLst>
            <a:ext uri="{FF2B5EF4-FFF2-40B4-BE49-F238E27FC236}">
              <a16:creationId xmlns:a16="http://schemas.microsoft.com/office/drawing/2014/main" id="{00000000-0008-0000-1B00-00004E010000}"/>
            </a:ext>
          </a:extLst>
        </xdr:cNvPr>
        <xdr:cNvSpPr txBox="1">
          <a:spLocks noChangeArrowheads="1"/>
        </xdr:cNvSpPr>
      </xdr:nvSpPr>
      <xdr:spPr bwMode="auto">
        <a:xfrm>
          <a:off x="6325735" y="27322282"/>
          <a:ext cx="1172345" cy="266737"/>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Calibri"/>
              <a:cs typeface="Calibri"/>
            </a:rPr>
            <a:t>Lisplank 2/20 </a:t>
          </a:r>
          <a:endParaRPr lang="en-US" sz="1200" b="0" i="0" u="none" strike="noStrike" baseline="0">
            <a:solidFill>
              <a:srgbClr val="000000"/>
            </a:solidFill>
            <a:latin typeface="Times New Roman"/>
            <a:cs typeface="Times New Roman"/>
          </a:endParaRPr>
        </a:p>
      </xdr:txBody>
    </xdr:sp>
    <xdr:clientData/>
  </xdr:twoCellAnchor>
  <xdr:twoCellAnchor>
    <xdr:from>
      <xdr:col>7</xdr:col>
      <xdr:colOff>14523</xdr:colOff>
      <xdr:row>108</xdr:row>
      <xdr:rowOff>39061</xdr:rowOff>
    </xdr:from>
    <xdr:to>
      <xdr:col>10</xdr:col>
      <xdr:colOff>28782</xdr:colOff>
      <xdr:row>108</xdr:row>
      <xdr:rowOff>39061</xdr:rowOff>
    </xdr:to>
    <xdr:cxnSp macro="">
      <xdr:nvCxnSpPr>
        <xdr:cNvPr id="335" name="AutoShape 491">
          <a:extLst>
            <a:ext uri="{FF2B5EF4-FFF2-40B4-BE49-F238E27FC236}">
              <a16:creationId xmlns:a16="http://schemas.microsoft.com/office/drawing/2014/main" id="{00000000-0008-0000-1B00-00004F010000}"/>
            </a:ext>
          </a:extLst>
        </xdr:cNvPr>
        <xdr:cNvCxnSpPr>
          <a:cxnSpLocks noChangeShapeType="1"/>
        </xdr:cNvCxnSpPr>
      </xdr:nvCxnSpPr>
      <xdr:spPr bwMode="auto">
        <a:xfrm>
          <a:off x="1721403" y="28705501"/>
          <a:ext cx="814359" cy="0"/>
        </a:xfrm>
        <a:prstGeom prst="straightConnector1">
          <a:avLst/>
        </a:prstGeom>
        <a:noFill/>
        <a:ln w="9525">
          <a:solidFill>
            <a:srgbClr val="000000"/>
          </a:solidFill>
          <a:round/>
          <a:headEnd/>
          <a:tailEnd/>
        </a:ln>
      </xdr:spPr>
    </xdr:cxnSp>
    <xdr:clientData/>
  </xdr:twoCellAnchor>
  <xdr:twoCellAnchor>
    <xdr:from>
      <xdr:col>10</xdr:col>
      <xdr:colOff>28147</xdr:colOff>
      <xdr:row>108</xdr:row>
      <xdr:rowOff>39061</xdr:rowOff>
    </xdr:from>
    <xdr:to>
      <xdr:col>11</xdr:col>
      <xdr:colOff>1375</xdr:colOff>
      <xdr:row>109</xdr:row>
      <xdr:rowOff>206755</xdr:rowOff>
    </xdr:to>
    <xdr:cxnSp macro="">
      <xdr:nvCxnSpPr>
        <xdr:cNvPr id="336" name="AutoShape 492">
          <a:extLst>
            <a:ext uri="{FF2B5EF4-FFF2-40B4-BE49-F238E27FC236}">
              <a16:creationId xmlns:a16="http://schemas.microsoft.com/office/drawing/2014/main" id="{00000000-0008-0000-1B00-000050010000}"/>
            </a:ext>
          </a:extLst>
        </xdr:cNvPr>
        <xdr:cNvCxnSpPr>
          <a:cxnSpLocks noChangeShapeType="1"/>
        </xdr:cNvCxnSpPr>
      </xdr:nvCxnSpPr>
      <xdr:spPr bwMode="auto">
        <a:xfrm>
          <a:off x="2535127" y="28705501"/>
          <a:ext cx="239928" cy="396294"/>
        </a:xfrm>
        <a:prstGeom prst="straightConnector1">
          <a:avLst/>
        </a:prstGeom>
        <a:noFill/>
        <a:ln w="9525">
          <a:solidFill>
            <a:srgbClr val="000000"/>
          </a:solidFill>
          <a:round/>
          <a:headEnd/>
          <a:tailEnd type="triangle" w="med" len="med"/>
        </a:ln>
      </xdr:spPr>
    </xdr:cxnSp>
    <xdr:clientData/>
  </xdr:twoCellAnchor>
  <xdr:twoCellAnchor>
    <xdr:from>
      <xdr:col>6</xdr:col>
      <xdr:colOff>169508</xdr:colOff>
      <xdr:row>107</xdr:row>
      <xdr:rowOff>38396</xdr:rowOff>
    </xdr:from>
    <xdr:to>
      <xdr:col>11</xdr:col>
      <xdr:colOff>17878</xdr:colOff>
      <xdr:row>108</xdr:row>
      <xdr:rowOff>86058</xdr:rowOff>
    </xdr:to>
    <xdr:sp macro="" textlink="">
      <xdr:nvSpPr>
        <xdr:cNvPr id="337" name="Text Box 493">
          <a:extLst>
            <a:ext uri="{FF2B5EF4-FFF2-40B4-BE49-F238E27FC236}">
              <a16:creationId xmlns:a16="http://schemas.microsoft.com/office/drawing/2014/main" id="{00000000-0008-0000-1B00-000051010000}"/>
            </a:ext>
          </a:extLst>
        </xdr:cNvPr>
        <xdr:cNvSpPr txBox="1">
          <a:spLocks noChangeArrowheads="1"/>
        </xdr:cNvSpPr>
      </xdr:nvSpPr>
      <xdr:spPr bwMode="auto">
        <a:xfrm>
          <a:off x="1609688" y="28483856"/>
          <a:ext cx="1181870" cy="268642"/>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Calibri"/>
              <a:cs typeface="Calibri"/>
            </a:rPr>
            <a:t>Tiang 10/10 2/24 Pengikat 6/10</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clientData/>
  </xdr:twoCellAnchor>
  <xdr:twoCellAnchor>
    <xdr:from>
      <xdr:col>10</xdr:col>
      <xdr:colOff>28147</xdr:colOff>
      <xdr:row>109</xdr:row>
      <xdr:rowOff>206755</xdr:rowOff>
    </xdr:from>
    <xdr:to>
      <xdr:col>11</xdr:col>
      <xdr:colOff>80682</xdr:colOff>
      <xdr:row>111</xdr:row>
      <xdr:rowOff>7846</xdr:rowOff>
    </xdr:to>
    <xdr:cxnSp macro="">
      <xdr:nvCxnSpPr>
        <xdr:cNvPr id="338" name="AutoShape 494">
          <a:extLst>
            <a:ext uri="{FF2B5EF4-FFF2-40B4-BE49-F238E27FC236}">
              <a16:creationId xmlns:a16="http://schemas.microsoft.com/office/drawing/2014/main" id="{00000000-0008-0000-1B00-000052010000}"/>
            </a:ext>
          </a:extLst>
        </xdr:cNvPr>
        <xdr:cNvCxnSpPr>
          <a:cxnSpLocks noChangeShapeType="1"/>
          <a:endCxn id="285" idx="2"/>
        </xdr:cNvCxnSpPr>
      </xdr:nvCxnSpPr>
      <xdr:spPr bwMode="auto">
        <a:xfrm>
          <a:off x="2535127" y="29101795"/>
          <a:ext cx="319235" cy="243051"/>
        </a:xfrm>
        <a:prstGeom prst="straightConnector1">
          <a:avLst/>
        </a:prstGeom>
        <a:noFill/>
        <a:ln w="9525">
          <a:solidFill>
            <a:srgbClr val="000000"/>
          </a:solidFill>
          <a:round/>
          <a:headEnd/>
          <a:tailEnd type="triangle" w="med" len="med"/>
        </a:ln>
      </xdr:spPr>
    </xdr:cxnSp>
    <xdr:clientData/>
  </xdr:twoCellAnchor>
  <xdr:twoCellAnchor>
    <xdr:from>
      <xdr:col>7</xdr:col>
      <xdr:colOff>14523</xdr:colOff>
      <xdr:row>109</xdr:row>
      <xdr:rowOff>201040</xdr:rowOff>
    </xdr:from>
    <xdr:to>
      <xdr:col>10</xdr:col>
      <xdr:colOff>28782</xdr:colOff>
      <xdr:row>109</xdr:row>
      <xdr:rowOff>201040</xdr:rowOff>
    </xdr:to>
    <xdr:cxnSp macro="">
      <xdr:nvCxnSpPr>
        <xdr:cNvPr id="339" name="AutoShape 495">
          <a:extLst>
            <a:ext uri="{FF2B5EF4-FFF2-40B4-BE49-F238E27FC236}">
              <a16:creationId xmlns:a16="http://schemas.microsoft.com/office/drawing/2014/main" id="{00000000-0008-0000-1B00-000053010000}"/>
            </a:ext>
          </a:extLst>
        </xdr:cNvPr>
        <xdr:cNvCxnSpPr>
          <a:cxnSpLocks noChangeShapeType="1"/>
        </xdr:cNvCxnSpPr>
      </xdr:nvCxnSpPr>
      <xdr:spPr bwMode="auto">
        <a:xfrm>
          <a:off x="1721403" y="29096080"/>
          <a:ext cx="814359" cy="0"/>
        </a:xfrm>
        <a:prstGeom prst="straightConnector1">
          <a:avLst/>
        </a:prstGeom>
        <a:noFill/>
        <a:ln w="9525">
          <a:solidFill>
            <a:srgbClr val="000000"/>
          </a:solidFill>
          <a:round/>
          <a:headEnd/>
          <a:tailEnd/>
        </a:ln>
      </xdr:spPr>
    </xdr:cxnSp>
    <xdr:clientData/>
  </xdr:twoCellAnchor>
  <xdr:twoCellAnchor>
    <xdr:from>
      <xdr:col>6</xdr:col>
      <xdr:colOff>169508</xdr:colOff>
      <xdr:row>108</xdr:row>
      <xdr:rowOff>209899</xdr:rowOff>
    </xdr:from>
    <xdr:to>
      <xdr:col>11</xdr:col>
      <xdr:colOff>17878</xdr:colOff>
      <xdr:row>110</xdr:row>
      <xdr:rowOff>19436</xdr:rowOff>
    </xdr:to>
    <xdr:sp macro="" textlink="">
      <xdr:nvSpPr>
        <xdr:cNvPr id="340" name="Text Box 496">
          <a:extLst>
            <a:ext uri="{FF2B5EF4-FFF2-40B4-BE49-F238E27FC236}">
              <a16:creationId xmlns:a16="http://schemas.microsoft.com/office/drawing/2014/main" id="{00000000-0008-0000-1B00-000054010000}"/>
            </a:ext>
          </a:extLst>
        </xdr:cNvPr>
        <xdr:cNvSpPr txBox="1">
          <a:spLocks noChangeArrowheads="1"/>
        </xdr:cNvSpPr>
      </xdr:nvSpPr>
      <xdr:spPr bwMode="auto">
        <a:xfrm>
          <a:off x="1609688" y="28876339"/>
          <a:ext cx="1181870" cy="259117"/>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100" b="0" i="0" u="none" strike="noStrike" baseline="0">
              <a:solidFill>
                <a:srgbClr val="000000"/>
              </a:solidFill>
              <a:latin typeface="Calibri"/>
              <a:cs typeface="Calibri"/>
            </a:rPr>
            <a:t>Balok Trali 5/7</a:t>
          </a:r>
          <a:endParaRPr lang="en-US" sz="1100" b="0" i="0" u="none" strike="noStrike" baseline="0">
            <a:solidFill>
              <a:srgbClr val="000000"/>
            </a:solidFill>
            <a:latin typeface="Times New Roman"/>
            <a:cs typeface="Times New Roman"/>
          </a:endParaRPr>
        </a:p>
        <a:p>
          <a:pPr algn="l" rtl="0">
            <a:defRPr sz="1000"/>
          </a:pPr>
          <a:endParaRPr lang="en-US" sz="1100" b="0" i="0" u="none" strike="noStrike" baseline="0">
            <a:solidFill>
              <a:srgbClr val="000000"/>
            </a:solidFill>
            <a:latin typeface="Times New Roman"/>
            <a:cs typeface="Times New Roman"/>
          </a:endParaRPr>
        </a:p>
      </xdr:txBody>
    </xdr:sp>
    <xdr:clientData/>
  </xdr:twoCellAnchor>
  <xdr:twoCellAnchor>
    <xdr:from>
      <xdr:col>11</xdr:col>
      <xdr:colOff>151804</xdr:colOff>
      <xdr:row>111</xdr:row>
      <xdr:rowOff>662807</xdr:rowOff>
    </xdr:from>
    <xdr:to>
      <xdr:col>12</xdr:col>
      <xdr:colOff>103452</xdr:colOff>
      <xdr:row>111</xdr:row>
      <xdr:rowOff>1076882</xdr:rowOff>
    </xdr:to>
    <xdr:cxnSp macro="">
      <xdr:nvCxnSpPr>
        <xdr:cNvPr id="341" name="AutoShape 497">
          <a:extLst>
            <a:ext uri="{FF2B5EF4-FFF2-40B4-BE49-F238E27FC236}">
              <a16:creationId xmlns:a16="http://schemas.microsoft.com/office/drawing/2014/main" id="{00000000-0008-0000-1B00-000055010000}"/>
            </a:ext>
          </a:extLst>
        </xdr:cNvPr>
        <xdr:cNvCxnSpPr>
          <a:cxnSpLocks noChangeShapeType="1"/>
        </xdr:cNvCxnSpPr>
      </xdr:nvCxnSpPr>
      <xdr:spPr bwMode="auto">
        <a:xfrm flipH="1" flipV="1">
          <a:off x="2925484" y="29999807"/>
          <a:ext cx="218348" cy="414075"/>
        </a:xfrm>
        <a:prstGeom prst="straightConnector1">
          <a:avLst/>
        </a:prstGeom>
        <a:noFill/>
        <a:ln w="9525">
          <a:solidFill>
            <a:srgbClr val="000000"/>
          </a:solidFill>
          <a:round/>
          <a:headEnd/>
          <a:tailEnd type="triangle" w="med" len="med"/>
        </a:ln>
      </xdr:spPr>
    </xdr:cxnSp>
    <xdr:clientData/>
  </xdr:twoCellAnchor>
  <xdr:twoCellAnchor>
    <xdr:from>
      <xdr:col>12</xdr:col>
      <xdr:colOff>103452</xdr:colOff>
      <xdr:row>111</xdr:row>
      <xdr:rowOff>1076882</xdr:rowOff>
    </xdr:from>
    <xdr:to>
      <xdr:col>13</xdr:col>
      <xdr:colOff>150308</xdr:colOff>
      <xdr:row>111</xdr:row>
      <xdr:rowOff>1076882</xdr:rowOff>
    </xdr:to>
    <xdr:cxnSp macro="">
      <xdr:nvCxnSpPr>
        <xdr:cNvPr id="342" name="AutoShape 498">
          <a:extLst>
            <a:ext uri="{FF2B5EF4-FFF2-40B4-BE49-F238E27FC236}">
              <a16:creationId xmlns:a16="http://schemas.microsoft.com/office/drawing/2014/main" id="{00000000-0008-0000-1B00-000056010000}"/>
            </a:ext>
          </a:extLst>
        </xdr:cNvPr>
        <xdr:cNvCxnSpPr>
          <a:cxnSpLocks noChangeShapeType="1"/>
        </xdr:cNvCxnSpPr>
      </xdr:nvCxnSpPr>
      <xdr:spPr bwMode="auto">
        <a:xfrm>
          <a:off x="3143832" y="30413882"/>
          <a:ext cx="313556" cy="0"/>
        </a:xfrm>
        <a:prstGeom prst="straightConnector1">
          <a:avLst/>
        </a:prstGeom>
        <a:noFill/>
        <a:ln w="9525">
          <a:solidFill>
            <a:srgbClr val="000000"/>
          </a:solidFill>
          <a:round/>
          <a:headEnd/>
          <a:tailEnd/>
        </a:ln>
      </xdr:spPr>
    </xdr:cxnSp>
    <xdr:clientData/>
  </xdr:twoCellAnchor>
  <xdr:twoCellAnchor>
    <xdr:from>
      <xdr:col>11</xdr:col>
      <xdr:colOff>247647</xdr:colOff>
      <xdr:row>111</xdr:row>
      <xdr:rowOff>1019724</xdr:rowOff>
    </xdr:from>
    <xdr:to>
      <xdr:col>17</xdr:col>
      <xdr:colOff>208884</xdr:colOff>
      <xdr:row>112</xdr:row>
      <xdr:rowOff>191086</xdr:rowOff>
    </xdr:to>
    <xdr:sp macro="" textlink="">
      <xdr:nvSpPr>
        <xdr:cNvPr id="343" name="Text Box 499">
          <a:extLst>
            <a:ext uri="{FF2B5EF4-FFF2-40B4-BE49-F238E27FC236}">
              <a16:creationId xmlns:a16="http://schemas.microsoft.com/office/drawing/2014/main" id="{00000000-0008-0000-1B00-000057010000}"/>
            </a:ext>
          </a:extLst>
        </xdr:cNvPr>
        <xdr:cNvSpPr txBox="1">
          <a:spLocks noChangeArrowheads="1"/>
        </xdr:cNvSpPr>
      </xdr:nvSpPr>
      <xdr:spPr bwMode="auto">
        <a:xfrm>
          <a:off x="3021327" y="30356724"/>
          <a:ext cx="1561437" cy="276262"/>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Calibri"/>
              <a:cs typeface="Calibri"/>
            </a:rPr>
            <a:t>Balok Pengikat 6/10</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clientData/>
  </xdr:twoCellAnchor>
  <xdr:twoCellAnchor>
    <xdr:from>
      <xdr:col>13</xdr:col>
      <xdr:colOff>209337</xdr:colOff>
      <xdr:row>111</xdr:row>
      <xdr:rowOff>924461</xdr:rowOff>
    </xdr:from>
    <xdr:to>
      <xdr:col>14</xdr:col>
      <xdr:colOff>256193</xdr:colOff>
      <xdr:row>111</xdr:row>
      <xdr:rowOff>924461</xdr:rowOff>
    </xdr:to>
    <xdr:cxnSp macro="">
      <xdr:nvCxnSpPr>
        <xdr:cNvPr id="344" name="AutoShape 500">
          <a:extLst>
            <a:ext uri="{FF2B5EF4-FFF2-40B4-BE49-F238E27FC236}">
              <a16:creationId xmlns:a16="http://schemas.microsoft.com/office/drawing/2014/main" id="{00000000-0008-0000-1B00-000058010000}"/>
            </a:ext>
          </a:extLst>
        </xdr:cNvPr>
        <xdr:cNvCxnSpPr>
          <a:cxnSpLocks noChangeShapeType="1"/>
        </xdr:cNvCxnSpPr>
      </xdr:nvCxnSpPr>
      <xdr:spPr bwMode="auto">
        <a:xfrm>
          <a:off x="3516417" y="30261461"/>
          <a:ext cx="313556" cy="0"/>
        </a:xfrm>
        <a:prstGeom prst="straightConnector1">
          <a:avLst/>
        </a:prstGeom>
        <a:noFill/>
        <a:ln w="9525">
          <a:solidFill>
            <a:srgbClr val="000000"/>
          </a:solidFill>
          <a:round/>
          <a:headEnd/>
          <a:tailEnd/>
        </a:ln>
      </xdr:spPr>
    </xdr:cxnSp>
    <xdr:clientData/>
  </xdr:twoCellAnchor>
  <xdr:twoCellAnchor>
    <xdr:from>
      <xdr:col>17</xdr:col>
      <xdr:colOff>204441</xdr:colOff>
      <xdr:row>112</xdr:row>
      <xdr:rowOff>19613</xdr:rowOff>
    </xdr:from>
    <xdr:to>
      <xdr:col>23</xdr:col>
      <xdr:colOff>165678</xdr:colOff>
      <xdr:row>113</xdr:row>
      <xdr:rowOff>57750</xdr:rowOff>
    </xdr:to>
    <xdr:sp macro="" textlink="">
      <xdr:nvSpPr>
        <xdr:cNvPr id="345" name="Text Box 501">
          <a:extLst>
            <a:ext uri="{FF2B5EF4-FFF2-40B4-BE49-F238E27FC236}">
              <a16:creationId xmlns:a16="http://schemas.microsoft.com/office/drawing/2014/main" id="{00000000-0008-0000-1B00-000059010000}"/>
            </a:ext>
          </a:extLst>
        </xdr:cNvPr>
        <xdr:cNvSpPr txBox="1">
          <a:spLocks noChangeArrowheads="1"/>
        </xdr:cNvSpPr>
      </xdr:nvSpPr>
      <xdr:spPr bwMode="auto">
        <a:xfrm>
          <a:off x="4578321" y="30461513"/>
          <a:ext cx="1561437" cy="266737"/>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Calibri"/>
              <a:cs typeface="Calibri"/>
            </a:rPr>
            <a:t> Lantai Kayu 2/30</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clientData/>
  </xdr:twoCellAnchor>
  <xdr:twoCellAnchor>
    <xdr:from>
      <xdr:col>19</xdr:col>
      <xdr:colOff>37917</xdr:colOff>
      <xdr:row>111</xdr:row>
      <xdr:rowOff>924461</xdr:rowOff>
    </xdr:from>
    <xdr:to>
      <xdr:col>20</xdr:col>
      <xdr:colOff>84773</xdr:colOff>
      <xdr:row>111</xdr:row>
      <xdr:rowOff>924461</xdr:rowOff>
    </xdr:to>
    <xdr:cxnSp macro="">
      <xdr:nvCxnSpPr>
        <xdr:cNvPr id="346" name="AutoShape 502">
          <a:extLst>
            <a:ext uri="{FF2B5EF4-FFF2-40B4-BE49-F238E27FC236}">
              <a16:creationId xmlns:a16="http://schemas.microsoft.com/office/drawing/2014/main" id="{00000000-0008-0000-1B00-00005A010000}"/>
            </a:ext>
          </a:extLst>
        </xdr:cNvPr>
        <xdr:cNvCxnSpPr>
          <a:cxnSpLocks noChangeShapeType="1"/>
        </xdr:cNvCxnSpPr>
      </xdr:nvCxnSpPr>
      <xdr:spPr bwMode="auto">
        <a:xfrm>
          <a:off x="4945197" y="30261461"/>
          <a:ext cx="313556" cy="0"/>
        </a:xfrm>
        <a:prstGeom prst="straightConnector1">
          <a:avLst/>
        </a:prstGeom>
        <a:noFill/>
        <a:ln w="9525">
          <a:solidFill>
            <a:srgbClr val="000000"/>
          </a:solidFill>
          <a:round/>
          <a:headEnd/>
          <a:tailEnd/>
        </a:ln>
      </xdr:spPr>
    </xdr:cxnSp>
    <xdr:clientData/>
  </xdr:twoCellAnchor>
  <xdr:twoCellAnchor>
    <xdr:from>
      <xdr:col>13</xdr:col>
      <xdr:colOff>73507</xdr:colOff>
      <xdr:row>111</xdr:row>
      <xdr:rowOff>848251</xdr:rowOff>
    </xdr:from>
    <xdr:to>
      <xdr:col>18</xdr:col>
      <xdr:colOff>189094</xdr:colOff>
      <xdr:row>112</xdr:row>
      <xdr:rowOff>19613</xdr:rowOff>
    </xdr:to>
    <xdr:sp macro="" textlink="">
      <xdr:nvSpPr>
        <xdr:cNvPr id="347" name="Text Box 503">
          <a:extLst>
            <a:ext uri="{FF2B5EF4-FFF2-40B4-BE49-F238E27FC236}">
              <a16:creationId xmlns:a16="http://schemas.microsoft.com/office/drawing/2014/main" id="{00000000-0008-0000-1B00-00005B010000}"/>
            </a:ext>
          </a:extLst>
        </xdr:cNvPr>
        <xdr:cNvSpPr txBox="1">
          <a:spLocks noChangeArrowheads="1"/>
        </xdr:cNvSpPr>
      </xdr:nvSpPr>
      <xdr:spPr bwMode="auto">
        <a:xfrm>
          <a:off x="3380587" y="30185251"/>
          <a:ext cx="1449087" cy="276262"/>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Calibri"/>
              <a:cs typeface="Calibri"/>
            </a:rPr>
            <a:t> Balok Lantai4/6</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clientData/>
  </xdr:twoCellAnchor>
  <xdr:twoCellAnchor>
    <xdr:from>
      <xdr:col>11</xdr:col>
      <xdr:colOff>18513</xdr:colOff>
      <xdr:row>111</xdr:row>
      <xdr:rowOff>390991</xdr:rowOff>
    </xdr:from>
    <xdr:to>
      <xdr:col>11</xdr:col>
      <xdr:colOff>94679</xdr:colOff>
      <xdr:row>111</xdr:row>
      <xdr:rowOff>467201</xdr:rowOff>
    </xdr:to>
    <xdr:sp macro="" textlink="">
      <xdr:nvSpPr>
        <xdr:cNvPr id="348" name="Rectangle 504">
          <a:extLst>
            <a:ext uri="{FF2B5EF4-FFF2-40B4-BE49-F238E27FC236}">
              <a16:creationId xmlns:a16="http://schemas.microsoft.com/office/drawing/2014/main" id="{00000000-0008-0000-1B00-00005C010000}"/>
            </a:ext>
          </a:extLst>
        </xdr:cNvPr>
        <xdr:cNvSpPr>
          <a:spLocks noChangeArrowheads="1"/>
        </xdr:cNvSpPr>
      </xdr:nvSpPr>
      <xdr:spPr bwMode="auto">
        <a:xfrm>
          <a:off x="2792193" y="29727991"/>
          <a:ext cx="76166" cy="76210"/>
        </a:xfrm>
        <a:prstGeom prst="rect">
          <a:avLst/>
        </a:prstGeom>
        <a:solidFill>
          <a:srgbClr val="7F7F7F"/>
        </a:solidFill>
        <a:ln w="9525">
          <a:solidFill>
            <a:srgbClr val="000000"/>
          </a:solidFill>
          <a:miter lim="800000"/>
          <a:headEnd/>
          <a:tailEnd/>
        </a:ln>
      </xdr:spPr>
    </xdr:sp>
    <xdr:clientData/>
  </xdr:twoCellAnchor>
  <xdr:twoCellAnchor>
    <xdr:from>
      <xdr:col>21</xdr:col>
      <xdr:colOff>198275</xdr:colOff>
      <xdr:row>111</xdr:row>
      <xdr:rowOff>390991</xdr:rowOff>
    </xdr:from>
    <xdr:to>
      <xdr:col>22</xdr:col>
      <xdr:colOff>17266</xdr:colOff>
      <xdr:row>111</xdr:row>
      <xdr:rowOff>467201</xdr:rowOff>
    </xdr:to>
    <xdr:sp macro="" textlink="">
      <xdr:nvSpPr>
        <xdr:cNvPr id="349" name="Rectangle 505">
          <a:extLst>
            <a:ext uri="{FF2B5EF4-FFF2-40B4-BE49-F238E27FC236}">
              <a16:creationId xmlns:a16="http://schemas.microsoft.com/office/drawing/2014/main" id="{00000000-0008-0000-1B00-00005D010000}"/>
            </a:ext>
          </a:extLst>
        </xdr:cNvPr>
        <xdr:cNvSpPr>
          <a:spLocks noChangeArrowheads="1"/>
        </xdr:cNvSpPr>
      </xdr:nvSpPr>
      <xdr:spPr bwMode="auto">
        <a:xfrm>
          <a:off x="5638955" y="29727991"/>
          <a:ext cx="85691" cy="76210"/>
        </a:xfrm>
        <a:prstGeom prst="rect">
          <a:avLst/>
        </a:prstGeom>
        <a:solidFill>
          <a:srgbClr val="7F7F7F"/>
        </a:solidFill>
        <a:ln w="9525">
          <a:solidFill>
            <a:srgbClr val="000000"/>
          </a:solidFill>
          <a:miter lim="800000"/>
          <a:headEnd/>
          <a:tailEnd/>
        </a:ln>
      </xdr:spPr>
    </xdr:sp>
    <xdr:clientData/>
  </xdr:twoCellAnchor>
  <xdr:twoCellAnchor>
    <xdr:from>
      <xdr:col>12</xdr:col>
      <xdr:colOff>246899</xdr:colOff>
      <xdr:row>111</xdr:row>
      <xdr:rowOff>390991</xdr:rowOff>
    </xdr:from>
    <xdr:to>
      <xdr:col>13</xdr:col>
      <xdr:colOff>65890</xdr:colOff>
      <xdr:row>111</xdr:row>
      <xdr:rowOff>467201</xdr:rowOff>
    </xdr:to>
    <xdr:sp macro="" textlink="">
      <xdr:nvSpPr>
        <xdr:cNvPr id="350" name="Rectangle 506">
          <a:extLst>
            <a:ext uri="{FF2B5EF4-FFF2-40B4-BE49-F238E27FC236}">
              <a16:creationId xmlns:a16="http://schemas.microsoft.com/office/drawing/2014/main" id="{00000000-0008-0000-1B00-00005E010000}"/>
            </a:ext>
          </a:extLst>
        </xdr:cNvPr>
        <xdr:cNvSpPr>
          <a:spLocks noChangeArrowheads="1"/>
        </xdr:cNvSpPr>
      </xdr:nvSpPr>
      <xdr:spPr bwMode="auto">
        <a:xfrm>
          <a:off x="3287279" y="29727991"/>
          <a:ext cx="85691" cy="76210"/>
        </a:xfrm>
        <a:prstGeom prst="rect">
          <a:avLst/>
        </a:prstGeom>
        <a:solidFill>
          <a:srgbClr val="7F7F7F"/>
        </a:solidFill>
        <a:ln w="9525">
          <a:solidFill>
            <a:srgbClr val="000000"/>
          </a:solidFill>
          <a:miter lim="800000"/>
          <a:headEnd/>
          <a:tailEnd/>
        </a:ln>
      </xdr:spPr>
    </xdr:sp>
    <xdr:clientData/>
  </xdr:twoCellAnchor>
  <xdr:twoCellAnchor>
    <xdr:from>
      <xdr:col>14</xdr:col>
      <xdr:colOff>256193</xdr:colOff>
      <xdr:row>111</xdr:row>
      <xdr:rowOff>390991</xdr:rowOff>
    </xdr:from>
    <xdr:to>
      <xdr:col>15</xdr:col>
      <xdr:colOff>75184</xdr:colOff>
      <xdr:row>111</xdr:row>
      <xdr:rowOff>467201</xdr:rowOff>
    </xdr:to>
    <xdr:sp macro="" textlink="">
      <xdr:nvSpPr>
        <xdr:cNvPr id="351" name="Rectangle 507">
          <a:extLst>
            <a:ext uri="{FF2B5EF4-FFF2-40B4-BE49-F238E27FC236}">
              <a16:creationId xmlns:a16="http://schemas.microsoft.com/office/drawing/2014/main" id="{00000000-0008-0000-1B00-00005F010000}"/>
            </a:ext>
          </a:extLst>
        </xdr:cNvPr>
        <xdr:cNvSpPr>
          <a:spLocks noChangeArrowheads="1"/>
        </xdr:cNvSpPr>
      </xdr:nvSpPr>
      <xdr:spPr bwMode="auto">
        <a:xfrm>
          <a:off x="3829973" y="29727991"/>
          <a:ext cx="85691" cy="76210"/>
        </a:xfrm>
        <a:prstGeom prst="rect">
          <a:avLst/>
        </a:prstGeom>
        <a:solidFill>
          <a:srgbClr val="7F7F7F"/>
        </a:solidFill>
        <a:ln w="9525">
          <a:solidFill>
            <a:srgbClr val="000000"/>
          </a:solidFill>
          <a:miter lim="800000"/>
          <a:headEnd/>
          <a:tailEnd/>
        </a:ln>
      </xdr:spPr>
    </xdr:sp>
    <xdr:clientData/>
  </xdr:twoCellAnchor>
  <xdr:twoCellAnchor>
    <xdr:from>
      <xdr:col>20</xdr:col>
      <xdr:colOff>84139</xdr:colOff>
      <xdr:row>111</xdr:row>
      <xdr:rowOff>390991</xdr:rowOff>
    </xdr:from>
    <xdr:to>
      <xdr:col>20</xdr:col>
      <xdr:colOff>160305</xdr:colOff>
      <xdr:row>111</xdr:row>
      <xdr:rowOff>467201</xdr:rowOff>
    </xdr:to>
    <xdr:sp macro="" textlink="">
      <xdr:nvSpPr>
        <xdr:cNvPr id="352" name="Rectangle 508">
          <a:extLst>
            <a:ext uri="{FF2B5EF4-FFF2-40B4-BE49-F238E27FC236}">
              <a16:creationId xmlns:a16="http://schemas.microsoft.com/office/drawing/2014/main" id="{00000000-0008-0000-1B00-000060010000}"/>
            </a:ext>
          </a:extLst>
        </xdr:cNvPr>
        <xdr:cNvSpPr>
          <a:spLocks noChangeArrowheads="1"/>
        </xdr:cNvSpPr>
      </xdr:nvSpPr>
      <xdr:spPr bwMode="auto">
        <a:xfrm>
          <a:off x="5258119" y="29727991"/>
          <a:ext cx="76166" cy="76210"/>
        </a:xfrm>
        <a:prstGeom prst="rect">
          <a:avLst/>
        </a:prstGeom>
        <a:solidFill>
          <a:srgbClr val="7F7F7F"/>
        </a:solidFill>
        <a:ln w="9525">
          <a:solidFill>
            <a:srgbClr val="000000"/>
          </a:solidFill>
          <a:miter lim="800000"/>
          <a:headEnd/>
          <a:tailEnd/>
        </a:ln>
      </xdr:spPr>
    </xdr:sp>
    <xdr:clientData/>
  </xdr:twoCellAnchor>
  <xdr:twoCellAnchor>
    <xdr:from>
      <xdr:col>18</xdr:col>
      <xdr:colOff>151011</xdr:colOff>
      <xdr:row>111</xdr:row>
      <xdr:rowOff>390991</xdr:rowOff>
    </xdr:from>
    <xdr:to>
      <xdr:col>18</xdr:col>
      <xdr:colOff>227177</xdr:colOff>
      <xdr:row>111</xdr:row>
      <xdr:rowOff>467201</xdr:rowOff>
    </xdr:to>
    <xdr:sp macro="" textlink="">
      <xdr:nvSpPr>
        <xdr:cNvPr id="353" name="Rectangle 509">
          <a:extLst>
            <a:ext uri="{FF2B5EF4-FFF2-40B4-BE49-F238E27FC236}">
              <a16:creationId xmlns:a16="http://schemas.microsoft.com/office/drawing/2014/main" id="{00000000-0008-0000-1B00-000061010000}"/>
            </a:ext>
          </a:extLst>
        </xdr:cNvPr>
        <xdr:cNvSpPr>
          <a:spLocks noChangeArrowheads="1"/>
        </xdr:cNvSpPr>
      </xdr:nvSpPr>
      <xdr:spPr bwMode="auto">
        <a:xfrm>
          <a:off x="4791591" y="29727991"/>
          <a:ext cx="76166" cy="76210"/>
        </a:xfrm>
        <a:prstGeom prst="rect">
          <a:avLst/>
        </a:prstGeom>
        <a:solidFill>
          <a:srgbClr val="7F7F7F"/>
        </a:solidFill>
        <a:ln w="9525">
          <a:solidFill>
            <a:srgbClr val="000000"/>
          </a:solidFill>
          <a:miter lim="800000"/>
          <a:headEnd/>
          <a:tailEnd/>
        </a:ln>
      </xdr:spPr>
    </xdr:sp>
    <xdr:clientData/>
  </xdr:twoCellAnchor>
  <xdr:twoCellAnchor>
    <xdr:from>
      <xdr:col>11</xdr:col>
      <xdr:colOff>8992</xdr:colOff>
      <xdr:row>111</xdr:row>
      <xdr:rowOff>347170</xdr:rowOff>
    </xdr:from>
    <xdr:to>
      <xdr:col>22</xdr:col>
      <xdr:colOff>17266</xdr:colOff>
      <xdr:row>111</xdr:row>
      <xdr:rowOff>392261</xdr:rowOff>
    </xdr:to>
    <xdr:sp macro="" textlink="">
      <xdr:nvSpPr>
        <xdr:cNvPr id="354" name="Rectangle 510">
          <a:extLst>
            <a:ext uri="{FF2B5EF4-FFF2-40B4-BE49-F238E27FC236}">
              <a16:creationId xmlns:a16="http://schemas.microsoft.com/office/drawing/2014/main" id="{00000000-0008-0000-1B00-000062010000}"/>
            </a:ext>
          </a:extLst>
        </xdr:cNvPr>
        <xdr:cNvSpPr>
          <a:spLocks noChangeArrowheads="1"/>
        </xdr:cNvSpPr>
      </xdr:nvSpPr>
      <xdr:spPr bwMode="auto">
        <a:xfrm>
          <a:off x="2782672" y="29684170"/>
          <a:ext cx="2941974" cy="45091"/>
        </a:xfrm>
        <a:prstGeom prst="rect">
          <a:avLst/>
        </a:prstGeom>
        <a:solidFill>
          <a:schemeClr val="accent6">
            <a:lumMod val="50000"/>
          </a:schemeClr>
        </a:solidFill>
        <a:ln w="9525">
          <a:solidFill>
            <a:srgbClr val="000000"/>
          </a:solidFill>
          <a:miter lim="800000"/>
          <a:headEnd/>
          <a:tailEnd/>
        </a:ln>
      </xdr:spPr>
    </xdr:sp>
    <xdr:clientData/>
  </xdr:twoCellAnchor>
  <xdr:twoCellAnchor>
    <xdr:from>
      <xdr:col>11</xdr:col>
      <xdr:colOff>8357</xdr:colOff>
      <xdr:row>111</xdr:row>
      <xdr:rowOff>390991</xdr:rowOff>
    </xdr:from>
    <xdr:to>
      <xdr:col>22</xdr:col>
      <xdr:colOff>35038</xdr:colOff>
      <xdr:row>111</xdr:row>
      <xdr:rowOff>390991</xdr:rowOff>
    </xdr:to>
    <xdr:cxnSp macro="">
      <xdr:nvCxnSpPr>
        <xdr:cNvPr id="355" name="AutoShape 511">
          <a:extLst>
            <a:ext uri="{FF2B5EF4-FFF2-40B4-BE49-F238E27FC236}">
              <a16:creationId xmlns:a16="http://schemas.microsoft.com/office/drawing/2014/main" id="{00000000-0008-0000-1B00-000063010000}"/>
            </a:ext>
          </a:extLst>
        </xdr:cNvPr>
        <xdr:cNvCxnSpPr>
          <a:cxnSpLocks noChangeShapeType="1"/>
        </xdr:cNvCxnSpPr>
      </xdr:nvCxnSpPr>
      <xdr:spPr bwMode="auto">
        <a:xfrm>
          <a:off x="2782037" y="29727991"/>
          <a:ext cx="2960381" cy="0"/>
        </a:xfrm>
        <a:prstGeom prst="straightConnector1">
          <a:avLst/>
        </a:prstGeom>
        <a:noFill/>
        <a:ln w="19050">
          <a:solidFill>
            <a:srgbClr val="000000"/>
          </a:solidFill>
          <a:round/>
          <a:headEnd/>
          <a:tailEnd/>
        </a:ln>
      </xdr:spPr>
    </xdr:cxnSp>
    <xdr:clientData/>
  </xdr:twoCellAnchor>
  <xdr:twoCellAnchor>
    <xdr:from>
      <xdr:col>21</xdr:col>
      <xdr:colOff>231276</xdr:colOff>
      <xdr:row>111</xdr:row>
      <xdr:rowOff>19466</xdr:rowOff>
    </xdr:from>
    <xdr:to>
      <xdr:col>22</xdr:col>
      <xdr:colOff>25513</xdr:colOff>
      <xdr:row>111</xdr:row>
      <xdr:rowOff>352885</xdr:rowOff>
    </xdr:to>
    <xdr:sp macro="" textlink="">
      <xdr:nvSpPr>
        <xdr:cNvPr id="356" name="Rectangle 512">
          <a:extLst>
            <a:ext uri="{FF2B5EF4-FFF2-40B4-BE49-F238E27FC236}">
              <a16:creationId xmlns:a16="http://schemas.microsoft.com/office/drawing/2014/main" id="{00000000-0008-0000-1B00-000064010000}"/>
            </a:ext>
          </a:extLst>
        </xdr:cNvPr>
        <xdr:cNvSpPr>
          <a:spLocks noChangeArrowheads="1"/>
        </xdr:cNvSpPr>
      </xdr:nvSpPr>
      <xdr:spPr bwMode="auto">
        <a:xfrm flipH="1" flipV="1">
          <a:off x="5671956" y="29356466"/>
          <a:ext cx="60937" cy="333419"/>
        </a:xfrm>
        <a:prstGeom prst="rect">
          <a:avLst/>
        </a:prstGeom>
        <a:solidFill>
          <a:schemeClr val="accent6">
            <a:lumMod val="50000"/>
          </a:schemeClr>
        </a:solidFill>
        <a:ln w="9525">
          <a:solidFill>
            <a:srgbClr val="000000"/>
          </a:solidFill>
          <a:miter lim="800000"/>
          <a:headEnd/>
          <a:tailEnd/>
        </a:ln>
      </xdr:spPr>
    </xdr:sp>
    <xdr:clientData/>
  </xdr:twoCellAnchor>
  <xdr:twoCellAnchor>
    <xdr:from>
      <xdr:col>11</xdr:col>
      <xdr:colOff>8992</xdr:colOff>
      <xdr:row>111</xdr:row>
      <xdr:rowOff>19466</xdr:rowOff>
    </xdr:from>
    <xdr:to>
      <xdr:col>11</xdr:col>
      <xdr:colOff>60404</xdr:colOff>
      <xdr:row>111</xdr:row>
      <xdr:rowOff>352885</xdr:rowOff>
    </xdr:to>
    <xdr:sp macro="" textlink="">
      <xdr:nvSpPr>
        <xdr:cNvPr id="357" name="Rectangle 513">
          <a:extLst>
            <a:ext uri="{FF2B5EF4-FFF2-40B4-BE49-F238E27FC236}">
              <a16:creationId xmlns:a16="http://schemas.microsoft.com/office/drawing/2014/main" id="{00000000-0008-0000-1B00-000065010000}"/>
            </a:ext>
          </a:extLst>
        </xdr:cNvPr>
        <xdr:cNvSpPr>
          <a:spLocks noChangeArrowheads="1"/>
        </xdr:cNvSpPr>
      </xdr:nvSpPr>
      <xdr:spPr bwMode="auto">
        <a:xfrm flipH="1" flipV="1">
          <a:off x="2782672" y="29356466"/>
          <a:ext cx="51412" cy="333419"/>
        </a:xfrm>
        <a:prstGeom prst="rect">
          <a:avLst/>
        </a:prstGeom>
        <a:solidFill>
          <a:schemeClr val="accent6">
            <a:lumMod val="50000"/>
          </a:schemeClr>
        </a:solidFill>
        <a:ln w="9525">
          <a:solidFill>
            <a:srgbClr val="000000"/>
          </a:solidFill>
          <a:miter lim="800000"/>
          <a:headEnd/>
          <a:tailEnd/>
        </a:ln>
      </xdr:spPr>
    </xdr:sp>
    <xdr:clientData/>
  </xdr:twoCellAnchor>
  <xdr:twoCellAnchor>
    <xdr:from>
      <xdr:col>11</xdr:col>
      <xdr:colOff>244473</xdr:colOff>
      <xdr:row>110</xdr:row>
      <xdr:rowOff>19436</xdr:rowOff>
    </xdr:from>
    <xdr:to>
      <xdr:col>11</xdr:col>
      <xdr:colOff>245108</xdr:colOff>
      <xdr:row>110</xdr:row>
      <xdr:rowOff>20071</xdr:rowOff>
    </xdr:to>
    <xdr:cxnSp macro="">
      <xdr:nvCxnSpPr>
        <xdr:cNvPr id="358" name="AutoShape 514">
          <a:extLst>
            <a:ext uri="{FF2B5EF4-FFF2-40B4-BE49-F238E27FC236}">
              <a16:creationId xmlns:a16="http://schemas.microsoft.com/office/drawing/2014/main" id="{00000000-0008-0000-1B00-000066010000}"/>
            </a:ext>
          </a:extLst>
        </xdr:cNvPr>
        <xdr:cNvCxnSpPr>
          <a:cxnSpLocks noChangeShapeType="1"/>
        </xdr:cNvCxnSpPr>
      </xdr:nvCxnSpPr>
      <xdr:spPr bwMode="auto">
        <a:xfrm>
          <a:off x="3018153" y="29135456"/>
          <a:ext cx="635" cy="635"/>
        </a:xfrm>
        <a:prstGeom prst="straightConnector1">
          <a:avLst/>
        </a:prstGeom>
        <a:noFill/>
        <a:ln w="9525">
          <a:solidFill>
            <a:srgbClr val="000000"/>
          </a:solidFill>
          <a:round/>
          <a:headEnd/>
          <a:tailEnd/>
        </a:ln>
      </xdr:spPr>
    </xdr:cxnSp>
    <xdr:clientData/>
  </xdr:twoCellAnchor>
  <xdr:twoCellAnchor>
    <xdr:from>
      <xdr:col>11</xdr:col>
      <xdr:colOff>8992</xdr:colOff>
      <xdr:row>110</xdr:row>
      <xdr:rowOff>20071</xdr:rowOff>
    </xdr:from>
    <xdr:to>
      <xdr:col>22</xdr:col>
      <xdr:colOff>36308</xdr:colOff>
      <xdr:row>110</xdr:row>
      <xdr:rowOff>20071</xdr:rowOff>
    </xdr:to>
    <xdr:cxnSp macro="">
      <xdr:nvCxnSpPr>
        <xdr:cNvPr id="359" name="AutoShape 515">
          <a:extLst>
            <a:ext uri="{FF2B5EF4-FFF2-40B4-BE49-F238E27FC236}">
              <a16:creationId xmlns:a16="http://schemas.microsoft.com/office/drawing/2014/main" id="{00000000-0008-0000-1B00-000067010000}"/>
            </a:ext>
          </a:extLst>
        </xdr:cNvPr>
        <xdr:cNvCxnSpPr>
          <a:cxnSpLocks noChangeShapeType="1"/>
        </xdr:cNvCxnSpPr>
      </xdr:nvCxnSpPr>
      <xdr:spPr bwMode="auto">
        <a:xfrm>
          <a:off x="2782672" y="29136091"/>
          <a:ext cx="2961016" cy="0"/>
        </a:xfrm>
        <a:prstGeom prst="straightConnector1">
          <a:avLst/>
        </a:prstGeom>
        <a:noFill/>
        <a:ln w="9525">
          <a:solidFill>
            <a:srgbClr val="000000"/>
          </a:solidFill>
          <a:round/>
          <a:headEnd/>
          <a:tailEnd/>
        </a:ln>
      </xdr:spPr>
    </xdr:cxnSp>
    <xdr:clientData/>
  </xdr:twoCellAnchor>
  <xdr:twoCellAnchor>
    <xdr:from>
      <xdr:col>11</xdr:col>
      <xdr:colOff>69925</xdr:colOff>
      <xdr:row>109</xdr:row>
      <xdr:rowOff>181987</xdr:rowOff>
    </xdr:from>
    <xdr:to>
      <xdr:col>11</xdr:col>
      <xdr:colOff>69925</xdr:colOff>
      <xdr:row>110</xdr:row>
      <xdr:rowOff>115334</xdr:rowOff>
    </xdr:to>
    <xdr:cxnSp macro="">
      <xdr:nvCxnSpPr>
        <xdr:cNvPr id="360" name="AutoShape 516">
          <a:extLst>
            <a:ext uri="{FF2B5EF4-FFF2-40B4-BE49-F238E27FC236}">
              <a16:creationId xmlns:a16="http://schemas.microsoft.com/office/drawing/2014/main" id="{00000000-0008-0000-1B00-000068010000}"/>
            </a:ext>
          </a:extLst>
        </xdr:cNvPr>
        <xdr:cNvCxnSpPr>
          <a:cxnSpLocks noChangeShapeType="1"/>
        </xdr:cNvCxnSpPr>
      </xdr:nvCxnSpPr>
      <xdr:spPr bwMode="auto">
        <a:xfrm>
          <a:off x="2843605" y="29077027"/>
          <a:ext cx="0" cy="154327"/>
        </a:xfrm>
        <a:prstGeom prst="straightConnector1">
          <a:avLst/>
        </a:prstGeom>
        <a:noFill/>
        <a:ln w="9525">
          <a:solidFill>
            <a:srgbClr val="000000"/>
          </a:solidFill>
          <a:round/>
          <a:headEnd/>
          <a:tailEnd/>
        </a:ln>
      </xdr:spPr>
    </xdr:cxnSp>
    <xdr:clientData/>
  </xdr:twoCellAnchor>
  <xdr:twoCellAnchor>
    <xdr:from>
      <xdr:col>13</xdr:col>
      <xdr:colOff>231552</xdr:colOff>
      <xdr:row>109</xdr:row>
      <xdr:rowOff>191513</xdr:rowOff>
    </xdr:from>
    <xdr:to>
      <xdr:col>13</xdr:col>
      <xdr:colOff>231552</xdr:colOff>
      <xdr:row>110</xdr:row>
      <xdr:rowOff>124860</xdr:rowOff>
    </xdr:to>
    <xdr:cxnSp macro="">
      <xdr:nvCxnSpPr>
        <xdr:cNvPr id="361" name="AutoShape 517">
          <a:extLst>
            <a:ext uri="{FF2B5EF4-FFF2-40B4-BE49-F238E27FC236}">
              <a16:creationId xmlns:a16="http://schemas.microsoft.com/office/drawing/2014/main" id="{00000000-0008-0000-1B00-000069010000}"/>
            </a:ext>
          </a:extLst>
        </xdr:cNvPr>
        <xdr:cNvCxnSpPr>
          <a:cxnSpLocks noChangeShapeType="1"/>
        </xdr:cNvCxnSpPr>
      </xdr:nvCxnSpPr>
      <xdr:spPr bwMode="auto">
        <a:xfrm>
          <a:off x="3538632" y="29086553"/>
          <a:ext cx="0" cy="154327"/>
        </a:xfrm>
        <a:prstGeom prst="straightConnector1">
          <a:avLst/>
        </a:prstGeom>
        <a:noFill/>
        <a:ln w="9525">
          <a:solidFill>
            <a:srgbClr val="000000"/>
          </a:solidFill>
          <a:round/>
          <a:headEnd/>
          <a:tailEnd/>
        </a:ln>
      </xdr:spPr>
    </xdr:cxnSp>
    <xdr:clientData/>
  </xdr:twoCellAnchor>
  <xdr:twoCellAnchor>
    <xdr:from>
      <xdr:col>14</xdr:col>
      <xdr:colOff>21981</xdr:colOff>
      <xdr:row>109</xdr:row>
      <xdr:rowOff>191513</xdr:rowOff>
    </xdr:from>
    <xdr:to>
      <xdr:col>14</xdr:col>
      <xdr:colOff>21981</xdr:colOff>
      <xdr:row>110</xdr:row>
      <xdr:rowOff>124860</xdr:rowOff>
    </xdr:to>
    <xdr:cxnSp macro="">
      <xdr:nvCxnSpPr>
        <xdr:cNvPr id="362" name="AutoShape 518">
          <a:extLst>
            <a:ext uri="{FF2B5EF4-FFF2-40B4-BE49-F238E27FC236}">
              <a16:creationId xmlns:a16="http://schemas.microsoft.com/office/drawing/2014/main" id="{00000000-0008-0000-1B00-00006A010000}"/>
            </a:ext>
          </a:extLst>
        </xdr:cNvPr>
        <xdr:cNvCxnSpPr>
          <a:cxnSpLocks noChangeShapeType="1"/>
        </xdr:cNvCxnSpPr>
      </xdr:nvCxnSpPr>
      <xdr:spPr bwMode="auto">
        <a:xfrm>
          <a:off x="3595761" y="29086553"/>
          <a:ext cx="0" cy="154327"/>
        </a:xfrm>
        <a:prstGeom prst="straightConnector1">
          <a:avLst/>
        </a:prstGeom>
        <a:noFill/>
        <a:ln w="9525">
          <a:solidFill>
            <a:srgbClr val="000000"/>
          </a:solidFill>
          <a:round/>
          <a:headEnd/>
          <a:tailEnd/>
        </a:ln>
      </xdr:spPr>
    </xdr:cxnSp>
    <xdr:clientData/>
  </xdr:twoCellAnchor>
  <xdr:twoCellAnchor>
    <xdr:from>
      <xdr:col>16</xdr:col>
      <xdr:colOff>221692</xdr:colOff>
      <xdr:row>109</xdr:row>
      <xdr:rowOff>191513</xdr:rowOff>
    </xdr:from>
    <xdr:to>
      <xdr:col>16</xdr:col>
      <xdr:colOff>221692</xdr:colOff>
      <xdr:row>110</xdr:row>
      <xdr:rowOff>124860</xdr:rowOff>
    </xdr:to>
    <xdr:cxnSp macro="">
      <xdr:nvCxnSpPr>
        <xdr:cNvPr id="363" name="AutoShape 519">
          <a:extLst>
            <a:ext uri="{FF2B5EF4-FFF2-40B4-BE49-F238E27FC236}">
              <a16:creationId xmlns:a16="http://schemas.microsoft.com/office/drawing/2014/main" id="{00000000-0008-0000-1B00-00006B010000}"/>
            </a:ext>
          </a:extLst>
        </xdr:cNvPr>
        <xdr:cNvCxnSpPr>
          <a:cxnSpLocks noChangeShapeType="1"/>
        </xdr:cNvCxnSpPr>
      </xdr:nvCxnSpPr>
      <xdr:spPr bwMode="auto">
        <a:xfrm>
          <a:off x="4328872" y="29086553"/>
          <a:ext cx="0" cy="154327"/>
        </a:xfrm>
        <a:prstGeom prst="straightConnector1">
          <a:avLst/>
        </a:prstGeom>
        <a:noFill/>
        <a:ln w="9525">
          <a:solidFill>
            <a:srgbClr val="000000"/>
          </a:solidFill>
          <a:round/>
          <a:headEnd/>
          <a:tailEnd/>
        </a:ln>
      </xdr:spPr>
    </xdr:cxnSp>
    <xdr:clientData/>
  </xdr:twoCellAnchor>
  <xdr:twoCellAnchor>
    <xdr:from>
      <xdr:col>17</xdr:col>
      <xdr:colOff>12121</xdr:colOff>
      <xdr:row>109</xdr:row>
      <xdr:rowOff>191513</xdr:rowOff>
    </xdr:from>
    <xdr:to>
      <xdr:col>17</xdr:col>
      <xdr:colOff>12121</xdr:colOff>
      <xdr:row>110</xdr:row>
      <xdr:rowOff>124860</xdr:rowOff>
    </xdr:to>
    <xdr:cxnSp macro="">
      <xdr:nvCxnSpPr>
        <xdr:cNvPr id="364" name="AutoShape 520">
          <a:extLst>
            <a:ext uri="{FF2B5EF4-FFF2-40B4-BE49-F238E27FC236}">
              <a16:creationId xmlns:a16="http://schemas.microsoft.com/office/drawing/2014/main" id="{00000000-0008-0000-1B00-00006C010000}"/>
            </a:ext>
          </a:extLst>
        </xdr:cNvPr>
        <xdr:cNvCxnSpPr>
          <a:cxnSpLocks noChangeShapeType="1"/>
        </xdr:cNvCxnSpPr>
      </xdr:nvCxnSpPr>
      <xdr:spPr bwMode="auto">
        <a:xfrm>
          <a:off x="4386001" y="29086553"/>
          <a:ext cx="0" cy="154327"/>
        </a:xfrm>
        <a:prstGeom prst="straightConnector1">
          <a:avLst/>
        </a:prstGeom>
        <a:noFill/>
        <a:ln w="9525">
          <a:solidFill>
            <a:srgbClr val="000000"/>
          </a:solidFill>
          <a:round/>
          <a:headEnd/>
          <a:tailEnd/>
        </a:ln>
      </xdr:spPr>
    </xdr:cxnSp>
    <xdr:clientData/>
  </xdr:twoCellAnchor>
  <xdr:twoCellAnchor>
    <xdr:from>
      <xdr:col>19</xdr:col>
      <xdr:colOff>135664</xdr:colOff>
      <xdr:row>109</xdr:row>
      <xdr:rowOff>191513</xdr:rowOff>
    </xdr:from>
    <xdr:to>
      <xdr:col>19</xdr:col>
      <xdr:colOff>135664</xdr:colOff>
      <xdr:row>110</xdr:row>
      <xdr:rowOff>124860</xdr:rowOff>
    </xdr:to>
    <xdr:cxnSp macro="">
      <xdr:nvCxnSpPr>
        <xdr:cNvPr id="365" name="AutoShape 521">
          <a:extLst>
            <a:ext uri="{FF2B5EF4-FFF2-40B4-BE49-F238E27FC236}">
              <a16:creationId xmlns:a16="http://schemas.microsoft.com/office/drawing/2014/main" id="{00000000-0008-0000-1B00-00006D010000}"/>
            </a:ext>
          </a:extLst>
        </xdr:cNvPr>
        <xdr:cNvCxnSpPr>
          <a:cxnSpLocks noChangeShapeType="1"/>
        </xdr:cNvCxnSpPr>
      </xdr:nvCxnSpPr>
      <xdr:spPr bwMode="auto">
        <a:xfrm>
          <a:off x="5042944" y="29086553"/>
          <a:ext cx="0" cy="154327"/>
        </a:xfrm>
        <a:prstGeom prst="straightConnector1">
          <a:avLst/>
        </a:prstGeom>
        <a:noFill/>
        <a:ln w="9525">
          <a:solidFill>
            <a:srgbClr val="000000"/>
          </a:solidFill>
          <a:round/>
          <a:headEnd/>
          <a:tailEnd/>
        </a:ln>
      </xdr:spPr>
    </xdr:cxnSp>
    <xdr:clientData/>
  </xdr:twoCellAnchor>
  <xdr:twoCellAnchor>
    <xdr:from>
      <xdr:col>19</xdr:col>
      <xdr:colOff>183268</xdr:colOff>
      <xdr:row>109</xdr:row>
      <xdr:rowOff>191513</xdr:rowOff>
    </xdr:from>
    <xdr:to>
      <xdr:col>19</xdr:col>
      <xdr:colOff>183268</xdr:colOff>
      <xdr:row>110</xdr:row>
      <xdr:rowOff>124860</xdr:rowOff>
    </xdr:to>
    <xdr:cxnSp macro="">
      <xdr:nvCxnSpPr>
        <xdr:cNvPr id="366" name="AutoShape 522">
          <a:extLst>
            <a:ext uri="{FF2B5EF4-FFF2-40B4-BE49-F238E27FC236}">
              <a16:creationId xmlns:a16="http://schemas.microsoft.com/office/drawing/2014/main" id="{00000000-0008-0000-1B00-00006E010000}"/>
            </a:ext>
          </a:extLst>
        </xdr:cNvPr>
        <xdr:cNvCxnSpPr>
          <a:cxnSpLocks noChangeShapeType="1"/>
        </xdr:cNvCxnSpPr>
      </xdr:nvCxnSpPr>
      <xdr:spPr bwMode="auto">
        <a:xfrm>
          <a:off x="5090548" y="29086553"/>
          <a:ext cx="0" cy="154327"/>
        </a:xfrm>
        <a:prstGeom prst="straightConnector1">
          <a:avLst/>
        </a:prstGeom>
        <a:noFill/>
        <a:ln w="9525">
          <a:solidFill>
            <a:srgbClr val="000000"/>
          </a:solidFill>
          <a:round/>
          <a:headEnd/>
          <a:tailEnd/>
        </a:ln>
      </xdr:spPr>
    </xdr:cxnSp>
    <xdr:clientData/>
  </xdr:twoCellAnchor>
  <xdr:twoCellAnchor>
    <xdr:from>
      <xdr:col>21</xdr:col>
      <xdr:colOff>240167</xdr:colOff>
      <xdr:row>109</xdr:row>
      <xdr:rowOff>191513</xdr:rowOff>
    </xdr:from>
    <xdr:to>
      <xdr:col>21</xdr:col>
      <xdr:colOff>240167</xdr:colOff>
      <xdr:row>110</xdr:row>
      <xdr:rowOff>124860</xdr:rowOff>
    </xdr:to>
    <xdr:cxnSp macro="">
      <xdr:nvCxnSpPr>
        <xdr:cNvPr id="367" name="AutoShape 523">
          <a:extLst>
            <a:ext uri="{FF2B5EF4-FFF2-40B4-BE49-F238E27FC236}">
              <a16:creationId xmlns:a16="http://schemas.microsoft.com/office/drawing/2014/main" id="{00000000-0008-0000-1B00-00006F010000}"/>
            </a:ext>
          </a:extLst>
        </xdr:cNvPr>
        <xdr:cNvCxnSpPr>
          <a:cxnSpLocks noChangeShapeType="1"/>
        </xdr:cNvCxnSpPr>
      </xdr:nvCxnSpPr>
      <xdr:spPr bwMode="auto">
        <a:xfrm>
          <a:off x="5680847" y="29086553"/>
          <a:ext cx="0" cy="154327"/>
        </a:xfrm>
        <a:prstGeom prst="straightConnector1">
          <a:avLst/>
        </a:prstGeom>
        <a:noFill/>
        <a:ln w="9525">
          <a:solidFill>
            <a:srgbClr val="000000"/>
          </a:solidFill>
          <a:round/>
          <a:headEnd/>
          <a:tailEnd/>
        </a:ln>
      </xdr:spPr>
    </xdr:cxnSp>
    <xdr:clientData/>
  </xdr:twoCellAnchor>
  <xdr:twoCellAnchor>
    <xdr:from>
      <xdr:col>10</xdr:col>
      <xdr:colOff>180480</xdr:colOff>
      <xdr:row>109</xdr:row>
      <xdr:rowOff>39093</xdr:rowOff>
    </xdr:from>
    <xdr:to>
      <xdr:col>11</xdr:col>
      <xdr:colOff>186714</xdr:colOff>
      <xdr:row>110</xdr:row>
      <xdr:rowOff>39123</xdr:rowOff>
    </xdr:to>
    <xdr:sp macro="" textlink="">
      <xdr:nvSpPr>
        <xdr:cNvPr id="368" name="Text Box 524">
          <a:extLst>
            <a:ext uri="{FF2B5EF4-FFF2-40B4-BE49-F238E27FC236}">
              <a16:creationId xmlns:a16="http://schemas.microsoft.com/office/drawing/2014/main" id="{00000000-0008-0000-1B00-000070010000}"/>
            </a:ext>
          </a:extLst>
        </xdr:cNvPr>
        <xdr:cNvSpPr txBox="1">
          <a:spLocks noChangeArrowheads="1"/>
        </xdr:cNvSpPr>
      </xdr:nvSpPr>
      <xdr:spPr bwMode="auto">
        <a:xfrm>
          <a:off x="2687460" y="28934133"/>
          <a:ext cx="272934" cy="22101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800" b="0" i="0" u="none" strike="noStrike" baseline="0">
              <a:solidFill>
                <a:srgbClr val="000000"/>
              </a:solidFill>
              <a:latin typeface="Calibri"/>
              <a:cs typeface="Calibri"/>
            </a:rPr>
            <a:t>5</a:t>
          </a:r>
          <a:endParaRPr lang="en-US" sz="800" b="0" i="0" u="none" strike="noStrike" baseline="0">
            <a:solidFill>
              <a:srgbClr val="000000"/>
            </a:solidFill>
            <a:latin typeface="Times New Roman"/>
            <a:cs typeface="Times New Roman"/>
          </a:endParaRPr>
        </a:p>
        <a:p>
          <a:pPr algn="l" rtl="0">
            <a:defRPr sz="1000"/>
          </a:pPr>
          <a:endParaRPr lang="en-US" sz="800" b="0" i="0" u="none" strike="noStrike" baseline="0">
            <a:solidFill>
              <a:srgbClr val="000000"/>
            </a:solidFill>
            <a:latin typeface="Times New Roman"/>
            <a:cs typeface="Times New Roman"/>
          </a:endParaRPr>
        </a:p>
      </xdr:txBody>
    </xdr:sp>
    <xdr:clientData/>
  </xdr:twoCellAnchor>
  <xdr:twoCellAnchor>
    <xdr:from>
      <xdr:col>13</xdr:col>
      <xdr:colOff>140787</xdr:colOff>
      <xdr:row>109</xdr:row>
      <xdr:rowOff>48619</xdr:rowOff>
    </xdr:from>
    <xdr:to>
      <xdr:col>14</xdr:col>
      <xdr:colOff>147021</xdr:colOff>
      <xdr:row>110</xdr:row>
      <xdr:rowOff>48649</xdr:rowOff>
    </xdr:to>
    <xdr:sp macro="" textlink="">
      <xdr:nvSpPr>
        <xdr:cNvPr id="369" name="Text Box 525">
          <a:extLst>
            <a:ext uri="{FF2B5EF4-FFF2-40B4-BE49-F238E27FC236}">
              <a16:creationId xmlns:a16="http://schemas.microsoft.com/office/drawing/2014/main" id="{00000000-0008-0000-1B00-000071010000}"/>
            </a:ext>
          </a:extLst>
        </xdr:cNvPr>
        <xdr:cNvSpPr txBox="1">
          <a:spLocks noChangeArrowheads="1"/>
        </xdr:cNvSpPr>
      </xdr:nvSpPr>
      <xdr:spPr bwMode="auto">
        <a:xfrm>
          <a:off x="3447867" y="28943659"/>
          <a:ext cx="272934" cy="22101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800" b="0" i="0" u="none" strike="noStrike" baseline="0">
              <a:solidFill>
                <a:srgbClr val="000000"/>
              </a:solidFill>
              <a:latin typeface="Calibri"/>
              <a:cs typeface="Calibri"/>
            </a:rPr>
            <a:t>5</a:t>
          </a:r>
          <a:endParaRPr lang="en-US" sz="800" b="0" i="0" u="none" strike="noStrike" baseline="0">
            <a:solidFill>
              <a:srgbClr val="000000"/>
            </a:solidFill>
            <a:latin typeface="Times New Roman"/>
            <a:cs typeface="Times New Roman"/>
          </a:endParaRPr>
        </a:p>
        <a:p>
          <a:pPr algn="l" rtl="0">
            <a:defRPr sz="1000"/>
          </a:pPr>
          <a:endParaRPr lang="en-US" sz="800" b="0" i="0" u="none" strike="noStrike" baseline="0">
            <a:solidFill>
              <a:srgbClr val="000000"/>
            </a:solidFill>
            <a:latin typeface="Times New Roman"/>
            <a:cs typeface="Times New Roman"/>
          </a:endParaRPr>
        </a:p>
      </xdr:txBody>
    </xdr:sp>
    <xdr:clientData/>
  </xdr:twoCellAnchor>
  <xdr:twoCellAnchor>
    <xdr:from>
      <xdr:col>16</xdr:col>
      <xdr:colOff>130927</xdr:colOff>
      <xdr:row>109</xdr:row>
      <xdr:rowOff>48619</xdr:rowOff>
    </xdr:from>
    <xdr:to>
      <xdr:col>17</xdr:col>
      <xdr:colOff>137161</xdr:colOff>
      <xdr:row>110</xdr:row>
      <xdr:rowOff>48649</xdr:rowOff>
    </xdr:to>
    <xdr:sp macro="" textlink="">
      <xdr:nvSpPr>
        <xdr:cNvPr id="370" name="Text Box 526">
          <a:extLst>
            <a:ext uri="{FF2B5EF4-FFF2-40B4-BE49-F238E27FC236}">
              <a16:creationId xmlns:a16="http://schemas.microsoft.com/office/drawing/2014/main" id="{00000000-0008-0000-1B00-000072010000}"/>
            </a:ext>
          </a:extLst>
        </xdr:cNvPr>
        <xdr:cNvSpPr txBox="1">
          <a:spLocks noChangeArrowheads="1"/>
        </xdr:cNvSpPr>
      </xdr:nvSpPr>
      <xdr:spPr bwMode="auto">
        <a:xfrm>
          <a:off x="4238107" y="28943659"/>
          <a:ext cx="272934" cy="22101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800" b="0" i="0" u="none" strike="noStrike" baseline="0">
              <a:solidFill>
                <a:srgbClr val="000000"/>
              </a:solidFill>
              <a:latin typeface="Calibri"/>
              <a:cs typeface="Calibri"/>
            </a:rPr>
            <a:t>5</a:t>
          </a:r>
          <a:endParaRPr lang="en-US" sz="800" b="0" i="0" u="none" strike="noStrike" baseline="0">
            <a:solidFill>
              <a:srgbClr val="000000"/>
            </a:solidFill>
            <a:latin typeface="Times New Roman"/>
            <a:cs typeface="Times New Roman"/>
          </a:endParaRPr>
        </a:p>
        <a:p>
          <a:pPr algn="l" rtl="0">
            <a:defRPr sz="1000"/>
          </a:pPr>
          <a:endParaRPr lang="en-US" sz="800" b="0" i="0" u="none" strike="noStrike" baseline="0">
            <a:solidFill>
              <a:srgbClr val="000000"/>
            </a:solidFill>
            <a:latin typeface="Times New Roman"/>
            <a:cs typeface="Times New Roman"/>
          </a:endParaRPr>
        </a:p>
      </xdr:txBody>
    </xdr:sp>
    <xdr:clientData/>
  </xdr:twoCellAnchor>
  <xdr:twoCellAnchor>
    <xdr:from>
      <xdr:col>19</xdr:col>
      <xdr:colOff>44899</xdr:colOff>
      <xdr:row>109</xdr:row>
      <xdr:rowOff>48619</xdr:rowOff>
    </xdr:from>
    <xdr:to>
      <xdr:col>20</xdr:col>
      <xdr:colOff>51133</xdr:colOff>
      <xdr:row>110</xdr:row>
      <xdr:rowOff>48649</xdr:rowOff>
    </xdr:to>
    <xdr:sp macro="" textlink="">
      <xdr:nvSpPr>
        <xdr:cNvPr id="371" name="Text Box 527">
          <a:extLst>
            <a:ext uri="{FF2B5EF4-FFF2-40B4-BE49-F238E27FC236}">
              <a16:creationId xmlns:a16="http://schemas.microsoft.com/office/drawing/2014/main" id="{00000000-0008-0000-1B00-000073010000}"/>
            </a:ext>
          </a:extLst>
        </xdr:cNvPr>
        <xdr:cNvSpPr txBox="1">
          <a:spLocks noChangeArrowheads="1"/>
        </xdr:cNvSpPr>
      </xdr:nvSpPr>
      <xdr:spPr bwMode="auto">
        <a:xfrm>
          <a:off x="4952179" y="28943659"/>
          <a:ext cx="272934" cy="22101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800" b="0" i="0" u="none" strike="noStrike" baseline="0">
              <a:solidFill>
                <a:srgbClr val="000000"/>
              </a:solidFill>
              <a:latin typeface="Calibri"/>
              <a:cs typeface="Calibri"/>
            </a:rPr>
            <a:t>5</a:t>
          </a:r>
          <a:endParaRPr lang="en-US" sz="800" b="0" i="0" u="none" strike="noStrike" baseline="0">
            <a:solidFill>
              <a:srgbClr val="000000"/>
            </a:solidFill>
            <a:latin typeface="Times New Roman"/>
            <a:cs typeface="Times New Roman"/>
          </a:endParaRPr>
        </a:p>
        <a:p>
          <a:pPr algn="l" rtl="0">
            <a:defRPr sz="1000"/>
          </a:pPr>
          <a:endParaRPr lang="en-US" sz="800" b="0" i="0" u="none" strike="noStrike" baseline="0">
            <a:solidFill>
              <a:srgbClr val="000000"/>
            </a:solidFill>
            <a:latin typeface="Times New Roman"/>
            <a:cs typeface="Times New Roman"/>
          </a:endParaRPr>
        </a:p>
      </xdr:txBody>
    </xdr:sp>
    <xdr:clientData/>
  </xdr:twoCellAnchor>
  <xdr:twoCellAnchor>
    <xdr:from>
      <xdr:col>21</xdr:col>
      <xdr:colOff>149402</xdr:colOff>
      <xdr:row>109</xdr:row>
      <xdr:rowOff>48619</xdr:rowOff>
    </xdr:from>
    <xdr:to>
      <xdr:col>22</xdr:col>
      <xdr:colOff>155636</xdr:colOff>
      <xdr:row>110</xdr:row>
      <xdr:rowOff>48649</xdr:rowOff>
    </xdr:to>
    <xdr:sp macro="" textlink="">
      <xdr:nvSpPr>
        <xdr:cNvPr id="372" name="Text Box 528">
          <a:extLst>
            <a:ext uri="{FF2B5EF4-FFF2-40B4-BE49-F238E27FC236}">
              <a16:creationId xmlns:a16="http://schemas.microsoft.com/office/drawing/2014/main" id="{00000000-0008-0000-1B00-000074010000}"/>
            </a:ext>
          </a:extLst>
        </xdr:cNvPr>
        <xdr:cNvSpPr txBox="1">
          <a:spLocks noChangeArrowheads="1"/>
        </xdr:cNvSpPr>
      </xdr:nvSpPr>
      <xdr:spPr bwMode="auto">
        <a:xfrm>
          <a:off x="5590082" y="28943659"/>
          <a:ext cx="272934" cy="22101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800" b="0" i="0" u="none" strike="noStrike" baseline="0">
              <a:solidFill>
                <a:srgbClr val="000000"/>
              </a:solidFill>
              <a:latin typeface="Calibri"/>
              <a:cs typeface="Calibri"/>
            </a:rPr>
            <a:t>5</a:t>
          </a:r>
          <a:endParaRPr lang="en-US" sz="800" b="0" i="0" u="none" strike="noStrike" baseline="0">
            <a:solidFill>
              <a:srgbClr val="000000"/>
            </a:solidFill>
            <a:latin typeface="Times New Roman"/>
            <a:cs typeface="Times New Roman"/>
          </a:endParaRPr>
        </a:p>
        <a:p>
          <a:pPr algn="l" rtl="0">
            <a:defRPr sz="1000"/>
          </a:pPr>
          <a:endParaRPr lang="en-US" sz="800" b="0" i="0" u="none" strike="noStrike" baseline="0">
            <a:solidFill>
              <a:srgbClr val="000000"/>
            </a:solidFill>
            <a:latin typeface="Times New Roman"/>
            <a:cs typeface="Times New Roman"/>
          </a:endParaRPr>
        </a:p>
      </xdr:txBody>
    </xdr:sp>
    <xdr:clientData/>
  </xdr:twoCellAnchor>
  <xdr:twoCellAnchor>
    <xdr:from>
      <xdr:col>11</xdr:col>
      <xdr:colOff>250186</xdr:colOff>
      <xdr:row>109</xdr:row>
      <xdr:rowOff>58146</xdr:rowOff>
    </xdr:from>
    <xdr:to>
      <xdr:col>13</xdr:col>
      <xdr:colOff>65891</xdr:colOff>
      <xdr:row>110</xdr:row>
      <xdr:rowOff>77229</xdr:rowOff>
    </xdr:to>
    <xdr:sp macro="" textlink="">
      <xdr:nvSpPr>
        <xdr:cNvPr id="373" name="Text Box 529">
          <a:extLst>
            <a:ext uri="{FF2B5EF4-FFF2-40B4-BE49-F238E27FC236}">
              <a16:creationId xmlns:a16="http://schemas.microsoft.com/office/drawing/2014/main" id="{00000000-0008-0000-1B00-000075010000}"/>
            </a:ext>
          </a:extLst>
        </xdr:cNvPr>
        <xdr:cNvSpPr txBox="1">
          <a:spLocks noChangeArrowheads="1"/>
        </xdr:cNvSpPr>
      </xdr:nvSpPr>
      <xdr:spPr bwMode="auto">
        <a:xfrm>
          <a:off x="3023866" y="28953186"/>
          <a:ext cx="349105" cy="240063"/>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100" b="0" i="0" u="none" strike="noStrike" baseline="0">
              <a:solidFill>
                <a:srgbClr val="000000"/>
              </a:solidFill>
              <a:latin typeface="Calibri"/>
              <a:cs typeface="Calibri"/>
            </a:rPr>
            <a:t>35</a:t>
          </a:r>
          <a:endParaRPr lang="en-US" sz="1100" b="0" i="0" u="none" strike="noStrike" baseline="0">
            <a:solidFill>
              <a:srgbClr val="000000"/>
            </a:solidFill>
            <a:latin typeface="Times New Roman"/>
            <a:cs typeface="Times New Roman"/>
          </a:endParaRPr>
        </a:p>
        <a:p>
          <a:pPr algn="l" rtl="0">
            <a:defRPr sz="1000"/>
          </a:pPr>
          <a:endParaRPr lang="en-US" sz="1100" b="0" i="0" u="none" strike="noStrike" baseline="0">
            <a:solidFill>
              <a:srgbClr val="000000"/>
            </a:solidFill>
            <a:latin typeface="Times New Roman"/>
            <a:cs typeface="Times New Roman"/>
          </a:endParaRPr>
        </a:p>
      </xdr:txBody>
    </xdr:sp>
    <xdr:clientData/>
  </xdr:twoCellAnchor>
  <xdr:twoCellAnchor>
    <xdr:from>
      <xdr:col>14</xdr:col>
      <xdr:colOff>211763</xdr:colOff>
      <xdr:row>109</xdr:row>
      <xdr:rowOff>58146</xdr:rowOff>
    </xdr:from>
    <xdr:to>
      <xdr:col>16</xdr:col>
      <xdr:colOff>27468</xdr:colOff>
      <xdr:row>110</xdr:row>
      <xdr:rowOff>77229</xdr:rowOff>
    </xdr:to>
    <xdr:sp macro="" textlink="">
      <xdr:nvSpPr>
        <xdr:cNvPr id="374" name="Text Box 530">
          <a:extLst>
            <a:ext uri="{FF2B5EF4-FFF2-40B4-BE49-F238E27FC236}">
              <a16:creationId xmlns:a16="http://schemas.microsoft.com/office/drawing/2014/main" id="{00000000-0008-0000-1B00-000076010000}"/>
            </a:ext>
          </a:extLst>
        </xdr:cNvPr>
        <xdr:cNvSpPr txBox="1">
          <a:spLocks noChangeArrowheads="1"/>
        </xdr:cNvSpPr>
      </xdr:nvSpPr>
      <xdr:spPr bwMode="auto">
        <a:xfrm>
          <a:off x="3785543" y="28953186"/>
          <a:ext cx="349105" cy="240063"/>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100" b="0" i="0" u="none" strike="noStrike" baseline="0">
              <a:solidFill>
                <a:srgbClr val="000000"/>
              </a:solidFill>
              <a:latin typeface="Calibri"/>
              <a:cs typeface="Calibri"/>
            </a:rPr>
            <a:t>35</a:t>
          </a:r>
          <a:endParaRPr lang="en-US" sz="1100" b="0" i="0" u="none" strike="noStrike" baseline="0">
            <a:solidFill>
              <a:srgbClr val="000000"/>
            </a:solidFill>
            <a:latin typeface="Times New Roman"/>
            <a:cs typeface="Times New Roman"/>
          </a:endParaRPr>
        </a:p>
        <a:p>
          <a:pPr algn="l" rtl="0">
            <a:defRPr sz="1000"/>
          </a:pPr>
          <a:endParaRPr lang="en-US" sz="1100" b="0" i="0" u="none" strike="noStrike" baseline="0">
            <a:solidFill>
              <a:srgbClr val="000000"/>
            </a:solidFill>
            <a:latin typeface="Times New Roman"/>
            <a:cs typeface="Times New Roman"/>
          </a:endParaRPr>
        </a:p>
      </xdr:txBody>
    </xdr:sp>
    <xdr:clientData/>
  </xdr:twoCellAnchor>
  <xdr:twoCellAnchor>
    <xdr:from>
      <xdr:col>17</xdr:col>
      <xdr:colOff>182860</xdr:colOff>
      <xdr:row>109</xdr:row>
      <xdr:rowOff>58146</xdr:rowOff>
    </xdr:from>
    <xdr:to>
      <xdr:col>18</xdr:col>
      <xdr:colOff>255740</xdr:colOff>
      <xdr:row>110</xdr:row>
      <xdr:rowOff>77229</xdr:rowOff>
    </xdr:to>
    <xdr:sp macro="" textlink="">
      <xdr:nvSpPr>
        <xdr:cNvPr id="375" name="Text Box 531">
          <a:extLst>
            <a:ext uri="{FF2B5EF4-FFF2-40B4-BE49-F238E27FC236}">
              <a16:creationId xmlns:a16="http://schemas.microsoft.com/office/drawing/2014/main" id="{00000000-0008-0000-1B00-000077010000}"/>
            </a:ext>
          </a:extLst>
        </xdr:cNvPr>
        <xdr:cNvSpPr txBox="1">
          <a:spLocks noChangeArrowheads="1"/>
        </xdr:cNvSpPr>
      </xdr:nvSpPr>
      <xdr:spPr bwMode="auto">
        <a:xfrm>
          <a:off x="4556740" y="28953186"/>
          <a:ext cx="339580" cy="240063"/>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100" b="0" i="0" u="none" strike="noStrike" baseline="0">
              <a:solidFill>
                <a:srgbClr val="000000"/>
              </a:solidFill>
              <a:latin typeface="Calibri"/>
              <a:cs typeface="Calibri"/>
            </a:rPr>
            <a:t>35</a:t>
          </a:r>
          <a:endParaRPr lang="en-US" sz="1100" b="0" i="0" u="none" strike="noStrike" baseline="0">
            <a:solidFill>
              <a:srgbClr val="000000"/>
            </a:solidFill>
            <a:latin typeface="Times New Roman"/>
            <a:cs typeface="Times New Roman"/>
          </a:endParaRPr>
        </a:p>
        <a:p>
          <a:pPr algn="l" rtl="0">
            <a:defRPr sz="1000"/>
          </a:pPr>
          <a:endParaRPr lang="en-US" sz="1100" b="0" i="0" u="none" strike="noStrike" baseline="0">
            <a:solidFill>
              <a:srgbClr val="000000"/>
            </a:solidFill>
            <a:latin typeface="Times New Roman"/>
            <a:cs typeface="Times New Roman"/>
          </a:endParaRPr>
        </a:p>
      </xdr:txBody>
    </xdr:sp>
    <xdr:clientData/>
  </xdr:twoCellAnchor>
  <xdr:twoCellAnchor>
    <xdr:from>
      <xdr:col>20</xdr:col>
      <xdr:colOff>39708</xdr:colOff>
      <xdr:row>109</xdr:row>
      <xdr:rowOff>58146</xdr:rowOff>
    </xdr:from>
    <xdr:to>
      <xdr:col>21</xdr:col>
      <xdr:colOff>112588</xdr:colOff>
      <xdr:row>110</xdr:row>
      <xdr:rowOff>77229</xdr:rowOff>
    </xdr:to>
    <xdr:sp macro="" textlink="">
      <xdr:nvSpPr>
        <xdr:cNvPr id="376" name="Text Box 532">
          <a:extLst>
            <a:ext uri="{FF2B5EF4-FFF2-40B4-BE49-F238E27FC236}">
              <a16:creationId xmlns:a16="http://schemas.microsoft.com/office/drawing/2014/main" id="{00000000-0008-0000-1B00-000078010000}"/>
            </a:ext>
          </a:extLst>
        </xdr:cNvPr>
        <xdr:cNvSpPr txBox="1">
          <a:spLocks noChangeArrowheads="1"/>
        </xdr:cNvSpPr>
      </xdr:nvSpPr>
      <xdr:spPr bwMode="auto">
        <a:xfrm>
          <a:off x="5213688" y="28953186"/>
          <a:ext cx="339580" cy="240063"/>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100" b="0" i="0" u="none" strike="noStrike" baseline="0">
              <a:solidFill>
                <a:srgbClr val="000000"/>
              </a:solidFill>
              <a:latin typeface="Calibri"/>
              <a:cs typeface="Calibri"/>
            </a:rPr>
            <a:t>35</a:t>
          </a:r>
          <a:endParaRPr lang="en-US" sz="1100" b="0" i="0" u="none" strike="noStrike" baseline="0">
            <a:solidFill>
              <a:srgbClr val="000000"/>
            </a:solidFill>
            <a:latin typeface="Times New Roman"/>
            <a:cs typeface="Times New Roman"/>
          </a:endParaRPr>
        </a:p>
        <a:p>
          <a:pPr algn="l" rtl="0">
            <a:defRPr sz="1000"/>
          </a:pPr>
          <a:endParaRPr lang="en-US" sz="1100" b="0" i="0" u="none" strike="noStrike" baseline="0">
            <a:solidFill>
              <a:srgbClr val="000000"/>
            </a:solidFill>
            <a:latin typeface="Times New Roman"/>
            <a:cs typeface="Times New Roman"/>
          </a:endParaRPr>
        </a:p>
      </xdr:txBody>
    </xdr:sp>
    <xdr:clientData/>
  </xdr:twoCellAnchor>
  <xdr:twoCellAnchor>
    <xdr:from>
      <xdr:col>13</xdr:col>
      <xdr:colOff>27172</xdr:colOff>
      <xdr:row>111</xdr:row>
      <xdr:rowOff>410678</xdr:rowOff>
    </xdr:from>
    <xdr:to>
      <xdr:col>13</xdr:col>
      <xdr:colOff>207433</xdr:colOff>
      <xdr:row>111</xdr:row>
      <xdr:rowOff>924461</xdr:rowOff>
    </xdr:to>
    <xdr:cxnSp macro="">
      <xdr:nvCxnSpPr>
        <xdr:cNvPr id="377" name="AutoShape 533">
          <a:extLst>
            <a:ext uri="{FF2B5EF4-FFF2-40B4-BE49-F238E27FC236}">
              <a16:creationId xmlns:a16="http://schemas.microsoft.com/office/drawing/2014/main" id="{00000000-0008-0000-1B00-000079010000}"/>
            </a:ext>
          </a:extLst>
        </xdr:cNvPr>
        <xdr:cNvCxnSpPr>
          <a:cxnSpLocks noChangeShapeType="1"/>
        </xdr:cNvCxnSpPr>
      </xdr:nvCxnSpPr>
      <xdr:spPr bwMode="auto">
        <a:xfrm flipH="1" flipV="1">
          <a:off x="3334252" y="29747678"/>
          <a:ext cx="180261" cy="513783"/>
        </a:xfrm>
        <a:prstGeom prst="straightConnector1">
          <a:avLst/>
        </a:prstGeom>
        <a:noFill/>
        <a:ln w="9525">
          <a:solidFill>
            <a:srgbClr val="000000"/>
          </a:solidFill>
          <a:round/>
          <a:headEnd/>
          <a:tailEnd type="triangle" w="med" len="med"/>
        </a:ln>
      </xdr:spPr>
    </xdr:cxnSp>
    <xdr:clientData/>
  </xdr:twoCellAnchor>
  <xdr:twoCellAnchor>
    <xdr:from>
      <xdr:col>18</xdr:col>
      <xdr:colOff>93886</xdr:colOff>
      <xdr:row>111</xdr:row>
      <xdr:rowOff>229679</xdr:rowOff>
    </xdr:from>
    <xdr:to>
      <xdr:col>19</xdr:col>
      <xdr:colOff>37283</xdr:colOff>
      <xdr:row>111</xdr:row>
      <xdr:rowOff>924461</xdr:rowOff>
    </xdr:to>
    <xdr:cxnSp macro="">
      <xdr:nvCxnSpPr>
        <xdr:cNvPr id="378" name="AutoShape 534">
          <a:extLst>
            <a:ext uri="{FF2B5EF4-FFF2-40B4-BE49-F238E27FC236}">
              <a16:creationId xmlns:a16="http://schemas.microsoft.com/office/drawing/2014/main" id="{00000000-0008-0000-1B00-00007A010000}"/>
            </a:ext>
          </a:extLst>
        </xdr:cNvPr>
        <xdr:cNvCxnSpPr>
          <a:cxnSpLocks noChangeShapeType="1"/>
        </xdr:cNvCxnSpPr>
      </xdr:nvCxnSpPr>
      <xdr:spPr bwMode="auto">
        <a:xfrm flipH="1" flipV="1">
          <a:off x="4734466" y="29566679"/>
          <a:ext cx="210097" cy="694782"/>
        </a:xfrm>
        <a:prstGeom prst="straightConnector1">
          <a:avLst/>
        </a:prstGeom>
        <a:noFill/>
        <a:ln w="9525">
          <a:solidFill>
            <a:srgbClr val="000000"/>
          </a:solidFill>
          <a:round/>
          <a:headEnd/>
          <a:tailEnd type="triangle" w="med" len="med"/>
        </a:ln>
      </xdr:spPr>
    </xdr:cxnSp>
    <xdr:clientData/>
  </xdr:twoCellAnchor>
  <xdr:twoCellAnchor>
    <xdr:from>
      <xdr:col>18</xdr:col>
      <xdr:colOff>167514</xdr:colOff>
      <xdr:row>111</xdr:row>
      <xdr:rowOff>867304</xdr:rowOff>
    </xdr:from>
    <xdr:to>
      <xdr:col>23</xdr:col>
      <xdr:colOff>73009</xdr:colOff>
      <xdr:row>112</xdr:row>
      <xdr:rowOff>24059</xdr:rowOff>
    </xdr:to>
    <xdr:sp macro="" textlink="">
      <xdr:nvSpPr>
        <xdr:cNvPr id="379" name="Text Box 535">
          <a:extLst>
            <a:ext uri="{FF2B5EF4-FFF2-40B4-BE49-F238E27FC236}">
              <a16:creationId xmlns:a16="http://schemas.microsoft.com/office/drawing/2014/main" id="{00000000-0008-0000-1B00-00007B010000}"/>
            </a:ext>
          </a:extLst>
        </xdr:cNvPr>
        <xdr:cNvSpPr txBox="1">
          <a:spLocks noChangeArrowheads="1"/>
        </xdr:cNvSpPr>
      </xdr:nvSpPr>
      <xdr:spPr bwMode="auto">
        <a:xfrm>
          <a:off x="4808094" y="30204304"/>
          <a:ext cx="1238995" cy="261655"/>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Calibri"/>
              <a:cs typeface="Calibri"/>
            </a:rPr>
            <a:t> Balok Trali 5/7</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clientData/>
  </xdr:twoCellAnchor>
  <xdr:twoCellAnchor>
    <xdr:from>
      <xdr:col>17</xdr:col>
      <xdr:colOff>107329</xdr:colOff>
      <xdr:row>111</xdr:row>
      <xdr:rowOff>382734</xdr:rowOff>
    </xdr:from>
    <xdr:to>
      <xdr:col>18</xdr:col>
      <xdr:colOff>93887</xdr:colOff>
      <xdr:row>112</xdr:row>
      <xdr:rowOff>95823</xdr:rowOff>
    </xdr:to>
    <xdr:cxnSp macro="">
      <xdr:nvCxnSpPr>
        <xdr:cNvPr id="380" name="AutoShape 536">
          <a:extLst>
            <a:ext uri="{FF2B5EF4-FFF2-40B4-BE49-F238E27FC236}">
              <a16:creationId xmlns:a16="http://schemas.microsoft.com/office/drawing/2014/main" id="{00000000-0008-0000-1B00-00007C010000}"/>
            </a:ext>
          </a:extLst>
        </xdr:cNvPr>
        <xdr:cNvCxnSpPr>
          <a:cxnSpLocks noChangeShapeType="1"/>
        </xdr:cNvCxnSpPr>
      </xdr:nvCxnSpPr>
      <xdr:spPr bwMode="auto">
        <a:xfrm flipH="1" flipV="1">
          <a:off x="4481209" y="29719734"/>
          <a:ext cx="253258" cy="817989"/>
        </a:xfrm>
        <a:prstGeom prst="straightConnector1">
          <a:avLst/>
        </a:prstGeom>
        <a:noFill/>
        <a:ln w="9525">
          <a:solidFill>
            <a:srgbClr val="000000"/>
          </a:solidFill>
          <a:round/>
          <a:headEnd/>
          <a:tailEnd type="triangle" w="med" len="med"/>
        </a:ln>
      </xdr:spPr>
    </xdr:cxnSp>
    <xdr:clientData/>
  </xdr:twoCellAnchor>
  <xdr:twoCellAnchor>
    <xdr:from>
      <xdr:col>18</xdr:col>
      <xdr:colOff>93886</xdr:colOff>
      <xdr:row>112</xdr:row>
      <xdr:rowOff>95823</xdr:rowOff>
    </xdr:from>
    <xdr:to>
      <xdr:col>19</xdr:col>
      <xdr:colOff>140742</xdr:colOff>
      <xdr:row>112</xdr:row>
      <xdr:rowOff>95823</xdr:rowOff>
    </xdr:to>
    <xdr:cxnSp macro="">
      <xdr:nvCxnSpPr>
        <xdr:cNvPr id="381" name="AutoShape 537">
          <a:extLst>
            <a:ext uri="{FF2B5EF4-FFF2-40B4-BE49-F238E27FC236}">
              <a16:creationId xmlns:a16="http://schemas.microsoft.com/office/drawing/2014/main" id="{00000000-0008-0000-1B00-00007D010000}"/>
            </a:ext>
          </a:extLst>
        </xdr:cNvPr>
        <xdr:cNvCxnSpPr>
          <a:cxnSpLocks noChangeShapeType="1"/>
        </xdr:cNvCxnSpPr>
      </xdr:nvCxnSpPr>
      <xdr:spPr bwMode="auto">
        <a:xfrm>
          <a:off x="4734466" y="30537723"/>
          <a:ext cx="313556" cy="0"/>
        </a:xfrm>
        <a:prstGeom prst="straightConnector1">
          <a:avLst/>
        </a:prstGeom>
        <a:noFill/>
        <a:ln w="9525">
          <a:solidFill>
            <a:srgbClr val="000000"/>
          </a:solidFill>
          <a:round/>
          <a:headEnd/>
          <a:tailEnd/>
        </a:ln>
      </xdr:spPr>
    </xdr:cxnSp>
    <xdr:clientData/>
  </xdr:twoCellAnchor>
  <xdr:twoCellAnchor>
    <xdr:from>
      <xdr:col>16</xdr:col>
      <xdr:colOff>139813</xdr:colOff>
      <xdr:row>101</xdr:row>
      <xdr:rowOff>104894</xdr:rowOff>
    </xdr:from>
    <xdr:to>
      <xdr:col>16</xdr:col>
      <xdr:colOff>208363</xdr:colOff>
      <xdr:row>104</xdr:row>
      <xdr:rowOff>219302</xdr:rowOff>
    </xdr:to>
    <xdr:sp macro="" textlink="">
      <xdr:nvSpPr>
        <xdr:cNvPr id="382" name="Rectangle 538">
          <a:extLst>
            <a:ext uri="{FF2B5EF4-FFF2-40B4-BE49-F238E27FC236}">
              <a16:creationId xmlns:a16="http://schemas.microsoft.com/office/drawing/2014/main" id="{00000000-0008-0000-1B00-00007E010000}"/>
            </a:ext>
          </a:extLst>
        </xdr:cNvPr>
        <xdr:cNvSpPr>
          <a:spLocks noChangeArrowheads="1"/>
        </xdr:cNvSpPr>
      </xdr:nvSpPr>
      <xdr:spPr bwMode="auto">
        <a:xfrm>
          <a:off x="4246993" y="27193994"/>
          <a:ext cx="68550" cy="784968"/>
        </a:xfrm>
        <a:prstGeom prst="rect">
          <a:avLst/>
        </a:prstGeom>
        <a:noFill/>
        <a:ln w="9525">
          <a:solidFill>
            <a:srgbClr val="000000"/>
          </a:solidFill>
          <a:miter lim="800000"/>
          <a:headEnd/>
          <a:tailEnd/>
        </a:ln>
      </xdr:spPr>
    </xdr:sp>
    <xdr:clientData/>
  </xdr:twoCellAnchor>
  <xdr:twoCellAnchor>
    <xdr:from>
      <xdr:col>16</xdr:col>
      <xdr:colOff>167740</xdr:colOff>
      <xdr:row>101</xdr:row>
      <xdr:rowOff>95368</xdr:rowOff>
    </xdr:from>
    <xdr:to>
      <xdr:col>23</xdr:col>
      <xdr:colOff>226611</xdr:colOff>
      <xdr:row>105</xdr:row>
      <xdr:rowOff>229</xdr:rowOff>
    </xdr:to>
    <xdr:cxnSp macro="">
      <xdr:nvCxnSpPr>
        <xdr:cNvPr id="383" name="AutoShape 539">
          <a:extLst>
            <a:ext uri="{FF2B5EF4-FFF2-40B4-BE49-F238E27FC236}">
              <a16:creationId xmlns:a16="http://schemas.microsoft.com/office/drawing/2014/main" id="{00000000-0008-0000-1B00-00007F010000}"/>
            </a:ext>
          </a:extLst>
        </xdr:cNvPr>
        <xdr:cNvCxnSpPr>
          <a:cxnSpLocks noChangeShapeType="1"/>
        </xdr:cNvCxnSpPr>
      </xdr:nvCxnSpPr>
      <xdr:spPr bwMode="auto">
        <a:xfrm>
          <a:off x="4274920" y="27184468"/>
          <a:ext cx="1925771" cy="804021"/>
        </a:xfrm>
        <a:prstGeom prst="straightConnector1">
          <a:avLst/>
        </a:prstGeom>
        <a:noFill/>
        <a:ln w="9525">
          <a:solidFill>
            <a:srgbClr val="000000"/>
          </a:solidFill>
          <a:round/>
          <a:headEnd/>
          <a:tailEnd/>
        </a:ln>
      </xdr:spPr>
    </xdr:cxnSp>
    <xdr:clientData/>
  </xdr:twoCellAnchor>
  <xdr:twoCellAnchor>
    <xdr:from>
      <xdr:col>16</xdr:col>
      <xdr:colOff>189321</xdr:colOff>
      <xdr:row>101</xdr:row>
      <xdr:rowOff>9631</xdr:rowOff>
    </xdr:from>
    <xdr:to>
      <xdr:col>23</xdr:col>
      <xdr:colOff>248192</xdr:colOff>
      <xdr:row>104</xdr:row>
      <xdr:rowOff>152617</xdr:rowOff>
    </xdr:to>
    <xdr:cxnSp macro="">
      <xdr:nvCxnSpPr>
        <xdr:cNvPr id="384" name="AutoShape 540">
          <a:extLst>
            <a:ext uri="{FF2B5EF4-FFF2-40B4-BE49-F238E27FC236}">
              <a16:creationId xmlns:a16="http://schemas.microsoft.com/office/drawing/2014/main" id="{00000000-0008-0000-1B00-000080010000}"/>
            </a:ext>
          </a:extLst>
        </xdr:cNvPr>
        <xdr:cNvCxnSpPr>
          <a:cxnSpLocks noChangeShapeType="1"/>
        </xdr:cNvCxnSpPr>
      </xdr:nvCxnSpPr>
      <xdr:spPr bwMode="auto">
        <a:xfrm>
          <a:off x="4296501" y="27098731"/>
          <a:ext cx="1925771" cy="813546"/>
        </a:xfrm>
        <a:prstGeom prst="straightConnector1">
          <a:avLst/>
        </a:prstGeom>
        <a:noFill/>
        <a:ln w="9525">
          <a:solidFill>
            <a:srgbClr val="000000"/>
          </a:solidFill>
          <a:round/>
          <a:headEnd/>
          <a:tailEnd/>
        </a:ln>
      </xdr:spPr>
    </xdr:cxnSp>
    <xdr:clientData/>
  </xdr:twoCellAnchor>
  <xdr:twoCellAnchor>
    <xdr:from>
      <xdr:col>9</xdr:col>
      <xdr:colOff>47302</xdr:colOff>
      <xdr:row>101</xdr:row>
      <xdr:rowOff>95368</xdr:rowOff>
    </xdr:from>
    <xdr:to>
      <xdr:col>16</xdr:col>
      <xdr:colOff>167740</xdr:colOff>
      <xdr:row>105</xdr:row>
      <xdr:rowOff>9121</xdr:rowOff>
    </xdr:to>
    <xdr:cxnSp macro="">
      <xdr:nvCxnSpPr>
        <xdr:cNvPr id="385" name="AutoShape 541">
          <a:extLst>
            <a:ext uri="{FF2B5EF4-FFF2-40B4-BE49-F238E27FC236}">
              <a16:creationId xmlns:a16="http://schemas.microsoft.com/office/drawing/2014/main" id="{00000000-0008-0000-1B00-000081010000}"/>
            </a:ext>
          </a:extLst>
        </xdr:cNvPr>
        <xdr:cNvCxnSpPr>
          <a:cxnSpLocks noChangeShapeType="1"/>
        </xdr:cNvCxnSpPr>
      </xdr:nvCxnSpPr>
      <xdr:spPr bwMode="auto">
        <a:xfrm flipH="1">
          <a:off x="2287582" y="27184468"/>
          <a:ext cx="1987338" cy="812913"/>
        </a:xfrm>
        <a:prstGeom prst="straightConnector1">
          <a:avLst/>
        </a:prstGeom>
        <a:noFill/>
        <a:ln w="9525">
          <a:solidFill>
            <a:srgbClr val="000000"/>
          </a:solidFill>
          <a:round/>
          <a:headEnd/>
          <a:tailEnd/>
        </a:ln>
      </xdr:spPr>
    </xdr:cxnSp>
    <xdr:clientData/>
  </xdr:twoCellAnchor>
  <xdr:twoCellAnchor>
    <xdr:from>
      <xdr:col>9</xdr:col>
      <xdr:colOff>28260</xdr:colOff>
      <xdr:row>101</xdr:row>
      <xdr:rowOff>105</xdr:rowOff>
    </xdr:from>
    <xdr:to>
      <xdr:col>16</xdr:col>
      <xdr:colOff>179800</xdr:colOff>
      <xdr:row>104</xdr:row>
      <xdr:rowOff>171035</xdr:rowOff>
    </xdr:to>
    <xdr:cxnSp macro="">
      <xdr:nvCxnSpPr>
        <xdr:cNvPr id="386" name="AutoShape 542">
          <a:extLst>
            <a:ext uri="{FF2B5EF4-FFF2-40B4-BE49-F238E27FC236}">
              <a16:creationId xmlns:a16="http://schemas.microsoft.com/office/drawing/2014/main" id="{00000000-0008-0000-1B00-000082010000}"/>
            </a:ext>
          </a:extLst>
        </xdr:cNvPr>
        <xdr:cNvCxnSpPr>
          <a:cxnSpLocks noChangeShapeType="1"/>
        </xdr:cNvCxnSpPr>
      </xdr:nvCxnSpPr>
      <xdr:spPr bwMode="auto">
        <a:xfrm flipH="1">
          <a:off x="2268540" y="27089205"/>
          <a:ext cx="2018440" cy="841490"/>
        </a:xfrm>
        <a:prstGeom prst="straightConnector1">
          <a:avLst/>
        </a:prstGeom>
        <a:noFill/>
        <a:ln w="9525">
          <a:solidFill>
            <a:srgbClr val="000000"/>
          </a:solidFill>
          <a:round/>
          <a:headEnd/>
          <a:tailEnd/>
        </a:ln>
      </xdr:spPr>
    </xdr:cxnSp>
    <xdr:clientData/>
  </xdr:twoCellAnchor>
  <xdr:twoCellAnchor>
    <xdr:from>
      <xdr:col>9</xdr:col>
      <xdr:colOff>28260</xdr:colOff>
      <xdr:row>104</xdr:row>
      <xdr:rowOff>161509</xdr:rowOff>
    </xdr:from>
    <xdr:to>
      <xdr:col>9</xdr:col>
      <xdr:colOff>47936</xdr:colOff>
      <xdr:row>105</xdr:row>
      <xdr:rowOff>19282</xdr:rowOff>
    </xdr:to>
    <xdr:cxnSp macro="">
      <xdr:nvCxnSpPr>
        <xdr:cNvPr id="387" name="AutoShape 543">
          <a:extLst>
            <a:ext uri="{FF2B5EF4-FFF2-40B4-BE49-F238E27FC236}">
              <a16:creationId xmlns:a16="http://schemas.microsoft.com/office/drawing/2014/main" id="{00000000-0008-0000-1B00-000083010000}"/>
            </a:ext>
          </a:extLst>
        </xdr:cNvPr>
        <xdr:cNvCxnSpPr>
          <a:cxnSpLocks noChangeShapeType="1"/>
        </xdr:cNvCxnSpPr>
      </xdr:nvCxnSpPr>
      <xdr:spPr bwMode="auto">
        <a:xfrm>
          <a:off x="2268540" y="27921169"/>
          <a:ext cx="19676" cy="86373"/>
        </a:xfrm>
        <a:prstGeom prst="straightConnector1">
          <a:avLst/>
        </a:prstGeom>
        <a:noFill/>
        <a:ln w="9525">
          <a:solidFill>
            <a:srgbClr val="000000"/>
          </a:solidFill>
          <a:round/>
          <a:headEnd/>
          <a:tailEnd/>
        </a:ln>
      </xdr:spPr>
    </xdr:cxnSp>
    <xdr:clientData/>
  </xdr:twoCellAnchor>
  <xdr:twoCellAnchor>
    <xdr:from>
      <xdr:col>23</xdr:col>
      <xdr:colOff>236766</xdr:colOff>
      <xdr:row>104</xdr:row>
      <xdr:rowOff>151983</xdr:rowOff>
    </xdr:from>
    <xdr:to>
      <xdr:col>23</xdr:col>
      <xdr:colOff>246922</xdr:colOff>
      <xdr:row>105</xdr:row>
      <xdr:rowOff>9756</xdr:rowOff>
    </xdr:to>
    <xdr:cxnSp macro="">
      <xdr:nvCxnSpPr>
        <xdr:cNvPr id="388" name="AutoShape 544">
          <a:extLst>
            <a:ext uri="{FF2B5EF4-FFF2-40B4-BE49-F238E27FC236}">
              <a16:creationId xmlns:a16="http://schemas.microsoft.com/office/drawing/2014/main" id="{00000000-0008-0000-1B00-000084010000}"/>
            </a:ext>
          </a:extLst>
        </xdr:cNvPr>
        <xdr:cNvCxnSpPr>
          <a:cxnSpLocks noChangeShapeType="1"/>
        </xdr:cNvCxnSpPr>
      </xdr:nvCxnSpPr>
      <xdr:spPr bwMode="auto">
        <a:xfrm flipH="1">
          <a:off x="6210846" y="27911643"/>
          <a:ext cx="10156" cy="86373"/>
        </a:xfrm>
        <a:prstGeom prst="straightConnector1">
          <a:avLst/>
        </a:prstGeom>
        <a:noFill/>
        <a:ln w="9525">
          <a:solidFill>
            <a:srgbClr val="000000"/>
          </a:solidFill>
          <a:round/>
          <a:headEnd/>
          <a:tailEnd/>
        </a:ln>
      </xdr:spPr>
    </xdr:cxnSp>
    <xdr:clientData/>
  </xdr:twoCellAnchor>
  <xdr:twoCellAnchor>
    <xdr:from>
      <xdr:col>8</xdr:col>
      <xdr:colOff>180706</xdr:colOff>
      <xdr:row>100</xdr:row>
      <xdr:rowOff>162020</xdr:rowOff>
    </xdr:from>
    <xdr:to>
      <xdr:col>16</xdr:col>
      <xdr:colOff>170279</xdr:colOff>
      <xdr:row>104</xdr:row>
      <xdr:rowOff>151983</xdr:rowOff>
    </xdr:to>
    <xdr:cxnSp macro="">
      <xdr:nvCxnSpPr>
        <xdr:cNvPr id="389" name="AutoShape 545">
          <a:extLst>
            <a:ext uri="{FF2B5EF4-FFF2-40B4-BE49-F238E27FC236}">
              <a16:creationId xmlns:a16="http://schemas.microsoft.com/office/drawing/2014/main" id="{00000000-0008-0000-1B00-000085010000}"/>
            </a:ext>
          </a:extLst>
        </xdr:cNvPr>
        <xdr:cNvCxnSpPr>
          <a:cxnSpLocks noChangeShapeType="1"/>
        </xdr:cNvCxnSpPr>
      </xdr:nvCxnSpPr>
      <xdr:spPr bwMode="auto">
        <a:xfrm flipH="1">
          <a:off x="2154286" y="27022520"/>
          <a:ext cx="2123173" cy="889123"/>
        </a:xfrm>
        <a:prstGeom prst="straightConnector1">
          <a:avLst/>
        </a:prstGeom>
        <a:noFill/>
        <a:ln w="19050">
          <a:solidFill>
            <a:srgbClr val="0070C0"/>
          </a:solidFill>
          <a:round/>
          <a:headEnd/>
          <a:tailEnd/>
        </a:ln>
      </xdr:spPr>
    </xdr:cxnSp>
    <xdr:clientData/>
  </xdr:twoCellAnchor>
  <xdr:twoCellAnchor>
    <xdr:from>
      <xdr:col>16</xdr:col>
      <xdr:colOff>167740</xdr:colOff>
      <xdr:row>100</xdr:row>
      <xdr:rowOff>152494</xdr:rowOff>
    </xdr:from>
    <xdr:to>
      <xdr:col>24</xdr:col>
      <xdr:colOff>103996</xdr:colOff>
      <xdr:row>104</xdr:row>
      <xdr:rowOff>121499</xdr:rowOff>
    </xdr:to>
    <xdr:cxnSp macro="">
      <xdr:nvCxnSpPr>
        <xdr:cNvPr id="390" name="AutoShape 546">
          <a:extLst>
            <a:ext uri="{FF2B5EF4-FFF2-40B4-BE49-F238E27FC236}">
              <a16:creationId xmlns:a16="http://schemas.microsoft.com/office/drawing/2014/main" id="{00000000-0008-0000-1B00-000086010000}"/>
            </a:ext>
          </a:extLst>
        </xdr:cNvPr>
        <xdr:cNvCxnSpPr>
          <a:cxnSpLocks noChangeShapeType="1"/>
        </xdr:cNvCxnSpPr>
      </xdr:nvCxnSpPr>
      <xdr:spPr bwMode="auto">
        <a:xfrm>
          <a:off x="4274920" y="27012994"/>
          <a:ext cx="2069856" cy="868165"/>
        </a:xfrm>
        <a:prstGeom prst="straightConnector1">
          <a:avLst/>
        </a:prstGeom>
        <a:noFill/>
        <a:ln w="19050">
          <a:solidFill>
            <a:srgbClr val="0070C0"/>
          </a:solidFill>
          <a:round/>
          <a:headEnd/>
          <a:tailEnd/>
        </a:ln>
      </xdr:spPr>
    </xdr:cxnSp>
    <xdr:clientData/>
  </xdr:twoCellAnchor>
  <xdr:twoCellAnchor>
    <xdr:from>
      <xdr:col>16</xdr:col>
      <xdr:colOff>28737</xdr:colOff>
      <xdr:row>100</xdr:row>
      <xdr:rowOff>234419</xdr:rowOff>
    </xdr:from>
    <xdr:to>
      <xdr:col>16</xdr:col>
      <xdr:colOff>75706</xdr:colOff>
      <xdr:row>101</xdr:row>
      <xdr:rowOff>54722</xdr:rowOff>
    </xdr:to>
    <xdr:sp macro="" textlink="">
      <xdr:nvSpPr>
        <xdr:cNvPr id="391" name="Rectangle 547">
          <a:extLst>
            <a:ext uri="{FF2B5EF4-FFF2-40B4-BE49-F238E27FC236}">
              <a16:creationId xmlns:a16="http://schemas.microsoft.com/office/drawing/2014/main" id="{00000000-0008-0000-1B00-000087010000}"/>
            </a:ext>
          </a:extLst>
        </xdr:cNvPr>
        <xdr:cNvSpPr>
          <a:spLocks noChangeArrowheads="1"/>
        </xdr:cNvSpPr>
      </xdr:nvSpPr>
      <xdr:spPr bwMode="auto">
        <a:xfrm rot="20220771">
          <a:off x="4135917" y="27087299"/>
          <a:ext cx="46969" cy="56523"/>
        </a:xfrm>
        <a:prstGeom prst="rect">
          <a:avLst/>
        </a:prstGeom>
        <a:solidFill>
          <a:schemeClr val="bg1">
            <a:lumMod val="85000"/>
          </a:schemeClr>
        </a:solidFill>
        <a:ln w="9525">
          <a:solidFill>
            <a:srgbClr val="000000"/>
          </a:solidFill>
          <a:miter lim="800000"/>
          <a:headEnd/>
          <a:tailEnd/>
        </a:ln>
      </xdr:spPr>
    </xdr:sp>
    <xdr:clientData/>
  </xdr:twoCellAnchor>
  <xdr:twoCellAnchor>
    <xdr:from>
      <xdr:col>13</xdr:col>
      <xdr:colOff>514</xdr:colOff>
      <xdr:row>102</xdr:row>
      <xdr:rowOff>120166</xdr:rowOff>
    </xdr:from>
    <xdr:to>
      <xdr:col>13</xdr:col>
      <xdr:colOff>47483</xdr:colOff>
      <xdr:row>102</xdr:row>
      <xdr:rowOff>178594</xdr:rowOff>
    </xdr:to>
    <xdr:sp macro="" textlink="">
      <xdr:nvSpPr>
        <xdr:cNvPr id="392" name="Rectangle 548">
          <a:extLst>
            <a:ext uri="{FF2B5EF4-FFF2-40B4-BE49-F238E27FC236}">
              <a16:creationId xmlns:a16="http://schemas.microsoft.com/office/drawing/2014/main" id="{00000000-0008-0000-1B00-000088010000}"/>
            </a:ext>
          </a:extLst>
        </xdr:cNvPr>
        <xdr:cNvSpPr>
          <a:spLocks noChangeArrowheads="1"/>
        </xdr:cNvSpPr>
      </xdr:nvSpPr>
      <xdr:spPr bwMode="auto">
        <a:xfrm rot="20220771">
          <a:off x="3307594" y="27430246"/>
          <a:ext cx="46969" cy="58428"/>
        </a:xfrm>
        <a:prstGeom prst="rect">
          <a:avLst/>
        </a:prstGeom>
        <a:solidFill>
          <a:schemeClr val="bg1">
            <a:lumMod val="85000"/>
          </a:schemeClr>
        </a:solidFill>
        <a:ln w="9525">
          <a:solidFill>
            <a:srgbClr val="000000"/>
          </a:solidFill>
          <a:miter lim="800000"/>
          <a:headEnd/>
          <a:tailEnd/>
        </a:ln>
      </xdr:spPr>
    </xdr:sp>
    <xdr:clientData/>
  </xdr:twoCellAnchor>
  <xdr:twoCellAnchor>
    <xdr:from>
      <xdr:col>9</xdr:col>
      <xdr:colOff>96175</xdr:colOff>
      <xdr:row>104</xdr:row>
      <xdr:rowOff>72597</xdr:rowOff>
    </xdr:from>
    <xdr:to>
      <xdr:col>9</xdr:col>
      <xdr:colOff>143144</xdr:colOff>
      <xdr:row>104</xdr:row>
      <xdr:rowOff>131025</xdr:rowOff>
    </xdr:to>
    <xdr:sp macro="" textlink="">
      <xdr:nvSpPr>
        <xdr:cNvPr id="393" name="Rectangle 549">
          <a:extLst>
            <a:ext uri="{FF2B5EF4-FFF2-40B4-BE49-F238E27FC236}">
              <a16:creationId xmlns:a16="http://schemas.microsoft.com/office/drawing/2014/main" id="{00000000-0008-0000-1B00-000089010000}"/>
            </a:ext>
          </a:extLst>
        </xdr:cNvPr>
        <xdr:cNvSpPr>
          <a:spLocks noChangeArrowheads="1"/>
        </xdr:cNvSpPr>
      </xdr:nvSpPr>
      <xdr:spPr bwMode="auto">
        <a:xfrm rot="20220771">
          <a:off x="2336455" y="27832257"/>
          <a:ext cx="46969" cy="58428"/>
        </a:xfrm>
        <a:prstGeom prst="rect">
          <a:avLst/>
        </a:prstGeom>
        <a:solidFill>
          <a:schemeClr val="bg1">
            <a:lumMod val="85000"/>
          </a:schemeClr>
        </a:solidFill>
        <a:ln w="9525">
          <a:solidFill>
            <a:srgbClr val="000000"/>
          </a:solidFill>
          <a:miter lim="800000"/>
          <a:headEnd/>
          <a:tailEnd/>
        </a:ln>
      </xdr:spPr>
    </xdr:sp>
    <xdr:clientData/>
  </xdr:twoCellAnchor>
  <xdr:twoCellAnchor>
    <xdr:from>
      <xdr:col>17</xdr:col>
      <xdr:colOff>34970</xdr:colOff>
      <xdr:row>100</xdr:row>
      <xdr:rowOff>230609</xdr:rowOff>
    </xdr:from>
    <xdr:to>
      <xdr:col>17</xdr:col>
      <xdr:colOff>88286</xdr:colOff>
      <xdr:row>101</xdr:row>
      <xdr:rowOff>64249</xdr:rowOff>
    </xdr:to>
    <xdr:sp macro="" textlink="">
      <xdr:nvSpPr>
        <xdr:cNvPr id="394" name="Rectangle 550">
          <a:extLst>
            <a:ext uri="{FF2B5EF4-FFF2-40B4-BE49-F238E27FC236}">
              <a16:creationId xmlns:a16="http://schemas.microsoft.com/office/drawing/2014/main" id="{00000000-0008-0000-1B00-00008A010000}"/>
            </a:ext>
          </a:extLst>
        </xdr:cNvPr>
        <xdr:cNvSpPr>
          <a:spLocks noChangeArrowheads="1"/>
        </xdr:cNvSpPr>
      </xdr:nvSpPr>
      <xdr:spPr bwMode="auto">
        <a:xfrm rot="1657327">
          <a:off x="4408850" y="27091109"/>
          <a:ext cx="53316" cy="62240"/>
        </a:xfrm>
        <a:prstGeom prst="rect">
          <a:avLst/>
        </a:prstGeom>
        <a:solidFill>
          <a:schemeClr val="bg1">
            <a:lumMod val="85000"/>
          </a:schemeClr>
        </a:solidFill>
        <a:ln w="9525">
          <a:solidFill>
            <a:srgbClr val="000000"/>
          </a:solidFill>
          <a:miter lim="800000"/>
          <a:headEnd/>
          <a:tailEnd/>
        </a:ln>
      </xdr:spPr>
    </xdr:sp>
    <xdr:clientData/>
  </xdr:twoCellAnchor>
  <xdr:twoCellAnchor>
    <xdr:from>
      <xdr:col>20</xdr:col>
      <xdr:colOff>44151</xdr:colOff>
      <xdr:row>102</xdr:row>
      <xdr:rowOff>116356</xdr:rowOff>
    </xdr:from>
    <xdr:to>
      <xdr:col>20</xdr:col>
      <xdr:colOff>97467</xdr:colOff>
      <xdr:row>102</xdr:row>
      <xdr:rowOff>188121</xdr:rowOff>
    </xdr:to>
    <xdr:sp macro="" textlink="">
      <xdr:nvSpPr>
        <xdr:cNvPr id="395" name="Rectangle 551">
          <a:extLst>
            <a:ext uri="{FF2B5EF4-FFF2-40B4-BE49-F238E27FC236}">
              <a16:creationId xmlns:a16="http://schemas.microsoft.com/office/drawing/2014/main" id="{00000000-0008-0000-1B00-00008B010000}"/>
            </a:ext>
          </a:extLst>
        </xdr:cNvPr>
        <xdr:cNvSpPr>
          <a:spLocks noChangeArrowheads="1"/>
        </xdr:cNvSpPr>
      </xdr:nvSpPr>
      <xdr:spPr bwMode="auto">
        <a:xfrm rot="1657327">
          <a:off x="5218131" y="27426436"/>
          <a:ext cx="53316" cy="71765"/>
        </a:xfrm>
        <a:prstGeom prst="rect">
          <a:avLst/>
        </a:prstGeom>
        <a:solidFill>
          <a:srgbClr val="FFFFFF"/>
        </a:solidFill>
        <a:ln w="9525">
          <a:solidFill>
            <a:srgbClr val="000000"/>
          </a:solidFill>
          <a:miter lim="800000"/>
          <a:headEnd/>
          <a:tailEnd/>
        </a:ln>
      </xdr:spPr>
    </xdr:sp>
    <xdr:clientData/>
  </xdr:twoCellAnchor>
  <xdr:twoCellAnchor>
    <xdr:from>
      <xdr:col>23</xdr:col>
      <xdr:colOff>177103</xdr:colOff>
      <xdr:row>104</xdr:row>
      <xdr:rowOff>59260</xdr:rowOff>
    </xdr:from>
    <xdr:to>
      <xdr:col>23</xdr:col>
      <xdr:colOff>230419</xdr:colOff>
      <xdr:row>104</xdr:row>
      <xdr:rowOff>131025</xdr:rowOff>
    </xdr:to>
    <xdr:sp macro="" textlink="">
      <xdr:nvSpPr>
        <xdr:cNvPr id="396" name="Rectangle 552">
          <a:extLst>
            <a:ext uri="{FF2B5EF4-FFF2-40B4-BE49-F238E27FC236}">
              <a16:creationId xmlns:a16="http://schemas.microsoft.com/office/drawing/2014/main" id="{00000000-0008-0000-1B00-00008C010000}"/>
            </a:ext>
          </a:extLst>
        </xdr:cNvPr>
        <xdr:cNvSpPr>
          <a:spLocks noChangeArrowheads="1"/>
        </xdr:cNvSpPr>
      </xdr:nvSpPr>
      <xdr:spPr bwMode="auto">
        <a:xfrm rot="1657327">
          <a:off x="6151183" y="27818920"/>
          <a:ext cx="53316" cy="71765"/>
        </a:xfrm>
        <a:prstGeom prst="rect">
          <a:avLst/>
        </a:prstGeom>
        <a:solidFill>
          <a:schemeClr val="bg1">
            <a:lumMod val="85000"/>
          </a:schemeClr>
        </a:solidFill>
        <a:ln w="9525">
          <a:solidFill>
            <a:srgbClr val="000000"/>
          </a:solidFill>
          <a:miter lim="800000"/>
          <a:headEnd/>
          <a:tailEnd/>
        </a:ln>
      </xdr:spPr>
    </xdr:sp>
    <xdr:clientData/>
  </xdr:twoCellAnchor>
  <xdr:twoCellAnchor>
    <xdr:from>
      <xdr:col>16</xdr:col>
      <xdr:colOff>151238</xdr:colOff>
      <xdr:row>100</xdr:row>
      <xdr:rowOff>162020</xdr:rowOff>
    </xdr:from>
    <xdr:to>
      <xdr:col>16</xdr:col>
      <xdr:colOff>197573</xdr:colOff>
      <xdr:row>101</xdr:row>
      <xdr:rowOff>9631</xdr:rowOff>
    </xdr:to>
    <xdr:sp macro="" textlink="">
      <xdr:nvSpPr>
        <xdr:cNvPr id="397" name="Rectangle 553">
          <a:extLst>
            <a:ext uri="{FF2B5EF4-FFF2-40B4-BE49-F238E27FC236}">
              <a16:creationId xmlns:a16="http://schemas.microsoft.com/office/drawing/2014/main" id="{00000000-0008-0000-1B00-00008D010000}"/>
            </a:ext>
          </a:extLst>
        </xdr:cNvPr>
        <xdr:cNvSpPr>
          <a:spLocks noChangeArrowheads="1"/>
        </xdr:cNvSpPr>
      </xdr:nvSpPr>
      <xdr:spPr bwMode="auto">
        <a:xfrm>
          <a:off x="4258418" y="27022520"/>
          <a:ext cx="46335" cy="76211"/>
        </a:xfrm>
        <a:prstGeom prst="rect">
          <a:avLst/>
        </a:prstGeom>
        <a:solidFill>
          <a:srgbClr val="FFFFFF"/>
        </a:solidFill>
        <a:ln w="9525">
          <a:solidFill>
            <a:srgbClr val="000000"/>
          </a:solidFill>
          <a:miter lim="800000"/>
          <a:headEnd/>
          <a:tailEnd/>
        </a:ln>
      </xdr:spPr>
    </xdr:sp>
    <xdr:clientData/>
  </xdr:twoCellAnchor>
  <xdr:twoCellAnchor>
    <xdr:from>
      <xdr:col>8</xdr:col>
      <xdr:colOff>177533</xdr:colOff>
      <xdr:row>102</xdr:row>
      <xdr:rowOff>144300</xdr:rowOff>
    </xdr:from>
    <xdr:to>
      <xdr:col>17</xdr:col>
      <xdr:colOff>39414</xdr:colOff>
      <xdr:row>103</xdr:row>
      <xdr:rowOff>71297</xdr:rowOff>
    </xdr:to>
    <xdr:sp macro="" textlink="">
      <xdr:nvSpPr>
        <xdr:cNvPr id="398" name="Rectangle 554">
          <a:extLst>
            <a:ext uri="{FF2B5EF4-FFF2-40B4-BE49-F238E27FC236}">
              <a16:creationId xmlns:a16="http://schemas.microsoft.com/office/drawing/2014/main" id="{00000000-0008-0000-1B00-00008E010000}"/>
            </a:ext>
          </a:extLst>
        </xdr:cNvPr>
        <xdr:cNvSpPr>
          <a:spLocks noChangeArrowheads="1"/>
        </xdr:cNvSpPr>
      </xdr:nvSpPr>
      <xdr:spPr bwMode="auto">
        <a:xfrm rot="20183440">
          <a:off x="2151113" y="27454380"/>
          <a:ext cx="2262181" cy="155597"/>
        </a:xfrm>
        <a:prstGeom prst="rect">
          <a:avLst/>
        </a:prstGeom>
        <a:noFill/>
        <a:ln w="3175" cap="rnd">
          <a:solidFill>
            <a:srgbClr val="000000"/>
          </a:solidFill>
          <a:prstDash val="sysDot"/>
          <a:miter lim="800000"/>
          <a:headEnd/>
          <a:tailEnd/>
        </a:ln>
      </xdr:spPr>
    </xdr:sp>
    <xdr:clientData/>
  </xdr:twoCellAnchor>
  <xdr:twoCellAnchor>
    <xdr:from>
      <xdr:col>16</xdr:col>
      <xdr:colOff>35084</xdr:colOff>
      <xdr:row>102</xdr:row>
      <xdr:rowOff>132868</xdr:rowOff>
    </xdr:from>
    <xdr:to>
      <xdr:col>24</xdr:col>
      <xdr:colOff>116056</xdr:colOff>
      <xdr:row>103</xdr:row>
      <xdr:rowOff>59865</xdr:rowOff>
    </xdr:to>
    <xdr:sp macro="" textlink="">
      <xdr:nvSpPr>
        <xdr:cNvPr id="399" name="Rectangle 555">
          <a:extLst>
            <a:ext uri="{FF2B5EF4-FFF2-40B4-BE49-F238E27FC236}">
              <a16:creationId xmlns:a16="http://schemas.microsoft.com/office/drawing/2014/main" id="{00000000-0008-0000-1B00-00008F010000}"/>
            </a:ext>
          </a:extLst>
        </xdr:cNvPr>
        <xdr:cNvSpPr>
          <a:spLocks noChangeArrowheads="1"/>
        </xdr:cNvSpPr>
      </xdr:nvSpPr>
      <xdr:spPr bwMode="auto">
        <a:xfrm rot="1458083">
          <a:off x="4142264" y="27442948"/>
          <a:ext cx="2214572" cy="155597"/>
        </a:xfrm>
        <a:prstGeom prst="rect">
          <a:avLst/>
        </a:prstGeom>
        <a:noFill/>
        <a:ln w="3175" cap="rnd">
          <a:solidFill>
            <a:srgbClr val="000000"/>
          </a:solidFill>
          <a:prstDash val="sysDot"/>
          <a:miter lim="800000"/>
          <a:headEnd/>
          <a:tailEnd/>
        </a:ln>
      </xdr:spPr>
    </xdr:sp>
    <xdr:clientData/>
  </xdr:twoCellAnchor>
  <xdr:twoCellAnchor>
    <xdr:from>
      <xdr:col>16</xdr:col>
      <xdr:colOff>245176</xdr:colOff>
      <xdr:row>99</xdr:row>
      <xdr:rowOff>76253</xdr:rowOff>
    </xdr:from>
    <xdr:to>
      <xdr:col>20</xdr:col>
      <xdr:colOff>160305</xdr:colOff>
      <xdr:row>100</xdr:row>
      <xdr:rowOff>181072</xdr:rowOff>
    </xdr:to>
    <xdr:grpSp>
      <xdr:nvGrpSpPr>
        <xdr:cNvPr id="400" name="Group 556">
          <a:extLst>
            <a:ext uri="{FF2B5EF4-FFF2-40B4-BE49-F238E27FC236}">
              <a16:creationId xmlns:a16="http://schemas.microsoft.com/office/drawing/2014/main" id="{00000000-0008-0000-1B00-000090010000}"/>
            </a:ext>
          </a:extLst>
        </xdr:cNvPr>
        <xdr:cNvGrpSpPr>
          <a:grpSpLocks/>
        </xdr:cNvGrpSpPr>
      </xdr:nvGrpSpPr>
      <xdr:grpSpPr bwMode="auto">
        <a:xfrm>
          <a:off x="4740976" y="27444753"/>
          <a:ext cx="1083529" cy="333419"/>
          <a:chOff x="5505" y="3720"/>
          <a:chExt cx="1620" cy="1020"/>
        </a:xfrm>
      </xdr:grpSpPr>
      <xdr:cxnSp macro="">
        <xdr:nvCxnSpPr>
          <xdr:cNvPr id="401" name="AutoShape 557">
            <a:extLst>
              <a:ext uri="{FF2B5EF4-FFF2-40B4-BE49-F238E27FC236}">
                <a16:creationId xmlns:a16="http://schemas.microsoft.com/office/drawing/2014/main" id="{00000000-0008-0000-1B00-000091010000}"/>
              </a:ext>
            </a:extLst>
          </xdr:cNvPr>
          <xdr:cNvCxnSpPr>
            <a:cxnSpLocks noChangeShapeType="1"/>
          </xdr:cNvCxnSpPr>
        </xdr:nvCxnSpPr>
        <xdr:spPr bwMode="auto">
          <a:xfrm>
            <a:off x="5775" y="3720"/>
            <a:ext cx="1350" cy="0"/>
          </a:xfrm>
          <a:prstGeom prst="straightConnector1">
            <a:avLst/>
          </a:prstGeom>
          <a:noFill/>
          <a:ln w="9525">
            <a:solidFill>
              <a:srgbClr val="000000"/>
            </a:solidFill>
            <a:round/>
            <a:headEnd/>
            <a:tailEnd/>
          </a:ln>
        </xdr:spPr>
      </xdr:cxnSp>
      <xdr:cxnSp macro="">
        <xdr:nvCxnSpPr>
          <xdr:cNvPr id="402" name="AutoShape 558">
            <a:extLst>
              <a:ext uri="{FF2B5EF4-FFF2-40B4-BE49-F238E27FC236}">
                <a16:creationId xmlns:a16="http://schemas.microsoft.com/office/drawing/2014/main" id="{00000000-0008-0000-1B00-000092010000}"/>
              </a:ext>
            </a:extLst>
          </xdr:cNvPr>
          <xdr:cNvCxnSpPr>
            <a:cxnSpLocks noChangeShapeType="1"/>
          </xdr:cNvCxnSpPr>
        </xdr:nvCxnSpPr>
        <xdr:spPr bwMode="auto">
          <a:xfrm flipH="1">
            <a:off x="5505" y="3720"/>
            <a:ext cx="270" cy="1020"/>
          </a:xfrm>
          <a:prstGeom prst="straightConnector1">
            <a:avLst/>
          </a:prstGeom>
          <a:noFill/>
          <a:ln w="9525">
            <a:solidFill>
              <a:srgbClr val="000000"/>
            </a:solidFill>
            <a:round/>
            <a:headEnd/>
            <a:tailEnd type="triangle" w="med" len="med"/>
          </a:ln>
        </xdr:spPr>
      </xdr:cxnSp>
    </xdr:grpSp>
    <xdr:clientData/>
  </xdr:twoCellAnchor>
  <xdr:twoCellAnchor>
    <xdr:from>
      <xdr:col>20</xdr:col>
      <xdr:colOff>65097</xdr:colOff>
      <xdr:row>101</xdr:row>
      <xdr:rowOff>95368</xdr:rowOff>
    </xdr:from>
    <xdr:to>
      <xdr:col>21</xdr:col>
      <xdr:colOff>112588</xdr:colOff>
      <xdr:row>102</xdr:row>
      <xdr:rowOff>169068</xdr:rowOff>
    </xdr:to>
    <xdr:grpSp>
      <xdr:nvGrpSpPr>
        <xdr:cNvPr id="403" name="Group 559">
          <a:extLst>
            <a:ext uri="{FF2B5EF4-FFF2-40B4-BE49-F238E27FC236}">
              <a16:creationId xmlns:a16="http://schemas.microsoft.com/office/drawing/2014/main" id="{00000000-0008-0000-1B00-000093010000}"/>
            </a:ext>
          </a:extLst>
        </xdr:cNvPr>
        <xdr:cNvGrpSpPr>
          <a:grpSpLocks/>
        </xdr:cNvGrpSpPr>
      </xdr:nvGrpSpPr>
      <xdr:grpSpPr bwMode="auto">
        <a:xfrm>
          <a:off x="5729297" y="27933768"/>
          <a:ext cx="339591" cy="302300"/>
          <a:chOff x="4035" y="8911"/>
          <a:chExt cx="975" cy="1305"/>
        </a:xfrm>
      </xdr:grpSpPr>
      <xdr:cxnSp macro="">
        <xdr:nvCxnSpPr>
          <xdr:cNvPr id="404" name="AutoShape 560">
            <a:extLst>
              <a:ext uri="{FF2B5EF4-FFF2-40B4-BE49-F238E27FC236}">
                <a16:creationId xmlns:a16="http://schemas.microsoft.com/office/drawing/2014/main" id="{00000000-0008-0000-1B00-000094010000}"/>
              </a:ext>
            </a:extLst>
          </xdr:cNvPr>
          <xdr:cNvCxnSpPr>
            <a:cxnSpLocks noChangeShapeType="1"/>
          </xdr:cNvCxnSpPr>
        </xdr:nvCxnSpPr>
        <xdr:spPr bwMode="auto">
          <a:xfrm>
            <a:off x="4335" y="8911"/>
            <a:ext cx="675" cy="0"/>
          </a:xfrm>
          <a:prstGeom prst="straightConnector1">
            <a:avLst/>
          </a:prstGeom>
          <a:noFill/>
          <a:ln w="9525">
            <a:solidFill>
              <a:srgbClr val="000000"/>
            </a:solidFill>
            <a:round/>
            <a:headEnd/>
            <a:tailEnd/>
          </a:ln>
        </xdr:spPr>
      </xdr:cxnSp>
      <xdr:cxnSp macro="">
        <xdr:nvCxnSpPr>
          <xdr:cNvPr id="405" name="AutoShape 561">
            <a:extLst>
              <a:ext uri="{FF2B5EF4-FFF2-40B4-BE49-F238E27FC236}">
                <a16:creationId xmlns:a16="http://schemas.microsoft.com/office/drawing/2014/main" id="{00000000-0008-0000-1B00-000095010000}"/>
              </a:ext>
            </a:extLst>
          </xdr:cNvPr>
          <xdr:cNvCxnSpPr>
            <a:cxnSpLocks noChangeShapeType="1"/>
          </xdr:cNvCxnSpPr>
        </xdr:nvCxnSpPr>
        <xdr:spPr bwMode="auto">
          <a:xfrm flipH="1">
            <a:off x="4035" y="8911"/>
            <a:ext cx="300" cy="1305"/>
          </a:xfrm>
          <a:prstGeom prst="straightConnector1">
            <a:avLst/>
          </a:prstGeom>
          <a:noFill/>
          <a:ln w="9525">
            <a:solidFill>
              <a:srgbClr val="000000"/>
            </a:solidFill>
            <a:round/>
            <a:headEnd/>
            <a:tailEnd type="triangle" w="med" len="med"/>
          </a:ln>
        </xdr:spPr>
      </xdr:cxnSp>
    </xdr:grpSp>
    <xdr:clientData/>
  </xdr:twoCellAnchor>
  <xdr:twoCellAnchor>
    <xdr:from>
      <xdr:col>18</xdr:col>
      <xdr:colOff>130700</xdr:colOff>
      <xdr:row>100</xdr:row>
      <xdr:rowOff>104862</xdr:rowOff>
    </xdr:from>
    <xdr:to>
      <xdr:col>20</xdr:col>
      <xdr:colOff>145072</xdr:colOff>
      <xdr:row>102</xdr:row>
      <xdr:rowOff>78250</xdr:rowOff>
    </xdr:to>
    <xdr:grpSp>
      <xdr:nvGrpSpPr>
        <xdr:cNvPr id="406" name="Group 562">
          <a:extLst>
            <a:ext uri="{FF2B5EF4-FFF2-40B4-BE49-F238E27FC236}">
              <a16:creationId xmlns:a16="http://schemas.microsoft.com/office/drawing/2014/main" id="{00000000-0008-0000-1B00-000096010000}"/>
            </a:ext>
          </a:extLst>
        </xdr:cNvPr>
        <xdr:cNvGrpSpPr>
          <a:grpSpLocks/>
        </xdr:cNvGrpSpPr>
      </xdr:nvGrpSpPr>
      <xdr:grpSpPr bwMode="auto">
        <a:xfrm>
          <a:off x="5210700" y="27701962"/>
          <a:ext cx="598572" cy="443288"/>
          <a:chOff x="4035" y="8911"/>
          <a:chExt cx="975" cy="1305"/>
        </a:xfrm>
      </xdr:grpSpPr>
      <xdr:cxnSp macro="">
        <xdr:nvCxnSpPr>
          <xdr:cNvPr id="407" name="AutoShape 563">
            <a:extLst>
              <a:ext uri="{FF2B5EF4-FFF2-40B4-BE49-F238E27FC236}">
                <a16:creationId xmlns:a16="http://schemas.microsoft.com/office/drawing/2014/main" id="{00000000-0008-0000-1B00-000097010000}"/>
              </a:ext>
            </a:extLst>
          </xdr:cNvPr>
          <xdr:cNvCxnSpPr>
            <a:cxnSpLocks noChangeShapeType="1"/>
          </xdr:cNvCxnSpPr>
        </xdr:nvCxnSpPr>
        <xdr:spPr bwMode="auto">
          <a:xfrm>
            <a:off x="4335" y="8911"/>
            <a:ext cx="675" cy="0"/>
          </a:xfrm>
          <a:prstGeom prst="straightConnector1">
            <a:avLst/>
          </a:prstGeom>
          <a:noFill/>
          <a:ln w="9525">
            <a:solidFill>
              <a:srgbClr val="000000"/>
            </a:solidFill>
            <a:round/>
            <a:headEnd/>
            <a:tailEnd/>
          </a:ln>
        </xdr:spPr>
      </xdr:cxnSp>
      <xdr:cxnSp macro="">
        <xdr:nvCxnSpPr>
          <xdr:cNvPr id="408" name="AutoShape 564">
            <a:extLst>
              <a:ext uri="{FF2B5EF4-FFF2-40B4-BE49-F238E27FC236}">
                <a16:creationId xmlns:a16="http://schemas.microsoft.com/office/drawing/2014/main" id="{00000000-0008-0000-1B00-000098010000}"/>
              </a:ext>
            </a:extLst>
          </xdr:cNvPr>
          <xdr:cNvCxnSpPr>
            <a:cxnSpLocks noChangeShapeType="1"/>
          </xdr:cNvCxnSpPr>
        </xdr:nvCxnSpPr>
        <xdr:spPr bwMode="auto">
          <a:xfrm flipH="1">
            <a:off x="4035" y="8911"/>
            <a:ext cx="300" cy="1305"/>
          </a:xfrm>
          <a:prstGeom prst="straightConnector1">
            <a:avLst/>
          </a:prstGeom>
          <a:noFill/>
          <a:ln w="9525">
            <a:solidFill>
              <a:srgbClr val="000000"/>
            </a:solidFill>
            <a:round/>
            <a:headEnd/>
            <a:tailEnd type="triangle" w="med" len="med"/>
          </a:ln>
        </xdr:spPr>
      </xdr:cxnSp>
    </xdr:grpSp>
    <xdr:clientData/>
  </xdr:twoCellAnchor>
  <xdr:twoCellAnchor>
    <xdr:from>
      <xdr:col>18</xdr:col>
      <xdr:colOff>187825</xdr:colOff>
      <xdr:row>99</xdr:row>
      <xdr:rowOff>114358</xdr:rowOff>
    </xdr:from>
    <xdr:to>
      <xdr:col>24</xdr:col>
      <xdr:colOff>234114</xdr:colOff>
      <xdr:row>100</xdr:row>
      <xdr:rowOff>162020</xdr:rowOff>
    </xdr:to>
    <xdr:sp macro="" textlink="">
      <xdr:nvSpPr>
        <xdr:cNvPr id="409" name="Text Box 565">
          <a:extLst>
            <a:ext uri="{FF2B5EF4-FFF2-40B4-BE49-F238E27FC236}">
              <a16:creationId xmlns:a16="http://schemas.microsoft.com/office/drawing/2014/main" id="{00000000-0008-0000-1B00-000099010000}"/>
            </a:ext>
          </a:extLst>
        </xdr:cNvPr>
        <xdr:cNvSpPr txBox="1">
          <a:spLocks noChangeArrowheads="1"/>
        </xdr:cNvSpPr>
      </xdr:nvSpPr>
      <xdr:spPr bwMode="auto">
        <a:xfrm>
          <a:off x="4828405" y="26753878"/>
          <a:ext cx="1646489" cy="268642"/>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Calibri"/>
              <a:cs typeface="Calibri"/>
            </a:rPr>
            <a:t>Balok Kuda-Kuda 5/7</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clientData/>
  </xdr:twoCellAnchor>
  <xdr:twoCellAnchor>
    <xdr:from>
      <xdr:col>20</xdr:col>
      <xdr:colOff>54307</xdr:colOff>
      <xdr:row>100</xdr:row>
      <xdr:rowOff>114389</xdr:rowOff>
    </xdr:from>
    <xdr:to>
      <xdr:col>26</xdr:col>
      <xdr:colOff>100596</xdr:colOff>
      <xdr:row>101</xdr:row>
      <xdr:rowOff>152526</xdr:rowOff>
    </xdr:to>
    <xdr:sp macro="" textlink="">
      <xdr:nvSpPr>
        <xdr:cNvPr id="410" name="Text Box 566">
          <a:extLst>
            <a:ext uri="{FF2B5EF4-FFF2-40B4-BE49-F238E27FC236}">
              <a16:creationId xmlns:a16="http://schemas.microsoft.com/office/drawing/2014/main" id="{00000000-0008-0000-1B00-00009A010000}"/>
            </a:ext>
          </a:extLst>
        </xdr:cNvPr>
        <xdr:cNvSpPr txBox="1">
          <a:spLocks noChangeArrowheads="1"/>
        </xdr:cNvSpPr>
      </xdr:nvSpPr>
      <xdr:spPr bwMode="auto">
        <a:xfrm>
          <a:off x="5228287" y="26974889"/>
          <a:ext cx="1646489" cy="266737"/>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Calibri"/>
              <a:cs typeface="Calibri"/>
            </a:rPr>
            <a:t>Gording 4/6</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clientData/>
  </xdr:twoCellAnchor>
  <xdr:twoCellAnchor>
    <xdr:from>
      <xdr:col>24</xdr:col>
      <xdr:colOff>199205</xdr:colOff>
      <xdr:row>102</xdr:row>
      <xdr:rowOff>237657</xdr:rowOff>
    </xdr:from>
    <xdr:to>
      <xdr:col>26</xdr:col>
      <xdr:colOff>246582</xdr:colOff>
      <xdr:row>102</xdr:row>
      <xdr:rowOff>237657</xdr:rowOff>
    </xdr:to>
    <xdr:cxnSp macro="">
      <xdr:nvCxnSpPr>
        <xdr:cNvPr id="411" name="AutoShape 567">
          <a:extLst>
            <a:ext uri="{FF2B5EF4-FFF2-40B4-BE49-F238E27FC236}">
              <a16:creationId xmlns:a16="http://schemas.microsoft.com/office/drawing/2014/main" id="{00000000-0008-0000-1B00-00009B010000}"/>
            </a:ext>
          </a:extLst>
        </xdr:cNvPr>
        <xdr:cNvCxnSpPr>
          <a:cxnSpLocks noChangeShapeType="1"/>
        </xdr:cNvCxnSpPr>
      </xdr:nvCxnSpPr>
      <xdr:spPr bwMode="auto">
        <a:xfrm>
          <a:off x="6439985" y="27540117"/>
          <a:ext cx="580777" cy="0"/>
        </a:xfrm>
        <a:prstGeom prst="straightConnector1">
          <a:avLst/>
        </a:prstGeom>
        <a:noFill/>
        <a:ln w="9525">
          <a:solidFill>
            <a:srgbClr val="000000"/>
          </a:solidFill>
          <a:round/>
          <a:headEnd/>
          <a:tailEnd/>
        </a:ln>
      </xdr:spPr>
    </xdr:cxnSp>
    <xdr:clientData/>
  </xdr:twoCellAnchor>
  <xdr:twoCellAnchor>
    <xdr:from>
      <xdr:col>24</xdr:col>
      <xdr:colOff>8789</xdr:colOff>
      <xdr:row>102</xdr:row>
      <xdr:rowOff>237657</xdr:rowOff>
    </xdr:from>
    <xdr:to>
      <xdr:col>24</xdr:col>
      <xdr:colOff>199205</xdr:colOff>
      <xdr:row>104</xdr:row>
      <xdr:rowOff>171035</xdr:rowOff>
    </xdr:to>
    <xdr:cxnSp macro="">
      <xdr:nvCxnSpPr>
        <xdr:cNvPr id="412" name="AutoShape 568">
          <a:extLst>
            <a:ext uri="{FF2B5EF4-FFF2-40B4-BE49-F238E27FC236}">
              <a16:creationId xmlns:a16="http://schemas.microsoft.com/office/drawing/2014/main" id="{00000000-0008-0000-1B00-00009C010000}"/>
            </a:ext>
          </a:extLst>
        </xdr:cNvPr>
        <xdr:cNvCxnSpPr>
          <a:cxnSpLocks noChangeShapeType="1"/>
        </xdr:cNvCxnSpPr>
      </xdr:nvCxnSpPr>
      <xdr:spPr bwMode="auto">
        <a:xfrm flipH="1">
          <a:off x="6249569" y="27540117"/>
          <a:ext cx="190416" cy="390578"/>
        </a:xfrm>
        <a:prstGeom prst="straightConnector1">
          <a:avLst/>
        </a:prstGeom>
        <a:noFill/>
        <a:ln w="9525">
          <a:solidFill>
            <a:srgbClr val="000000"/>
          </a:solidFill>
          <a:round/>
          <a:headEnd/>
          <a:tailEnd type="triangle" w="med" len="med"/>
        </a:ln>
      </xdr:spPr>
    </xdr:cxnSp>
    <xdr:clientData/>
  </xdr:twoCellAnchor>
  <xdr:twoCellAnchor>
    <xdr:from>
      <xdr:col>21</xdr:col>
      <xdr:colOff>117666</xdr:colOff>
      <xdr:row>102</xdr:row>
      <xdr:rowOff>78251</xdr:rowOff>
    </xdr:from>
    <xdr:to>
      <xdr:col>23</xdr:col>
      <xdr:colOff>246922</xdr:colOff>
      <xdr:row>102</xdr:row>
      <xdr:rowOff>78251</xdr:rowOff>
    </xdr:to>
    <xdr:cxnSp macro="">
      <xdr:nvCxnSpPr>
        <xdr:cNvPr id="413" name="AutoShape 569">
          <a:extLst>
            <a:ext uri="{FF2B5EF4-FFF2-40B4-BE49-F238E27FC236}">
              <a16:creationId xmlns:a16="http://schemas.microsoft.com/office/drawing/2014/main" id="{00000000-0008-0000-1B00-00009D010000}"/>
            </a:ext>
          </a:extLst>
        </xdr:cNvPr>
        <xdr:cNvCxnSpPr>
          <a:cxnSpLocks noChangeShapeType="1"/>
        </xdr:cNvCxnSpPr>
      </xdr:nvCxnSpPr>
      <xdr:spPr bwMode="auto">
        <a:xfrm>
          <a:off x="5558346" y="27388331"/>
          <a:ext cx="662656" cy="0"/>
        </a:xfrm>
        <a:prstGeom prst="straightConnector1">
          <a:avLst/>
        </a:prstGeom>
        <a:noFill/>
        <a:ln w="9525">
          <a:solidFill>
            <a:srgbClr val="000000"/>
          </a:solidFill>
          <a:round/>
          <a:headEnd/>
          <a:tailEnd/>
        </a:ln>
      </xdr:spPr>
    </xdr:cxnSp>
    <xdr:clientData/>
  </xdr:twoCellAnchor>
  <xdr:twoCellAnchor>
    <xdr:from>
      <xdr:col>21</xdr:col>
      <xdr:colOff>23092</xdr:colOff>
      <xdr:row>102</xdr:row>
      <xdr:rowOff>78251</xdr:rowOff>
    </xdr:from>
    <xdr:to>
      <xdr:col>21</xdr:col>
      <xdr:colOff>117665</xdr:colOff>
      <xdr:row>104</xdr:row>
      <xdr:rowOff>171035</xdr:rowOff>
    </xdr:to>
    <xdr:cxnSp macro="">
      <xdr:nvCxnSpPr>
        <xdr:cNvPr id="414" name="AutoShape 570">
          <a:extLst>
            <a:ext uri="{FF2B5EF4-FFF2-40B4-BE49-F238E27FC236}">
              <a16:creationId xmlns:a16="http://schemas.microsoft.com/office/drawing/2014/main" id="{00000000-0008-0000-1B00-00009E010000}"/>
            </a:ext>
          </a:extLst>
        </xdr:cNvPr>
        <xdr:cNvCxnSpPr>
          <a:cxnSpLocks noChangeShapeType="1"/>
        </xdr:cNvCxnSpPr>
      </xdr:nvCxnSpPr>
      <xdr:spPr bwMode="auto">
        <a:xfrm flipH="1">
          <a:off x="5463772" y="27388331"/>
          <a:ext cx="94573" cy="542364"/>
        </a:xfrm>
        <a:prstGeom prst="straightConnector1">
          <a:avLst/>
        </a:prstGeom>
        <a:noFill/>
        <a:ln w="9525">
          <a:solidFill>
            <a:srgbClr val="000000"/>
          </a:solidFill>
          <a:round/>
          <a:headEnd/>
          <a:tailEnd type="triangle" w="med" len="med"/>
        </a:ln>
      </xdr:spPr>
    </xdr:cxnSp>
    <xdr:clientData/>
  </xdr:twoCellAnchor>
  <xdr:twoCellAnchor>
    <xdr:from>
      <xdr:col>20</xdr:col>
      <xdr:colOff>252974</xdr:colOff>
      <xdr:row>101</xdr:row>
      <xdr:rowOff>92827</xdr:rowOff>
    </xdr:from>
    <xdr:to>
      <xdr:col>26</xdr:col>
      <xdr:colOff>212942</xdr:colOff>
      <xdr:row>102</xdr:row>
      <xdr:rowOff>140489</xdr:rowOff>
    </xdr:to>
    <xdr:sp macro="" textlink="">
      <xdr:nvSpPr>
        <xdr:cNvPr id="415" name="Text Box 571">
          <a:extLst>
            <a:ext uri="{FF2B5EF4-FFF2-40B4-BE49-F238E27FC236}">
              <a16:creationId xmlns:a16="http://schemas.microsoft.com/office/drawing/2014/main" id="{00000000-0008-0000-1B00-00009F010000}"/>
            </a:ext>
          </a:extLst>
        </xdr:cNvPr>
        <xdr:cNvSpPr txBox="1">
          <a:spLocks noChangeArrowheads="1"/>
        </xdr:cNvSpPr>
      </xdr:nvSpPr>
      <xdr:spPr bwMode="auto">
        <a:xfrm>
          <a:off x="5426954" y="27181927"/>
          <a:ext cx="1560168" cy="268642"/>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Calibri"/>
              <a:cs typeface="Calibri"/>
            </a:rPr>
            <a:t>Balok Pengikat 6/10</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clientData/>
  </xdr:twoCellAnchor>
  <xdr:twoCellAnchor>
    <xdr:from>
      <xdr:col>7</xdr:col>
      <xdr:colOff>95132</xdr:colOff>
      <xdr:row>100</xdr:row>
      <xdr:rowOff>188058</xdr:rowOff>
    </xdr:from>
    <xdr:to>
      <xdr:col>7</xdr:col>
      <xdr:colOff>95132</xdr:colOff>
      <xdr:row>104</xdr:row>
      <xdr:rowOff>152617</xdr:rowOff>
    </xdr:to>
    <xdr:cxnSp macro="">
      <xdr:nvCxnSpPr>
        <xdr:cNvPr id="416" name="AutoShape 572">
          <a:extLst>
            <a:ext uri="{FF2B5EF4-FFF2-40B4-BE49-F238E27FC236}">
              <a16:creationId xmlns:a16="http://schemas.microsoft.com/office/drawing/2014/main" id="{00000000-0008-0000-1B00-0000A0010000}"/>
            </a:ext>
          </a:extLst>
        </xdr:cNvPr>
        <xdr:cNvCxnSpPr>
          <a:cxnSpLocks noChangeShapeType="1"/>
        </xdr:cNvCxnSpPr>
      </xdr:nvCxnSpPr>
      <xdr:spPr bwMode="auto">
        <a:xfrm>
          <a:off x="1802012" y="27048558"/>
          <a:ext cx="0" cy="863719"/>
        </a:xfrm>
        <a:prstGeom prst="straightConnector1">
          <a:avLst/>
        </a:prstGeom>
        <a:noFill/>
        <a:ln w="9525">
          <a:solidFill>
            <a:srgbClr val="000000"/>
          </a:solidFill>
          <a:round/>
          <a:headEnd/>
          <a:tailEnd/>
        </a:ln>
      </xdr:spPr>
    </xdr:cxnSp>
    <xdr:clientData/>
  </xdr:twoCellAnchor>
  <xdr:twoCellAnchor>
    <xdr:from>
      <xdr:col>7</xdr:col>
      <xdr:colOff>19601</xdr:colOff>
      <xdr:row>104</xdr:row>
      <xdr:rowOff>76407</xdr:rowOff>
    </xdr:from>
    <xdr:to>
      <xdr:col>8</xdr:col>
      <xdr:colOff>66457</xdr:colOff>
      <xdr:row>104</xdr:row>
      <xdr:rowOff>76407</xdr:rowOff>
    </xdr:to>
    <xdr:cxnSp macro="">
      <xdr:nvCxnSpPr>
        <xdr:cNvPr id="417" name="AutoShape 573">
          <a:extLst>
            <a:ext uri="{FF2B5EF4-FFF2-40B4-BE49-F238E27FC236}">
              <a16:creationId xmlns:a16="http://schemas.microsoft.com/office/drawing/2014/main" id="{00000000-0008-0000-1B00-0000A1010000}"/>
            </a:ext>
          </a:extLst>
        </xdr:cNvPr>
        <xdr:cNvCxnSpPr>
          <a:cxnSpLocks noChangeShapeType="1"/>
        </xdr:cNvCxnSpPr>
      </xdr:nvCxnSpPr>
      <xdr:spPr bwMode="auto">
        <a:xfrm flipH="1">
          <a:off x="1726481" y="27836067"/>
          <a:ext cx="313556" cy="0"/>
        </a:xfrm>
        <a:prstGeom prst="straightConnector1">
          <a:avLst/>
        </a:prstGeom>
        <a:noFill/>
        <a:ln w="9525">
          <a:solidFill>
            <a:srgbClr val="000000"/>
          </a:solidFill>
          <a:round/>
          <a:headEnd/>
          <a:tailEnd/>
        </a:ln>
      </xdr:spPr>
    </xdr:cxnSp>
    <xdr:clientData/>
  </xdr:twoCellAnchor>
  <xdr:twoCellAnchor>
    <xdr:from>
      <xdr:col>7</xdr:col>
      <xdr:colOff>29122</xdr:colOff>
      <xdr:row>101</xdr:row>
      <xdr:rowOff>19158</xdr:rowOff>
    </xdr:from>
    <xdr:to>
      <xdr:col>8</xdr:col>
      <xdr:colOff>75978</xdr:colOff>
      <xdr:row>101</xdr:row>
      <xdr:rowOff>19158</xdr:rowOff>
    </xdr:to>
    <xdr:cxnSp macro="">
      <xdr:nvCxnSpPr>
        <xdr:cNvPr id="418" name="AutoShape 574">
          <a:extLst>
            <a:ext uri="{FF2B5EF4-FFF2-40B4-BE49-F238E27FC236}">
              <a16:creationId xmlns:a16="http://schemas.microsoft.com/office/drawing/2014/main" id="{00000000-0008-0000-1B00-0000A2010000}"/>
            </a:ext>
          </a:extLst>
        </xdr:cNvPr>
        <xdr:cNvCxnSpPr>
          <a:cxnSpLocks noChangeShapeType="1"/>
        </xdr:cNvCxnSpPr>
      </xdr:nvCxnSpPr>
      <xdr:spPr bwMode="auto">
        <a:xfrm flipH="1">
          <a:off x="1736002" y="27108258"/>
          <a:ext cx="313556" cy="0"/>
        </a:xfrm>
        <a:prstGeom prst="straightConnector1">
          <a:avLst/>
        </a:prstGeom>
        <a:noFill/>
        <a:ln w="9525">
          <a:solidFill>
            <a:srgbClr val="000000"/>
          </a:solidFill>
          <a:round/>
          <a:headEnd/>
          <a:tailEnd/>
        </a:ln>
      </xdr:spPr>
    </xdr:cxnSp>
    <xdr:clientData/>
  </xdr:twoCellAnchor>
  <xdr:twoCellAnchor>
    <xdr:from>
      <xdr:col>6</xdr:col>
      <xdr:colOff>85725</xdr:colOff>
      <xdr:row>102</xdr:row>
      <xdr:rowOff>12202</xdr:rowOff>
    </xdr:from>
    <xdr:to>
      <xdr:col>7</xdr:col>
      <xdr:colOff>256986</xdr:colOff>
      <xdr:row>103</xdr:row>
      <xdr:rowOff>50339</xdr:rowOff>
    </xdr:to>
    <xdr:sp macro="" textlink="">
      <xdr:nvSpPr>
        <xdr:cNvPr id="419" name="Text Box 575">
          <a:extLst>
            <a:ext uri="{FF2B5EF4-FFF2-40B4-BE49-F238E27FC236}">
              <a16:creationId xmlns:a16="http://schemas.microsoft.com/office/drawing/2014/main" id="{00000000-0008-0000-1B00-0000A3010000}"/>
            </a:ext>
          </a:extLst>
        </xdr:cNvPr>
        <xdr:cNvSpPr txBox="1">
          <a:spLocks noChangeArrowheads="1"/>
        </xdr:cNvSpPr>
      </xdr:nvSpPr>
      <xdr:spPr bwMode="auto">
        <a:xfrm>
          <a:off x="1525905" y="27322282"/>
          <a:ext cx="437961" cy="266737"/>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Calibri"/>
              <a:cs typeface="Calibri"/>
            </a:rPr>
            <a:t>56</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clientData/>
  </xdr:twoCellAnchor>
  <xdr:twoCellAnchor>
    <xdr:from>
      <xdr:col>13</xdr:col>
      <xdr:colOff>123015</xdr:colOff>
      <xdr:row>112</xdr:row>
      <xdr:rowOff>209503</xdr:rowOff>
    </xdr:from>
    <xdr:to>
      <xdr:col>22</xdr:col>
      <xdr:colOff>83912</xdr:colOff>
      <xdr:row>114</xdr:row>
      <xdr:rowOff>95250</xdr:rowOff>
    </xdr:to>
    <xdr:sp macro="" textlink="">
      <xdr:nvSpPr>
        <xdr:cNvPr id="420" name="Text Box 576">
          <a:extLst>
            <a:ext uri="{FF2B5EF4-FFF2-40B4-BE49-F238E27FC236}">
              <a16:creationId xmlns:a16="http://schemas.microsoft.com/office/drawing/2014/main" id="{00000000-0008-0000-1B00-0000A4010000}"/>
            </a:ext>
          </a:extLst>
        </xdr:cNvPr>
        <xdr:cNvSpPr txBox="1">
          <a:spLocks noChangeArrowheads="1"/>
        </xdr:cNvSpPr>
      </xdr:nvSpPr>
      <xdr:spPr bwMode="auto">
        <a:xfrm>
          <a:off x="3430095" y="30651403"/>
          <a:ext cx="2361197" cy="335327"/>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400" b="1" i="1" u="sng" strike="noStrike" baseline="0">
              <a:solidFill>
                <a:srgbClr val="000000"/>
              </a:solidFill>
              <a:latin typeface="Calibri"/>
              <a:cs typeface="Calibri"/>
            </a:rPr>
            <a:t> TAMPAK SAMPING</a:t>
          </a:r>
          <a:endParaRPr lang="en-US" sz="1400" b="1" i="1" u="sng" strike="noStrike" baseline="0">
            <a:solidFill>
              <a:srgbClr val="000000"/>
            </a:solidFill>
            <a:latin typeface="Times New Roman"/>
            <a:cs typeface="Times New Roman"/>
          </a:endParaRPr>
        </a:p>
        <a:p>
          <a:pPr algn="l" rtl="0">
            <a:defRPr sz="1000"/>
          </a:pPr>
          <a:endParaRPr lang="en-US" sz="1400" b="1" i="1" u="sng" strike="noStrike" baseline="0">
            <a:solidFill>
              <a:srgbClr val="000000"/>
            </a:solidFill>
            <a:latin typeface="Times New Roman"/>
            <a:cs typeface="Times New Roman"/>
          </a:endParaRPr>
        </a:p>
      </xdr:txBody>
    </xdr:sp>
    <xdr:clientData/>
  </xdr:twoCellAnchor>
  <xdr:twoCellAnchor>
    <xdr:from>
      <xdr:col>12</xdr:col>
      <xdr:colOff>0</xdr:colOff>
      <xdr:row>103</xdr:row>
      <xdr:rowOff>171450</xdr:rowOff>
    </xdr:from>
    <xdr:to>
      <xdr:col>12</xdr:col>
      <xdr:colOff>0</xdr:colOff>
      <xdr:row>104</xdr:row>
      <xdr:rowOff>209550</xdr:rowOff>
    </xdr:to>
    <xdr:cxnSp macro="">
      <xdr:nvCxnSpPr>
        <xdr:cNvPr id="421" name="Straight Connector 420">
          <a:extLst>
            <a:ext uri="{FF2B5EF4-FFF2-40B4-BE49-F238E27FC236}">
              <a16:creationId xmlns:a16="http://schemas.microsoft.com/office/drawing/2014/main" id="{00000000-0008-0000-1B00-0000A5010000}"/>
            </a:ext>
          </a:extLst>
        </xdr:cNvPr>
        <xdr:cNvCxnSpPr/>
      </xdr:nvCxnSpPr>
      <xdr:spPr>
        <a:xfrm>
          <a:off x="3040380" y="27710130"/>
          <a:ext cx="0" cy="25908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238125</xdr:colOff>
      <xdr:row>103</xdr:row>
      <xdr:rowOff>57150</xdr:rowOff>
    </xdr:from>
    <xdr:to>
      <xdr:col>12</xdr:col>
      <xdr:colOff>238125</xdr:colOff>
      <xdr:row>104</xdr:row>
      <xdr:rowOff>228600</xdr:rowOff>
    </xdr:to>
    <xdr:cxnSp macro="">
      <xdr:nvCxnSpPr>
        <xdr:cNvPr id="422" name="Straight Connector 421">
          <a:extLst>
            <a:ext uri="{FF2B5EF4-FFF2-40B4-BE49-F238E27FC236}">
              <a16:creationId xmlns:a16="http://schemas.microsoft.com/office/drawing/2014/main" id="{00000000-0008-0000-1B00-0000A6010000}"/>
            </a:ext>
          </a:extLst>
        </xdr:cNvPr>
        <xdr:cNvCxnSpPr/>
      </xdr:nvCxnSpPr>
      <xdr:spPr>
        <a:xfrm>
          <a:off x="3278505" y="27595830"/>
          <a:ext cx="0" cy="39243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219075</xdr:colOff>
      <xdr:row>102</xdr:row>
      <xdr:rowOff>180975</xdr:rowOff>
    </xdr:from>
    <xdr:to>
      <xdr:col>13</xdr:col>
      <xdr:colOff>219075</xdr:colOff>
      <xdr:row>104</xdr:row>
      <xdr:rowOff>219075</xdr:rowOff>
    </xdr:to>
    <xdr:cxnSp macro="">
      <xdr:nvCxnSpPr>
        <xdr:cNvPr id="423" name="Straight Connector 422">
          <a:extLst>
            <a:ext uri="{FF2B5EF4-FFF2-40B4-BE49-F238E27FC236}">
              <a16:creationId xmlns:a16="http://schemas.microsoft.com/office/drawing/2014/main" id="{00000000-0008-0000-1B00-0000A7010000}"/>
            </a:ext>
          </a:extLst>
        </xdr:cNvPr>
        <xdr:cNvCxnSpPr/>
      </xdr:nvCxnSpPr>
      <xdr:spPr>
        <a:xfrm>
          <a:off x="3526155" y="27491055"/>
          <a:ext cx="0" cy="48768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200025</xdr:colOff>
      <xdr:row>102</xdr:row>
      <xdr:rowOff>85725</xdr:rowOff>
    </xdr:from>
    <xdr:to>
      <xdr:col>14</xdr:col>
      <xdr:colOff>200025</xdr:colOff>
      <xdr:row>104</xdr:row>
      <xdr:rowOff>228600</xdr:rowOff>
    </xdr:to>
    <xdr:cxnSp macro="">
      <xdr:nvCxnSpPr>
        <xdr:cNvPr id="424" name="Straight Connector 423">
          <a:extLst>
            <a:ext uri="{FF2B5EF4-FFF2-40B4-BE49-F238E27FC236}">
              <a16:creationId xmlns:a16="http://schemas.microsoft.com/office/drawing/2014/main" id="{00000000-0008-0000-1B00-0000A8010000}"/>
            </a:ext>
          </a:extLst>
        </xdr:cNvPr>
        <xdr:cNvCxnSpPr/>
      </xdr:nvCxnSpPr>
      <xdr:spPr>
        <a:xfrm>
          <a:off x="3773805" y="27395805"/>
          <a:ext cx="0" cy="59245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190500</xdr:colOff>
      <xdr:row>101</xdr:row>
      <xdr:rowOff>200025</xdr:rowOff>
    </xdr:from>
    <xdr:to>
      <xdr:col>15</xdr:col>
      <xdr:colOff>190500</xdr:colOff>
      <xdr:row>104</xdr:row>
      <xdr:rowOff>228600</xdr:rowOff>
    </xdr:to>
    <xdr:cxnSp macro="">
      <xdr:nvCxnSpPr>
        <xdr:cNvPr id="425" name="Straight Connector 424">
          <a:extLst>
            <a:ext uri="{FF2B5EF4-FFF2-40B4-BE49-F238E27FC236}">
              <a16:creationId xmlns:a16="http://schemas.microsoft.com/office/drawing/2014/main" id="{00000000-0008-0000-1B00-0000A9010000}"/>
            </a:ext>
          </a:extLst>
        </xdr:cNvPr>
        <xdr:cNvCxnSpPr/>
      </xdr:nvCxnSpPr>
      <xdr:spPr>
        <a:xfrm>
          <a:off x="4030980" y="27289125"/>
          <a:ext cx="0" cy="69913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17</xdr:col>
      <xdr:colOff>200025</xdr:colOff>
      <xdr:row>102</xdr:row>
      <xdr:rowOff>9525</xdr:rowOff>
    </xdr:from>
    <xdr:to>
      <xdr:col>17</xdr:col>
      <xdr:colOff>200025</xdr:colOff>
      <xdr:row>104</xdr:row>
      <xdr:rowOff>219075</xdr:rowOff>
    </xdr:to>
    <xdr:cxnSp macro="">
      <xdr:nvCxnSpPr>
        <xdr:cNvPr id="426" name="Straight Connector 425">
          <a:extLst>
            <a:ext uri="{FF2B5EF4-FFF2-40B4-BE49-F238E27FC236}">
              <a16:creationId xmlns:a16="http://schemas.microsoft.com/office/drawing/2014/main" id="{00000000-0008-0000-1B00-0000AA010000}"/>
            </a:ext>
          </a:extLst>
        </xdr:cNvPr>
        <xdr:cNvCxnSpPr/>
      </xdr:nvCxnSpPr>
      <xdr:spPr>
        <a:xfrm>
          <a:off x="4573905" y="27319605"/>
          <a:ext cx="0" cy="65913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18</xdr:col>
      <xdr:colOff>219075</xdr:colOff>
      <xdr:row>102</xdr:row>
      <xdr:rowOff>123825</xdr:rowOff>
    </xdr:from>
    <xdr:to>
      <xdr:col>18</xdr:col>
      <xdr:colOff>219075</xdr:colOff>
      <xdr:row>104</xdr:row>
      <xdr:rowOff>219075</xdr:rowOff>
    </xdr:to>
    <xdr:cxnSp macro="">
      <xdr:nvCxnSpPr>
        <xdr:cNvPr id="427" name="Straight Connector 426">
          <a:extLst>
            <a:ext uri="{FF2B5EF4-FFF2-40B4-BE49-F238E27FC236}">
              <a16:creationId xmlns:a16="http://schemas.microsoft.com/office/drawing/2014/main" id="{00000000-0008-0000-1B00-0000AB010000}"/>
            </a:ext>
          </a:extLst>
        </xdr:cNvPr>
        <xdr:cNvCxnSpPr/>
      </xdr:nvCxnSpPr>
      <xdr:spPr>
        <a:xfrm>
          <a:off x="4859655" y="27433905"/>
          <a:ext cx="0" cy="54483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19</xdr:col>
      <xdr:colOff>209550</xdr:colOff>
      <xdr:row>103</xdr:row>
      <xdr:rowOff>9525</xdr:rowOff>
    </xdr:from>
    <xdr:to>
      <xdr:col>19</xdr:col>
      <xdr:colOff>209550</xdr:colOff>
      <xdr:row>105</xdr:row>
      <xdr:rowOff>0</xdr:rowOff>
    </xdr:to>
    <xdr:cxnSp macro="">
      <xdr:nvCxnSpPr>
        <xdr:cNvPr id="428" name="Straight Connector 427">
          <a:extLst>
            <a:ext uri="{FF2B5EF4-FFF2-40B4-BE49-F238E27FC236}">
              <a16:creationId xmlns:a16="http://schemas.microsoft.com/office/drawing/2014/main" id="{00000000-0008-0000-1B00-0000AC010000}"/>
            </a:ext>
          </a:extLst>
        </xdr:cNvPr>
        <xdr:cNvCxnSpPr/>
      </xdr:nvCxnSpPr>
      <xdr:spPr>
        <a:xfrm>
          <a:off x="5116830" y="27548205"/>
          <a:ext cx="0" cy="44005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20</xdr:col>
      <xdr:colOff>209550</xdr:colOff>
      <xdr:row>103</xdr:row>
      <xdr:rowOff>114300</xdr:rowOff>
    </xdr:from>
    <xdr:to>
      <xdr:col>20</xdr:col>
      <xdr:colOff>209551</xdr:colOff>
      <xdr:row>104</xdr:row>
      <xdr:rowOff>219075</xdr:rowOff>
    </xdr:to>
    <xdr:cxnSp macro="">
      <xdr:nvCxnSpPr>
        <xdr:cNvPr id="429" name="Straight Connector 428">
          <a:extLst>
            <a:ext uri="{FF2B5EF4-FFF2-40B4-BE49-F238E27FC236}">
              <a16:creationId xmlns:a16="http://schemas.microsoft.com/office/drawing/2014/main" id="{00000000-0008-0000-1B00-0000AD010000}"/>
            </a:ext>
          </a:extLst>
        </xdr:cNvPr>
        <xdr:cNvCxnSpPr/>
      </xdr:nvCxnSpPr>
      <xdr:spPr>
        <a:xfrm flipH="1">
          <a:off x="5383530" y="27652980"/>
          <a:ext cx="1" cy="32575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190500</xdr:colOff>
      <xdr:row>103</xdr:row>
      <xdr:rowOff>209550</xdr:rowOff>
    </xdr:from>
    <xdr:to>
      <xdr:col>21</xdr:col>
      <xdr:colOff>190500</xdr:colOff>
      <xdr:row>104</xdr:row>
      <xdr:rowOff>209550</xdr:rowOff>
    </xdr:to>
    <xdr:cxnSp macro="">
      <xdr:nvCxnSpPr>
        <xdr:cNvPr id="430" name="Straight Connector 429">
          <a:extLst>
            <a:ext uri="{FF2B5EF4-FFF2-40B4-BE49-F238E27FC236}">
              <a16:creationId xmlns:a16="http://schemas.microsoft.com/office/drawing/2014/main" id="{00000000-0008-0000-1B00-0000AE010000}"/>
            </a:ext>
          </a:extLst>
        </xdr:cNvPr>
        <xdr:cNvCxnSpPr/>
      </xdr:nvCxnSpPr>
      <xdr:spPr>
        <a:xfrm>
          <a:off x="5631180" y="27748230"/>
          <a:ext cx="0" cy="22098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84105</xdr:colOff>
      <xdr:row>101</xdr:row>
      <xdr:rowOff>38153</xdr:rowOff>
    </xdr:from>
    <xdr:to>
      <xdr:col>15</xdr:col>
      <xdr:colOff>123825</xdr:colOff>
      <xdr:row>102</xdr:row>
      <xdr:rowOff>142972</xdr:rowOff>
    </xdr:to>
    <xdr:grpSp>
      <xdr:nvGrpSpPr>
        <xdr:cNvPr id="431" name="Group 556">
          <a:extLst>
            <a:ext uri="{FF2B5EF4-FFF2-40B4-BE49-F238E27FC236}">
              <a16:creationId xmlns:a16="http://schemas.microsoft.com/office/drawing/2014/main" id="{00000000-0008-0000-1B00-0000AF010000}"/>
            </a:ext>
          </a:extLst>
        </xdr:cNvPr>
        <xdr:cNvGrpSpPr>
          <a:grpSpLocks/>
        </xdr:cNvGrpSpPr>
      </xdr:nvGrpSpPr>
      <xdr:grpSpPr bwMode="auto">
        <a:xfrm flipH="1">
          <a:off x="3703605" y="27876553"/>
          <a:ext cx="623920" cy="333419"/>
          <a:chOff x="5505" y="3720"/>
          <a:chExt cx="1620" cy="1020"/>
        </a:xfrm>
      </xdr:grpSpPr>
      <xdr:cxnSp macro="">
        <xdr:nvCxnSpPr>
          <xdr:cNvPr id="432" name="AutoShape 557">
            <a:extLst>
              <a:ext uri="{FF2B5EF4-FFF2-40B4-BE49-F238E27FC236}">
                <a16:creationId xmlns:a16="http://schemas.microsoft.com/office/drawing/2014/main" id="{00000000-0008-0000-1B00-0000B0010000}"/>
              </a:ext>
            </a:extLst>
          </xdr:cNvPr>
          <xdr:cNvCxnSpPr>
            <a:cxnSpLocks noChangeShapeType="1"/>
          </xdr:cNvCxnSpPr>
        </xdr:nvCxnSpPr>
        <xdr:spPr bwMode="auto">
          <a:xfrm>
            <a:off x="5775" y="3720"/>
            <a:ext cx="1350" cy="0"/>
          </a:xfrm>
          <a:prstGeom prst="straightConnector1">
            <a:avLst/>
          </a:prstGeom>
          <a:noFill/>
          <a:ln w="9525">
            <a:solidFill>
              <a:srgbClr val="000000"/>
            </a:solidFill>
            <a:round/>
            <a:headEnd/>
            <a:tailEnd/>
          </a:ln>
        </xdr:spPr>
      </xdr:cxnSp>
      <xdr:cxnSp macro="">
        <xdr:nvCxnSpPr>
          <xdr:cNvPr id="433" name="AutoShape 558">
            <a:extLst>
              <a:ext uri="{FF2B5EF4-FFF2-40B4-BE49-F238E27FC236}">
                <a16:creationId xmlns:a16="http://schemas.microsoft.com/office/drawing/2014/main" id="{00000000-0008-0000-1B00-0000B1010000}"/>
              </a:ext>
            </a:extLst>
          </xdr:cNvPr>
          <xdr:cNvCxnSpPr>
            <a:cxnSpLocks noChangeShapeType="1"/>
          </xdr:cNvCxnSpPr>
        </xdr:nvCxnSpPr>
        <xdr:spPr bwMode="auto">
          <a:xfrm flipH="1">
            <a:off x="5505" y="3720"/>
            <a:ext cx="270" cy="1020"/>
          </a:xfrm>
          <a:prstGeom prst="straightConnector1">
            <a:avLst/>
          </a:prstGeom>
          <a:noFill/>
          <a:ln w="9525">
            <a:solidFill>
              <a:srgbClr val="000000"/>
            </a:solidFill>
            <a:round/>
            <a:headEnd/>
            <a:tailEnd type="triangle" w="med" len="med"/>
          </a:ln>
        </xdr:spPr>
      </xdr:cxnSp>
    </xdr:grpSp>
    <xdr:clientData/>
  </xdr:twoCellAnchor>
  <xdr:twoCellAnchor>
    <xdr:from>
      <xdr:col>9</xdr:col>
      <xdr:colOff>238125</xdr:colOff>
      <xdr:row>100</xdr:row>
      <xdr:rowOff>38100</xdr:rowOff>
    </xdr:from>
    <xdr:to>
      <xdr:col>16</xdr:col>
      <xdr:colOff>27239</xdr:colOff>
      <xdr:row>101</xdr:row>
      <xdr:rowOff>76237</xdr:rowOff>
    </xdr:to>
    <xdr:sp macro="" textlink="">
      <xdr:nvSpPr>
        <xdr:cNvPr id="434" name="Text Box 565">
          <a:extLst>
            <a:ext uri="{FF2B5EF4-FFF2-40B4-BE49-F238E27FC236}">
              <a16:creationId xmlns:a16="http://schemas.microsoft.com/office/drawing/2014/main" id="{00000000-0008-0000-1B00-0000B2010000}"/>
            </a:ext>
          </a:extLst>
        </xdr:cNvPr>
        <xdr:cNvSpPr txBox="1">
          <a:spLocks noChangeArrowheads="1"/>
        </xdr:cNvSpPr>
      </xdr:nvSpPr>
      <xdr:spPr bwMode="auto">
        <a:xfrm>
          <a:off x="2478405" y="26898600"/>
          <a:ext cx="1656014" cy="266737"/>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Calibri"/>
              <a:cs typeface="Calibri"/>
            </a:rPr>
            <a:t>Papan Penutup 2/30</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clientData/>
  </xdr:twoCellAnchor>
  <xdr:twoCellAnchor>
    <xdr:from>
      <xdr:col>23</xdr:col>
      <xdr:colOff>14834</xdr:colOff>
      <xdr:row>40</xdr:row>
      <xdr:rowOff>140970</xdr:rowOff>
    </xdr:from>
    <xdr:to>
      <xdr:col>27</xdr:col>
      <xdr:colOff>129714</xdr:colOff>
      <xdr:row>41</xdr:row>
      <xdr:rowOff>180975</xdr:rowOff>
    </xdr:to>
    <xdr:sp macro="" textlink="">
      <xdr:nvSpPr>
        <xdr:cNvPr id="435" name="Text Box 101">
          <a:extLst>
            <a:ext uri="{FF2B5EF4-FFF2-40B4-BE49-F238E27FC236}">
              <a16:creationId xmlns:a16="http://schemas.microsoft.com/office/drawing/2014/main" id="{00000000-0008-0000-1B00-0000B3010000}"/>
            </a:ext>
          </a:extLst>
        </xdr:cNvPr>
        <xdr:cNvSpPr txBox="1">
          <a:spLocks noChangeArrowheads="1"/>
        </xdr:cNvSpPr>
      </xdr:nvSpPr>
      <xdr:spPr bwMode="auto">
        <a:xfrm>
          <a:off x="5988914" y="10854690"/>
          <a:ext cx="1181680" cy="268605"/>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Calibri"/>
              <a:cs typeface="Calibri"/>
            </a:rPr>
            <a:t>A      B</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clientData/>
  </xdr:twoCellAnchor>
  <xdr:twoCellAnchor>
    <xdr:from>
      <xdr:col>9</xdr:col>
      <xdr:colOff>37694</xdr:colOff>
      <xdr:row>40</xdr:row>
      <xdr:rowOff>140970</xdr:rowOff>
    </xdr:from>
    <xdr:to>
      <xdr:col>13</xdr:col>
      <xdr:colOff>152574</xdr:colOff>
      <xdr:row>41</xdr:row>
      <xdr:rowOff>180975</xdr:rowOff>
    </xdr:to>
    <xdr:sp macro="" textlink="">
      <xdr:nvSpPr>
        <xdr:cNvPr id="436" name="Text Box 101">
          <a:extLst>
            <a:ext uri="{FF2B5EF4-FFF2-40B4-BE49-F238E27FC236}">
              <a16:creationId xmlns:a16="http://schemas.microsoft.com/office/drawing/2014/main" id="{00000000-0008-0000-1B00-0000B4010000}"/>
            </a:ext>
          </a:extLst>
        </xdr:cNvPr>
        <xdr:cNvSpPr txBox="1">
          <a:spLocks noChangeArrowheads="1"/>
        </xdr:cNvSpPr>
      </xdr:nvSpPr>
      <xdr:spPr bwMode="auto">
        <a:xfrm>
          <a:off x="2277974" y="10854690"/>
          <a:ext cx="1181680" cy="268605"/>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Calibri"/>
              <a:cs typeface="Calibri"/>
            </a:rPr>
            <a:t>B    A</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clientData/>
  </xdr:twoCellAnchor>
  <xdr:twoCellAnchor>
    <xdr:from>
      <xdr:col>15</xdr:col>
      <xdr:colOff>188298</xdr:colOff>
      <xdr:row>103</xdr:row>
      <xdr:rowOff>178293</xdr:rowOff>
    </xdr:from>
    <xdr:to>
      <xdr:col>16</xdr:col>
      <xdr:colOff>204983</xdr:colOff>
      <xdr:row>105</xdr:row>
      <xdr:rowOff>164873</xdr:rowOff>
    </xdr:to>
    <xdr:grpSp>
      <xdr:nvGrpSpPr>
        <xdr:cNvPr id="437" name="Group 562">
          <a:extLst>
            <a:ext uri="{FF2B5EF4-FFF2-40B4-BE49-F238E27FC236}">
              <a16:creationId xmlns:a16="http://schemas.microsoft.com/office/drawing/2014/main" id="{00000000-0008-0000-1B00-0000B5010000}"/>
            </a:ext>
          </a:extLst>
        </xdr:cNvPr>
        <xdr:cNvGrpSpPr>
          <a:grpSpLocks/>
        </xdr:cNvGrpSpPr>
      </xdr:nvGrpSpPr>
      <xdr:grpSpPr bwMode="auto">
        <a:xfrm rot="10531597">
          <a:off x="4391998" y="28486593"/>
          <a:ext cx="308785" cy="456480"/>
          <a:chOff x="4035" y="8911"/>
          <a:chExt cx="975" cy="1305"/>
        </a:xfrm>
      </xdr:grpSpPr>
      <xdr:cxnSp macro="">
        <xdr:nvCxnSpPr>
          <xdr:cNvPr id="438" name="AutoShape 563">
            <a:extLst>
              <a:ext uri="{FF2B5EF4-FFF2-40B4-BE49-F238E27FC236}">
                <a16:creationId xmlns:a16="http://schemas.microsoft.com/office/drawing/2014/main" id="{00000000-0008-0000-1B00-0000B6010000}"/>
              </a:ext>
            </a:extLst>
          </xdr:cNvPr>
          <xdr:cNvCxnSpPr>
            <a:cxnSpLocks noChangeShapeType="1"/>
          </xdr:cNvCxnSpPr>
        </xdr:nvCxnSpPr>
        <xdr:spPr bwMode="auto">
          <a:xfrm>
            <a:off x="4335" y="8911"/>
            <a:ext cx="675" cy="0"/>
          </a:xfrm>
          <a:prstGeom prst="straightConnector1">
            <a:avLst/>
          </a:prstGeom>
          <a:noFill/>
          <a:ln w="9525">
            <a:solidFill>
              <a:srgbClr val="000000"/>
            </a:solidFill>
            <a:round/>
            <a:headEnd/>
            <a:tailEnd/>
          </a:ln>
        </xdr:spPr>
      </xdr:cxnSp>
      <xdr:cxnSp macro="">
        <xdr:nvCxnSpPr>
          <xdr:cNvPr id="439" name="AutoShape 564">
            <a:extLst>
              <a:ext uri="{FF2B5EF4-FFF2-40B4-BE49-F238E27FC236}">
                <a16:creationId xmlns:a16="http://schemas.microsoft.com/office/drawing/2014/main" id="{00000000-0008-0000-1B00-0000B7010000}"/>
              </a:ext>
            </a:extLst>
          </xdr:cNvPr>
          <xdr:cNvCxnSpPr>
            <a:cxnSpLocks noChangeShapeType="1"/>
          </xdr:cNvCxnSpPr>
        </xdr:nvCxnSpPr>
        <xdr:spPr bwMode="auto">
          <a:xfrm flipH="1">
            <a:off x="4035" y="8911"/>
            <a:ext cx="300" cy="1305"/>
          </a:xfrm>
          <a:prstGeom prst="straightConnector1">
            <a:avLst/>
          </a:prstGeom>
          <a:noFill/>
          <a:ln w="9525">
            <a:solidFill>
              <a:srgbClr val="000000"/>
            </a:solidFill>
            <a:round/>
            <a:headEnd/>
            <a:tailEnd type="triangle" w="med" len="med"/>
          </a:ln>
        </xdr:spPr>
      </xdr:cxnSp>
    </xdr:grpSp>
    <xdr:clientData/>
  </xdr:twoCellAnchor>
  <xdr:twoCellAnchor>
    <xdr:from>
      <xdr:col>11</xdr:col>
      <xdr:colOff>133325</xdr:colOff>
      <xdr:row>105</xdr:row>
      <xdr:rowOff>22860</xdr:rowOff>
    </xdr:from>
    <xdr:to>
      <xdr:col>17</xdr:col>
      <xdr:colOff>179614</xdr:colOff>
      <xdr:row>106</xdr:row>
      <xdr:rowOff>70522</xdr:rowOff>
    </xdr:to>
    <xdr:sp macro="" textlink="">
      <xdr:nvSpPr>
        <xdr:cNvPr id="440" name="Text Box 565">
          <a:extLst>
            <a:ext uri="{FF2B5EF4-FFF2-40B4-BE49-F238E27FC236}">
              <a16:creationId xmlns:a16="http://schemas.microsoft.com/office/drawing/2014/main" id="{00000000-0008-0000-1B00-0000B8010000}"/>
            </a:ext>
          </a:extLst>
        </xdr:cNvPr>
        <xdr:cNvSpPr txBox="1">
          <a:spLocks noChangeArrowheads="1"/>
        </xdr:cNvSpPr>
      </xdr:nvSpPr>
      <xdr:spPr bwMode="auto">
        <a:xfrm>
          <a:off x="2907005" y="28011120"/>
          <a:ext cx="1646489" cy="268642"/>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Calibri"/>
              <a:cs typeface="Calibri"/>
            </a:rPr>
            <a:t>TIANG RAJA 5/7</a:t>
          </a:r>
          <a:endParaRPr lang="en-US" sz="1200" b="0" i="0" u="none" strike="noStrike" baseline="0">
            <a:solidFill>
              <a:srgbClr val="000000"/>
            </a:solidFill>
            <a:latin typeface="Times New Roman"/>
            <a:cs typeface="Times New Roman"/>
          </a:endParaRPr>
        </a:p>
        <a:p>
          <a:pPr algn="l" rtl="0">
            <a:defRPr sz="1000"/>
          </a:pPr>
          <a:endParaRPr lang="en-US" sz="1200" b="0" i="0" u="none" strike="noStrike" baseline="0">
            <a:solidFill>
              <a:srgbClr val="000000"/>
            </a:solidFill>
            <a:latin typeface="Times New Roman"/>
            <a:cs typeface="Times New Roman"/>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3</xdr:col>
      <xdr:colOff>256761</xdr:colOff>
      <xdr:row>13</xdr:row>
      <xdr:rowOff>74543</xdr:rowOff>
    </xdr:from>
    <xdr:to>
      <xdr:col>9</xdr:col>
      <xdr:colOff>530087</xdr:colOff>
      <xdr:row>24</xdr:row>
      <xdr:rowOff>33130</xdr:rowOff>
    </xdr:to>
    <xdr:sp macro="" textlink="">
      <xdr:nvSpPr>
        <xdr:cNvPr id="2" name="TextBox 1">
          <a:extLst>
            <a:ext uri="{FF2B5EF4-FFF2-40B4-BE49-F238E27FC236}">
              <a16:creationId xmlns:a16="http://schemas.microsoft.com/office/drawing/2014/main" id="{00000000-0008-0000-1C00-000002000000}"/>
            </a:ext>
          </a:extLst>
        </xdr:cNvPr>
        <xdr:cNvSpPr txBox="1"/>
      </xdr:nvSpPr>
      <xdr:spPr>
        <a:xfrm>
          <a:off x="1510665" y="2550795"/>
          <a:ext cx="4476115" cy="205422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ctr"/>
        <a:lstStyle/>
        <a:p>
          <a:pPr algn="ctr"/>
          <a:r>
            <a:rPr lang="en-US" sz="4000">
              <a:solidFill>
                <a:srgbClr val="FF0000"/>
              </a:solidFill>
            </a:rPr>
            <a:t>GAK  DIPAKAI</a:t>
          </a:r>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44</xdr:col>
          <xdr:colOff>0</xdr:colOff>
          <xdr:row>16</xdr:row>
          <xdr:rowOff>76200</xdr:rowOff>
        </xdr:from>
        <xdr:to>
          <xdr:col>45</xdr:col>
          <xdr:colOff>327659</xdr:colOff>
          <xdr:row>17</xdr:row>
          <xdr:rowOff>22860</xdr:rowOff>
        </xdr:to>
        <xdr:pic>
          <xdr:nvPicPr>
            <xdr:cNvPr id="13329" name="Picture 13">
              <a:extLst>
                <a:ext uri="{FF2B5EF4-FFF2-40B4-BE49-F238E27FC236}">
                  <a16:creationId xmlns:a16="http://schemas.microsoft.com/office/drawing/2014/main" id="{00000000-0008-0000-0500-000011340000}"/>
                </a:ext>
              </a:extLst>
            </xdr:cNvPr>
            <xdr:cNvPicPr>
              <a:picLocks noChangeAspect="1"/>
              <a:extLst>
                <a:ext uri="{84589F7E-364E-4C9E-8A38-B11213B215E9}">
                  <a14:cameraTool cellRange="[30]ENTRY!$C$15:$D$15" spid="_x0000_s27565"/>
                </a:ext>
              </a:extLst>
            </xdr:cNvPicPr>
          </xdr:nvPicPr>
          <xdr:blipFill>
            <a:blip xmlns:r="http://schemas.openxmlformats.org/officeDocument/2006/relationships" r:embed="rId1"/>
            <a:stretch>
              <a:fillRect/>
            </a:stretch>
          </xdr:blipFill>
          <xdr:spPr>
            <a:xfrm>
              <a:off x="13277215" y="3743325"/>
              <a:ext cx="954405" cy="184785"/>
            </a:xfrm>
            <a:prstGeom prst="rect">
              <a:avLst/>
            </a:prstGeom>
            <a:noFill/>
            <a:ln w="9525">
              <a:noFill/>
            </a:ln>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44</xdr:col>
          <xdr:colOff>0</xdr:colOff>
          <xdr:row>29</xdr:row>
          <xdr:rowOff>60960</xdr:rowOff>
        </xdr:from>
        <xdr:to>
          <xdr:col>45</xdr:col>
          <xdr:colOff>327659</xdr:colOff>
          <xdr:row>30</xdr:row>
          <xdr:rowOff>7620</xdr:rowOff>
        </xdr:to>
        <xdr:pic>
          <xdr:nvPicPr>
            <xdr:cNvPr id="13330" name="Picture 16">
              <a:extLst>
                <a:ext uri="{FF2B5EF4-FFF2-40B4-BE49-F238E27FC236}">
                  <a16:creationId xmlns:a16="http://schemas.microsoft.com/office/drawing/2014/main" id="{00000000-0008-0000-0500-000012340000}"/>
                </a:ext>
              </a:extLst>
            </xdr:cNvPr>
            <xdr:cNvPicPr>
              <a:picLocks noChangeAspect="1"/>
              <a:extLst>
                <a:ext uri="{84589F7E-364E-4C9E-8A38-B11213B215E9}">
                  <a14:cameraTool cellRange="[30]ENTRY!$C$16:$D$16" spid="_x0000_s27566"/>
                </a:ext>
              </a:extLst>
            </xdr:cNvPicPr>
          </xdr:nvPicPr>
          <xdr:blipFill>
            <a:blip xmlns:r="http://schemas.openxmlformats.org/officeDocument/2006/relationships" r:embed="rId2"/>
            <a:stretch>
              <a:fillRect/>
            </a:stretch>
          </xdr:blipFill>
          <xdr:spPr>
            <a:xfrm>
              <a:off x="13277215" y="6823710"/>
              <a:ext cx="954405" cy="184785"/>
            </a:xfrm>
            <a:prstGeom prst="rect">
              <a:avLst/>
            </a:prstGeom>
            <a:noFill/>
            <a:ln w="9525">
              <a:noFill/>
            </a:ln>
          </xdr:spPr>
        </xdr:pic>
        <xdr:clientData/>
      </xdr:twoCellAnchor>
    </mc:Choice>
    <mc:Fallback/>
  </mc:AlternateContent>
  <xdr:twoCellAnchor editAs="oneCell">
    <xdr:from>
      <xdr:col>26</xdr:col>
      <xdr:colOff>75895</xdr:colOff>
      <xdr:row>29</xdr:row>
      <xdr:rowOff>215526</xdr:rowOff>
    </xdr:from>
    <xdr:to>
      <xdr:col>32</xdr:col>
      <xdr:colOff>27709</xdr:colOff>
      <xdr:row>32</xdr:row>
      <xdr:rowOff>74324</xdr:rowOff>
    </xdr:to>
    <xdr:pic>
      <xdr:nvPicPr>
        <xdr:cNvPr id="7" name="Picture 6">
          <a:extLst>
            <a:ext uri="{FF2B5EF4-FFF2-40B4-BE49-F238E27FC236}">
              <a16:creationId xmlns:a16="http://schemas.microsoft.com/office/drawing/2014/main" id="{00000000-0008-0000-0500-000007000000}"/>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27871" t="48255" r="51839" b="38659"/>
        <a:stretch/>
      </xdr:blipFill>
      <xdr:spPr bwMode="auto">
        <a:xfrm>
          <a:off x="6656804" y="6907271"/>
          <a:ext cx="2099269" cy="565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235525</xdr:colOff>
      <xdr:row>33</xdr:row>
      <xdr:rowOff>110838</xdr:rowOff>
    </xdr:from>
    <xdr:to>
      <xdr:col>25</xdr:col>
      <xdr:colOff>223559</xdr:colOff>
      <xdr:row>49</xdr:row>
      <xdr:rowOff>94309</xdr:rowOff>
    </xdr:to>
    <xdr:pic>
      <xdr:nvPicPr>
        <xdr:cNvPr id="11" name="Picture 10">
          <a:extLst>
            <a:ext uri="{FF2B5EF4-FFF2-40B4-BE49-F238E27FC236}">
              <a16:creationId xmlns:a16="http://schemas.microsoft.com/office/drawing/2014/main" id="{00000000-0008-0000-0500-00000B000000}"/>
            </a:ext>
          </a:extLst>
        </xdr:cNvPr>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34529" t="23784" r="47748" b="36131"/>
        <a:stretch/>
      </xdr:blipFill>
      <xdr:spPr bwMode="auto">
        <a:xfrm>
          <a:off x="2230580" y="7744693"/>
          <a:ext cx="4324507" cy="40289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221672</xdr:colOff>
      <xdr:row>50</xdr:row>
      <xdr:rowOff>69275</xdr:rowOff>
    </xdr:from>
    <xdr:to>
      <xdr:col>26</xdr:col>
      <xdr:colOff>55418</xdr:colOff>
      <xdr:row>65</xdr:row>
      <xdr:rowOff>135873</xdr:rowOff>
    </xdr:to>
    <xdr:pic>
      <xdr:nvPicPr>
        <xdr:cNvPr id="13" name="Picture 12">
          <a:extLst>
            <a:ext uri="{FF2B5EF4-FFF2-40B4-BE49-F238E27FC236}">
              <a16:creationId xmlns:a16="http://schemas.microsoft.com/office/drawing/2014/main" id="{00000000-0008-0000-0500-00000D000000}"/>
            </a:ext>
          </a:extLst>
        </xdr:cNvPr>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56552" t="23784" r="25336" b="36131"/>
        <a:stretch/>
      </xdr:blipFill>
      <xdr:spPr bwMode="auto">
        <a:xfrm>
          <a:off x="2216727" y="12011893"/>
          <a:ext cx="4419600" cy="40289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56113</xdr:colOff>
      <xdr:row>67</xdr:row>
      <xdr:rowOff>101388</xdr:rowOff>
    </xdr:from>
    <xdr:to>
      <xdr:col>26</xdr:col>
      <xdr:colOff>285752</xdr:colOff>
      <xdr:row>85</xdr:row>
      <xdr:rowOff>9004</xdr:rowOff>
    </xdr:to>
    <xdr:pic>
      <xdr:nvPicPr>
        <xdr:cNvPr id="16" name="Picture 15">
          <a:extLst>
            <a:ext uri="{FF2B5EF4-FFF2-40B4-BE49-F238E27FC236}">
              <a16:creationId xmlns:a16="http://schemas.microsoft.com/office/drawing/2014/main" id="{00000000-0008-0000-0500-000010000000}"/>
            </a:ext>
          </a:extLst>
        </xdr:cNvPr>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40861" t="64355" r="47315" b="7378"/>
        <a:stretch/>
      </xdr:blipFill>
      <xdr:spPr bwMode="auto">
        <a:xfrm>
          <a:off x="2284963" y="16217688"/>
          <a:ext cx="4553988" cy="46129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76200</xdr:colOff>
      <xdr:row>82</xdr:row>
      <xdr:rowOff>97923</xdr:rowOff>
    </xdr:from>
    <xdr:to>
      <xdr:col>27</xdr:col>
      <xdr:colOff>277091</xdr:colOff>
      <xdr:row>100</xdr:row>
      <xdr:rowOff>43144</xdr:rowOff>
    </xdr:to>
    <xdr:pic>
      <xdr:nvPicPr>
        <xdr:cNvPr id="17" name="Picture 16">
          <a:extLst>
            <a:ext uri="{FF2B5EF4-FFF2-40B4-BE49-F238E27FC236}">
              <a16:creationId xmlns:a16="http://schemas.microsoft.com/office/drawing/2014/main" id="{00000000-0008-0000-0500-000011000000}"/>
            </a:ext>
          </a:extLst>
        </xdr:cNvPr>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54545" t="64355" r="32163" b="7378"/>
        <a:stretch/>
      </xdr:blipFill>
      <xdr:spPr bwMode="auto">
        <a:xfrm>
          <a:off x="2057400" y="20119473"/>
          <a:ext cx="5191991" cy="458525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108858</xdr:colOff>
      <xdr:row>104</xdr:row>
      <xdr:rowOff>206828</xdr:rowOff>
    </xdr:from>
    <xdr:to>
      <xdr:col>29</xdr:col>
      <xdr:colOff>197922</xdr:colOff>
      <xdr:row>128</xdr:row>
      <xdr:rowOff>93803</xdr:rowOff>
    </xdr:to>
    <xdr:pic>
      <xdr:nvPicPr>
        <xdr:cNvPr id="19" name="Picture 18">
          <a:extLst>
            <a:ext uri="{FF2B5EF4-FFF2-40B4-BE49-F238E27FC236}">
              <a16:creationId xmlns:a16="http://schemas.microsoft.com/office/drawing/2014/main" id="{00000000-0008-0000-0500-000013000000}"/>
            </a:ext>
          </a:extLst>
        </xdr:cNvPr>
        <xdr:cNvPicPr>
          <a:picLocks noChangeAspect="1" noChangeArrowheads="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l="31933" t="4180" r="32102" b="18392"/>
        <a:stretch/>
      </xdr:blipFill>
      <xdr:spPr bwMode="auto">
        <a:xfrm>
          <a:off x="968829" y="26180142"/>
          <a:ext cx="7055922" cy="6287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166255</xdr:colOff>
      <xdr:row>140</xdr:row>
      <xdr:rowOff>203895</xdr:rowOff>
    </xdr:from>
    <xdr:to>
      <xdr:col>30</xdr:col>
      <xdr:colOff>102920</xdr:colOff>
      <xdr:row>164</xdr:row>
      <xdr:rowOff>69275</xdr:rowOff>
    </xdr:to>
    <xdr:pic>
      <xdr:nvPicPr>
        <xdr:cNvPr id="21" name="Picture 20">
          <a:extLst>
            <a:ext uri="{FF2B5EF4-FFF2-40B4-BE49-F238E27FC236}">
              <a16:creationId xmlns:a16="http://schemas.microsoft.com/office/drawing/2014/main" id="{00000000-0008-0000-0500-000015000000}"/>
            </a:ext>
          </a:extLst>
        </xdr:cNvPr>
        <xdr:cNvPicPr>
          <a:picLocks noChangeAspect="1" noChangeArrowheads="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l="64130" t="28817" r="13489" b="25392"/>
        <a:stretch/>
      </xdr:blipFill>
      <xdr:spPr bwMode="auto">
        <a:xfrm>
          <a:off x="1025237" y="35034222"/>
          <a:ext cx="7329054" cy="61830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124691</xdr:colOff>
      <xdr:row>171</xdr:row>
      <xdr:rowOff>27709</xdr:rowOff>
    </xdr:from>
    <xdr:to>
      <xdr:col>28</xdr:col>
      <xdr:colOff>227715</xdr:colOff>
      <xdr:row>194</xdr:row>
      <xdr:rowOff>8908</xdr:rowOff>
    </xdr:to>
    <xdr:pic>
      <xdr:nvPicPr>
        <xdr:cNvPr id="28" name="Picture 27">
          <a:extLst>
            <a:ext uri="{FF2B5EF4-FFF2-40B4-BE49-F238E27FC236}">
              <a16:creationId xmlns:a16="http://schemas.microsoft.com/office/drawing/2014/main" id="{00000000-0008-0000-0500-00001C000000}"/>
            </a:ext>
          </a:extLst>
        </xdr:cNvPr>
        <xdr:cNvPicPr>
          <a:picLocks noChangeAspect="1" noChangeArrowheads="1"/>
        </xdr:cNvPicPr>
      </xdr:nvPicPr>
      <xdr:blipFill rotWithShape="1">
        <a:blip xmlns:r="http://schemas.openxmlformats.org/officeDocument/2006/relationships" r:embed="rId8">
          <a:extLst>
            <a:ext uri="{28A0092B-C50C-407E-A947-70E740481C1C}">
              <a14:useLocalDpi xmlns:a14="http://schemas.microsoft.com/office/drawing/2010/main" val="0"/>
            </a:ext>
          </a:extLst>
        </a:blip>
        <a:srcRect l="27245" t="4067" r="35540" b="8435"/>
        <a:stretch/>
      </xdr:blipFill>
      <xdr:spPr bwMode="auto">
        <a:xfrm>
          <a:off x="1233055" y="42782836"/>
          <a:ext cx="6414759" cy="60356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19050</xdr:colOff>
      <xdr:row>195</xdr:row>
      <xdr:rowOff>95250</xdr:rowOff>
    </xdr:from>
    <xdr:to>
      <xdr:col>33</xdr:col>
      <xdr:colOff>171449</xdr:colOff>
      <xdr:row>198</xdr:row>
      <xdr:rowOff>76200</xdr:rowOff>
    </xdr:to>
    <xdr:pic>
      <xdr:nvPicPr>
        <xdr:cNvPr id="29" name="Picture 28">
          <a:extLst>
            <a:ext uri="{FF2B5EF4-FFF2-40B4-BE49-F238E27FC236}">
              <a16:creationId xmlns:a16="http://schemas.microsoft.com/office/drawing/2014/main" id="{00000000-0008-0000-0500-00001D000000}"/>
            </a:ext>
          </a:extLst>
        </xdr:cNvPr>
        <xdr:cNvPicPr>
          <a:picLocks noChangeAspect="1" noChangeArrowheads="1"/>
        </xdr:cNvPicPr>
      </xdr:nvPicPr>
      <xdr:blipFill rotWithShape="1">
        <a:blip xmlns:r="http://schemas.openxmlformats.org/officeDocument/2006/relationships" r:embed="rId9">
          <a:extLst>
            <a:ext uri="{28A0092B-C50C-407E-A947-70E740481C1C}">
              <a14:useLocalDpi xmlns:a14="http://schemas.microsoft.com/office/drawing/2010/main" val="0"/>
            </a:ext>
          </a:extLst>
        </a:blip>
        <a:srcRect l="36404" t="9057" r="36626" b="80021"/>
        <a:stretch/>
      </xdr:blipFill>
      <xdr:spPr bwMode="auto">
        <a:xfrm>
          <a:off x="4476750" y="49358550"/>
          <a:ext cx="4629150" cy="78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152400</xdr:colOff>
      <xdr:row>204</xdr:row>
      <xdr:rowOff>152400</xdr:rowOff>
    </xdr:from>
    <xdr:to>
      <xdr:col>29</xdr:col>
      <xdr:colOff>146462</xdr:colOff>
      <xdr:row>225</xdr:row>
      <xdr:rowOff>252647</xdr:rowOff>
    </xdr:to>
    <xdr:pic>
      <xdr:nvPicPr>
        <xdr:cNvPr id="35" name="Picture 34">
          <a:extLst>
            <a:ext uri="{FF2B5EF4-FFF2-40B4-BE49-F238E27FC236}">
              <a16:creationId xmlns:a16="http://schemas.microsoft.com/office/drawing/2014/main" id="{00000000-0008-0000-0500-000023000000}"/>
            </a:ext>
          </a:extLst>
        </xdr:cNvPr>
        <xdr:cNvPicPr>
          <a:picLocks noChangeAspect="1" noChangeArrowheads="1"/>
        </xdr:cNvPicPr>
      </xdr:nvPicPr>
      <xdr:blipFill rotWithShape="1">
        <a:blip xmlns:r="http://schemas.openxmlformats.org/officeDocument/2006/relationships" r:embed="rId10">
          <a:extLst>
            <a:ext uri="{28A0092B-C50C-407E-A947-70E740481C1C}">
              <a14:useLocalDpi xmlns:a14="http://schemas.microsoft.com/office/drawing/2010/main" val="0"/>
            </a:ext>
          </a:extLst>
        </a:blip>
        <a:srcRect l="19207" t="11444" r="46713" b="30368"/>
        <a:stretch/>
      </xdr:blipFill>
      <xdr:spPr bwMode="auto">
        <a:xfrm>
          <a:off x="762000" y="51358800"/>
          <a:ext cx="7206343" cy="56282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114300</xdr:colOff>
      <xdr:row>227</xdr:row>
      <xdr:rowOff>209550</xdr:rowOff>
    </xdr:from>
    <xdr:to>
      <xdr:col>32</xdr:col>
      <xdr:colOff>19050</xdr:colOff>
      <xdr:row>230</xdr:row>
      <xdr:rowOff>190500</xdr:rowOff>
    </xdr:to>
    <xdr:pic>
      <xdr:nvPicPr>
        <xdr:cNvPr id="36" name="Picture 35">
          <a:extLst>
            <a:ext uri="{FF2B5EF4-FFF2-40B4-BE49-F238E27FC236}">
              <a16:creationId xmlns:a16="http://schemas.microsoft.com/office/drawing/2014/main" id="{00000000-0008-0000-0500-000024000000}"/>
            </a:ext>
          </a:extLst>
        </xdr:cNvPr>
        <xdr:cNvPicPr>
          <a:picLocks noChangeAspect="1" noChangeArrowheads="1"/>
        </xdr:cNvPicPr>
      </xdr:nvPicPr>
      <xdr:blipFill rotWithShape="1">
        <a:blip xmlns:r="http://schemas.openxmlformats.org/officeDocument/2006/relationships" r:embed="rId11">
          <a:extLst>
            <a:ext uri="{28A0092B-C50C-407E-A947-70E740481C1C}">
              <a14:useLocalDpi xmlns:a14="http://schemas.microsoft.com/office/drawing/2010/main" val="0"/>
            </a:ext>
          </a:extLst>
        </a:blip>
        <a:srcRect l="33629" t="43117" r="42287" b="45903"/>
        <a:stretch/>
      </xdr:blipFill>
      <xdr:spPr bwMode="auto">
        <a:xfrm>
          <a:off x="4572000" y="57759600"/>
          <a:ext cx="4133850" cy="78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19050</xdr:colOff>
      <xdr:row>325</xdr:row>
      <xdr:rowOff>233360</xdr:rowOff>
    </xdr:from>
    <xdr:to>
      <xdr:col>34</xdr:col>
      <xdr:colOff>38100</xdr:colOff>
      <xdr:row>329</xdr:row>
      <xdr:rowOff>228597</xdr:rowOff>
    </xdr:to>
    <xdr:pic>
      <xdr:nvPicPr>
        <xdr:cNvPr id="37" name="Picture 36">
          <a:extLst>
            <a:ext uri="{FF2B5EF4-FFF2-40B4-BE49-F238E27FC236}">
              <a16:creationId xmlns:a16="http://schemas.microsoft.com/office/drawing/2014/main" id="{00000000-0008-0000-0500-000025000000}"/>
            </a:ext>
          </a:extLst>
        </xdr:cNvPr>
        <xdr:cNvPicPr>
          <a:picLocks noChangeAspect="1" noChangeArrowheads="1"/>
        </xdr:cNvPicPr>
      </xdr:nvPicPr>
      <xdr:blipFill rotWithShape="1">
        <a:blip xmlns:r="http://schemas.openxmlformats.org/officeDocument/2006/relationships" r:embed="rId12">
          <a:extLst>
            <a:ext uri="{28A0092B-C50C-407E-A947-70E740481C1C}">
              <a14:useLocalDpi xmlns:a14="http://schemas.microsoft.com/office/drawing/2010/main" val="0"/>
            </a:ext>
          </a:extLst>
        </a:blip>
        <a:srcRect l="40177" t="57897" r="46948" b="34365"/>
        <a:stretch/>
      </xdr:blipFill>
      <xdr:spPr bwMode="auto">
        <a:xfrm>
          <a:off x="4972050" y="65803460"/>
          <a:ext cx="4248150" cy="10620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209550</xdr:colOff>
      <xdr:row>355</xdr:row>
      <xdr:rowOff>0</xdr:rowOff>
    </xdr:from>
    <xdr:to>
      <xdr:col>16</xdr:col>
      <xdr:colOff>187778</xdr:colOff>
      <xdr:row>363</xdr:row>
      <xdr:rowOff>76202</xdr:rowOff>
    </xdr:to>
    <xdr:pic>
      <xdr:nvPicPr>
        <xdr:cNvPr id="41" name="Picture 40">
          <a:extLst>
            <a:ext uri="{FF2B5EF4-FFF2-40B4-BE49-F238E27FC236}">
              <a16:creationId xmlns:a16="http://schemas.microsoft.com/office/drawing/2014/main" id="{00000000-0008-0000-0500-000029000000}"/>
            </a:ext>
          </a:extLst>
        </xdr:cNvPr>
        <xdr:cNvPicPr>
          <a:picLocks noChangeAspect="1" noChangeArrowheads="1"/>
        </xdr:cNvPicPr>
      </xdr:nvPicPr>
      <xdr:blipFill rotWithShape="1">
        <a:blip xmlns:r="http://schemas.openxmlformats.org/officeDocument/2006/relationships" r:embed="rId13">
          <a:extLst>
            <a:ext uri="{28A0092B-C50C-407E-A947-70E740481C1C}">
              <a14:useLocalDpi xmlns:a14="http://schemas.microsoft.com/office/drawing/2010/main" val="0"/>
            </a:ext>
          </a:extLst>
        </a:blip>
        <a:srcRect l="18752" t="22343" r="64605" b="46635"/>
        <a:stretch/>
      </xdr:blipFill>
      <xdr:spPr bwMode="auto">
        <a:xfrm>
          <a:off x="1314450" y="73304400"/>
          <a:ext cx="2857500" cy="2209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57150</xdr:colOff>
      <xdr:row>355</xdr:row>
      <xdr:rowOff>95250</xdr:rowOff>
    </xdr:from>
    <xdr:to>
      <xdr:col>28</xdr:col>
      <xdr:colOff>247650</xdr:colOff>
      <xdr:row>363</xdr:row>
      <xdr:rowOff>190502</xdr:rowOff>
    </xdr:to>
    <xdr:pic>
      <xdr:nvPicPr>
        <xdr:cNvPr id="42" name="Picture 41">
          <a:extLst>
            <a:ext uri="{FF2B5EF4-FFF2-40B4-BE49-F238E27FC236}">
              <a16:creationId xmlns:a16="http://schemas.microsoft.com/office/drawing/2014/main" id="{00000000-0008-0000-0500-00002A000000}"/>
            </a:ext>
          </a:extLst>
        </xdr:cNvPr>
        <xdr:cNvPicPr>
          <a:picLocks noChangeAspect="1" noChangeArrowheads="1"/>
        </xdr:cNvPicPr>
      </xdr:nvPicPr>
      <xdr:blipFill rotWithShape="1">
        <a:blip xmlns:r="http://schemas.openxmlformats.org/officeDocument/2006/relationships" r:embed="rId13">
          <a:extLst>
            <a:ext uri="{28A0092B-C50C-407E-A947-70E740481C1C}">
              <a14:useLocalDpi xmlns:a14="http://schemas.microsoft.com/office/drawing/2010/main" val="0"/>
            </a:ext>
          </a:extLst>
        </a:blip>
        <a:srcRect l="18752" t="52028" r="64605" b="16683"/>
        <a:stretch/>
      </xdr:blipFill>
      <xdr:spPr bwMode="auto">
        <a:xfrm>
          <a:off x="4762500" y="73399650"/>
          <a:ext cx="2857500" cy="2228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27709</xdr:colOff>
      <xdr:row>351</xdr:row>
      <xdr:rowOff>138545</xdr:rowOff>
    </xdr:from>
    <xdr:to>
      <xdr:col>33</xdr:col>
      <xdr:colOff>96906</xdr:colOff>
      <xdr:row>354</xdr:row>
      <xdr:rowOff>182878</xdr:rowOff>
    </xdr:to>
    <xdr:pic>
      <xdr:nvPicPr>
        <xdr:cNvPr id="46" name="Picture 45">
          <a:extLst>
            <a:ext uri="{FF2B5EF4-FFF2-40B4-BE49-F238E27FC236}">
              <a16:creationId xmlns:a16="http://schemas.microsoft.com/office/drawing/2014/main" id="{00000000-0008-0000-0500-00002E000000}"/>
            </a:ext>
          </a:extLst>
        </xdr:cNvPr>
        <xdr:cNvPicPr>
          <a:picLocks noChangeAspect="1" noChangeArrowheads="1"/>
        </xdr:cNvPicPr>
      </xdr:nvPicPr>
      <xdr:blipFill rotWithShape="1">
        <a:blip xmlns:r="http://schemas.openxmlformats.org/officeDocument/2006/relationships" r:embed="rId14">
          <a:extLst>
            <a:ext uri="{28A0092B-C50C-407E-A947-70E740481C1C}">
              <a14:useLocalDpi xmlns:a14="http://schemas.microsoft.com/office/drawing/2010/main" val="0"/>
            </a:ext>
          </a:extLst>
        </a:blip>
        <a:srcRect l="63907" t="40174" r="26003" b="50663"/>
        <a:stretch/>
      </xdr:blipFill>
      <xdr:spPr bwMode="auto">
        <a:xfrm>
          <a:off x="6608618" y="71932800"/>
          <a:ext cx="2466034" cy="8340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245249</xdr:colOff>
      <xdr:row>272</xdr:row>
      <xdr:rowOff>481</xdr:rowOff>
    </xdr:from>
    <xdr:to>
      <xdr:col>20</xdr:col>
      <xdr:colOff>139659</xdr:colOff>
      <xdr:row>282</xdr:row>
      <xdr:rowOff>56990</xdr:rowOff>
    </xdr:to>
    <xdr:pic>
      <xdr:nvPicPr>
        <xdr:cNvPr id="54" name="Picture 53">
          <a:extLst>
            <a:ext uri="{FF2B5EF4-FFF2-40B4-BE49-F238E27FC236}">
              <a16:creationId xmlns:a16="http://schemas.microsoft.com/office/drawing/2014/main" id="{00000000-0008-0000-0500-000036000000}"/>
            </a:ext>
          </a:extLst>
        </xdr:cNvPr>
        <xdr:cNvPicPr>
          <a:picLocks noChangeAspect="1" noChangeArrowheads="1"/>
        </xdr:cNvPicPr>
      </xdr:nvPicPr>
      <xdr:blipFill rotWithShape="1">
        <a:blip xmlns:r="http://schemas.openxmlformats.org/officeDocument/2006/relationships" r:embed="rId15">
          <a:extLst>
            <a:ext uri="{28A0092B-C50C-407E-A947-70E740481C1C}">
              <a14:useLocalDpi xmlns:a14="http://schemas.microsoft.com/office/drawing/2010/main" val="0"/>
            </a:ext>
          </a:extLst>
        </a:blip>
        <a:srcRect l="37075" t="12705" r="40476" b="48052"/>
        <a:stretch/>
      </xdr:blipFill>
      <xdr:spPr bwMode="auto">
        <a:xfrm>
          <a:off x="1304429" y="12725881"/>
          <a:ext cx="3817620" cy="26854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195941</xdr:colOff>
      <xdr:row>271</xdr:row>
      <xdr:rowOff>212272</xdr:rowOff>
    </xdr:from>
    <xdr:to>
      <xdr:col>29</xdr:col>
      <xdr:colOff>240573</xdr:colOff>
      <xdr:row>280</xdr:row>
      <xdr:rowOff>188324</xdr:rowOff>
    </xdr:to>
    <xdr:pic>
      <xdr:nvPicPr>
        <xdr:cNvPr id="55" name="Picture 54">
          <a:extLst>
            <a:ext uri="{FF2B5EF4-FFF2-40B4-BE49-F238E27FC236}">
              <a16:creationId xmlns:a16="http://schemas.microsoft.com/office/drawing/2014/main" id="{00000000-0008-0000-0500-000037000000}"/>
            </a:ext>
          </a:extLst>
        </xdr:cNvPr>
        <xdr:cNvPicPr>
          <a:picLocks noChangeAspect="1" noChangeArrowheads="1"/>
        </xdr:cNvPicPr>
      </xdr:nvPicPr>
      <xdr:blipFill rotWithShape="1">
        <a:blip xmlns:r="http://schemas.openxmlformats.org/officeDocument/2006/relationships" r:embed="rId16">
          <a:extLst>
            <a:ext uri="{28A0092B-C50C-407E-A947-70E740481C1C}">
              <a14:useLocalDpi xmlns:a14="http://schemas.microsoft.com/office/drawing/2010/main" val="0"/>
            </a:ext>
          </a:extLst>
        </a:blip>
        <a:srcRect l="24250" t="38723" r="53383" b="22578"/>
        <a:stretch/>
      </xdr:blipFill>
      <xdr:spPr bwMode="auto">
        <a:xfrm>
          <a:off x="4435432" y="68584454"/>
          <a:ext cx="3355869" cy="23451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71249</xdr:colOff>
      <xdr:row>285</xdr:row>
      <xdr:rowOff>110837</xdr:rowOff>
    </xdr:from>
    <xdr:to>
      <xdr:col>16</xdr:col>
      <xdr:colOff>60266</xdr:colOff>
      <xdr:row>293</xdr:row>
      <xdr:rowOff>175855</xdr:rowOff>
    </xdr:to>
    <xdr:pic>
      <xdr:nvPicPr>
        <xdr:cNvPr id="56" name="Picture 55">
          <a:extLst>
            <a:ext uri="{FF2B5EF4-FFF2-40B4-BE49-F238E27FC236}">
              <a16:creationId xmlns:a16="http://schemas.microsoft.com/office/drawing/2014/main" id="{00000000-0008-0000-0500-000038000000}"/>
            </a:ext>
          </a:extLst>
        </xdr:cNvPr>
        <xdr:cNvPicPr>
          <a:picLocks noChangeAspect="1" noChangeArrowheads="1"/>
        </xdr:cNvPicPr>
      </xdr:nvPicPr>
      <xdr:blipFill rotWithShape="1">
        <a:blip xmlns:r="http://schemas.openxmlformats.org/officeDocument/2006/relationships" r:embed="rId16">
          <a:extLst>
            <a:ext uri="{28A0092B-C50C-407E-A947-70E740481C1C}">
              <a14:useLocalDpi xmlns:a14="http://schemas.microsoft.com/office/drawing/2010/main" val="0"/>
            </a:ext>
          </a:extLst>
        </a:blip>
        <a:srcRect l="24250" t="38723" r="53383" b="22578"/>
        <a:stretch/>
      </xdr:blipFill>
      <xdr:spPr bwMode="auto">
        <a:xfrm>
          <a:off x="1458089" y="16105217"/>
          <a:ext cx="2633158" cy="21681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239486</xdr:colOff>
      <xdr:row>282</xdr:row>
      <xdr:rowOff>174172</xdr:rowOff>
    </xdr:from>
    <xdr:to>
      <xdr:col>32</xdr:col>
      <xdr:colOff>131124</xdr:colOff>
      <xdr:row>292</xdr:row>
      <xdr:rowOff>152911</xdr:rowOff>
    </xdr:to>
    <xdr:pic>
      <xdr:nvPicPr>
        <xdr:cNvPr id="57" name="Picture 56">
          <a:extLst>
            <a:ext uri="{FF2B5EF4-FFF2-40B4-BE49-F238E27FC236}">
              <a16:creationId xmlns:a16="http://schemas.microsoft.com/office/drawing/2014/main" id="{00000000-0008-0000-0500-000039000000}"/>
            </a:ext>
          </a:extLst>
        </xdr:cNvPr>
        <xdr:cNvPicPr>
          <a:picLocks noChangeAspect="1" noChangeArrowheads="1"/>
        </xdr:cNvPicPr>
      </xdr:nvPicPr>
      <xdr:blipFill rotWithShape="1">
        <a:blip xmlns:r="http://schemas.openxmlformats.org/officeDocument/2006/relationships" r:embed="rId15">
          <a:extLst>
            <a:ext uri="{28A0092B-C50C-407E-A947-70E740481C1C}">
              <a14:useLocalDpi xmlns:a14="http://schemas.microsoft.com/office/drawing/2010/main" val="0"/>
            </a:ext>
          </a:extLst>
        </a:blip>
        <a:srcRect l="37075" t="12705" r="40476" b="48489"/>
        <a:stretch/>
      </xdr:blipFill>
      <xdr:spPr bwMode="auto">
        <a:xfrm>
          <a:off x="5007429" y="72215829"/>
          <a:ext cx="3875809" cy="26348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4355</xdr:colOff>
      <xdr:row>404</xdr:row>
      <xdr:rowOff>228600</xdr:rowOff>
    </xdr:from>
    <xdr:to>
      <xdr:col>27</xdr:col>
      <xdr:colOff>213954</xdr:colOff>
      <xdr:row>423</xdr:row>
      <xdr:rowOff>81643</xdr:rowOff>
    </xdr:to>
    <xdr:pic>
      <xdr:nvPicPr>
        <xdr:cNvPr id="59" name="Picture 58">
          <a:extLst>
            <a:ext uri="{FF2B5EF4-FFF2-40B4-BE49-F238E27FC236}">
              <a16:creationId xmlns:a16="http://schemas.microsoft.com/office/drawing/2014/main" id="{00000000-0008-0000-0500-00003B000000}"/>
            </a:ext>
          </a:extLst>
        </xdr:cNvPr>
        <xdr:cNvPicPr>
          <a:picLocks noChangeAspect="1" noChangeArrowheads="1"/>
        </xdr:cNvPicPr>
      </xdr:nvPicPr>
      <xdr:blipFill rotWithShape="1">
        <a:blip xmlns:r="http://schemas.openxmlformats.org/officeDocument/2006/relationships" r:embed="rId17">
          <a:extLst>
            <a:ext uri="{28A0092B-C50C-407E-A947-70E740481C1C}">
              <a14:useLocalDpi xmlns:a14="http://schemas.microsoft.com/office/drawing/2010/main" val="0"/>
            </a:ext>
          </a:extLst>
        </a:blip>
        <a:srcRect l="41135" t="23016" r="54667" b="47593"/>
        <a:stretch/>
      </xdr:blipFill>
      <xdr:spPr bwMode="auto">
        <a:xfrm>
          <a:off x="5022669" y="103642886"/>
          <a:ext cx="1685108" cy="49040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152401</xdr:colOff>
      <xdr:row>403</xdr:row>
      <xdr:rowOff>110836</xdr:rowOff>
    </xdr:from>
    <xdr:to>
      <xdr:col>17</xdr:col>
      <xdr:colOff>20783</xdr:colOff>
      <xdr:row>427</xdr:row>
      <xdr:rowOff>152400</xdr:rowOff>
    </xdr:to>
    <xdr:pic>
      <xdr:nvPicPr>
        <xdr:cNvPr id="60" name="Picture 59">
          <a:extLst>
            <a:ext uri="{FF2B5EF4-FFF2-40B4-BE49-F238E27FC236}">
              <a16:creationId xmlns:a16="http://schemas.microsoft.com/office/drawing/2014/main" id="{00000000-0008-0000-0500-00003C000000}"/>
            </a:ext>
          </a:extLst>
        </xdr:cNvPr>
        <xdr:cNvPicPr>
          <a:picLocks noChangeAspect="1" noChangeArrowheads="1"/>
        </xdr:cNvPicPr>
      </xdr:nvPicPr>
      <xdr:blipFill rotWithShape="1">
        <a:blip xmlns:r="http://schemas.openxmlformats.org/officeDocument/2006/relationships" r:embed="rId18">
          <a:extLst>
            <a:ext uri="{28A0092B-C50C-407E-A947-70E740481C1C}">
              <a14:useLocalDpi xmlns:a14="http://schemas.microsoft.com/office/drawing/2010/main" val="0"/>
            </a:ext>
          </a:extLst>
        </a:blip>
        <a:srcRect l="22988" t="22612" r="70520" b="46222"/>
        <a:stretch/>
      </xdr:blipFill>
      <xdr:spPr bwMode="auto">
        <a:xfrm>
          <a:off x="512619" y="102204981"/>
          <a:ext cx="3276600" cy="63592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228600</xdr:colOff>
      <xdr:row>392</xdr:row>
      <xdr:rowOff>114300</xdr:rowOff>
    </xdr:from>
    <xdr:to>
      <xdr:col>32</xdr:col>
      <xdr:colOff>19050</xdr:colOff>
      <xdr:row>395</xdr:row>
      <xdr:rowOff>171450</xdr:rowOff>
    </xdr:to>
    <xdr:pic>
      <xdr:nvPicPr>
        <xdr:cNvPr id="61" name="Picture 60">
          <a:extLst>
            <a:ext uri="{FF2B5EF4-FFF2-40B4-BE49-F238E27FC236}">
              <a16:creationId xmlns:a16="http://schemas.microsoft.com/office/drawing/2014/main" id="{00000000-0008-0000-0500-00003D000000}"/>
            </a:ext>
          </a:extLst>
        </xdr:cNvPr>
        <xdr:cNvPicPr>
          <a:picLocks noChangeAspect="1" noChangeArrowheads="1"/>
        </xdr:cNvPicPr>
      </xdr:nvPicPr>
      <xdr:blipFill rotWithShape="1">
        <a:blip xmlns:r="http://schemas.openxmlformats.org/officeDocument/2006/relationships" r:embed="rId19">
          <a:extLst>
            <a:ext uri="{28A0092B-C50C-407E-A947-70E740481C1C}">
              <a14:useLocalDpi xmlns:a14="http://schemas.microsoft.com/office/drawing/2010/main" val="0"/>
            </a:ext>
          </a:extLst>
        </a:blip>
        <a:srcRect l="41065" t="42919" r="46282" b="45011"/>
        <a:stretch/>
      </xdr:blipFill>
      <xdr:spPr bwMode="auto">
        <a:xfrm>
          <a:off x="6553200" y="100298250"/>
          <a:ext cx="2171700" cy="857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426</xdr:row>
      <xdr:rowOff>213360</xdr:rowOff>
    </xdr:from>
    <xdr:to>
      <xdr:col>32</xdr:col>
      <xdr:colOff>152400</xdr:colOff>
      <xdr:row>429</xdr:row>
      <xdr:rowOff>59871</xdr:rowOff>
    </xdr:to>
    <xdr:pic>
      <xdr:nvPicPr>
        <xdr:cNvPr id="62" name="Picture 61">
          <a:extLst>
            <a:ext uri="{FF2B5EF4-FFF2-40B4-BE49-F238E27FC236}">
              <a16:creationId xmlns:a16="http://schemas.microsoft.com/office/drawing/2014/main" id="{00000000-0008-0000-0500-00003E000000}"/>
            </a:ext>
          </a:extLst>
        </xdr:cNvPr>
        <xdr:cNvPicPr>
          <a:picLocks noChangeAspect="1" noChangeArrowheads="1"/>
        </xdr:cNvPicPr>
      </xdr:nvPicPr>
      <xdr:blipFill rotWithShape="1">
        <a:blip xmlns:r="http://schemas.openxmlformats.org/officeDocument/2006/relationships" r:embed="rId20">
          <a:extLst>
            <a:ext uri="{28A0092B-C50C-407E-A947-70E740481C1C}">
              <a14:useLocalDpi xmlns:a14="http://schemas.microsoft.com/office/drawing/2010/main" val="0"/>
            </a:ext>
          </a:extLst>
        </a:blip>
        <a:srcRect l="36110" t="66667" r="39468" b="16250"/>
        <a:stretch/>
      </xdr:blipFill>
      <xdr:spPr bwMode="auto">
        <a:xfrm>
          <a:off x="6522720" y="112532160"/>
          <a:ext cx="2286000" cy="6694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145590</xdr:colOff>
      <xdr:row>433</xdr:row>
      <xdr:rowOff>100656</xdr:rowOff>
    </xdr:from>
    <xdr:to>
      <xdr:col>27</xdr:col>
      <xdr:colOff>158452</xdr:colOff>
      <xdr:row>455</xdr:row>
      <xdr:rowOff>129988</xdr:rowOff>
    </xdr:to>
    <xdr:pic>
      <xdr:nvPicPr>
        <xdr:cNvPr id="66" name="Picture 65">
          <a:extLst>
            <a:ext uri="{FF2B5EF4-FFF2-40B4-BE49-F238E27FC236}">
              <a16:creationId xmlns:a16="http://schemas.microsoft.com/office/drawing/2014/main" id="{00000000-0008-0000-0500-000042000000}"/>
            </a:ext>
          </a:extLst>
        </xdr:cNvPr>
        <xdr:cNvPicPr>
          <a:picLocks noChangeAspect="1" noChangeArrowheads="1"/>
        </xdr:cNvPicPr>
      </xdr:nvPicPr>
      <xdr:blipFill rotWithShape="1">
        <a:blip xmlns:r="http://schemas.openxmlformats.org/officeDocument/2006/relationships" r:embed="rId21">
          <a:extLst>
            <a:ext uri="{28A0092B-C50C-407E-A947-70E740481C1C}">
              <a14:useLocalDpi xmlns:a14="http://schemas.microsoft.com/office/drawing/2010/main" val="0"/>
            </a:ext>
          </a:extLst>
        </a:blip>
        <a:srcRect l="51014" t="6703" r="35458" b="62456"/>
        <a:stretch/>
      </xdr:blipFill>
      <xdr:spPr bwMode="auto">
        <a:xfrm>
          <a:off x="1005561" y="110960770"/>
          <a:ext cx="6185062" cy="58967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190500</xdr:colOff>
      <xdr:row>1</xdr:row>
      <xdr:rowOff>106461</xdr:rowOff>
    </xdr:from>
    <xdr:to>
      <xdr:col>29</xdr:col>
      <xdr:colOff>133350</xdr:colOff>
      <xdr:row>29</xdr:row>
      <xdr:rowOff>1</xdr:rowOff>
    </xdr:to>
    <xdr:pic>
      <xdr:nvPicPr>
        <xdr:cNvPr id="67" name="Picture 66">
          <a:extLst>
            <a:ext uri="{FF2B5EF4-FFF2-40B4-BE49-F238E27FC236}">
              <a16:creationId xmlns:a16="http://schemas.microsoft.com/office/drawing/2014/main" id="{00000000-0008-0000-0500-000043000000}"/>
            </a:ext>
          </a:extLst>
        </xdr:cNvPr>
        <xdr:cNvPicPr>
          <a:picLocks noChangeAspect="1" noChangeArrowheads="1"/>
        </xdr:cNvPicPr>
      </xdr:nvPicPr>
      <xdr:blipFill rotWithShape="1">
        <a:blip xmlns:r="http://schemas.openxmlformats.org/officeDocument/2006/relationships" r:embed="rId22">
          <a:extLst>
            <a:ext uri="{28A0092B-C50C-407E-A947-70E740481C1C}">
              <a14:useLocalDpi xmlns:a14="http://schemas.microsoft.com/office/drawing/2010/main" val="0"/>
            </a:ext>
          </a:extLst>
        </a:blip>
        <a:srcRect l="32853" t="3906" r="36404" b="22712"/>
        <a:stretch/>
      </xdr:blipFill>
      <xdr:spPr bwMode="auto">
        <a:xfrm>
          <a:off x="1295400" y="201711"/>
          <a:ext cx="6629400" cy="62943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171794</xdr:colOff>
      <xdr:row>236</xdr:row>
      <xdr:rowOff>160734</xdr:rowOff>
    </xdr:from>
    <xdr:to>
      <xdr:col>28</xdr:col>
      <xdr:colOff>110836</xdr:colOff>
      <xdr:row>259</xdr:row>
      <xdr:rowOff>155171</xdr:rowOff>
    </xdr:to>
    <xdr:pic>
      <xdr:nvPicPr>
        <xdr:cNvPr id="68" name="Picture 67">
          <a:extLst>
            <a:ext uri="{FF2B5EF4-FFF2-40B4-BE49-F238E27FC236}">
              <a16:creationId xmlns:a16="http://schemas.microsoft.com/office/drawing/2014/main" id="{00000000-0008-0000-0500-000044000000}"/>
            </a:ext>
          </a:extLst>
        </xdr:cNvPr>
        <xdr:cNvPicPr>
          <a:picLocks noChangeAspect="1" noChangeArrowheads="1"/>
        </xdr:cNvPicPr>
      </xdr:nvPicPr>
      <xdr:blipFill rotWithShape="1">
        <a:blip xmlns:r="http://schemas.openxmlformats.org/officeDocument/2006/relationships" r:embed="rId23">
          <a:extLst>
            <a:ext uri="{28A0092B-C50C-407E-A947-70E740481C1C}">
              <a14:useLocalDpi xmlns:a14="http://schemas.microsoft.com/office/drawing/2010/main" val="0"/>
            </a:ext>
          </a:extLst>
        </a:blip>
        <a:srcRect l="39250" t="6243" r="33362" b="27159"/>
        <a:stretch/>
      </xdr:blipFill>
      <xdr:spPr bwMode="auto">
        <a:xfrm>
          <a:off x="1280158" y="59555170"/>
          <a:ext cx="6256714" cy="6048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381989</xdr:colOff>
      <xdr:row>302</xdr:row>
      <xdr:rowOff>199731</xdr:rowOff>
    </xdr:from>
    <xdr:to>
      <xdr:col>26</xdr:col>
      <xdr:colOff>360219</xdr:colOff>
      <xdr:row>330</xdr:row>
      <xdr:rowOff>57395</xdr:rowOff>
    </xdr:to>
    <xdr:pic>
      <xdr:nvPicPr>
        <xdr:cNvPr id="69" name="Picture 68">
          <a:extLst>
            <a:ext uri="{FF2B5EF4-FFF2-40B4-BE49-F238E27FC236}">
              <a16:creationId xmlns:a16="http://schemas.microsoft.com/office/drawing/2014/main" id="{00000000-0008-0000-0500-000045000000}"/>
            </a:ext>
          </a:extLst>
        </xdr:cNvPr>
        <xdr:cNvPicPr>
          <a:picLocks noChangeAspect="1" noChangeArrowheads="1"/>
        </xdr:cNvPicPr>
      </xdr:nvPicPr>
      <xdr:blipFill rotWithShape="1">
        <a:blip xmlns:r="http://schemas.openxmlformats.org/officeDocument/2006/relationships" r:embed="rId24">
          <a:extLst>
            <a:ext uri="{28A0092B-C50C-407E-A947-70E740481C1C}">
              <a14:useLocalDpi xmlns:a14="http://schemas.microsoft.com/office/drawing/2010/main" val="0"/>
            </a:ext>
          </a:extLst>
        </a:blip>
        <a:srcRect l="39671" t="24823" r="43189" b="17714"/>
        <a:stretch/>
      </xdr:blipFill>
      <xdr:spPr bwMode="auto">
        <a:xfrm>
          <a:off x="1767444" y="76413586"/>
          <a:ext cx="5201393" cy="72282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285749</xdr:colOff>
      <xdr:row>335</xdr:row>
      <xdr:rowOff>0</xdr:rowOff>
    </xdr:from>
    <xdr:to>
      <xdr:col>27</xdr:col>
      <xdr:colOff>35411</xdr:colOff>
      <xdr:row>355</xdr:row>
      <xdr:rowOff>57150</xdr:rowOff>
    </xdr:to>
    <xdr:pic>
      <xdr:nvPicPr>
        <xdr:cNvPr id="70" name="Picture 69">
          <a:extLst>
            <a:ext uri="{FF2B5EF4-FFF2-40B4-BE49-F238E27FC236}">
              <a16:creationId xmlns:a16="http://schemas.microsoft.com/office/drawing/2014/main" id="{00000000-0008-0000-0500-000046000000}"/>
            </a:ext>
          </a:extLst>
        </xdr:cNvPr>
        <xdr:cNvPicPr>
          <a:picLocks noChangeAspect="1" noChangeArrowheads="1"/>
        </xdr:cNvPicPr>
      </xdr:nvPicPr>
      <xdr:blipFill rotWithShape="1">
        <a:blip xmlns:r="http://schemas.openxmlformats.org/officeDocument/2006/relationships" r:embed="rId25">
          <a:extLst>
            <a:ext uri="{28A0092B-C50C-407E-A947-70E740481C1C}">
              <a14:useLocalDpi xmlns:a14="http://schemas.microsoft.com/office/drawing/2010/main" val="0"/>
            </a:ext>
          </a:extLst>
        </a:blip>
        <a:srcRect l="39290" t="13666" r="33296" b="19882"/>
        <a:stretch/>
      </xdr:blipFill>
      <xdr:spPr bwMode="auto">
        <a:xfrm>
          <a:off x="1657349" y="85248750"/>
          <a:ext cx="5369412" cy="5391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130233</xdr:colOff>
      <xdr:row>367</xdr:row>
      <xdr:rowOff>229985</xdr:rowOff>
    </xdr:from>
    <xdr:to>
      <xdr:col>29</xdr:col>
      <xdr:colOff>152400</xdr:colOff>
      <xdr:row>394</xdr:row>
      <xdr:rowOff>113607</xdr:rowOff>
    </xdr:to>
    <xdr:pic>
      <xdr:nvPicPr>
        <xdr:cNvPr id="71" name="Picture 70">
          <a:extLst>
            <a:ext uri="{FF2B5EF4-FFF2-40B4-BE49-F238E27FC236}">
              <a16:creationId xmlns:a16="http://schemas.microsoft.com/office/drawing/2014/main" id="{00000000-0008-0000-0500-000047000000}"/>
            </a:ext>
          </a:extLst>
        </xdr:cNvPr>
        <xdr:cNvPicPr>
          <a:picLocks noChangeAspect="1" noChangeArrowheads="1"/>
        </xdr:cNvPicPr>
      </xdr:nvPicPr>
      <xdr:blipFill rotWithShape="1">
        <a:blip xmlns:r="http://schemas.openxmlformats.org/officeDocument/2006/relationships" r:embed="rId26">
          <a:extLst>
            <a:ext uri="{28A0092B-C50C-407E-A947-70E740481C1C}">
              <a14:useLocalDpi xmlns:a14="http://schemas.microsoft.com/office/drawing/2010/main" val="0"/>
            </a:ext>
          </a:extLst>
        </a:blip>
        <a:srcRect l="63497" t="30834" r="16267" b="20000"/>
        <a:stretch/>
      </xdr:blipFill>
      <xdr:spPr bwMode="auto">
        <a:xfrm>
          <a:off x="989215" y="93083149"/>
          <a:ext cx="6991003" cy="69910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212668</xdr:colOff>
      <xdr:row>455</xdr:row>
      <xdr:rowOff>106681</xdr:rowOff>
    </xdr:from>
    <xdr:to>
      <xdr:col>31</xdr:col>
      <xdr:colOff>155028</xdr:colOff>
      <xdr:row>462</xdr:row>
      <xdr:rowOff>220983</xdr:rowOff>
    </xdr:to>
    <xdr:pic>
      <xdr:nvPicPr>
        <xdr:cNvPr id="72" name="Picture 71">
          <a:extLst>
            <a:ext uri="{FF2B5EF4-FFF2-40B4-BE49-F238E27FC236}">
              <a16:creationId xmlns:a16="http://schemas.microsoft.com/office/drawing/2014/main" id="{00000000-0008-0000-0500-000048000000}"/>
            </a:ext>
          </a:extLst>
        </xdr:cNvPr>
        <xdr:cNvPicPr>
          <a:picLocks noChangeAspect="1" noChangeArrowheads="1"/>
        </xdr:cNvPicPr>
      </xdr:nvPicPr>
      <xdr:blipFill rotWithShape="1">
        <a:blip xmlns:r="http://schemas.openxmlformats.org/officeDocument/2006/relationships" r:embed="rId21">
          <a:extLst>
            <a:ext uri="{28A0092B-C50C-407E-A947-70E740481C1C}">
              <a14:useLocalDpi xmlns:a14="http://schemas.microsoft.com/office/drawing/2010/main" val="0"/>
            </a:ext>
          </a:extLst>
        </a:blip>
        <a:srcRect l="58315" t="39389" r="35680" b="54518"/>
        <a:stretch/>
      </xdr:blipFill>
      <xdr:spPr bwMode="auto">
        <a:xfrm>
          <a:off x="3992188" y="115366801"/>
          <a:ext cx="4697240" cy="19507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20782</xdr:colOff>
      <xdr:row>459</xdr:row>
      <xdr:rowOff>137466</xdr:rowOff>
    </xdr:from>
    <xdr:to>
      <xdr:col>13</xdr:col>
      <xdr:colOff>57150</xdr:colOff>
      <xdr:row>461</xdr:row>
      <xdr:rowOff>213013</xdr:rowOff>
    </xdr:to>
    <xdr:pic>
      <xdr:nvPicPr>
        <xdr:cNvPr id="73" name="Picture 72">
          <a:extLst>
            <a:ext uri="{FF2B5EF4-FFF2-40B4-BE49-F238E27FC236}">
              <a16:creationId xmlns:a16="http://schemas.microsoft.com/office/drawing/2014/main" id="{00000000-0008-0000-0500-000049000000}"/>
            </a:ext>
          </a:extLst>
        </xdr:cNvPr>
        <xdr:cNvPicPr>
          <a:picLocks noChangeAspect="1" noChangeArrowheads="1"/>
        </xdr:cNvPicPr>
      </xdr:nvPicPr>
      <xdr:blipFill rotWithShape="1">
        <a:blip xmlns:r="http://schemas.openxmlformats.org/officeDocument/2006/relationships" r:embed="rId27" cstate="print">
          <a:extLst>
            <a:ext uri="{28A0092B-C50C-407E-A947-70E740481C1C}">
              <a14:useLocalDpi xmlns:a14="http://schemas.microsoft.com/office/drawing/2010/main" val="0"/>
            </a:ext>
          </a:extLst>
        </a:blip>
        <a:srcRect l="36297" t="55775" r="27406" b="24248"/>
        <a:stretch/>
      </xdr:blipFill>
      <xdr:spPr bwMode="auto">
        <a:xfrm>
          <a:off x="630382" y="117656916"/>
          <a:ext cx="2665268" cy="6089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42903</xdr:colOff>
      <xdr:row>6</xdr:row>
      <xdr:rowOff>201705</xdr:rowOff>
    </xdr:from>
    <xdr:to>
      <xdr:col>25</xdr:col>
      <xdr:colOff>185056</xdr:colOff>
      <xdr:row>27</xdr:row>
      <xdr:rowOff>199583</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43420" t="36673" r="43791" b="33087"/>
        <a:stretch/>
      </xdr:blipFill>
      <xdr:spPr bwMode="auto">
        <a:xfrm>
          <a:off x="652503" y="1627734"/>
          <a:ext cx="5900696" cy="56040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163284</xdr:colOff>
      <xdr:row>37</xdr:row>
      <xdr:rowOff>206829</xdr:rowOff>
    </xdr:from>
    <xdr:to>
      <xdr:col>26</xdr:col>
      <xdr:colOff>32657</xdr:colOff>
      <xdr:row>64</xdr:row>
      <xdr:rowOff>219422</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5792" t="14387" r="51765" b="49234"/>
        <a:stretch/>
      </xdr:blipFill>
      <xdr:spPr bwMode="auto">
        <a:xfrm>
          <a:off x="522513" y="9622972"/>
          <a:ext cx="6128658" cy="7208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10886</xdr:colOff>
      <xdr:row>75</xdr:row>
      <xdr:rowOff>239486</xdr:rowOff>
    </xdr:from>
    <xdr:to>
      <xdr:col>31</xdr:col>
      <xdr:colOff>26435</xdr:colOff>
      <xdr:row>87</xdr:row>
      <xdr:rowOff>141513</xdr:rowOff>
    </xdr:to>
    <xdr:pic>
      <xdr:nvPicPr>
        <xdr:cNvPr id="8" name="Picture 7">
          <a:extLst>
            <a:ext uri="{FF2B5EF4-FFF2-40B4-BE49-F238E27FC236}">
              <a16:creationId xmlns:a16="http://schemas.microsoft.com/office/drawing/2014/main" id="{00000000-0008-0000-0600-000008000000}"/>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3532" t="12355" r="62417" b="64303"/>
        <a:stretch/>
      </xdr:blipFill>
      <xdr:spPr bwMode="auto">
        <a:xfrm>
          <a:off x="620486" y="19539857"/>
          <a:ext cx="7907692" cy="31024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145774</xdr:colOff>
      <xdr:row>108</xdr:row>
      <xdr:rowOff>212035</xdr:rowOff>
    </xdr:from>
    <xdr:to>
      <xdr:col>30</xdr:col>
      <xdr:colOff>225286</xdr:colOff>
      <xdr:row>124</xdr:row>
      <xdr:rowOff>231913</xdr:rowOff>
    </xdr:to>
    <xdr:pic>
      <xdr:nvPicPr>
        <xdr:cNvPr id="10" name="Picture 9">
          <a:extLst>
            <a:ext uri="{FF2B5EF4-FFF2-40B4-BE49-F238E27FC236}">
              <a16:creationId xmlns:a16="http://schemas.microsoft.com/office/drawing/2014/main" id="{00000000-0008-0000-0600-00000A000000}"/>
            </a:ext>
          </a:extLst>
        </xdr:cNvPr>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28572" t="62278" r="56858" b="17662"/>
        <a:stretch/>
      </xdr:blipFill>
      <xdr:spPr bwMode="auto">
        <a:xfrm>
          <a:off x="755374" y="27564522"/>
          <a:ext cx="7759147" cy="42009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233082</xdr:colOff>
      <xdr:row>30</xdr:row>
      <xdr:rowOff>44823</xdr:rowOff>
    </xdr:from>
    <xdr:to>
      <xdr:col>10</xdr:col>
      <xdr:colOff>26894</xdr:colOff>
      <xdr:row>47</xdr:row>
      <xdr:rowOff>71718</xdr:rowOff>
    </xdr:to>
    <xdr:sp macro="" textlink="">
      <xdr:nvSpPr>
        <xdr:cNvPr id="4" name="Arrow: Curved Right 3">
          <a:extLst>
            <a:ext uri="{FF2B5EF4-FFF2-40B4-BE49-F238E27FC236}">
              <a16:creationId xmlns:a16="http://schemas.microsoft.com/office/drawing/2014/main" id="{00000000-0008-0000-0700-000004000000}"/>
            </a:ext>
          </a:extLst>
        </xdr:cNvPr>
        <xdr:cNvSpPr/>
      </xdr:nvSpPr>
      <xdr:spPr>
        <a:xfrm>
          <a:off x="2275242" y="3283323"/>
          <a:ext cx="776792" cy="4301715"/>
        </a:xfrm>
        <a:prstGeom prst="curvedRight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oneCell">
    <xdr:from>
      <xdr:col>2</xdr:col>
      <xdr:colOff>180767</xdr:colOff>
      <xdr:row>23</xdr:row>
      <xdr:rowOff>31393</xdr:rowOff>
    </xdr:from>
    <xdr:to>
      <xdr:col>8</xdr:col>
      <xdr:colOff>336104</xdr:colOff>
      <xdr:row>32</xdr:row>
      <xdr:rowOff>52394</xdr:rowOff>
    </xdr:to>
    <xdr:pic>
      <xdr:nvPicPr>
        <xdr:cNvPr id="5" name="Picture 4">
          <a:extLst>
            <a:ext uri="{FF2B5EF4-FFF2-40B4-BE49-F238E27FC236}">
              <a16:creationId xmlns:a16="http://schemas.microsoft.com/office/drawing/2014/main" id="{00000000-0008-0000-0700-000005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3246" t="20267" r="56972" b="55284"/>
        <a:stretch/>
      </xdr:blipFill>
      <xdr:spPr bwMode="auto">
        <a:xfrm>
          <a:off x="632964" y="1628514"/>
          <a:ext cx="2348973" cy="20991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76200</xdr:colOff>
      <xdr:row>42</xdr:row>
      <xdr:rowOff>10886</xdr:rowOff>
    </xdr:from>
    <xdr:to>
      <xdr:col>17</xdr:col>
      <xdr:colOff>54428</xdr:colOff>
      <xdr:row>52</xdr:row>
      <xdr:rowOff>175077</xdr:rowOff>
    </xdr:to>
    <xdr:pic>
      <xdr:nvPicPr>
        <xdr:cNvPr id="6" name="Picture 5">
          <a:extLst>
            <a:ext uri="{FF2B5EF4-FFF2-40B4-BE49-F238E27FC236}">
              <a16:creationId xmlns:a16="http://schemas.microsoft.com/office/drawing/2014/main" id="{00000000-0008-0000-0700-000006000000}"/>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1648" t="41794" r="57611" b="30397"/>
        <a:stretch/>
      </xdr:blipFill>
      <xdr:spPr bwMode="auto">
        <a:xfrm>
          <a:off x="2764971" y="6248400"/>
          <a:ext cx="2590800" cy="26679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977</xdr:colOff>
      <xdr:row>7</xdr:row>
      <xdr:rowOff>215153</xdr:rowOff>
    </xdr:from>
    <xdr:to>
      <xdr:col>23</xdr:col>
      <xdr:colOff>278919</xdr:colOff>
      <xdr:row>26</xdr:row>
      <xdr:rowOff>164566</xdr:rowOff>
    </xdr:to>
    <xdr:pic>
      <xdr:nvPicPr>
        <xdr:cNvPr id="6" name="Picture 5">
          <a:extLst>
            <a:ext uri="{FF2B5EF4-FFF2-40B4-BE49-F238E27FC236}">
              <a16:creationId xmlns:a16="http://schemas.microsoft.com/office/drawing/2014/main" id="{00000000-0008-0000-0800-000006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3246" t="20267" r="56972" b="55284"/>
        <a:stretch/>
      </xdr:blipFill>
      <xdr:spPr bwMode="auto">
        <a:xfrm>
          <a:off x="1112601" y="1909482"/>
          <a:ext cx="5002342" cy="49696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166255</xdr:colOff>
      <xdr:row>39</xdr:row>
      <xdr:rowOff>262419</xdr:rowOff>
    </xdr:from>
    <xdr:to>
      <xdr:col>23</xdr:col>
      <xdr:colOff>96982</xdr:colOff>
      <xdr:row>62</xdr:row>
      <xdr:rowOff>14925</xdr:rowOff>
    </xdr:to>
    <xdr:pic>
      <xdr:nvPicPr>
        <xdr:cNvPr id="7" name="Picture 6">
          <a:extLst>
            <a:ext uri="{FF2B5EF4-FFF2-40B4-BE49-F238E27FC236}">
              <a16:creationId xmlns:a16="http://schemas.microsoft.com/office/drawing/2014/main" id="{00000000-0008-0000-0800-000007000000}"/>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31648" t="41794" r="57611" b="30397"/>
        <a:stretch/>
      </xdr:blipFill>
      <xdr:spPr bwMode="auto">
        <a:xfrm>
          <a:off x="277091" y="10126855"/>
          <a:ext cx="5624946" cy="58069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136814</xdr:colOff>
      <xdr:row>75</xdr:row>
      <xdr:rowOff>195144</xdr:rowOff>
    </xdr:from>
    <xdr:to>
      <xdr:col>30</xdr:col>
      <xdr:colOff>65809</xdr:colOff>
      <xdr:row>86</xdr:row>
      <xdr:rowOff>174558</xdr:rowOff>
    </xdr:to>
    <xdr:pic>
      <xdr:nvPicPr>
        <xdr:cNvPr id="8" name="Picture 7">
          <a:extLst>
            <a:ext uri="{FF2B5EF4-FFF2-40B4-BE49-F238E27FC236}">
              <a16:creationId xmlns:a16="http://schemas.microsoft.com/office/drawing/2014/main" id="{00000000-0008-0000-0800-000008000000}"/>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5300" t="23286" r="27932" b="24045"/>
        <a:stretch/>
      </xdr:blipFill>
      <xdr:spPr bwMode="auto">
        <a:xfrm>
          <a:off x="497032" y="19300562"/>
          <a:ext cx="7826086" cy="28750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95250</xdr:colOff>
      <xdr:row>109</xdr:row>
      <xdr:rowOff>1</xdr:rowOff>
    </xdr:from>
    <xdr:to>
      <xdr:col>31</xdr:col>
      <xdr:colOff>23759</xdr:colOff>
      <xdr:row>124</xdr:row>
      <xdr:rowOff>228601</xdr:rowOff>
    </xdr:to>
    <xdr:pic>
      <xdr:nvPicPr>
        <xdr:cNvPr id="9" name="Picture 8">
          <a:extLst>
            <a:ext uri="{FF2B5EF4-FFF2-40B4-BE49-F238E27FC236}">
              <a16:creationId xmlns:a16="http://schemas.microsoft.com/office/drawing/2014/main" id="{00000000-0008-0000-0800-000009000000}"/>
            </a:ext>
          </a:extLst>
        </xdr:cNvPr>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17011" t="16823" r="28044" b="9542"/>
        <a:stretch/>
      </xdr:blipFill>
      <xdr:spPr bwMode="auto">
        <a:xfrm>
          <a:off x="704850" y="28079701"/>
          <a:ext cx="7777109" cy="4229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6</xdr:col>
      <xdr:colOff>206188</xdr:colOff>
      <xdr:row>30</xdr:row>
      <xdr:rowOff>44823</xdr:rowOff>
    </xdr:from>
    <xdr:to>
      <xdr:col>9</xdr:col>
      <xdr:colOff>0</xdr:colOff>
      <xdr:row>47</xdr:row>
      <xdr:rowOff>71718</xdr:rowOff>
    </xdr:to>
    <xdr:sp macro="" textlink="">
      <xdr:nvSpPr>
        <xdr:cNvPr id="4" name="Arrow: Curved Right 3">
          <a:extLst>
            <a:ext uri="{FF2B5EF4-FFF2-40B4-BE49-F238E27FC236}">
              <a16:creationId xmlns:a16="http://schemas.microsoft.com/office/drawing/2014/main" id="{00000000-0008-0000-0900-000004000000}"/>
            </a:ext>
          </a:extLst>
        </xdr:cNvPr>
        <xdr:cNvSpPr/>
      </xdr:nvSpPr>
      <xdr:spPr>
        <a:xfrm>
          <a:off x="1936376" y="3290047"/>
          <a:ext cx="788895" cy="4294095"/>
        </a:xfrm>
        <a:prstGeom prst="curvedRight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oneCell">
    <xdr:from>
      <xdr:col>2</xdr:col>
      <xdr:colOff>35664</xdr:colOff>
      <xdr:row>22</xdr:row>
      <xdr:rowOff>38917</xdr:rowOff>
    </xdr:from>
    <xdr:to>
      <xdr:col>9</xdr:col>
      <xdr:colOff>29868</xdr:colOff>
      <xdr:row>30</xdr:row>
      <xdr:rowOff>66335</xdr:rowOff>
    </xdr:to>
    <xdr:pic>
      <xdr:nvPicPr>
        <xdr:cNvPr id="5" name="Picture 4">
          <a:extLst>
            <a:ext uri="{FF2B5EF4-FFF2-40B4-BE49-F238E27FC236}">
              <a16:creationId xmlns:a16="http://schemas.microsoft.com/office/drawing/2014/main" id="{00000000-0008-0000-0900-000005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6474" t="15937" r="36169" b="10074"/>
        <a:stretch/>
      </xdr:blipFill>
      <xdr:spPr bwMode="auto">
        <a:xfrm>
          <a:off x="479720" y="1442134"/>
          <a:ext cx="2574169" cy="1803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138546</xdr:colOff>
      <xdr:row>43</xdr:row>
      <xdr:rowOff>41564</xdr:rowOff>
    </xdr:from>
    <xdr:to>
      <xdr:col>16</xdr:col>
      <xdr:colOff>88689</xdr:colOff>
      <xdr:row>51</xdr:row>
      <xdr:rowOff>110837</xdr:rowOff>
    </xdr:to>
    <xdr:pic>
      <xdr:nvPicPr>
        <xdr:cNvPr id="6" name="Picture 5">
          <a:extLst>
            <a:ext uri="{FF2B5EF4-FFF2-40B4-BE49-F238E27FC236}">
              <a16:creationId xmlns:a16="http://schemas.microsoft.com/office/drawing/2014/main" id="{00000000-0008-0000-0900-000006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4276" t="8631" r="38580" b="5887"/>
        <a:stretch/>
      </xdr:blipFill>
      <xdr:spPr bwMode="auto">
        <a:xfrm>
          <a:off x="2881746" y="6539346"/>
          <a:ext cx="2277707" cy="20643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250460</xdr:colOff>
      <xdr:row>7</xdr:row>
      <xdr:rowOff>170330</xdr:rowOff>
    </xdr:from>
    <xdr:to>
      <xdr:col>24</xdr:col>
      <xdr:colOff>71718</xdr:colOff>
      <xdr:row>22</xdr:row>
      <xdr:rowOff>203496</xdr:rowOff>
    </xdr:to>
    <xdr:pic>
      <xdr:nvPicPr>
        <xdr:cNvPr id="6" name="Picture 5">
          <a:extLst>
            <a:ext uri="{FF2B5EF4-FFF2-40B4-BE49-F238E27FC236}">
              <a16:creationId xmlns:a16="http://schemas.microsoft.com/office/drawing/2014/main" id="{00000000-0008-0000-0A00-000006000000}"/>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6474" t="15937" r="36169" b="10074"/>
        <a:stretch/>
      </xdr:blipFill>
      <xdr:spPr bwMode="auto">
        <a:xfrm>
          <a:off x="1111072" y="1864659"/>
          <a:ext cx="5101470" cy="399556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224117</xdr:colOff>
      <xdr:row>41</xdr:row>
      <xdr:rowOff>83828</xdr:rowOff>
    </xdr:from>
    <xdr:to>
      <xdr:col>23</xdr:col>
      <xdr:colOff>111711</xdr:colOff>
      <xdr:row>59</xdr:row>
      <xdr:rowOff>62754</xdr:rowOff>
    </xdr:to>
    <xdr:pic>
      <xdr:nvPicPr>
        <xdr:cNvPr id="7" name="Picture 6">
          <a:extLst>
            <a:ext uri="{FF2B5EF4-FFF2-40B4-BE49-F238E27FC236}">
              <a16:creationId xmlns:a16="http://schemas.microsoft.com/office/drawing/2014/main" id="{00000000-0008-0000-0A00-000007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24276" t="8631" r="38580" b="5887"/>
        <a:stretch/>
      </xdr:blipFill>
      <xdr:spPr bwMode="auto">
        <a:xfrm>
          <a:off x="833717" y="10518746"/>
          <a:ext cx="5114018" cy="47391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180109</xdr:colOff>
      <xdr:row>75</xdr:row>
      <xdr:rowOff>245461</xdr:rowOff>
    </xdr:from>
    <xdr:to>
      <xdr:col>30</xdr:col>
      <xdr:colOff>138546</xdr:colOff>
      <xdr:row>84</xdr:row>
      <xdr:rowOff>124692</xdr:rowOff>
    </xdr:to>
    <xdr:pic>
      <xdr:nvPicPr>
        <xdr:cNvPr id="8" name="Picture 7">
          <a:extLst>
            <a:ext uri="{FF2B5EF4-FFF2-40B4-BE49-F238E27FC236}">
              <a16:creationId xmlns:a16="http://schemas.microsoft.com/office/drawing/2014/main" id="{00000000-0008-0000-0A00-000008000000}"/>
            </a:ext>
          </a:extLst>
        </xdr:cNvPr>
        <xdr:cNvPicPr>
          <a:picLocks noChangeAspect="1" noChangeArrowheads="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7661" t="33310" r="30577" b="28506"/>
        <a:stretch/>
      </xdr:blipFill>
      <xdr:spPr bwMode="auto">
        <a:xfrm>
          <a:off x="789709" y="19350879"/>
          <a:ext cx="7606146" cy="22483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114300</xdr:colOff>
      <xdr:row>108</xdr:row>
      <xdr:rowOff>113472</xdr:rowOff>
    </xdr:from>
    <xdr:to>
      <xdr:col>30</xdr:col>
      <xdr:colOff>133350</xdr:colOff>
      <xdr:row>120</xdr:row>
      <xdr:rowOff>209550</xdr:rowOff>
    </xdr:to>
    <xdr:pic>
      <xdr:nvPicPr>
        <xdr:cNvPr id="9" name="Picture 8">
          <a:extLst>
            <a:ext uri="{FF2B5EF4-FFF2-40B4-BE49-F238E27FC236}">
              <a16:creationId xmlns:a16="http://schemas.microsoft.com/office/drawing/2014/main" id="{00000000-0008-0000-0A00-000009000000}"/>
            </a:ext>
          </a:extLst>
        </xdr:cNvPr>
        <xdr:cNvPicPr>
          <a:picLocks noChangeAspect="1" noChangeArrowheads="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19024" t="14633" r="29499" b="30425"/>
        <a:stretch/>
      </xdr:blipFill>
      <xdr:spPr bwMode="auto">
        <a:xfrm>
          <a:off x="723900" y="27926472"/>
          <a:ext cx="7620000" cy="32964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6</xdr:col>
      <xdr:colOff>203207</xdr:colOff>
      <xdr:row>32</xdr:row>
      <xdr:rowOff>129066</xdr:rowOff>
    </xdr:from>
    <xdr:to>
      <xdr:col>8</xdr:col>
      <xdr:colOff>367436</xdr:colOff>
      <xdr:row>50</xdr:row>
      <xdr:rowOff>155962</xdr:rowOff>
    </xdr:to>
    <xdr:sp macro="" textlink="">
      <xdr:nvSpPr>
        <xdr:cNvPr id="2" name="Arrow: Curved Right 1">
          <a:extLst>
            <a:ext uri="{FF2B5EF4-FFF2-40B4-BE49-F238E27FC236}">
              <a16:creationId xmlns:a16="http://schemas.microsoft.com/office/drawing/2014/main" id="{00000000-0008-0000-0B00-000002000000}"/>
            </a:ext>
          </a:extLst>
        </xdr:cNvPr>
        <xdr:cNvSpPr/>
      </xdr:nvSpPr>
      <xdr:spPr>
        <a:xfrm>
          <a:off x="2123326" y="3818114"/>
          <a:ext cx="905062" cy="4653324"/>
        </a:xfrm>
        <a:prstGeom prst="curvedRight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oneCell">
    <xdr:from>
      <xdr:col>1</xdr:col>
      <xdr:colOff>227028</xdr:colOff>
      <xdr:row>9</xdr:row>
      <xdr:rowOff>363564</xdr:rowOff>
    </xdr:from>
    <xdr:to>
      <xdr:col>9</xdr:col>
      <xdr:colOff>106740</xdr:colOff>
      <xdr:row>32</xdr:row>
      <xdr:rowOff>104082</xdr:rowOff>
    </xdr:to>
    <xdr:pic>
      <xdr:nvPicPr>
        <xdr:cNvPr id="5" name="Picture 4">
          <a:extLst>
            <a:ext uri="{FF2B5EF4-FFF2-40B4-BE49-F238E27FC236}">
              <a16:creationId xmlns:a16="http://schemas.microsoft.com/office/drawing/2014/main" id="{00000000-0008-0000-0B00-000005000000}"/>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5863" t="14798" r="37994" b="24046"/>
        <a:stretch/>
      </xdr:blipFill>
      <xdr:spPr bwMode="auto">
        <a:xfrm>
          <a:off x="328628" y="1362631"/>
          <a:ext cx="2792245" cy="24272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236220</xdr:colOff>
      <xdr:row>43</xdr:row>
      <xdr:rowOff>236220</xdr:rowOff>
    </xdr:from>
    <xdr:to>
      <xdr:col>17</xdr:col>
      <xdr:colOff>22860</xdr:colOff>
      <xdr:row>53</xdr:row>
      <xdr:rowOff>227617</xdr:rowOff>
    </xdr:to>
    <xdr:pic>
      <xdr:nvPicPr>
        <xdr:cNvPr id="6" name="Picture 5">
          <a:extLst>
            <a:ext uri="{FF2B5EF4-FFF2-40B4-BE49-F238E27FC236}">
              <a16:creationId xmlns:a16="http://schemas.microsoft.com/office/drawing/2014/main" id="{00000000-0008-0000-0B00-000006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5934" t="-1419" r="42437" b="5168"/>
        <a:stretch/>
      </xdr:blipFill>
      <xdr:spPr bwMode="auto">
        <a:xfrm>
          <a:off x="2606040" y="6743700"/>
          <a:ext cx="2735580" cy="25059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KUMPULAN%20RAB1/Desain%20RAB%20Sukorejo%20200708/4%20Karanglo%20Lor/Talud%20Wetan.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ALI%20MASKURI/PNPM%20MPD%202012/JAMBAN%20KELUARGA/RAB%20Gedung%20TK%20(080728).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Tembelang%20-Penataan-Sarpras-Hasil-PNPM-MPd%202005/Utk%20Penggerak%20Kader%20Bangsa/Permendagri%20111-114%20th%202015/PERMENDAGRI%20114%20FORMAT/RPJM%20DESA/Lampiran%20Permendagri%20No.%20114%20Thn%202014-ok.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1.%20Program%20PNPM/01.%20Dokumen%20UPK/01.%20Laporan%20Bulanan%20UPK/3.%20Tahun%202012/4.%20April%202012/PEMBUKUAN%20UPK%20PNPM%20SURADE%20-%20April%202012/PEMBUKUAN%20UPK%20PNPM%20SURADE%20-%20April%202012.xlsm"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D:/Documents%20Megatech/my%20data/upk%20pnpm/2.%20Tahun%202011/4.%20LAPORAN%20BULANAN%20UPK/2.%20Laporan%20Bulanan%20UPK%20Surade%202011/12.%20LapBul%20Desember%202011/Control%20SPP%20PNPM%20Kecamatan%20Surade%202011%20-%20Copy.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PNPM-MP/PNPM-PPK/KEC.TEMBELANG/Reguler%202011/Tembelang/RAB%20Gedung%20TK%20(080728).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Users/USER/Downloads/RAB%20LAIN2/a._RAB_Desain_Cover%20Gorong_-_gorong_.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D:/Rakor%20Desain%20%20FT%20dan%20PL%209%20Oktober%202013/04.%20Panduan%20Desain%20rab%20Madiun%202013/07.%20Master%20Desain%202013/04.%20Master%20Gedung/04.%20BQ%20TeKah..2012.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D:/My%20Documents/Usa/KMS03/Analisa-KMS%20-Kembangjepun.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DATA%20APLIKASI/42.%20Design%20dan%20RAB%20GG%20Plat%20Beton-APBDes%20DJ260642/Design%20dan%20RAB%20GG%20Plat%20Beton-APBDes%20DJ260642.xlsm"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D:/PNPM-MP/PNPM-PPK/KEC.TEMBELANG/Reguler%202011/Jatiwates%20FT/RAB%20Gedung%20TK%20(08072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AYAH/2013/Laporan%20Akhir%202013/RAB%20Tuntas%202013/3.RAB%20Jamban%20Umum%20Final.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PNPM-MP/PNPM-PPK/KEC.TEMBELANG/Reguler%202011/RAB%20&amp;%20DESIGN%20FT/RAB%20Tembelang/Jamban%20Keluarga.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D:/ADD%202015/2015/ADD%20RABAT%20BETON%20KEPUHDOKO%202015/ADD%20KEPUHDOKO%20Rabat%20Beton%202015.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D:/My%20Documents/Usa/KMS03/Analisa-KMS-JalurUtama.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D:/Form_Rapermen_Pemdes_141007/Form_Rapermen_PPD_Perancanaan_141007/FORM%20PELAKSANAAN%20PEMBANGUNAN%20DESA/Form.25.b.%20Lembar%20Catatan%20Pemeriksaan%20Desain.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D:/Documents%20and%20Settings/fathur/My%20Documents/CHECKING%20RAB%20&amp;%20DESAIN%20T-AGUNG%2006/Jalan%20TELFORD%201-Bup.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D:/PNPM-MP/PNPM-PPK/KEC.TEMBELANG/Reguler%202011/RAB%20&amp;%20DESIGN%20FT/RAB%20Tembelang/RAB%20Gedung%20TK%20(080728).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D:/Documents%20and%20Settings/baskoro/Desktop/Proposal%20&amp;%20Rab%20Desain%20Sidoarjo/Desa%20Cemengbakalan%202016/Materi%20Rab%20IST%20Ngebel/Gedung%20Geger%202012/PNPM/Rab-Desain_2012/Rab_SNI/RAB%202012/GEDUNG%20TK%202012%20WONOREJO.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D:/PNPM-MP/PNPM-PPK/KEC.TEMBELANG/Reguler%202011/Tembelang/Jamban%20Keluarga.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G:/PNPM%20GARAS/3.rakor26April'10/4.Analisa%20&amp;%20RABjalan,tpt,gr/2.RAB-PNPM-Ponorogo%202008%20(Jln%20Rabat%20%20Tumpak%20Pelem%20).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D:/Users/Joko/Documents/PKPD-PARIGI/NEW%20RAB/File%20Update/New%20folder/02._RAB_DESAIN_JALAN_PASIR_.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Documents%20and%20Settings/Cakrabirawa/My%20Documents/PNPM%202010%20OPTIMALISASI/7.%20Desain/4.%20Ds.%20WINONG/RAB%20Talud%20Analisa%20SNI%20Sawojajar%201.200m%20NEW.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D:/Z.PNPM-PEDESAAN/RAB%20Kec.Ngambon%20RAB-2011/bondol/Rab-BONDOL-3.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D:/Users/LENOVO/Documents/P.K.P.D/File%20Rev%20PKPD/Lapangan%20OR/02._RAB_DESAIN_DRAINASE_BATU_KALI_.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C:/Users/ASUS/AppData/Roaming/Microsoft/Excel/JALAN%20BETON%20TANPA%20BAHU%20PAKE%20BESI%20(version%201).xlsb"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D:/Documents%20and%20Settings/baskoro/Desktop/RAB%20OTOMATIS/Sudah%20selesai/Batal/Dedi%20Jember%20ok%202,3JT..%20%20dedidarmawan582@gmail%20+62%20823-3555-3879/Proposal%20106.604.900_250%20m%20x%203%20PAVING%20Kemiri%20RT.%2008%20RW.%2003.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E:/DATA%20KERJA%20FIRDAUS/Pujon%20Siklus%206%20firdaus/Rab/Madiredo%20TPT%20Rap%202.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F:/DERMAGA%20borikamase%20FIX%20-%20Copy.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P2KP/INFRASTRUKTUR/Proposal%20Lingkungan/RAB%20Atap%20Gedung%20TK%20RW%20VII.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Documents%20and%20Settings/baskoro/Desktop/RBP%20SARPRAS%202013/Laporan%20Akhir%202013/RAB%20Tuntas%202013/3.RAB%20Jamban%20Umum%20Final.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data/GAMBAR%20VISIO/prasarana2/Time%20Schedule.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Lelang%20Thp%20III/bina%20marga/srikana%20fina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PNPM-MP/PNPM-PPK/KEC.TEMBELANG/Reguler%202011/RAB%20FT%20Up%20Date/Mojokrapak/RAB%20Gedung%20TK%20(080728).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6.%20Data%20Aplikasi/Khusus%20Data%20Surade/5.%20Aplikasi%20Pembukuan%20TP-DOK%20Versi%202.6%20-%20Code%20DJ260605%20OK/Pembukuan%20TP%20DOK%20Kode%20DJ260605.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Entry data."/>
      <sheetName val="2.Urugan"/>
      <sheetName val="3.Anl Talud"/>
      <sheetName val="4.RAB Talud"/>
      <sheetName val="5.Swadaya Talud"/>
      <sheetName val="6.Rekap Rab"/>
      <sheetName val="7.Gambar"/>
      <sheetName val="8.Gambar (2)"/>
      <sheetName val="9.Gambar (3)"/>
      <sheetName val="10.Gambar "/>
      <sheetName val="lembar gamba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Umum"/>
      <sheetName val="Pemeriksaan"/>
      <sheetName val="RAB Main"/>
      <sheetName val="RAB"/>
      <sheetName val="Rekap"/>
      <sheetName val="Perhitungan Vol tpa"/>
      <sheetName val="TOS"/>
      <sheetName val="Gmbr"/>
      <sheetName val="Harga Sat"/>
      <sheetName val="Lembar Bantu"/>
      <sheetName val="Analisa HS"/>
      <sheetName val="SMBR-1"/>
      <sheetName val="GMb_2"/>
      <sheetName val="Setarator"/>
      <sheetName val="CEKLIS DL"/>
      <sheetName val="Jadwal Ren Keg"/>
      <sheetName val="SCHEDULE"/>
      <sheetName val="Sheet14"/>
      <sheetName val="Sheet1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FT FORM PERENCANAAN 07102014"/>
      <sheetName val="Hal 1"/>
      <sheetName val="Hal 2"/>
      <sheetName val="Hal 3"/>
      <sheetName val="Hal 4"/>
      <sheetName val="Hal 5"/>
      <sheetName val="Hal 6"/>
      <sheetName val="Hal 7"/>
      <sheetName val="Hal 7 (2)"/>
      <sheetName val="Hal 7 (3)"/>
      <sheetName val="Hal 8"/>
      <sheetName val="Hal 9"/>
      <sheetName val="Hal 10"/>
      <sheetName val="Hal 11"/>
      <sheetName val="Hal 12"/>
      <sheetName val="Hal 13"/>
      <sheetName val="HaL 14"/>
      <sheetName val="Hal 15"/>
      <sheetName val="Hal 16"/>
      <sheetName val="Hal 17"/>
      <sheetName val="Hal 18"/>
      <sheetName val="Hal 19"/>
      <sheetName val="Hal 20"/>
      <sheetName val="Hal 21"/>
      <sheetName val="Hal 23"/>
      <sheetName val="Hal 25"/>
      <sheetName val="Hal 24"/>
      <sheetName val="Hal 26"/>
      <sheetName val="Hal 27"/>
      <sheetName val="Hal 28"/>
      <sheetName val="ENTRY DATA"/>
      <sheetName val="dft-bidang"/>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me"/>
      <sheetName val="Menu Utama"/>
      <sheetName val="Cek Data"/>
      <sheetName val="Sheet1"/>
      <sheetName val="dtKel"/>
      <sheetName val="NilaiKel"/>
      <sheetName val="Bk BantuSPP"/>
      <sheetName val="KWSPP"/>
      <sheetName val="BKSPP"/>
      <sheetName val="Ver Rek"/>
      <sheetName val="Cov kart spp Master"/>
      <sheetName val="Cov kart spp"/>
      <sheetName val="BKSPP-Master"/>
      <sheetName val="OpsProg"/>
      <sheetName val="NerProg"/>
      <sheetName val="OpsProgREG"/>
      <sheetName val="NerProgREG"/>
      <sheetName val="Penyaluran dana"/>
      <sheetName val="R-L Micr"/>
      <sheetName val="NerMicr"/>
      <sheetName val="Kas B-PNPM"/>
      <sheetName val="Kas B-Paska Krisis"/>
      <sheetName val="Kas OP-UPK"/>
      <sheetName val="Kas SPP"/>
      <sheetName val="Kas DOK PNPM MP"/>
      <sheetName val="Kas DOK Perenc MP"/>
      <sheetName val="Kas DOK Pelmas MP"/>
      <sheetName val="Kas DOK RPJMD"/>
      <sheetName val="Bk Bank"/>
      <sheetName val="JurnalBank"/>
      <sheetName val="Input Data"/>
      <sheetName val="AkunKec"/>
      <sheetName val="SPP"/>
      <sheetName val="LPP-SPP"/>
      <sheetName val="KOLEKTIBILITAS-SPP"/>
      <sheetName val="84ABC-SPP"/>
      <sheetName val="Kode"/>
      <sheetName val="ContrSPP"/>
      <sheetName val="Arus Dana"/>
      <sheetName val="Arus Dana Pilot"/>
      <sheetName val="Rekonsiliasi"/>
      <sheetName val="Inventaris"/>
      <sheetName val="BDD"/>
      <sheetName val="DOK PNPM"/>
      <sheetName val="DOK PERC MP"/>
      <sheetName val="DOK PELT MP"/>
      <sheetName val="DOK RPJMDES"/>
      <sheetName val="Cash Opname"/>
      <sheetName val="Audit Keuangan"/>
      <sheetName val="ID"/>
      <sheetName val="Real DOK PNPM"/>
      <sheetName val="Real DOK Perenc MP"/>
      <sheetName val="Real DOK PeLMas MP"/>
      <sheetName val="Real DOK RPJMD"/>
      <sheetName val="RPD_BLM11"/>
      <sheetName val="RPD_BLM12"/>
      <sheetName val="RPD SPP"/>
      <sheetName val="RPD Perenc"/>
      <sheetName val="RPD Pelmas"/>
      <sheetName val="RPD RPJMD"/>
      <sheetName val="DATA BANTUAN"/>
      <sheetName val="BUKU HUTANG &amp; HIBAH"/>
      <sheetName val="Aktiva Tetap &amp; Aktv Lain2"/>
      <sheetName val="Lap. Realisasi Surplus"/>
      <sheetName val="Penghapusan Pinjaman"/>
      <sheetName val="DB Ops Program"/>
      <sheetName val="db Nrc Program"/>
      <sheetName val="DB RL Micro"/>
      <sheetName val="db Nrc Micro"/>
      <sheetName val="db LPP-SPP"/>
      <sheetName val="db KOLEKTOBILITAS-SPP"/>
      <sheetName val="db Rekonsiliasi"/>
      <sheetName val="db Arus Dana"/>
      <sheetName val="TBUPK_ArusDana_Pilot"/>
      <sheetName val="Kas B-PPK"/>
      <sheetName val="Kas B-GSC"/>
      <sheetName val="Kas B-PASKA GEMPA"/>
      <sheetName val="Anggaran OP-UPK"/>
      <sheetName val="Kas UEP"/>
      <sheetName val="Kas SPP Pikak 3"/>
      <sheetName val="Kas DOK Microfinance"/>
      <sheetName val="Kas DOK Perenc GSC"/>
      <sheetName val="Kas DOK Pelmas GSC"/>
      <sheetName val="Kas DOK Paska Bencana"/>
      <sheetName val="dt kel"/>
      <sheetName val="LPP-UEP"/>
      <sheetName val="KOLEKTIBILITAS-UEP"/>
      <sheetName val="84ABC-SPP+UEP"/>
      <sheetName val="Arus Dana (Rekap)"/>
      <sheetName val="db Arus Dana (Rekap)"/>
      <sheetName val="DOK PERNC. GSC"/>
      <sheetName val="DOK PELT. GSC"/>
      <sheetName val="DOK GEMPA"/>
      <sheetName val="DOK MICRO"/>
      <sheetName val="Real DOK Perenc GSC"/>
      <sheetName val="Real DOK PeLMas GSC"/>
      <sheetName val="Real DOK Paska Gempa"/>
      <sheetName val="Real DOK Microfinance"/>
      <sheetName val="DATA INDUK"/>
      <sheetName val="TABEL ISIAN Neraca&amp;RL (2011)"/>
      <sheetName val="Neraca&amp;RL Per-Bulan"/>
      <sheetName val="TABEL ISIAN LPP"/>
      <sheetName val="TABEL ISIAN Kolektibilitas"/>
      <sheetName val="TABEL ISIAN Alokasi Surplus"/>
      <sheetName val="TABEL ISIAN Pert.Klp&amp;Modal"/>
      <sheetName val="Kelembagaan UPK"/>
      <sheetName val="Kelembagaan Pendukung UPK"/>
      <sheetName val="PEMETAAN"/>
      <sheetName val="Penilaian Kinerja UPK"/>
      <sheetName val="Pengelolaan Keuangan"/>
      <sheetName val="Pengelolaan Pinjaman"/>
      <sheetName val="Nilai Kesehatan UPK"/>
      <sheetName val="Kategori Kesehatan"/>
      <sheetName val="REKAP PEMETAAN"/>
      <sheetName val="REKAP KESEHATAN"/>
      <sheetName val="TABEL ISIAN Neraca&amp;RL"/>
      <sheetName val="GRAFIK KONDISI KEUANGAN"/>
      <sheetName val="Db Kesehatan"/>
      <sheetName val="Db Pemetaan"/>
      <sheetName val="RekSPP"/>
      <sheetName val="data kelompok"/>
      <sheetName val="data peminjam"/>
      <sheetName val="dt angg spp"/>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sheetData sheetId="31"/>
      <sheetData sheetId="32"/>
      <sheetData sheetId="33"/>
      <sheetData sheetId="34" refreshError="1"/>
      <sheetData sheetId="35" refreshError="1"/>
      <sheetData sheetId="36"/>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refreshError="1"/>
      <sheetData sheetId="51" refreshError="1"/>
      <sheetData sheetId="52" refreshError="1"/>
      <sheetData sheetId="53" refreshError="1"/>
      <sheetData sheetId="54"/>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sheetData sheetId="116" refreshError="1"/>
      <sheetData sheetId="117" refreshError="1"/>
      <sheetData sheetId="118" refreshError="1"/>
      <sheetData sheetId="119" refreshError="1"/>
      <sheetData sheetId="120"/>
      <sheetData sheetId="121"/>
      <sheetData sheetId="122"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nwg"/>
      <sheetName val="Cpndy"/>
      <sheetName val="Psp"/>
      <sheetName val="Ctlr"/>
      <sheetName val="Kel Srd"/>
      <sheetName val="Data (2)"/>
      <sheetName val="cov (1)"/>
      <sheetName val="cov (2)"/>
      <sheetName val="58. sedap malam"/>
      <sheetName val="Cover Kel (2)"/>
      <sheetName val="isi Kel (2)"/>
      <sheetName val="cov (3)"/>
      <sheetName val="cov (6)"/>
      <sheetName val="cov (5)"/>
      <sheetName val="cov (4)"/>
      <sheetName val="58. sedap malam (2)"/>
      <sheetName val="ID"/>
      <sheetName val="Data"/>
      <sheetName val="Sheet1 (3)"/>
      <sheetName val="data peminjam"/>
      <sheetName val="Sheet1 (2)"/>
      <sheetName val="KODE KELOMPOK"/>
      <sheetName val="PerkKel"/>
      <sheetName val="Sheet1 (4)"/>
      <sheetName val="Cash Flow SPP"/>
      <sheetName val="Angsuran"/>
      <sheetName val="Sheet1"/>
      <sheetName val="152"/>
      <sheetName val="151"/>
      <sheetName val="150"/>
      <sheetName val="149"/>
      <sheetName val="148"/>
      <sheetName val="147"/>
      <sheetName val="146"/>
      <sheetName val="145"/>
      <sheetName val="144"/>
      <sheetName val="143"/>
      <sheetName val="142"/>
      <sheetName val="141"/>
      <sheetName val="140"/>
      <sheetName val="139"/>
      <sheetName val="138"/>
      <sheetName val="137"/>
      <sheetName val="136"/>
      <sheetName val="135"/>
      <sheetName val="134"/>
      <sheetName val="133"/>
      <sheetName val="132"/>
      <sheetName val="131"/>
      <sheetName val="130"/>
      <sheetName val="129"/>
      <sheetName val="128"/>
      <sheetName val="127"/>
      <sheetName val="126"/>
      <sheetName val="125"/>
      <sheetName val="124"/>
      <sheetName val="123"/>
      <sheetName val="122"/>
      <sheetName val="121"/>
      <sheetName val="120"/>
      <sheetName val="119"/>
      <sheetName val="118"/>
      <sheetName val="117"/>
      <sheetName val="116"/>
      <sheetName val="115"/>
      <sheetName val="114"/>
      <sheetName val="113"/>
      <sheetName val="112"/>
      <sheetName val="111"/>
      <sheetName val="110"/>
      <sheetName val="109"/>
      <sheetName val="108"/>
      <sheetName val="107"/>
      <sheetName val="106"/>
      <sheetName val="105"/>
      <sheetName val="104"/>
      <sheetName val="103"/>
      <sheetName val="102"/>
      <sheetName val="101"/>
      <sheetName val="100"/>
      <sheetName val="99"/>
      <sheetName val="98"/>
      <sheetName val="97"/>
      <sheetName val="96"/>
      <sheetName val="95"/>
      <sheetName val="94"/>
      <sheetName val="93"/>
      <sheetName val="92"/>
      <sheetName val="91"/>
      <sheetName val="90"/>
      <sheetName val="89"/>
      <sheetName val="88"/>
      <sheetName val="87"/>
      <sheetName val="86"/>
      <sheetName val="85"/>
      <sheetName val="84"/>
      <sheetName val="83"/>
      <sheetName val="82"/>
      <sheetName val="81"/>
      <sheetName val="80"/>
      <sheetName val="79"/>
      <sheetName val="78"/>
      <sheetName val="77"/>
      <sheetName val="76"/>
      <sheetName val="75"/>
      <sheetName val="74"/>
      <sheetName val="73"/>
      <sheetName val="72"/>
      <sheetName val="71"/>
      <sheetName val="70"/>
      <sheetName val="69"/>
      <sheetName val="68"/>
      <sheetName val="67"/>
      <sheetName val="66"/>
      <sheetName val="65"/>
      <sheetName val="64"/>
      <sheetName val="63"/>
      <sheetName val="62"/>
      <sheetName val="61"/>
      <sheetName val="60"/>
      <sheetName val="59"/>
      <sheetName val="58"/>
      <sheetName val="57"/>
      <sheetName val="56"/>
      <sheetName val="55"/>
      <sheetName val="54"/>
      <sheetName val="53"/>
      <sheetName val="52"/>
      <sheetName val="51"/>
      <sheetName val="50"/>
      <sheetName val="49"/>
      <sheetName val="48"/>
      <sheetName val="47"/>
      <sheetName val="46"/>
      <sheetName val="45"/>
      <sheetName val="44"/>
      <sheetName val="43"/>
      <sheetName val="42"/>
      <sheetName val="41"/>
      <sheetName val="40"/>
      <sheetName val="39"/>
      <sheetName val="38"/>
      <sheetName val="37"/>
      <sheetName val="36"/>
      <sheetName val="35"/>
      <sheetName val="34"/>
      <sheetName val="33"/>
      <sheetName val="32"/>
      <sheetName val="31"/>
      <sheetName val="30"/>
      <sheetName val="29"/>
      <sheetName val="28"/>
      <sheetName val="27"/>
      <sheetName val="26"/>
      <sheetName val="25"/>
      <sheetName val="24"/>
      <sheetName val="23"/>
      <sheetName val="22"/>
      <sheetName val="21"/>
      <sheetName val="20"/>
      <sheetName val="19"/>
      <sheetName val="18"/>
      <sheetName val="17"/>
      <sheetName val="16"/>
      <sheetName val="15"/>
      <sheetName val="14"/>
      <sheetName val="13"/>
      <sheetName val="12"/>
      <sheetName val="11"/>
      <sheetName val="10"/>
      <sheetName val="09"/>
      <sheetName val="08"/>
      <sheetName val="07"/>
      <sheetName val="06"/>
      <sheetName val="05"/>
      <sheetName val="04"/>
      <sheetName val="03"/>
      <sheetName val="02"/>
      <sheetName val="01"/>
      <sheetName val="Cover Kel"/>
      <sheetName val="isi Ke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Umum"/>
      <sheetName val="Pemeriksaan"/>
      <sheetName val="RAB Main"/>
      <sheetName val="RAB"/>
      <sheetName val="Rekap"/>
      <sheetName val="Perhitungan Vol tpa"/>
      <sheetName val="TOS"/>
      <sheetName val="Gmbr"/>
      <sheetName val="Harga Sat"/>
      <sheetName val="Lembar Bantu"/>
      <sheetName val="Analisa HS"/>
      <sheetName val="SMBR-1"/>
      <sheetName val="GMb_2"/>
      <sheetName val="Setarator"/>
      <sheetName val="CEKLIS DL"/>
      <sheetName val="Jadwal Ren Keg"/>
      <sheetName val="SCHEDULE"/>
      <sheetName val="Sheet14"/>
      <sheetName val="Sheet1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Cover"/>
      <sheetName val="Daftar Harga"/>
      <sheetName val="TOS"/>
      <sheetName val="RAB"/>
      <sheetName val="Home"/>
      <sheetName val="My Profile"/>
      <sheetName val="sn"/>
      <sheetName val="Cara Donasi"/>
      <sheetName val="TabelBantu"/>
      <sheetName val="Sheet1"/>
      <sheetName val="Photo"/>
      <sheetName val="REKAP"/>
      <sheetName val="Gbr"/>
      <sheetName val="ANALISA"/>
    </sheetNames>
    <sheetDataSet>
      <sheetData sheetId="0">
        <row r="7">
          <cell r="M7">
            <v>1</v>
          </cell>
        </row>
        <row r="8">
          <cell r="M8">
            <v>1.2</v>
          </cell>
        </row>
        <row r="10">
          <cell r="E10" t="str">
            <v>cover drainase  Plat Beton</v>
          </cell>
        </row>
        <row r="17">
          <cell r="C17" t="str">
            <v>Kepala Desa</v>
          </cell>
        </row>
        <row r="19">
          <cell r="C19" t="str">
            <v>Tenaga Ahli Teknik</v>
          </cell>
        </row>
        <row r="21">
          <cell r="C21" t="str">
            <v>Pelaksana Kegiatan</v>
          </cell>
        </row>
        <row r="22">
          <cell r="E22">
            <v>3</v>
          </cell>
        </row>
      </sheetData>
      <sheetData sheetId="1"/>
      <sheetData sheetId="2"/>
      <sheetData sheetId="3"/>
      <sheetData sheetId="4">
        <row r="16">
          <cell r="I16">
            <v>0</v>
          </cell>
        </row>
        <row r="28">
          <cell r="I28">
            <v>0</v>
          </cell>
        </row>
        <row r="34">
          <cell r="I34">
            <v>0</v>
          </cell>
        </row>
        <row r="39">
          <cell r="C39">
            <v>0.97287120000000005</v>
          </cell>
          <cell r="I39">
            <v>0</v>
          </cell>
        </row>
        <row r="45">
          <cell r="I45">
            <v>0</v>
          </cell>
          <cell r="J45">
            <v>0</v>
          </cell>
        </row>
      </sheetData>
      <sheetData sheetId="5"/>
      <sheetData sheetId="6"/>
      <sheetData sheetId="7"/>
      <sheetData sheetId="8"/>
      <sheetData sheetId="9"/>
      <sheetData sheetId="10"/>
      <sheetData sheetId="11"/>
      <sheetData sheetId="12"/>
      <sheetData sheetId="13"/>
      <sheetData sheetId="1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sil MD Sosialisasi"/>
      <sheetName val="TOS-01"/>
      <sheetName val="Gorong"/>
      <sheetName val="TOS-Talud"/>
      <sheetName val="HarSat"/>
      <sheetName val="SAP"/>
      <sheetName val="VAP-Talud"/>
      <sheetName val="MAP-Talud"/>
      <sheetName val="VAP"/>
      <sheetName val="MAP"/>
      <sheetName val="Rekap"/>
      <sheetName val="RAB-Gorong"/>
      <sheetName val="RAB-Talud"/>
      <sheetName val="RAB-Drainase"/>
      <sheetName val="RAB-01"/>
      <sheetName val="RAB-01S"/>
      <sheetName val="RAB-GrS"/>
      <sheetName val="RAB-TlS"/>
      <sheetName val="TIME SCH"/>
      <sheetName val="Volum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f-Har-Pening"/>
      <sheetName val="DaftarHargaPemel"/>
      <sheetName val="An-Mansur"/>
      <sheetName val="Analisa"/>
      <sheetName val="Kb-jepun"/>
      <sheetName val="Rekap"/>
      <sheetName val="Rincian"/>
      <sheetName val="Umum"/>
      <sheetName val="Sosial"/>
      <sheetName val="U M"/>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Daftar Harga"/>
      <sheetName val="Cover"/>
      <sheetName val="sn"/>
      <sheetName val="RAB"/>
      <sheetName val="TOS"/>
      <sheetName val="GbrGPB"/>
      <sheetName val="DETAIL"/>
      <sheetName val="My Profile"/>
      <sheetName val="Photo-1"/>
      <sheetName val="Photo-2"/>
      <sheetName val="Photo-3"/>
      <sheetName val="Photo-4"/>
      <sheetName val="Photo-5"/>
      <sheetName val="Home"/>
      <sheetName val="TabelBantu"/>
      <sheetName val="Aktivasi"/>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Umum"/>
      <sheetName val="Pemeriksaan"/>
      <sheetName val="RAB Main"/>
      <sheetName val="RAB"/>
      <sheetName val="Rekap"/>
      <sheetName val="Perhitungan Vol tpa"/>
      <sheetName val="TOS"/>
      <sheetName val="Gmbr"/>
      <sheetName val="Harga Sat"/>
      <sheetName val="Lembar Bantu"/>
      <sheetName val="Analisa HS"/>
      <sheetName val="SMBR-1"/>
      <sheetName val="GMb_2"/>
      <sheetName val="Setarator"/>
      <sheetName val="CEKLIS DL"/>
      <sheetName val="Jadwal Ren Keg"/>
      <sheetName val="SCHEDULE"/>
      <sheetName val="Sheet14"/>
      <sheetName val="Sheet1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BR"/>
      <sheetName val="INPUT"/>
      <sheetName val="Satuan hrga"/>
      <sheetName val="TOS Baru"/>
      <sheetName val="RAB Baru"/>
      <sheetName val="TOS Renov"/>
      <sheetName val="RAB  RENOV"/>
      <sheetName val="RAB  Swdy Baru"/>
      <sheetName val="Rekap RAB"/>
      <sheetName val="LPD"/>
      <sheetName val="RPD 1 (5 UNIT"/>
      <sheetName val="RPD (10 UNIT)"/>
      <sheetName val="PEMANFAA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BR"/>
      <sheetName val="Satuan hrga"/>
      <sheetName val="TOS gedung"/>
      <sheetName val="RAB Gedung"/>
      <sheetName val="RAB Peralatan"/>
      <sheetName val="RAB_Swdy=07"/>
      <sheetName val="Rekap RAB"/>
      <sheetName val="LPD"/>
    </sheetNames>
    <sheetDataSet>
      <sheetData sheetId="0"/>
      <sheetData sheetId="1"/>
      <sheetData sheetId="2"/>
      <sheetData sheetId="3"/>
      <sheetData sheetId="4"/>
      <sheetData sheetId="5"/>
      <sheetData sheetId="6"/>
      <sheetData sheetId="7"/>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TA DESA "/>
      <sheetName val="COVER"/>
      <sheetName val="1.Tahapan"/>
      <sheetName val="2.TPD"/>
      <sheetName val="3.BA lkp"/>
      <sheetName val="4.Uitset"/>
      <sheetName val="6.jadwal"/>
      <sheetName val="7.ks swadaya"/>
      <sheetName val="7.a BA pml"/>
      <sheetName val="5.survey hb"/>
      <sheetName val="Perhit Vol. Pek."/>
      <sheetName val="9.RAB."/>
      <sheetName val="8.Rkp RAB"/>
      <sheetName val="12.analisa"/>
      <sheetName val="L1&amp;2-Patokan HSPK-SHSBBSUK"/>
      <sheetName val="11.Rinc.B&amp;U"/>
      <sheetName val="10.Rkp B&amp;U"/>
      <sheetName val="Peta Lks"/>
      <sheetName val="Gbr renc."/>
      <sheetName val="Foto 0%"/>
      <sheetName val="gambar"/>
      <sheetName val="Sheet1"/>
      <sheetName val="Integrasi 2014"/>
      <sheetName val="Menu"/>
      <sheetName val="dtMP"/>
      <sheetName val="RRAB-01"/>
      <sheetName val="RRAB-02"/>
      <sheetName val="RRAB-03"/>
      <sheetName val="RRAB-04"/>
      <sheetName val="RRAB-05"/>
      <sheetName val="RRAB-06"/>
      <sheetName val="RRAB-07"/>
      <sheetName val="RRAB-08"/>
      <sheetName val="RRAB-09"/>
      <sheetName val="RRAB-10"/>
      <sheetName val="RRAB-1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HARGA"/>
      <sheetName val="RINC-SURHARG"/>
      <sheetName val="Sheet3"/>
      <sheetName val="Daf-Har-Pening"/>
      <sheetName val="DaftarHargaPemel"/>
      <sheetName val="An-Mansur"/>
      <sheetName val="Analisa"/>
      <sheetName val="Darmo"/>
      <sheetName val="Urip-S"/>
      <sheetName val="Bas-Rakh"/>
      <sheetName val="Embong-Malang"/>
      <sheetName val="Blauran"/>
      <sheetName val="Praban"/>
      <sheetName val="Tunjungan"/>
      <sheetName val="Gub-Sur"/>
      <sheetName val="Pang-Sud"/>
      <sheetName val="Bubutan"/>
      <sheetName val="Keb-Rojo"/>
      <sheetName val="Pahlawan"/>
      <sheetName val="Gemblongan"/>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25.b LEMBAR CATATAN"/>
    </sheetNames>
    <sheetDataSet>
      <sheetData sheetId="0"/>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TRY"/>
      <sheetName val="ENTRY2"/>
      <sheetName val="H Satuan"/>
      <sheetName val="Galian"/>
      <sheetName val="Urugan"/>
      <sheetName val="MAP"/>
      <sheetName val="SAP"/>
      <sheetName val="VAP"/>
      <sheetName val="Hit Jln"/>
      <sheetName val="RAB-Jln"/>
      <sheetName val="Anal Rabat"/>
      <sheetName val="RAB Rabat"/>
      <sheetName val="nal talud"/>
      <sheetName val="RAB-Grng"/>
      <sheetName val="RAB Talud"/>
      <sheetName val="Rekap Rab"/>
      <sheetName val="Rekap Rab (2)"/>
      <sheetName val="gbr jlan"/>
      <sheetName val="gbr gor"/>
      <sheetName val="ANALGR"/>
      <sheetName val="Fom Bantu"/>
      <sheetName val="Jln Telasah"/>
      <sheetName val="situasi"/>
      <sheetName val="RAB Jemb"/>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Umum"/>
      <sheetName val="Pemeriksaan"/>
      <sheetName val="RAB Main"/>
      <sheetName val="RAB"/>
      <sheetName val="Rekap"/>
      <sheetName val="Perhitungan Vol tpa"/>
      <sheetName val="TOS"/>
      <sheetName val="Gmbr"/>
      <sheetName val="Harga Sat"/>
      <sheetName val="Lembar Bantu"/>
      <sheetName val="Analisa HS"/>
      <sheetName val="SMBR-1"/>
      <sheetName val="GMb_2"/>
      <sheetName val="Setarator"/>
      <sheetName val="CEKLIS DL"/>
      <sheetName val="Jadwal Ren Keg"/>
      <sheetName val="SCHEDULE"/>
      <sheetName val="Sheet14"/>
      <sheetName val="Sheet1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sil MD Sosialisasi"/>
      <sheetName val="HarSat"/>
      <sheetName val="TOS-01"/>
      <sheetName val="Gorong"/>
      <sheetName val="TOS-Talud"/>
      <sheetName val="SAP"/>
      <sheetName val="VAP-Talud"/>
      <sheetName val="MAP-Talud"/>
      <sheetName val="VAP"/>
      <sheetName val="MAP"/>
      <sheetName val="RAB-Gorong"/>
      <sheetName val="RAB-Talud"/>
      <sheetName val="RAB-Drainase"/>
      <sheetName val="RAB-01"/>
      <sheetName val="RAB-01S"/>
      <sheetName val="RAB-GrS"/>
      <sheetName val="RAB-TlS"/>
      <sheetName val="Rekap"/>
      <sheetName val="TIME SCH"/>
      <sheetName val="Volum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BR"/>
      <sheetName val="Satuan hrga"/>
      <sheetName val="TOS gedung"/>
      <sheetName val="RAB Gedung"/>
      <sheetName val="RAB Peralatan"/>
      <sheetName val="Rekap RAB"/>
      <sheetName val="Sheet1"/>
    </sheetNames>
    <sheetDataSet>
      <sheetData sheetId="0"/>
      <sheetData sheetId="1"/>
      <sheetData sheetId="2"/>
      <sheetData sheetId="3"/>
      <sheetData sheetId="4"/>
      <sheetData sheetId="5"/>
      <sheetData sheetId="6"/>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ENTRY"/>
      <sheetName val="2.Harga Sat"/>
      <sheetName val="3.SAP"/>
      <sheetName val="4.VAP"/>
      <sheetName val="5.MAP"/>
      <sheetName val="6.Galian"/>
      <sheetName val="7.Timbunan"/>
      <sheetName val="8.Hit Jln"/>
      <sheetName val="9.Anal Rabat"/>
      <sheetName val="10.Anl Grg"/>
      <sheetName val="11.Anl Talud"/>
      <sheetName val="12.RAB-Jln"/>
      <sheetName val="13.Swadaya Jln"/>
      <sheetName val="14.RAB Grg"/>
      <sheetName val="15.Swadaya Grg"/>
      <sheetName val="16.RAB Talud"/>
      <sheetName val="17.Swadaya Talud"/>
      <sheetName val="18.RAB Rabat"/>
      <sheetName val="19.Swadaya Jln Rbt"/>
      <sheetName val="20.Rekap Rab"/>
      <sheetName val="21.Rekap Rab (2)"/>
      <sheetName val="22.Gbr Jln"/>
      <sheetName val="Gmb lap akir pangkal"/>
      <sheetName val="23.Gbr Grg"/>
      <sheetName val="Schedule"/>
      <sheetName val="Gmb.Jln. Raba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Data Dasar"/>
      <sheetName val="2.Harga Satuan"/>
      <sheetName val="TOS-Jl.Sirtu"/>
      <sheetName val="3.SAP"/>
      <sheetName val="4.VAP"/>
      <sheetName val="5.MAP"/>
      <sheetName val="6.Galian"/>
      <sheetName val="7.Urugan"/>
      <sheetName val="9.RAB-Jln"/>
      <sheetName val="gambar "/>
      <sheetName val="gbr "/>
      <sheetName val="13.Swadaya Jln"/>
      <sheetName val="14.Swadaya Plat Beton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Entry data."/>
      <sheetName val="2.Urugan"/>
      <sheetName val="3.Anl Talud"/>
      <sheetName val="4.RAB Talud"/>
      <sheetName val="5.Swadaya Talud"/>
      <sheetName val="6.Rekap Rab"/>
      <sheetName val="7b. Gambar (1)"/>
      <sheetName val="7b. Gambar (2)"/>
      <sheetName val="7b. Gambar (3)"/>
      <sheetName val="7b. Gambar (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TRY"/>
      <sheetName val="H Satuan"/>
      <sheetName val="Hit Jln"/>
      <sheetName val="tpt"/>
      <sheetName val="Gorong-2plat"/>
      <sheetName val="RAB-Jln"/>
      <sheetName val="Rekap Rab"/>
      <sheetName val="gbr jlan"/>
      <sheetName val="Fom Bantu (2)"/>
      <sheetName val="Fom Bantu"/>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DASAR"/>
      <sheetName val="Data Konstruksi"/>
      <sheetName val="Daftar Harga"/>
      <sheetName val="TOS- Sal. Drainase"/>
      <sheetName val="RAB Sal. Drainase"/>
      <sheetName val="Rekap"/>
      <sheetName val="GBR SAL"/>
      <sheetName val="Sheet1"/>
    </sheetNames>
    <sheetDataSet>
      <sheetData sheetId="0" refreshError="1"/>
      <sheetData sheetId="1" refreshError="1"/>
      <sheetData sheetId="2" refreshError="1"/>
      <sheetData sheetId="3" refreshError="1"/>
      <sheetData sheetId="4" refreshError="1">
        <row r="36">
          <cell r="F36">
            <v>0</v>
          </cell>
        </row>
        <row r="37">
          <cell r="F37">
            <v>0</v>
          </cell>
        </row>
      </sheetData>
      <sheetData sheetId="5" refreshError="1"/>
      <sheetData sheetId="6" refreshError="1"/>
      <sheetData sheetId="7"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Harga Satuan"/>
      <sheetName val="TOS"/>
      <sheetName val="9.RAB."/>
      <sheetName val="REKAP"/>
      <sheetName val="JADWAL PELAK"/>
      <sheetName val="gambar"/>
      <sheetName val="12.analisa"/>
    </sheetNames>
    <sheetDataSet>
      <sheetData sheetId="0" refreshError="1"/>
      <sheetData sheetId="1" refreshError="1">
        <row r="146">
          <cell r="J146">
            <v>90000</v>
          </cell>
        </row>
        <row r="149">
          <cell r="J149">
            <v>140000</v>
          </cell>
        </row>
      </sheetData>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1.Tahapan"/>
      <sheetName val="2.TPD"/>
      <sheetName val="3.BA lkp"/>
      <sheetName val="4.Uitset"/>
      <sheetName val="5.survey hb"/>
      <sheetName val="6.jadwal"/>
      <sheetName val="7.ks swadaya"/>
      <sheetName val="7.a BA pml"/>
      <sheetName val="8.Rkp RAB"/>
      <sheetName val="COVER (2)"/>
      <sheetName val="SURAT PENGANTAR"/>
      <sheetName val="Hal 25"/>
      <sheetName val="periksa desain"/>
      <sheetName val="umpan balik"/>
      <sheetName val="dampak lingkungan"/>
      <sheetName val="Pernyataan hibah F2"/>
      <sheetName val="STRUKTUR ORG  F - 8"/>
      <sheetName val="berita acara swadaya F3"/>
      <sheetName val="Prasasti"/>
      <sheetName val="Papan nama"/>
      <sheetName val="PETA DESA "/>
      <sheetName val="foto (2)"/>
      <sheetName val="L1&amp;2-Patokan HSPK-SHSBBSUK"/>
      <sheetName val="Perhit Vol. Pek."/>
      <sheetName val="9.RAB."/>
      <sheetName val="12.analisa"/>
      <sheetName val="11.Rinc.B&amp;U"/>
      <sheetName val="Gbr renc."/>
      <sheetName val="Peta Lks"/>
      <sheetName val="Foto 0%"/>
      <sheetName val="Sheet1"/>
      <sheetName val="Data Umum"/>
      <sheetName val="Harga Bahan Lokal Desa "/>
      <sheetName val="TOS-ANALISA"/>
      <sheetName val="RAB "/>
      <sheetName val="REKAB"/>
      <sheetName val="10.Rkp B&amp;U"/>
      <sheetName val="survei harga"/>
      <sheetName val="JADWAL PELAK"/>
      <sheetName val="fot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40">
          <cell r="P40">
            <v>66.122916529823897</v>
          </cell>
        </row>
        <row r="55">
          <cell r="P55">
            <v>55.48</v>
          </cell>
        </row>
        <row r="64">
          <cell r="G64" t="str">
            <v>Galian Tanah  ( P )</v>
          </cell>
        </row>
        <row r="74">
          <cell r="P74">
            <v>52.56</v>
          </cell>
        </row>
        <row r="95">
          <cell r="G95" t="str">
            <v>Kebutuhan Kayu Profil</v>
          </cell>
        </row>
        <row r="99">
          <cell r="O99">
            <v>31.2</v>
          </cell>
        </row>
      </sheetData>
      <sheetData sheetId="35"/>
      <sheetData sheetId="36"/>
      <sheetData sheetId="37"/>
      <sheetData sheetId="38"/>
      <sheetData sheetId="39"/>
      <sheetData sheetId="40"/>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S 1"/>
      <sheetName val="TOS2"/>
      <sheetName val="RAB"/>
      <sheetName val="Rekap RAB"/>
      <sheetName val="Hrg bhn"/>
      <sheetName val="Schedulle"/>
    </sheetNames>
    <sheetDataSet>
      <sheetData sheetId="0" refreshError="1"/>
      <sheetData sheetId="1" refreshError="1"/>
      <sheetData sheetId="2" refreshError="1">
        <row r="26">
          <cell r="B26" t="str">
            <v>Papan Proyek</v>
          </cell>
        </row>
        <row r="28">
          <cell r="B28" t="str">
            <v>Dokumentasi</v>
          </cell>
        </row>
      </sheetData>
      <sheetData sheetId="3" refreshError="1"/>
      <sheetData sheetId="4" refreshError="1"/>
      <sheetData sheetId="5"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REKP MATERIAL  PEMBULATAN"/>
      <sheetName val="HARGA SATUAN"/>
      <sheetName val="TOS"/>
      <sheetName val=" REKP MATERIAL "/>
      <sheetName val="REKAP"/>
      <sheetName val="DETAIL (PERSIAPAN)"/>
      <sheetName val="DETAIL (TIANG&amp;BALOK PENGIKAT)"/>
      <sheetName val="DETAIL (LANTAI + DINDING)"/>
      <sheetName val="DETAIL (KUDA-KUDA)"/>
      <sheetName val="DETAIL (TERALI)"/>
      <sheetName val="DETAIL (LISTPLANK)"/>
      <sheetName val="DETAIL (CAT)"/>
      <sheetName val="DETAIL (ATAP)"/>
      <sheetName val="GAMBAR"/>
      <sheetName val="CEKLIST"/>
      <sheetName val="Sheet1"/>
    </sheetNames>
    <sheetDataSet>
      <sheetData sheetId="0"/>
      <sheetData sheetId="1"/>
      <sheetData sheetId="2"/>
      <sheetData sheetId="3"/>
      <sheetData sheetId="4"/>
      <sheetData sheetId="5"/>
      <sheetData sheetId="6"/>
      <sheetData sheetId="7"/>
      <sheetData sheetId="8"/>
      <sheetData sheetId="9"/>
      <sheetData sheetId="10"/>
      <sheetData sheetId="11">
        <row r="46">
          <cell r="J46" t="str">
            <v>Tim Perencana</v>
          </cell>
        </row>
      </sheetData>
      <sheetData sheetId="12"/>
      <sheetData sheetId="13"/>
      <sheetData sheetId="14"/>
      <sheetData sheetId="1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RAP"/>
      <sheetName val="Rekap"/>
      <sheetName val="Gambar"/>
      <sheetName val="Perhitungan Vol"/>
      <sheetName val="Schedule"/>
      <sheetName val="Foto"/>
      <sheetName val="Analisa HS"/>
      <sheetName val="Harga Sat"/>
      <sheetName val="Lembar Bantu"/>
      <sheetName val="Sheet11"/>
      <sheetName val="Sheet12"/>
      <sheetName val="Sheet13"/>
      <sheetName val="Sheet14"/>
      <sheetName val="Sheet1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BR"/>
      <sheetName val="INPUT"/>
      <sheetName val="Satuan hrga"/>
      <sheetName val="TOS Baru"/>
      <sheetName val="RAB Baru"/>
      <sheetName val="TOS Renov"/>
      <sheetName val="RAB  RENOV"/>
      <sheetName val="RAB  Swdy Baru"/>
      <sheetName val="Rekap RAB"/>
      <sheetName val="LPD"/>
      <sheetName val="RPD 1 (5 UNIT"/>
      <sheetName val="RPD (10 UNIT)"/>
      <sheetName val="PEMANFA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s>
    <sheetDataSet>
      <sheetData sheetId="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mbili 2 (2)"/>
      <sheetName val="rekap"/>
      <sheetName val="anal gembili2"/>
      <sheetName val="bhn gembili"/>
      <sheetName val="upah gembili"/>
      <sheetName val="Scdl Gembili"/>
      <sheetName val="kedung anyar 5"/>
      <sheetName val="rkp "/>
      <sheetName val="anal kedanyar"/>
      <sheetName val="bahan"/>
      <sheetName val="upah"/>
      <sheetName val="Scdl K_Anyar"/>
      <sheetName val="kutisari selatan 3"/>
      <sheetName val="rkp ks"/>
      <sheetName val="analisa"/>
      <sheetName val="bhn"/>
      <sheetName val="upah ks"/>
      <sheetName val="Jwl Ktisari"/>
      <sheetName val="sentong bs"/>
      <sheetName val="rkp"/>
      <sheetName val=" analisa sb"/>
      <sheetName val="UPAH BS"/>
      <sheetName val="bhn BS"/>
      <sheetName val="Jdwl_Bs"/>
      <sheetName val="penjaringan sari"/>
      <sheetName val="rkp ps"/>
      <sheetName val="anal ps"/>
      <sheetName val="upah ps"/>
      <sheetName val="bhn ps"/>
      <sheetName val="Scdl Penj sari"/>
      <sheetName val="rekap pucang"/>
      <sheetName val="analis pucang"/>
      <sheetName val="Jwl Pucang"/>
      <sheetName val="upah pucang"/>
      <sheetName val="bahan pucang"/>
      <sheetName val="BAHAN~"/>
      <sheetName val="UPAH~K"/>
      <sheetName val="ANALIS"/>
      <sheetName val="R_Srikana"/>
      <sheetName val="Rekp_Srikana"/>
      <sheetName val="Jdw_Srikan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Umum"/>
      <sheetName val="Pemeriksaan"/>
      <sheetName val="RAB Main"/>
      <sheetName val="RAB"/>
      <sheetName val="Rekap"/>
      <sheetName val="Perhitungan Vol tpa"/>
      <sheetName val="TOS"/>
      <sheetName val="Gmbr"/>
      <sheetName val="Harga Sat"/>
      <sheetName val="Lembar Bantu"/>
      <sheetName val="Analisa HS"/>
      <sheetName val="SMBR-1"/>
      <sheetName val="GMb_2"/>
      <sheetName val="Setarator"/>
      <sheetName val="CEKLIS DL"/>
      <sheetName val="Jadwal Ren Keg"/>
      <sheetName val="SCHEDULE"/>
      <sheetName val="Sheet14"/>
      <sheetName val="Sheet15"/>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Menu"/>
      <sheetName val="inp_data"/>
      <sheetName val="Data Perencanaan"/>
      <sheetName val="KW Perencanaan"/>
      <sheetName val="SIMULASI"/>
      <sheetName val="BKH DOK"/>
      <sheetName val="BANK DOK"/>
      <sheetName val="ARUS DANA UPK"/>
      <sheetName val="Kas Perencanaan"/>
      <sheetName val="Data Ops Pelaku"/>
      <sheetName val="KW Ops Pelaku"/>
      <sheetName val="Kas Ops Pelaku"/>
      <sheetName val="Data Pelmas"/>
      <sheetName val="KW Pelmas"/>
      <sheetName val="Kas Pelmas"/>
      <sheetName val="Data Keg Pendukung"/>
      <sheetName val="KW Keg Pendukung"/>
      <sheetName val="Kas Keg Pendukung"/>
      <sheetName val="ARUS DANA TPK DOK"/>
      <sheetName val="LAP REAL DOK"/>
      <sheetName val="REKONSILIASI"/>
      <sheetName val="My Profil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3.xml"/><Relationship Id="rId1" Type="http://schemas.openxmlformats.org/officeDocument/2006/relationships/printerSettings" Target="../printerSettings/printerSettings1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7" Type="http://schemas.openxmlformats.org/officeDocument/2006/relationships/image" Target="../media/image1.png"/><Relationship Id="rId2" Type="http://schemas.openxmlformats.org/officeDocument/2006/relationships/hyperlink" Target="mailto:Zak@40" TargetMode="External"/><Relationship Id="rId1" Type="http://schemas.openxmlformats.org/officeDocument/2006/relationships/hyperlink" Target="mailto:Zak@40" TargetMode="External"/><Relationship Id="rId6" Type="http://schemas.openxmlformats.org/officeDocument/2006/relationships/oleObject" Target="../embeddings/oleObject1.bin"/><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0.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6.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7.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B1:AA27"/>
  <sheetViews>
    <sheetView view="pageBreakPreview" zoomScaleNormal="100" zoomScaleSheetLayoutView="100" workbookViewId="0">
      <selection activeCell="M21" sqref="M21"/>
    </sheetView>
  </sheetViews>
  <sheetFormatPr baseColWidth="10" defaultColWidth="9" defaultRowHeight="13"/>
  <cols>
    <col min="1" max="12" width="2.6640625" style="485" customWidth="1"/>
    <col min="13" max="13" width="6.1640625" style="485" customWidth="1"/>
    <col min="14" max="14" width="4.6640625" style="485" customWidth="1"/>
    <col min="15" max="15" width="4.1640625" style="485" customWidth="1"/>
    <col min="16" max="16" width="4.6640625" style="485" customWidth="1"/>
    <col min="17" max="17" width="4.33203125" style="485" customWidth="1"/>
    <col min="18" max="47" width="2.6640625" style="485" customWidth="1"/>
    <col min="48" max="256" width="9.1640625" style="485"/>
    <col min="257" max="268" width="2.6640625" style="485" customWidth="1"/>
    <col min="269" max="269" width="6.1640625" style="485" customWidth="1"/>
    <col min="270" max="270" width="4.6640625" style="485" customWidth="1"/>
    <col min="271" max="271" width="4.1640625" style="485" customWidth="1"/>
    <col min="272" max="272" width="4.6640625" style="485" customWidth="1"/>
    <col min="273" max="273" width="4.33203125" style="485" customWidth="1"/>
    <col min="274" max="303" width="2.6640625" style="485" customWidth="1"/>
    <col min="304" max="512" width="9.1640625" style="485"/>
    <col min="513" max="524" width="2.6640625" style="485" customWidth="1"/>
    <col min="525" max="525" width="6.1640625" style="485" customWidth="1"/>
    <col min="526" max="526" width="4.6640625" style="485" customWidth="1"/>
    <col min="527" max="527" width="4.1640625" style="485" customWidth="1"/>
    <col min="528" max="528" width="4.6640625" style="485" customWidth="1"/>
    <col min="529" max="529" width="4.33203125" style="485" customWidth="1"/>
    <col min="530" max="559" width="2.6640625" style="485" customWidth="1"/>
    <col min="560" max="768" width="9.1640625" style="485"/>
    <col min="769" max="780" width="2.6640625" style="485" customWidth="1"/>
    <col min="781" max="781" width="6.1640625" style="485" customWidth="1"/>
    <col min="782" max="782" width="4.6640625" style="485" customWidth="1"/>
    <col min="783" max="783" width="4.1640625" style="485" customWidth="1"/>
    <col min="784" max="784" width="4.6640625" style="485" customWidth="1"/>
    <col min="785" max="785" width="4.33203125" style="485" customWidth="1"/>
    <col min="786" max="815" width="2.6640625" style="485" customWidth="1"/>
    <col min="816" max="1024" width="9.1640625" style="485"/>
    <col min="1025" max="1036" width="2.6640625" style="485" customWidth="1"/>
    <col min="1037" max="1037" width="6.1640625" style="485" customWidth="1"/>
    <col min="1038" max="1038" width="4.6640625" style="485" customWidth="1"/>
    <col min="1039" max="1039" width="4.1640625" style="485" customWidth="1"/>
    <col min="1040" max="1040" width="4.6640625" style="485" customWidth="1"/>
    <col min="1041" max="1041" width="4.33203125" style="485" customWidth="1"/>
    <col min="1042" max="1071" width="2.6640625" style="485" customWidth="1"/>
    <col min="1072" max="1280" width="9.1640625" style="485"/>
    <col min="1281" max="1292" width="2.6640625" style="485" customWidth="1"/>
    <col min="1293" max="1293" width="6.1640625" style="485" customWidth="1"/>
    <col min="1294" max="1294" width="4.6640625" style="485" customWidth="1"/>
    <col min="1295" max="1295" width="4.1640625" style="485" customWidth="1"/>
    <col min="1296" max="1296" width="4.6640625" style="485" customWidth="1"/>
    <col min="1297" max="1297" width="4.33203125" style="485" customWidth="1"/>
    <col min="1298" max="1327" width="2.6640625" style="485" customWidth="1"/>
    <col min="1328" max="1536" width="9.1640625" style="485"/>
    <col min="1537" max="1548" width="2.6640625" style="485" customWidth="1"/>
    <col min="1549" max="1549" width="6.1640625" style="485" customWidth="1"/>
    <col min="1550" max="1550" width="4.6640625" style="485" customWidth="1"/>
    <col min="1551" max="1551" width="4.1640625" style="485" customWidth="1"/>
    <col min="1552" max="1552" width="4.6640625" style="485" customWidth="1"/>
    <col min="1553" max="1553" width="4.33203125" style="485" customWidth="1"/>
    <col min="1554" max="1583" width="2.6640625" style="485" customWidth="1"/>
    <col min="1584" max="1792" width="9.1640625" style="485"/>
    <col min="1793" max="1804" width="2.6640625" style="485" customWidth="1"/>
    <col min="1805" max="1805" width="6.1640625" style="485" customWidth="1"/>
    <col min="1806" max="1806" width="4.6640625" style="485" customWidth="1"/>
    <col min="1807" max="1807" width="4.1640625" style="485" customWidth="1"/>
    <col min="1808" max="1808" width="4.6640625" style="485" customWidth="1"/>
    <col min="1809" max="1809" width="4.33203125" style="485" customWidth="1"/>
    <col min="1810" max="1839" width="2.6640625" style="485" customWidth="1"/>
    <col min="1840" max="2048" width="9.1640625" style="485"/>
    <col min="2049" max="2060" width="2.6640625" style="485" customWidth="1"/>
    <col min="2061" max="2061" width="6.1640625" style="485" customWidth="1"/>
    <col min="2062" max="2062" width="4.6640625" style="485" customWidth="1"/>
    <col min="2063" max="2063" width="4.1640625" style="485" customWidth="1"/>
    <col min="2064" max="2064" width="4.6640625" style="485" customWidth="1"/>
    <col min="2065" max="2065" width="4.33203125" style="485" customWidth="1"/>
    <col min="2066" max="2095" width="2.6640625" style="485" customWidth="1"/>
    <col min="2096" max="2304" width="9.1640625" style="485"/>
    <col min="2305" max="2316" width="2.6640625" style="485" customWidth="1"/>
    <col min="2317" max="2317" width="6.1640625" style="485" customWidth="1"/>
    <col min="2318" max="2318" width="4.6640625" style="485" customWidth="1"/>
    <col min="2319" max="2319" width="4.1640625" style="485" customWidth="1"/>
    <col min="2320" max="2320" width="4.6640625" style="485" customWidth="1"/>
    <col min="2321" max="2321" width="4.33203125" style="485" customWidth="1"/>
    <col min="2322" max="2351" width="2.6640625" style="485" customWidth="1"/>
    <col min="2352" max="2560" width="9.1640625" style="485"/>
    <col min="2561" max="2572" width="2.6640625" style="485" customWidth="1"/>
    <col min="2573" max="2573" width="6.1640625" style="485" customWidth="1"/>
    <col min="2574" max="2574" width="4.6640625" style="485" customWidth="1"/>
    <col min="2575" max="2575" width="4.1640625" style="485" customWidth="1"/>
    <col min="2576" max="2576" width="4.6640625" style="485" customWidth="1"/>
    <col min="2577" max="2577" width="4.33203125" style="485" customWidth="1"/>
    <col min="2578" max="2607" width="2.6640625" style="485" customWidth="1"/>
    <col min="2608" max="2816" width="9.1640625" style="485"/>
    <col min="2817" max="2828" width="2.6640625" style="485" customWidth="1"/>
    <col min="2829" max="2829" width="6.1640625" style="485" customWidth="1"/>
    <col min="2830" max="2830" width="4.6640625" style="485" customWidth="1"/>
    <col min="2831" max="2831" width="4.1640625" style="485" customWidth="1"/>
    <col min="2832" max="2832" width="4.6640625" style="485" customWidth="1"/>
    <col min="2833" max="2833" width="4.33203125" style="485" customWidth="1"/>
    <col min="2834" max="2863" width="2.6640625" style="485" customWidth="1"/>
    <col min="2864" max="3072" width="9.1640625" style="485"/>
    <col min="3073" max="3084" width="2.6640625" style="485" customWidth="1"/>
    <col min="3085" max="3085" width="6.1640625" style="485" customWidth="1"/>
    <col min="3086" max="3086" width="4.6640625" style="485" customWidth="1"/>
    <col min="3087" max="3087" width="4.1640625" style="485" customWidth="1"/>
    <col min="3088" max="3088" width="4.6640625" style="485" customWidth="1"/>
    <col min="3089" max="3089" width="4.33203125" style="485" customWidth="1"/>
    <col min="3090" max="3119" width="2.6640625" style="485" customWidth="1"/>
    <col min="3120" max="3328" width="9.1640625" style="485"/>
    <col min="3329" max="3340" width="2.6640625" style="485" customWidth="1"/>
    <col min="3341" max="3341" width="6.1640625" style="485" customWidth="1"/>
    <col min="3342" max="3342" width="4.6640625" style="485" customWidth="1"/>
    <col min="3343" max="3343" width="4.1640625" style="485" customWidth="1"/>
    <col min="3344" max="3344" width="4.6640625" style="485" customWidth="1"/>
    <col min="3345" max="3345" width="4.33203125" style="485" customWidth="1"/>
    <col min="3346" max="3375" width="2.6640625" style="485" customWidth="1"/>
    <col min="3376" max="3584" width="9.1640625" style="485"/>
    <col min="3585" max="3596" width="2.6640625" style="485" customWidth="1"/>
    <col min="3597" max="3597" width="6.1640625" style="485" customWidth="1"/>
    <col min="3598" max="3598" width="4.6640625" style="485" customWidth="1"/>
    <col min="3599" max="3599" width="4.1640625" style="485" customWidth="1"/>
    <col min="3600" max="3600" width="4.6640625" style="485" customWidth="1"/>
    <col min="3601" max="3601" width="4.33203125" style="485" customWidth="1"/>
    <col min="3602" max="3631" width="2.6640625" style="485" customWidth="1"/>
    <col min="3632" max="3840" width="9.1640625" style="485"/>
    <col min="3841" max="3852" width="2.6640625" style="485" customWidth="1"/>
    <col min="3853" max="3853" width="6.1640625" style="485" customWidth="1"/>
    <col min="3854" max="3854" width="4.6640625" style="485" customWidth="1"/>
    <col min="3855" max="3855" width="4.1640625" style="485" customWidth="1"/>
    <col min="3856" max="3856" width="4.6640625" style="485" customWidth="1"/>
    <col min="3857" max="3857" width="4.33203125" style="485" customWidth="1"/>
    <col min="3858" max="3887" width="2.6640625" style="485" customWidth="1"/>
    <col min="3888" max="4096" width="9.1640625" style="485"/>
    <col min="4097" max="4108" width="2.6640625" style="485" customWidth="1"/>
    <col min="4109" max="4109" width="6.1640625" style="485" customWidth="1"/>
    <col min="4110" max="4110" width="4.6640625" style="485" customWidth="1"/>
    <col min="4111" max="4111" width="4.1640625" style="485" customWidth="1"/>
    <col min="4112" max="4112" width="4.6640625" style="485" customWidth="1"/>
    <col min="4113" max="4113" width="4.33203125" style="485" customWidth="1"/>
    <col min="4114" max="4143" width="2.6640625" style="485" customWidth="1"/>
    <col min="4144" max="4352" width="9.1640625" style="485"/>
    <col min="4353" max="4364" width="2.6640625" style="485" customWidth="1"/>
    <col min="4365" max="4365" width="6.1640625" style="485" customWidth="1"/>
    <col min="4366" max="4366" width="4.6640625" style="485" customWidth="1"/>
    <col min="4367" max="4367" width="4.1640625" style="485" customWidth="1"/>
    <col min="4368" max="4368" width="4.6640625" style="485" customWidth="1"/>
    <col min="4369" max="4369" width="4.33203125" style="485" customWidth="1"/>
    <col min="4370" max="4399" width="2.6640625" style="485" customWidth="1"/>
    <col min="4400" max="4608" width="9.1640625" style="485"/>
    <col min="4609" max="4620" width="2.6640625" style="485" customWidth="1"/>
    <col min="4621" max="4621" width="6.1640625" style="485" customWidth="1"/>
    <col min="4622" max="4622" width="4.6640625" style="485" customWidth="1"/>
    <col min="4623" max="4623" width="4.1640625" style="485" customWidth="1"/>
    <col min="4624" max="4624" width="4.6640625" style="485" customWidth="1"/>
    <col min="4625" max="4625" width="4.33203125" style="485" customWidth="1"/>
    <col min="4626" max="4655" width="2.6640625" style="485" customWidth="1"/>
    <col min="4656" max="4864" width="9.1640625" style="485"/>
    <col min="4865" max="4876" width="2.6640625" style="485" customWidth="1"/>
    <col min="4877" max="4877" width="6.1640625" style="485" customWidth="1"/>
    <col min="4878" max="4878" width="4.6640625" style="485" customWidth="1"/>
    <col min="4879" max="4879" width="4.1640625" style="485" customWidth="1"/>
    <col min="4880" max="4880" width="4.6640625" style="485" customWidth="1"/>
    <col min="4881" max="4881" width="4.33203125" style="485" customWidth="1"/>
    <col min="4882" max="4911" width="2.6640625" style="485" customWidth="1"/>
    <col min="4912" max="5120" width="9.1640625" style="485"/>
    <col min="5121" max="5132" width="2.6640625" style="485" customWidth="1"/>
    <col min="5133" max="5133" width="6.1640625" style="485" customWidth="1"/>
    <col min="5134" max="5134" width="4.6640625" style="485" customWidth="1"/>
    <col min="5135" max="5135" width="4.1640625" style="485" customWidth="1"/>
    <col min="5136" max="5136" width="4.6640625" style="485" customWidth="1"/>
    <col min="5137" max="5137" width="4.33203125" style="485" customWidth="1"/>
    <col min="5138" max="5167" width="2.6640625" style="485" customWidth="1"/>
    <col min="5168" max="5376" width="9.1640625" style="485"/>
    <col min="5377" max="5388" width="2.6640625" style="485" customWidth="1"/>
    <col min="5389" max="5389" width="6.1640625" style="485" customWidth="1"/>
    <col min="5390" max="5390" width="4.6640625" style="485" customWidth="1"/>
    <col min="5391" max="5391" width="4.1640625" style="485" customWidth="1"/>
    <col min="5392" max="5392" width="4.6640625" style="485" customWidth="1"/>
    <col min="5393" max="5393" width="4.33203125" style="485" customWidth="1"/>
    <col min="5394" max="5423" width="2.6640625" style="485" customWidth="1"/>
    <col min="5424" max="5632" width="9.1640625" style="485"/>
    <col min="5633" max="5644" width="2.6640625" style="485" customWidth="1"/>
    <col min="5645" max="5645" width="6.1640625" style="485" customWidth="1"/>
    <col min="5646" max="5646" width="4.6640625" style="485" customWidth="1"/>
    <col min="5647" max="5647" width="4.1640625" style="485" customWidth="1"/>
    <col min="5648" max="5648" width="4.6640625" style="485" customWidth="1"/>
    <col min="5649" max="5649" width="4.33203125" style="485" customWidth="1"/>
    <col min="5650" max="5679" width="2.6640625" style="485" customWidth="1"/>
    <col min="5680" max="5888" width="9.1640625" style="485"/>
    <col min="5889" max="5900" width="2.6640625" style="485" customWidth="1"/>
    <col min="5901" max="5901" width="6.1640625" style="485" customWidth="1"/>
    <col min="5902" max="5902" width="4.6640625" style="485" customWidth="1"/>
    <col min="5903" max="5903" width="4.1640625" style="485" customWidth="1"/>
    <col min="5904" max="5904" width="4.6640625" style="485" customWidth="1"/>
    <col min="5905" max="5905" width="4.33203125" style="485" customWidth="1"/>
    <col min="5906" max="5935" width="2.6640625" style="485" customWidth="1"/>
    <col min="5936" max="6144" width="9.1640625" style="485"/>
    <col min="6145" max="6156" width="2.6640625" style="485" customWidth="1"/>
    <col min="6157" max="6157" width="6.1640625" style="485" customWidth="1"/>
    <col min="6158" max="6158" width="4.6640625" style="485" customWidth="1"/>
    <col min="6159" max="6159" width="4.1640625" style="485" customWidth="1"/>
    <col min="6160" max="6160" width="4.6640625" style="485" customWidth="1"/>
    <col min="6161" max="6161" width="4.33203125" style="485" customWidth="1"/>
    <col min="6162" max="6191" width="2.6640625" style="485" customWidth="1"/>
    <col min="6192" max="6400" width="9.1640625" style="485"/>
    <col min="6401" max="6412" width="2.6640625" style="485" customWidth="1"/>
    <col min="6413" max="6413" width="6.1640625" style="485" customWidth="1"/>
    <col min="6414" max="6414" width="4.6640625" style="485" customWidth="1"/>
    <col min="6415" max="6415" width="4.1640625" style="485" customWidth="1"/>
    <col min="6416" max="6416" width="4.6640625" style="485" customWidth="1"/>
    <col min="6417" max="6417" width="4.33203125" style="485" customWidth="1"/>
    <col min="6418" max="6447" width="2.6640625" style="485" customWidth="1"/>
    <col min="6448" max="6656" width="9.1640625" style="485"/>
    <col min="6657" max="6668" width="2.6640625" style="485" customWidth="1"/>
    <col min="6669" max="6669" width="6.1640625" style="485" customWidth="1"/>
    <col min="6670" max="6670" width="4.6640625" style="485" customWidth="1"/>
    <col min="6671" max="6671" width="4.1640625" style="485" customWidth="1"/>
    <col min="6672" max="6672" width="4.6640625" style="485" customWidth="1"/>
    <col min="6673" max="6673" width="4.33203125" style="485" customWidth="1"/>
    <col min="6674" max="6703" width="2.6640625" style="485" customWidth="1"/>
    <col min="6704" max="6912" width="9.1640625" style="485"/>
    <col min="6913" max="6924" width="2.6640625" style="485" customWidth="1"/>
    <col min="6925" max="6925" width="6.1640625" style="485" customWidth="1"/>
    <col min="6926" max="6926" width="4.6640625" style="485" customWidth="1"/>
    <col min="6927" max="6927" width="4.1640625" style="485" customWidth="1"/>
    <col min="6928" max="6928" width="4.6640625" style="485" customWidth="1"/>
    <col min="6929" max="6929" width="4.33203125" style="485" customWidth="1"/>
    <col min="6930" max="6959" width="2.6640625" style="485" customWidth="1"/>
    <col min="6960" max="7168" width="9.1640625" style="485"/>
    <col min="7169" max="7180" width="2.6640625" style="485" customWidth="1"/>
    <col min="7181" max="7181" width="6.1640625" style="485" customWidth="1"/>
    <col min="7182" max="7182" width="4.6640625" style="485" customWidth="1"/>
    <col min="7183" max="7183" width="4.1640625" style="485" customWidth="1"/>
    <col min="7184" max="7184" width="4.6640625" style="485" customWidth="1"/>
    <col min="7185" max="7185" width="4.33203125" style="485" customWidth="1"/>
    <col min="7186" max="7215" width="2.6640625" style="485" customWidth="1"/>
    <col min="7216" max="7424" width="9.1640625" style="485"/>
    <col min="7425" max="7436" width="2.6640625" style="485" customWidth="1"/>
    <col min="7437" max="7437" width="6.1640625" style="485" customWidth="1"/>
    <col min="7438" max="7438" width="4.6640625" style="485" customWidth="1"/>
    <col min="7439" max="7439" width="4.1640625" style="485" customWidth="1"/>
    <col min="7440" max="7440" width="4.6640625" style="485" customWidth="1"/>
    <col min="7441" max="7441" width="4.33203125" style="485" customWidth="1"/>
    <col min="7442" max="7471" width="2.6640625" style="485" customWidth="1"/>
    <col min="7472" max="7680" width="9.1640625" style="485"/>
    <col min="7681" max="7692" width="2.6640625" style="485" customWidth="1"/>
    <col min="7693" max="7693" width="6.1640625" style="485" customWidth="1"/>
    <col min="7694" max="7694" width="4.6640625" style="485" customWidth="1"/>
    <col min="7695" max="7695" width="4.1640625" style="485" customWidth="1"/>
    <col min="7696" max="7696" width="4.6640625" style="485" customWidth="1"/>
    <col min="7697" max="7697" width="4.33203125" style="485" customWidth="1"/>
    <col min="7698" max="7727" width="2.6640625" style="485" customWidth="1"/>
    <col min="7728" max="7936" width="9.1640625" style="485"/>
    <col min="7937" max="7948" width="2.6640625" style="485" customWidth="1"/>
    <col min="7949" max="7949" width="6.1640625" style="485" customWidth="1"/>
    <col min="7950" max="7950" width="4.6640625" style="485" customWidth="1"/>
    <col min="7951" max="7951" width="4.1640625" style="485" customWidth="1"/>
    <col min="7952" max="7952" width="4.6640625" style="485" customWidth="1"/>
    <col min="7953" max="7953" width="4.33203125" style="485" customWidth="1"/>
    <col min="7954" max="7983" width="2.6640625" style="485" customWidth="1"/>
    <col min="7984" max="8192" width="9.1640625" style="485"/>
    <col min="8193" max="8204" width="2.6640625" style="485" customWidth="1"/>
    <col min="8205" max="8205" width="6.1640625" style="485" customWidth="1"/>
    <col min="8206" max="8206" width="4.6640625" style="485" customWidth="1"/>
    <col min="8207" max="8207" width="4.1640625" style="485" customWidth="1"/>
    <col min="8208" max="8208" width="4.6640625" style="485" customWidth="1"/>
    <col min="8209" max="8209" width="4.33203125" style="485" customWidth="1"/>
    <col min="8210" max="8239" width="2.6640625" style="485" customWidth="1"/>
    <col min="8240" max="8448" width="9.1640625" style="485"/>
    <col min="8449" max="8460" width="2.6640625" style="485" customWidth="1"/>
    <col min="8461" max="8461" width="6.1640625" style="485" customWidth="1"/>
    <col min="8462" max="8462" width="4.6640625" style="485" customWidth="1"/>
    <col min="8463" max="8463" width="4.1640625" style="485" customWidth="1"/>
    <col min="8464" max="8464" width="4.6640625" style="485" customWidth="1"/>
    <col min="8465" max="8465" width="4.33203125" style="485" customWidth="1"/>
    <col min="8466" max="8495" width="2.6640625" style="485" customWidth="1"/>
    <col min="8496" max="8704" width="9.1640625" style="485"/>
    <col min="8705" max="8716" width="2.6640625" style="485" customWidth="1"/>
    <col min="8717" max="8717" width="6.1640625" style="485" customWidth="1"/>
    <col min="8718" max="8718" width="4.6640625" style="485" customWidth="1"/>
    <col min="8719" max="8719" width="4.1640625" style="485" customWidth="1"/>
    <col min="8720" max="8720" width="4.6640625" style="485" customWidth="1"/>
    <col min="8721" max="8721" width="4.33203125" style="485" customWidth="1"/>
    <col min="8722" max="8751" width="2.6640625" style="485" customWidth="1"/>
    <col min="8752" max="8960" width="9.1640625" style="485"/>
    <col min="8961" max="8972" width="2.6640625" style="485" customWidth="1"/>
    <col min="8973" max="8973" width="6.1640625" style="485" customWidth="1"/>
    <col min="8974" max="8974" width="4.6640625" style="485" customWidth="1"/>
    <col min="8975" max="8975" width="4.1640625" style="485" customWidth="1"/>
    <col min="8976" max="8976" width="4.6640625" style="485" customWidth="1"/>
    <col min="8977" max="8977" width="4.33203125" style="485" customWidth="1"/>
    <col min="8978" max="9007" width="2.6640625" style="485" customWidth="1"/>
    <col min="9008" max="9216" width="9.1640625" style="485"/>
    <col min="9217" max="9228" width="2.6640625" style="485" customWidth="1"/>
    <col min="9229" max="9229" width="6.1640625" style="485" customWidth="1"/>
    <col min="9230" max="9230" width="4.6640625" style="485" customWidth="1"/>
    <col min="9231" max="9231" width="4.1640625" style="485" customWidth="1"/>
    <col min="9232" max="9232" width="4.6640625" style="485" customWidth="1"/>
    <col min="9233" max="9233" width="4.33203125" style="485" customWidth="1"/>
    <col min="9234" max="9263" width="2.6640625" style="485" customWidth="1"/>
    <col min="9264" max="9472" width="9.1640625" style="485"/>
    <col min="9473" max="9484" width="2.6640625" style="485" customWidth="1"/>
    <col min="9485" max="9485" width="6.1640625" style="485" customWidth="1"/>
    <col min="9486" max="9486" width="4.6640625" style="485" customWidth="1"/>
    <col min="9487" max="9487" width="4.1640625" style="485" customWidth="1"/>
    <col min="9488" max="9488" width="4.6640625" style="485" customWidth="1"/>
    <col min="9489" max="9489" width="4.33203125" style="485" customWidth="1"/>
    <col min="9490" max="9519" width="2.6640625" style="485" customWidth="1"/>
    <col min="9520" max="9728" width="9.1640625" style="485"/>
    <col min="9729" max="9740" width="2.6640625" style="485" customWidth="1"/>
    <col min="9741" max="9741" width="6.1640625" style="485" customWidth="1"/>
    <col min="9742" max="9742" width="4.6640625" style="485" customWidth="1"/>
    <col min="9743" max="9743" width="4.1640625" style="485" customWidth="1"/>
    <col min="9744" max="9744" width="4.6640625" style="485" customWidth="1"/>
    <col min="9745" max="9745" width="4.33203125" style="485" customWidth="1"/>
    <col min="9746" max="9775" width="2.6640625" style="485" customWidth="1"/>
    <col min="9776" max="9984" width="9.1640625" style="485"/>
    <col min="9985" max="9996" width="2.6640625" style="485" customWidth="1"/>
    <col min="9997" max="9997" width="6.1640625" style="485" customWidth="1"/>
    <col min="9998" max="9998" width="4.6640625" style="485" customWidth="1"/>
    <col min="9999" max="9999" width="4.1640625" style="485" customWidth="1"/>
    <col min="10000" max="10000" width="4.6640625" style="485" customWidth="1"/>
    <col min="10001" max="10001" width="4.33203125" style="485" customWidth="1"/>
    <col min="10002" max="10031" width="2.6640625" style="485" customWidth="1"/>
    <col min="10032" max="10240" width="9.1640625" style="485"/>
    <col min="10241" max="10252" width="2.6640625" style="485" customWidth="1"/>
    <col min="10253" max="10253" width="6.1640625" style="485" customWidth="1"/>
    <col min="10254" max="10254" width="4.6640625" style="485" customWidth="1"/>
    <col min="10255" max="10255" width="4.1640625" style="485" customWidth="1"/>
    <col min="10256" max="10256" width="4.6640625" style="485" customWidth="1"/>
    <col min="10257" max="10257" width="4.33203125" style="485" customWidth="1"/>
    <col min="10258" max="10287" width="2.6640625" style="485" customWidth="1"/>
    <col min="10288" max="10496" width="9.1640625" style="485"/>
    <col min="10497" max="10508" width="2.6640625" style="485" customWidth="1"/>
    <col min="10509" max="10509" width="6.1640625" style="485" customWidth="1"/>
    <col min="10510" max="10510" width="4.6640625" style="485" customWidth="1"/>
    <col min="10511" max="10511" width="4.1640625" style="485" customWidth="1"/>
    <col min="10512" max="10512" width="4.6640625" style="485" customWidth="1"/>
    <col min="10513" max="10513" width="4.33203125" style="485" customWidth="1"/>
    <col min="10514" max="10543" width="2.6640625" style="485" customWidth="1"/>
    <col min="10544" max="10752" width="9.1640625" style="485"/>
    <col min="10753" max="10764" width="2.6640625" style="485" customWidth="1"/>
    <col min="10765" max="10765" width="6.1640625" style="485" customWidth="1"/>
    <col min="10766" max="10766" width="4.6640625" style="485" customWidth="1"/>
    <col min="10767" max="10767" width="4.1640625" style="485" customWidth="1"/>
    <col min="10768" max="10768" width="4.6640625" style="485" customWidth="1"/>
    <col min="10769" max="10769" width="4.33203125" style="485" customWidth="1"/>
    <col min="10770" max="10799" width="2.6640625" style="485" customWidth="1"/>
    <col min="10800" max="11008" width="9.1640625" style="485"/>
    <col min="11009" max="11020" width="2.6640625" style="485" customWidth="1"/>
    <col min="11021" max="11021" width="6.1640625" style="485" customWidth="1"/>
    <col min="11022" max="11022" width="4.6640625" style="485" customWidth="1"/>
    <col min="11023" max="11023" width="4.1640625" style="485" customWidth="1"/>
    <col min="11024" max="11024" width="4.6640625" style="485" customWidth="1"/>
    <col min="11025" max="11025" width="4.33203125" style="485" customWidth="1"/>
    <col min="11026" max="11055" width="2.6640625" style="485" customWidth="1"/>
    <col min="11056" max="11264" width="9.1640625" style="485"/>
    <col min="11265" max="11276" width="2.6640625" style="485" customWidth="1"/>
    <col min="11277" max="11277" width="6.1640625" style="485" customWidth="1"/>
    <col min="11278" max="11278" width="4.6640625" style="485" customWidth="1"/>
    <col min="11279" max="11279" width="4.1640625" style="485" customWidth="1"/>
    <col min="11280" max="11280" width="4.6640625" style="485" customWidth="1"/>
    <col min="11281" max="11281" width="4.33203125" style="485" customWidth="1"/>
    <col min="11282" max="11311" width="2.6640625" style="485" customWidth="1"/>
    <col min="11312" max="11520" width="9.1640625" style="485"/>
    <col min="11521" max="11532" width="2.6640625" style="485" customWidth="1"/>
    <col min="11533" max="11533" width="6.1640625" style="485" customWidth="1"/>
    <col min="11534" max="11534" width="4.6640625" style="485" customWidth="1"/>
    <col min="11535" max="11535" width="4.1640625" style="485" customWidth="1"/>
    <col min="11536" max="11536" width="4.6640625" style="485" customWidth="1"/>
    <col min="11537" max="11537" width="4.33203125" style="485" customWidth="1"/>
    <col min="11538" max="11567" width="2.6640625" style="485" customWidth="1"/>
    <col min="11568" max="11776" width="9.1640625" style="485"/>
    <col min="11777" max="11788" width="2.6640625" style="485" customWidth="1"/>
    <col min="11789" max="11789" width="6.1640625" style="485" customWidth="1"/>
    <col min="11790" max="11790" width="4.6640625" style="485" customWidth="1"/>
    <col min="11791" max="11791" width="4.1640625" style="485" customWidth="1"/>
    <col min="11792" max="11792" width="4.6640625" style="485" customWidth="1"/>
    <col min="11793" max="11793" width="4.33203125" style="485" customWidth="1"/>
    <col min="11794" max="11823" width="2.6640625" style="485" customWidth="1"/>
    <col min="11824" max="12032" width="9.1640625" style="485"/>
    <col min="12033" max="12044" width="2.6640625" style="485" customWidth="1"/>
    <col min="12045" max="12045" width="6.1640625" style="485" customWidth="1"/>
    <col min="12046" max="12046" width="4.6640625" style="485" customWidth="1"/>
    <col min="12047" max="12047" width="4.1640625" style="485" customWidth="1"/>
    <col min="12048" max="12048" width="4.6640625" style="485" customWidth="1"/>
    <col min="12049" max="12049" width="4.33203125" style="485" customWidth="1"/>
    <col min="12050" max="12079" width="2.6640625" style="485" customWidth="1"/>
    <col min="12080" max="12288" width="9.1640625" style="485"/>
    <col min="12289" max="12300" width="2.6640625" style="485" customWidth="1"/>
    <col min="12301" max="12301" width="6.1640625" style="485" customWidth="1"/>
    <col min="12302" max="12302" width="4.6640625" style="485" customWidth="1"/>
    <col min="12303" max="12303" width="4.1640625" style="485" customWidth="1"/>
    <col min="12304" max="12304" width="4.6640625" style="485" customWidth="1"/>
    <col min="12305" max="12305" width="4.33203125" style="485" customWidth="1"/>
    <col min="12306" max="12335" width="2.6640625" style="485" customWidth="1"/>
    <col min="12336" max="12544" width="9.1640625" style="485"/>
    <col min="12545" max="12556" width="2.6640625" style="485" customWidth="1"/>
    <col min="12557" max="12557" width="6.1640625" style="485" customWidth="1"/>
    <col min="12558" max="12558" width="4.6640625" style="485" customWidth="1"/>
    <col min="12559" max="12559" width="4.1640625" style="485" customWidth="1"/>
    <col min="12560" max="12560" width="4.6640625" style="485" customWidth="1"/>
    <col min="12561" max="12561" width="4.33203125" style="485" customWidth="1"/>
    <col min="12562" max="12591" width="2.6640625" style="485" customWidth="1"/>
    <col min="12592" max="12800" width="9.1640625" style="485"/>
    <col min="12801" max="12812" width="2.6640625" style="485" customWidth="1"/>
    <col min="12813" max="12813" width="6.1640625" style="485" customWidth="1"/>
    <col min="12814" max="12814" width="4.6640625" style="485" customWidth="1"/>
    <col min="12815" max="12815" width="4.1640625" style="485" customWidth="1"/>
    <col min="12816" max="12816" width="4.6640625" style="485" customWidth="1"/>
    <col min="12817" max="12817" width="4.33203125" style="485" customWidth="1"/>
    <col min="12818" max="12847" width="2.6640625" style="485" customWidth="1"/>
    <col min="12848" max="13056" width="9.1640625" style="485"/>
    <col min="13057" max="13068" width="2.6640625" style="485" customWidth="1"/>
    <col min="13069" max="13069" width="6.1640625" style="485" customWidth="1"/>
    <col min="13070" max="13070" width="4.6640625" style="485" customWidth="1"/>
    <col min="13071" max="13071" width="4.1640625" style="485" customWidth="1"/>
    <col min="13072" max="13072" width="4.6640625" style="485" customWidth="1"/>
    <col min="13073" max="13073" width="4.33203125" style="485" customWidth="1"/>
    <col min="13074" max="13103" width="2.6640625" style="485" customWidth="1"/>
    <col min="13104" max="13312" width="9.1640625" style="485"/>
    <col min="13313" max="13324" width="2.6640625" style="485" customWidth="1"/>
    <col min="13325" max="13325" width="6.1640625" style="485" customWidth="1"/>
    <col min="13326" max="13326" width="4.6640625" style="485" customWidth="1"/>
    <col min="13327" max="13327" width="4.1640625" style="485" customWidth="1"/>
    <col min="13328" max="13328" width="4.6640625" style="485" customWidth="1"/>
    <col min="13329" max="13329" width="4.33203125" style="485" customWidth="1"/>
    <col min="13330" max="13359" width="2.6640625" style="485" customWidth="1"/>
    <col min="13360" max="13568" width="9.1640625" style="485"/>
    <col min="13569" max="13580" width="2.6640625" style="485" customWidth="1"/>
    <col min="13581" max="13581" width="6.1640625" style="485" customWidth="1"/>
    <col min="13582" max="13582" width="4.6640625" style="485" customWidth="1"/>
    <col min="13583" max="13583" width="4.1640625" style="485" customWidth="1"/>
    <col min="13584" max="13584" width="4.6640625" style="485" customWidth="1"/>
    <col min="13585" max="13585" width="4.33203125" style="485" customWidth="1"/>
    <col min="13586" max="13615" width="2.6640625" style="485" customWidth="1"/>
    <col min="13616" max="13824" width="9.1640625" style="485"/>
    <col min="13825" max="13836" width="2.6640625" style="485" customWidth="1"/>
    <col min="13837" max="13837" width="6.1640625" style="485" customWidth="1"/>
    <col min="13838" max="13838" width="4.6640625" style="485" customWidth="1"/>
    <col min="13839" max="13839" width="4.1640625" style="485" customWidth="1"/>
    <col min="13840" max="13840" width="4.6640625" style="485" customWidth="1"/>
    <col min="13841" max="13841" width="4.33203125" style="485" customWidth="1"/>
    <col min="13842" max="13871" width="2.6640625" style="485" customWidth="1"/>
    <col min="13872" max="14080" width="9.1640625" style="485"/>
    <col min="14081" max="14092" width="2.6640625" style="485" customWidth="1"/>
    <col min="14093" max="14093" width="6.1640625" style="485" customWidth="1"/>
    <col min="14094" max="14094" width="4.6640625" style="485" customWidth="1"/>
    <col min="14095" max="14095" width="4.1640625" style="485" customWidth="1"/>
    <col min="14096" max="14096" width="4.6640625" style="485" customWidth="1"/>
    <col min="14097" max="14097" width="4.33203125" style="485" customWidth="1"/>
    <col min="14098" max="14127" width="2.6640625" style="485" customWidth="1"/>
    <col min="14128" max="14336" width="9.1640625" style="485"/>
    <col min="14337" max="14348" width="2.6640625" style="485" customWidth="1"/>
    <col min="14349" max="14349" width="6.1640625" style="485" customWidth="1"/>
    <col min="14350" max="14350" width="4.6640625" style="485" customWidth="1"/>
    <col min="14351" max="14351" width="4.1640625" style="485" customWidth="1"/>
    <col min="14352" max="14352" width="4.6640625" style="485" customWidth="1"/>
    <col min="14353" max="14353" width="4.33203125" style="485" customWidth="1"/>
    <col min="14354" max="14383" width="2.6640625" style="485" customWidth="1"/>
    <col min="14384" max="14592" width="9.1640625" style="485"/>
    <col min="14593" max="14604" width="2.6640625" style="485" customWidth="1"/>
    <col min="14605" max="14605" width="6.1640625" style="485" customWidth="1"/>
    <col min="14606" max="14606" width="4.6640625" style="485" customWidth="1"/>
    <col min="14607" max="14607" width="4.1640625" style="485" customWidth="1"/>
    <col min="14608" max="14608" width="4.6640625" style="485" customWidth="1"/>
    <col min="14609" max="14609" width="4.33203125" style="485" customWidth="1"/>
    <col min="14610" max="14639" width="2.6640625" style="485" customWidth="1"/>
    <col min="14640" max="14848" width="9.1640625" style="485"/>
    <col min="14849" max="14860" width="2.6640625" style="485" customWidth="1"/>
    <col min="14861" max="14861" width="6.1640625" style="485" customWidth="1"/>
    <col min="14862" max="14862" width="4.6640625" style="485" customWidth="1"/>
    <col min="14863" max="14863" width="4.1640625" style="485" customWidth="1"/>
    <col min="14864" max="14864" width="4.6640625" style="485" customWidth="1"/>
    <col min="14865" max="14865" width="4.33203125" style="485" customWidth="1"/>
    <col min="14866" max="14895" width="2.6640625" style="485" customWidth="1"/>
    <col min="14896" max="15104" width="9.1640625" style="485"/>
    <col min="15105" max="15116" width="2.6640625" style="485" customWidth="1"/>
    <col min="15117" max="15117" width="6.1640625" style="485" customWidth="1"/>
    <col min="15118" max="15118" width="4.6640625" style="485" customWidth="1"/>
    <col min="15119" max="15119" width="4.1640625" style="485" customWidth="1"/>
    <col min="15120" max="15120" width="4.6640625" style="485" customWidth="1"/>
    <col min="15121" max="15121" width="4.33203125" style="485" customWidth="1"/>
    <col min="15122" max="15151" width="2.6640625" style="485" customWidth="1"/>
    <col min="15152" max="15360" width="9.1640625" style="485"/>
    <col min="15361" max="15372" width="2.6640625" style="485" customWidth="1"/>
    <col min="15373" max="15373" width="6.1640625" style="485" customWidth="1"/>
    <col min="15374" max="15374" width="4.6640625" style="485" customWidth="1"/>
    <col min="15375" max="15375" width="4.1640625" style="485" customWidth="1"/>
    <col min="15376" max="15376" width="4.6640625" style="485" customWidth="1"/>
    <col min="15377" max="15377" width="4.33203125" style="485" customWidth="1"/>
    <col min="15378" max="15407" width="2.6640625" style="485" customWidth="1"/>
    <col min="15408" max="15616" width="9.1640625" style="485"/>
    <col min="15617" max="15628" width="2.6640625" style="485" customWidth="1"/>
    <col min="15629" max="15629" width="6.1640625" style="485" customWidth="1"/>
    <col min="15630" max="15630" width="4.6640625" style="485" customWidth="1"/>
    <col min="15631" max="15631" width="4.1640625" style="485" customWidth="1"/>
    <col min="15632" max="15632" width="4.6640625" style="485" customWidth="1"/>
    <col min="15633" max="15633" width="4.33203125" style="485" customWidth="1"/>
    <col min="15634" max="15663" width="2.6640625" style="485" customWidth="1"/>
    <col min="15664" max="15872" width="9.1640625" style="485"/>
    <col min="15873" max="15884" width="2.6640625" style="485" customWidth="1"/>
    <col min="15885" max="15885" width="6.1640625" style="485" customWidth="1"/>
    <col min="15886" max="15886" width="4.6640625" style="485" customWidth="1"/>
    <col min="15887" max="15887" width="4.1640625" style="485" customWidth="1"/>
    <col min="15888" max="15888" width="4.6640625" style="485" customWidth="1"/>
    <col min="15889" max="15889" width="4.33203125" style="485" customWidth="1"/>
    <col min="15890" max="15919" width="2.6640625" style="485" customWidth="1"/>
    <col min="15920" max="16128" width="9.1640625" style="485"/>
    <col min="16129" max="16140" width="2.6640625" style="485" customWidth="1"/>
    <col min="16141" max="16141" width="6.1640625" style="485" customWidth="1"/>
    <col min="16142" max="16142" width="4.6640625" style="485" customWidth="1"/>
    <col min="16143" max="16143" width="4.1640625" style="485" customWidth="1"/>
    <col min="16144" max="16144" width="4.6640625" style="485" customWidth="1"/>
    <col min="16145" max="16145" width="4.33203125" style="485" customWidth="1"/>
    <col min="16146" max="16175" width="2.6640625" style="485" customWidth="1"/>
    <col min="16176" max="16384" width="9.1640625" style="485"/>
  </cols>
  <sheetData>
    <row r="1" spans="2:27">
      <c r="B1" s="486"/>
      <c r="C1" s="487"/>
      <c r="D1" s="487"/>
      <c r="E1" s="487"/>
      <c r="F1" s="487"/>
      <c r="G1" s="487"/>
      <c r="H1" s="487"/>
      <c r="I1" s="487"/>
      <c r="J1" s="487"/>
      <c r="K1" s="487"/>
      <c r="L1" s="487"/>
      <c r="M1" s="487"/>
      <c r="N1" s="487"/>
      <c r="O1" s="487"/>
      <c r="P1" s="487"/>
      <c r="Q1" s="487"/>
      <c r="R1" s="487"/>
      <c r="S1" s="508"/>
    </row>
    <row r="2" spans="2:27" ht="30" customHeight="1">
      <c r="B2" s="488"/>
      <c r="C2" s="489" t="s">
        <v>0</v>
      </c>
      <c r="D2" s="489"/>
      <c r="E2" s="489"/>
      <c r="F2" s="489"/>
      <c r="G2" s="489"/>
      <c r="H2" s="489"/>
      <c r="I2" s="489"/>
      <c r="J2" s="489"/>
      <c r="K2" s="489"/>
      <c r="L2" s="489"/>
      <c r="M2" s="489"/>
      <c r="N2" s="489"/>
      <c r="O2" s="489"/>
      <c r="P2" s="489"/>
      <c r="Q2" s="489"/>
      <c r="R2" s="489"/>
      <c r="S2" s="509"/>
      <c r="T2" s="489"/>
      <c r="U2" s="489"/>
      <c r="V2" s="489"/>
      <c r="W2" s="489"/>
      <c r="X2" s="489"/>
      <c r="Y2" s="491"/>
      <c r="Z2" s="524"/>
    </row>
    <row r="3" spans="2:27" ht="12.75" customHeight="1">
      <c r="B3" s="490"/>
      <c r="C3" s="491"/>
      <c r="D3" s="491"/>
      <c r="E3" s="492"/>
      <c r="F3" s="492"/>
      <c r="G3" s="492"/>
      <c r="H3" s="492"/>
      <c r="I3" s="492"/>
      <c r="J3" s="492"/>
      <c r="K3" s="492"/>
      <c r="L3" s="492"/>
      <c r="M3" s="492"/>
      <c r="N3" s="492"/>
      <c r="O3" s="492"/>
      <c r="P3" s="492"/>
      <c r="Q3" s="492"/>
      <c r="R3" s="492"/>
      <c r="S3" s="510"/>
      <c r="T3" s="492"/>
      <c r="U3" s="492"/>
      <c r="V3" s="492"/>
      <c r="W3" s="492"/>
      <c r="X3" s="492"/>
      <c r="Y3" s="524"/>
      <c r="Z3" s="524"/>
    </row>
    <row r="4" spans="2:27" ht="12.75" customHeight="1">
      <c r="B4" s="490"/>
      <c r="C4" s="493" t="s">
        <v>1</v>
      </c>
      <c r="D4" s="494"/>
      <c r="E4" s="494"/>
      <c r="F4" s="494"/>
      <c r="G4" s="494"/>
      <c r="H4" s="494"/>
      <c r="I4" s="494"/>
      <c r="J4" s="494"/>
      <c r="K4" s="494"/>
      <c r="L4" s="494" t="s">
        <v>2</v>
      </c>
      <c r="M4" s="502" t="s">
        <v>3</v>
      </c>
      <c r="N4" s="503"/>
      <c r="O4" s="503"/>
      <c r="P4" s="502"/>
      <c r="Q4" s="502"/>
      <c r="R4" s="507"/>
      <c r="S4" s="511"/>
      <c r="T4" s="512"/>
      <c r="U4" s="513"/>
      <c r="V4" s="512"/>
      <c r="W4" s="512"/>
      <c r="X4" s="512"/>
      <c r="Y4" s="524"/>
      <c r="Z4" s="524"/>
    </row>
    <row r="5" spans="2:27" ht="12.75" customHeight="1">
      <c r="B5" s="490"/>
      <c r="C5" s="493" t="s">
        <v>4</v>
      </c>
      <c r="D5" s="494"/>
      <c r="E5" s="494"/>
      <c r="F5" s="494"/>
      <c r="G5" s="494"/>
      <c r="H5" s="494"/>
      <c r="I5" s="494"/>
      <c r="J5" s="494"/>
      <c r="K5" s="494"/>
      <c r="L5" s="494" t="s">
        <v>2</v>
      </c>
      <c r="M5" s="504">
        <v>2021</v>
      </c>
      <c r="N5" s="503"/>
      <c r="O5" s="503"/>
      <c r="P5" s="505"/>
      <c r="Q5" s="505"/>
      <c r="R5" s="507"/>
      <c r="S5" s="511"/>
      <c r="T5" s="512"/>
      <c r="U5" s="514"/>
      <c r="V5" s="512"/>
      <c r="W5" s="512"/>
      <c r="X5" s="512"/>
      <c r="Y5" s="524"/>
      <c r="Z5" s="524"/>
    </row>
    <row r="6" spans="2:27" ht="12.75" customHeight="1">
      <c r="B6" s="490"/>
      <c r="C6" s="493" t="s">
        <v>5</v>
      </c>
      <c r="D6" s="494"/>
      <c r="E6" s="494"/>
      <c r="F6" s="494"/>
      <c r="G6" s="494"/>
      <c r="H6" s="494"/>
      <c r="I6" s="494"/>
      <c r="J6" s="494"/>
      <c r="K6" s="494"/>
      <c r="L6" s="494" t="s">
        <v>2</v>
      </c>
      <c r="M6" s="928" t="s">
        <v>617</v>
      </c>
      <c r="N6" s="503"/>
      <c r="O6" s="503"/>
      <c r="P6" s="502"/>
      <c r="Q6" s="502"/>
      <c r="R6" s="507"/>
      <c r="S6" s="511"/>
      <c r="T6" s="512"/>
      <c r="U6" s="513"/>
      <c r="V6" s="512"/>
      <c r="W6" s="512"/>
      <c r="X6" s="512"/>
      <c r="Y6" s="524"/>
      <c r="Z6" s="524"/>
    </row>
    <row r="7" spans="2:27" ht="12.75" customHeight="1">
      <c r="B7" s="490"/>
      <c r="C7" s="493" t="s">
        <v>6</v>
      </c>
      <c r="D7" s="494"/>
      <c r="E7" s="494"/>
      <c r="F7" s="494"/>
      <c r="G7" s="494"/>
      <c r="H7" s="494"/>
      <c r="I7" s="494"/>
      <c r="J7" s="494"/>
      <c r="K7" s="494"/>
      <c r="L7" s="494" t="s">
        <v>2</v>
      </c>
      <c r="M7" s="928" t="s">
        <v>616</v>
      </c>
      <c r="N7" s="503"/>
      <c r="O7" s="503"/>
      <c r="P7" s="502"/>
      <c r="Q7" s="502"/>
      <c r="R7" s="507"/>
      <c r="S7" s="511"/>
      <c r="T7" s="512"/>
      <c r="U7" s="513"/>
      <c r="V7" s="512"/>
      <c r="W7" s="512"/>
      <c r="X7" s="512"/>
      <c r="Y7" s="524"/>
      <c r="Z7" s="524"/>
    </row>
    <row r="8" spans="2:27" ht="12.75" customHeight="1">
      <c r="B8" s="490"/>
      <c r="C8" s="493" t="s">
        <v>7</v>
      </c>
      <c r="D8" s="494"/>
      <c r="E8" s="494"/>
      <c r="F8" s="494"/>
      <c r="G8" s="494"/>
      <c r="H8" s="494"/>
      <c r="I8" s="494"/>
      <c r="J8" s="494"/>
      <c r="K8" s="494"/>
      <c r="L8" s="494" t="s">
        <v>2</v>
      </c>
      <c r="M8" s="502" t="s">
        <v>8</v>
      </c>
      <c r="N8" s="503"/>
      <c r="O8" s="503"/>
      <c r="P8" s="502"/>
      <c r="Q8" s="502"/>
      <c r="R8" s="507"/>
      <c r="S8" s="511"/>
      <c r="T8" s="512"/>
      <c r="U8" s="513"/>
      <c r="V8" s="512"/>
      <c r="W8" s="512"/>
      <c r="X8" s="512"/>
      <c r="Y8" s="524"/>
      <c r="Z8" s="524"/>
    </row>
    <row r="9" spans="2:27" ht="12.75" customHeight="1">
      <c r="B9" s="490"/>
      <c r="C9" s="493" t="s">
        <v>9</v>
      </c>
      <c r="D9" s="494"/>
      <c r="E9" s="494"/>
      <c r="F9" s="494"/>
      <c r="G9" s="494"/>
      <c r="H9" s="494"/>
      <c r="I9" s="494"/>
      <c r="J9" s="494"/>
      <c r="K9" s="494"/>
      <c r="L9" s="494" t="s">
        <v>2</v>
      </c>
      <c r="M9" s="506" t="s">
        <v>10</v>
      </c>
      <c r="N9" s="503"/>
      <c r="O9" s="503"/>
      <c r="P9" s="506"/>
      <c r="Q9" s="506"/>
      <c r="R9" s="507"/>
      <c r="S9" s="511"/>
      <c r="T9" s="512"/>
      <c r="U9" s="515"/>
      <c r="V9" s="512"/>
      <c r="W9" s="512"/>
      <c r="X9" s="512"/>
      <c r="Y9" s="524"/>
      <c r="Z9" s="524"/>
    </row>
    <row r="10" spans="2:27" ht="12.75" customHeight="1">
      <c r="B10" s="490"/>
      <c r="C10" s="493" t="s">
        <v>11</v>
      </c>
      <c r="D10" s="494"/>
      <c r="E10" s="494"/>
      <c r="F10" s="494"/>
      <c r="G10" s="494"/>
      <c r="H10" s="494"/>
      <c r="I10" s="494"/>
      <c r="J10" s="494"/>
      <c r="K10" s="494"/>
      <c r="L10" s="494" t="s">
        <v>2</v>
      </c>
      <c r="M10" s="502" t="s">
        <v>12</v>
      </c>
      <c r="N10" s="503"/>
      <c r="O10" s="503"/>
      <c r="P10" s="502"/>
      <c r="Q10" s="502"/>
      <c r="R10" s="507"/>
      <c r="S10" s="511"/>
      <c r="T10" s="512"/>
      <c r="U10" s="513"/>
      <c r="V10" s="512"/>
      <c r="W10" s="512"/>
      <c r="X10" s="512"/>
      <c r="Y10" s="524"/>
      <c r="Z10" s="524"/>
    </row>
    <row r="11" spans="2:27" ht="12.75" customHeight="1">
      <c r="B11" s="490"/>
      <c r="C11" s="493"/>
      <c r="D11" s="494"/>
      <c r="E11" s="494"/>
      <c r="F11" s="494"/>
      <c r="G11" s="494"/>
      <c r="H11" s="494"/>
      <c r="I11" s="494"/>
      <c r="J11" s="494"/>
      <c r="K11" s="494"/>
      <c r="L11" s="494"/>
      <c r="M11" s="502"/>
      <c r="N11" s="503"/>
      <c r="O11" s="503"/>
      <c r="P11" s="502"/>
      <c r="Q11" s="502"/>
      <c r="R11" s="507"/>
      <c r="S11" s="511"/>
      <c r="T11" s="512"/>
      <c r="U11" s="514"/>
      <c r="V11" s="512"/>
      <c r="W11" s="512"/>
      <c r="X11" s="512"/>
      <c r="Y11" s="524"/>
      <c r="Z11" s="524"/>
    </row>
    <row r="12" spans="2:27" ht="12.75" customHeight="1">
      <c r="B12" s="490"/>
      <c r="C12" s="493" t="s">
        <v>13</v>
      </c>
      <c r="D12" s="494"/>
      <c r="E12" s="494"/>
      <c r="F12" s="494"/>
      <c r="G12" s="494"/>
      <c r="H12" s="494"/>
      <c r="I12" s="494"/>
      <c r="J12" s="494"/>
      <c r="K12" s="494"/>
      <c r="L12" s="494" t="s">
        <v>2</v>
      </c>
      <c r="M12" s="502" t="s">
        <v>14</v>
      </c>
      <c r="N12" s="503"/>
      <c r="O12" s="503"/>
      <c r="P12" s="502"/>
      <c r="Q12" s="502"/>
      <c r="R12" s="507"/>
      <c r="S12" s="511"/>
      <c r="T12" s="512"/>
      <c r="U12" s="513"/>
      <c r="V12" s="512"/>
      <c r="W12" s="512"/>
      <c r="X12" s="512"/>
      <c r="Y12" s="524"/>
      <c r="Z12" s="524"/>
    </row>
    <row r="13" spans="2:27" ht="12.75" customHeight="1">
      <c r="B13" s="490"/>
      <c r="C13" s="493" t="s">
        <v>15</v>
      </c>
      <c r="D13" s="494"/>
      <c r="E13" s="494"/>
      <c r="F13" s="494"/>
      <c r="G13" s="494"/>
      <c r="H13" s="494"/>
      <c r="I13" s="494"/>
      <c r="J13" s="494"/>
      <c r="K13" s="494"/>
      <c r="L13" s="494" t="s">
        <v>2</v>
      </c>
      <c r="M13" s="502" t="s">
        <v>16</v>
      </c>
      <c r="N13" s="503"/>
      <c r="O13" s="503"/>
      <c r="P13" s="502"/>
      <c r="Q13" s="502"/>
      <c r="R13" s="507"/>
      <c r="S13" s="511"/>
      <c r="T13" s="512"/>
      <c r="U13" s="513"/>
      <c r="V13" s="512"/>
      <c r="W13" s="512"/>
      <c r="X13" s="512"/>
      <c r="Y13" s="524"/>
      <c r="Z13" s="524"/>
    </row>
    <row r="14" spans="2:27" ht="12.75" customHeight="1">
      <c r="B14" s="490"/>
      <c r="C14" s="493" t="s">
        <v>17</v>
      </c>
      <c r="D14" s="494"/>
      <c r="E14" s="494"/>
      <c r="F14" s="494"/>
      <c r="G14" s="494"/>
      <c r="H14" s="494"/>
      <c r="I14" s="494"/>
      <c r="J14" s="494"/>
      <c r="K14" s="494"/>
      <c r="L14" s="494" t="s">
        <v>2</v>
      </c>
      <c r="M14" s="502" t="s">
        <v>18</v>
      </c>
      <c r="N14" s="503"/>
      <c r="O14" s="503"/>
      <c r="P14" s="502"/>
      <c r="Q14" s="502"/>
      <c r="R14" s="507"/>
      <c r="S14" s="511"/>
      <c r="T14" s="512"/>
      <c r="U14" s="515"/>
      <c r="V14" s="512"/>
      <c r="W14" s="512"/>
      <c r="X14" s="512"/>
      <c r="Y14" s="525"/>
      <c r="Z14" s="525"/>
      <c r="AA14" s="525"/>
    </row>
    <row r="15" spans="2:27" ht="12.75" customHeight="1">
      <c r="B15" s="490"/>
      <c r="C15" s="493" t="s">
        <v>19</v>
      </c>
      <c r="D15" s="494"/>
      <c r="E15" s="494"/>
      <c r="F15" s="494"/>
      <c r="G15" s="494"/>
      <c r="H15" s="494"/>
      <c r="I15" s="494"/>
      <c r="J15" s="494"/>
      <c r="K15" s="494"/>
      <c r="L15" s="494" t="s">
        <v>2</v>
      </c>
      <c r="M15" s="502" t="s">
        <v>20</v>
      </c>
      <c r="N15" s="503"/>
      <c r="O15" s="503"/>
      <c r="P15" s="502"/>
      <c r="Q15" s="502"/>
      <c r="R15" s="507"/>
      <c r="S15" s="511"/>
      <c r="T15" s="512"/>
      <c r="U15" s="513"/>
      <c r="V15" s="512"/>
      <c r="W15" s="512"/>
      <c r="X15" s="512"/>
      <c r="Y15" s="524"/>
      <c r="Z15" s="524"/>
    </row>
    <row r="16" spans="2:27" ht="12.75" customHeight="1">
      <c r="B16" s="490"/>
      <c r="C16" s="493" t="s">
        <v>21</v>
      </c>
      <c r="D16" s="494"/>
      <c r="E16" s="494"/>
      <c r="F16" s="494"/>
      <c r="G16" s="494"/>
      <c r="H16" s="494"/>
      <c r="I16" s="494"/>
      <c r="J16" s="494"/>
      <c r="K16" s="494"/>
      <c r="L16" s="494" t="s">
        <v>2</v>
      </c>
      <c r="M16" s="502" t="s">
        <v>22</v>
      </c>
      <c r="N16" s="503"/>
      <c r="O16" s="503"/>
      <c r="P16" s="502"/>
      <c r="Q16" s="502"/>
      <c r="R16" s="507"/>
      <c r="S16" s="511"/>
      <c r="T16" s="512"/>
      <c r="U16" s="514"/>
      <c r="V16" s="512"/>
      <c r="W16" s="512"/>
      <c r="X16" s="512"/>
      <c r="Y16" s="524"/>
      <c r="Z16" s="524"/>
    </row>
    <row r="17" spans="2:26" ht="12.75" customHeight="1">
      <c r="B17" s="490"/>
      <c r="C17" s="493" t="s">
        <v>23</v>
      </c>
      <c r="D17" s="494"/>
      <c r="E17" s="494"/>
      <c r="F17" s="494"/>
      <c r="G17" s="494"/>
      <c r="H17" s="494"/>
      <c r="I17" s="494"/>
      <c r="J17" s="494"/>
      <c r="K17" s="494"/>
      <c r="L17" s="494" t="s">
        <v>2</v>
      </c>
      <c r="M17" s="1122">
        <v>43604</v>
      </c>
      <c r="N17" s="1122"/>
      <c r="O17" s="1122"/>
      <c r="P17" s="1122"/>
      <c r="Q17" s="502"/>
      <c r="R17" s="507"/>
      <c r="S17" s="511"/>
      <c r="T17" s="512"/>
      <c r="U17" s="513"/>
      <c r="V17" s="512"/>
      <c r="W17" s="512"/>
      <c r="X17" s="512"/>
      <c r="Y17" s="524"/>
      <c r="Z17" s="524"/>
    </row>
    <row r="18" spans="2:26" ht="12.75" customHeight="1">
      <c r="B18" s="490"/>
      <c r="C18" s="493"/>
      <c r="D18" s="493"/>
      <c r="E18" s="493"/>
      <c r="F18" s="493"/>
      <c r="G18" s="493"/>
      <c r="H18" s="493"/>
      <c r="I18" s="493"/>
      <c r="J18" s="493"/>
      <c r="K18" s="493"/>
      <c r="L18" s="493"/>
      <c r="M18" s="491"/>
      <c r="N18" s="491"/>
      <c r="O18" s="491"/>
      <c r="P18" s="491"/>
      <c r="Q18" s="491"/>
      <c r="R18" s="491"/>
      <c r="S18" s="516"/>
      <c r="T18" s="512"/>
      <c r="U18" s="513"/>
      <c r="V18" s="512"/>
      <c r="W18" s="512"/>
      <c r="X18" s="512"/>
      <c r="Y18" s="524"/>
      <c r="Z18" s="524"/>
    </row>
    <row r="19" spans="2:26" ht="12.75" customHeight="1">
      <c r="B19" s="490"/>
      <c r="C19" s="493" t="s">
        <v>24</v>
      </c>
      <c r="D19" s="494"/>
      <c r="E19" s="494"/>
      <c r="F19" s="494"/>
      <c r="G19" s="494"/>
      <c r="H19" s="494"/>
      <c r="I19" s="494"/>
      <c r="J19" s="494"/>
      <c r="K19" s="494"/>
      <c r="L19" s="494" t="s">
        <v>2</v>
      </c>
      <c r="M19" s="929" t="s">
        <v>618</v>
      </c>
      <c r="N19" s="507"/>
      <c r="O19" s="507"/>
      <c r="P19" s="491"/>
      <c r="Q19" s="491"/>
      <c r="R19" s="507"/>
      <c r="S19" s="511"/>
      <c r="T19" s="512"/>
      <c r="U19" s="517"/>
      <c r="V19" s="512"/>
      <c r="W19" s="512"/>
      <c r="X19" s="512"/>
      <c r="Y19" s="524"/>
      <c r="Z19" s="524"/>
    </row>
    <row r="20" spans="2:26" ht="12.75" customHeight="1">
      <c r="B20" s="490"/>
      <c r="C20" s="493" t="s">
        <v>25</v>
      </c>
      <c r="D20" s="494"/>
      <c r="E20" s="494"/>
      <c r="F20" s="494"/>
      <c r="G20" s="494"/>
      <c r="H20" s="494"/>
      <c r="I20" s="494"/>
      <c r="J20" s="494"/>
      <c r="K20" s="494"/>
      <c r="L20" s="494" t="s">
        <v>2</v>
      </c>
      <c r="M20" s="929" t="s">
        <v>619</v>
      </c>
      <c r="N20" s="507"/>
      <c r="O20" s="507"/>
      <c r="P20" s="491"/>
      <c r="Q20" s="491"/>
      <c r="R20" s="507"/>
      <c r="S20" s="511"/>
      <c r="T20" s="512"/>
      <c r="U20" s="517"/>
      <c r="V20" s="512"/>
      <c r="W20" s="512"/>
      <c r="X20" s="512"/>
      <c r="Y20" s="524"/>
      <c r="Z20" s="524"/>
    </row>
    <row r="21" spans="2:26" ht="12.75" customHeight="1">
      <c r="B21" s="490"/>
      <c r="C21" s="493"/>
      <c r="D21" s="494"/>
      <c r="E21" s="494"/>
      <c r="F21" s="494"/>
      <c r="G21" s="494"/>
      <c r="H21" s="494"/>
      <c r="I21" s="494"/>
      <c r="J21" s="494"/>
      <c r="K21" s="494"/>
      <c r="L21" s="494"/>
      <c r="M21" s="491"/>
      <c r="N21" s="507"/>
      <c r="O21" s="507"/>
      <c r="P21" s="491"/>
      <c r="Q21" s="491"/>
      <c r="R21" s="507"/>
      <c r="S21" s="511"/>
      <c r="T21" s="512"/>
      <c r="U21" s="517"/>
      <c r="V21" s="512"/>
      <c r="W21" s="512"/>
      <c r="X21" s="512"/>
      <c r="Y21" s="524"/>
      <c r="Z21" s="524"/>
    </row>
    <row r="22" spans="2:26" ht="12.75" customHeight="1">
      <c r="B22" s="490"/>
      <c r="C22" s="1123" t="s">
        <v>26</v>
      </c>
      <c r="D22" s="1123"/>
      <c r="E22" s="1123"/>
      <c r="F22" s="1123"/>
      <c r="G22" s="1123"/>
      <c r="H22" s="1123"/>
      <c r="I22" s="1123"/>
      <c r="J22" s="1123"/>
      <c r="K22" s="1123"/>
      <c r="L22" s="1123"/>
      <c r="M22" s="1123"/>
      <c r="N22" s="1123"/>
      <c r="O22" s="1123"/>
      <c r="P22" s="1123"/>
      <c r="Q22" s="1123"/>
      <c r="R22" s="1123"/>
      <c r="S22" s="511"/>
      <c r="T22" s="512"/>
      <c r="U22" s="517"/>
      <c r="V22" s="512"/>
      <c r="W22" s="512"/>
      <c r="X22" s="512"/>
      <c r="Y22" s="524"/>
      <c r="Z22" s="524"/>
    </row>
    <row r="23" spans="2:26" ht="12.75" customHeight="1">
      <c r="B23" s="490"/>
      <c r="C23" s="495" t="s">
        <v>27</v>
      </c>
      <c r="D23" s="496"/>
      <c r="E23" s="497"/>
      <c r="F23" s="494"/>
      <c r="G23" s="498"/>
      <c r="H23" s="493"/>
      <c r="I23" s="493"/>
      <c r="J23" s="493"/>
      <c r="K23" s="493"/>
      <c r="L23" s="494" t="s">
        <v>2</v>
      </c>
      <c r="N23" s="1124">
        <v>400</v>
      </c>
      <c r="O23" s="1124"/>
      <c r="P23" s="1124"/>
      <c r="Q23" s="1124"/>
      <c r="R23" s="518" t="s">
        <v>28</v>
      </c>
      <c r="S23" s="516"/>
      <c r="T23" s="519"/>
      <c r="U23" s="517"/>
      <c r="V23" s="519"/>
      <c r="W23" s="519"/>
      <c r="X23" s="519"/>
      <c r="Y23" s="524"/>
      <c r="Z23" s="524"/>
    </row>
    <row r="24" spans="2:26" ht="12.75" customHeight="1">
      <c r="B24" s="490"/>
      <c r="C24" s="495" t="s">
        <v>29</v>
      </c>
      <c r="D24" s="496"/>
      <c r="E24" s="497"/>
      <c r="F24" s="494"/>
      <c r="G24" s="499"/>
      <c r="H24" s="493"/>
      <c r="I24" s="493"/>
      <c r="J24" s="493"/>
      <c r="K24" s="493"/>
      <c r="L24" s="494" t="s">
        <v>2</v>
      </c>
      <c r="N24" s="1121">
        <v>2.5</v>
      </c>
      <c r="O24" s="1121"/>
      <c r="P24" s="1121"/>
      <c r="Q24" s="1121"/>
      <c r="R24" s="518" t="s">
        <v>30</v>
      </c>
      <c r="S24" s="516"/>
      <c r="T24" s="519"/>
      <c r="U24" s="517"/>
      <c r="V24" s="519"/>
      <c r="W24" s="519"/>
      <c r="X24" s="519"/>
      <c r="Y24" s="524"/>
      <c r="Z24" s="524"/>
    </row>
    <row r="25" spans="2:26" ht="12.75" customHeight="1">
      <c r="B25" s="490"/>
      <c r="C25" s="495" t="s">
        <v>31</v>
      </c>
      <c r="D25" s="496"/>
      <c r="E25" s="497"/>
      <c r="F25" s="494"/>
      <c r="G25" s="493"/>
      <c r="H25" s="493"/>
      <c r="I25" s="493"/>
      <c r="J25" s="493"/>
      <c r="K25" s="493"/>
      <c r="L25" s="494"/>
      <c r="N25" s="1121">
        <v>0.1</v>
      </c>
      <c r="O25" s="1121"/>
      <c r="P25" s="1121"/>
      <c r="Q25" s="1121"/>
      <c r="R25" s="518" t="s">
        <v>30</v>
      </c>
      <c r="S25" s="520"/>
      <c r="T25" s="521"/>
      <c r="U25" s="521"/>
      <c r="V25" s="521"/>
      <c r="W25" s="521"/>
      <c r="X25" s="521"/>
      <c r="Y25" s="524"/>
      <c r="Z25" s="524"/>
    </row>
    <row r="26" spans="2:26">
      <c r="B26" s="490"/>
      <c r="C26" s="495" t="s">
        <v>32</v>
      </c>
      <c r="D26" s="496"/>
      <c r="E26" s="497"/>
      <c r="F26" s="494"/>
      <c r="G26" s="493"/>
      <c r="H26" s="493"/>
      <c r="I26" s="493"/>
      <c r="J26" s="493"/>
      <c r="K26" s="493"/>
      <c r="L26" s="494" t="s">
        <v>2</v>
      </c>
      <c r="N26" s="1121">
        <v>0.05</v>
      </c>
      <c r="O26" s="1121"/>
      <c r="P26" s="1121"/>
      <c r="Q26" s="1121"/>
      <c r="R26" s="518" t="s">
        <v>30</v>
      </c>
      <c r="S26" s="522"/>
    </row>
    <row r="27" spans="2:26" ht="18" customHeight="1">
      <c r="B27" s="500"/>
      <c r="C27" s="501"/>
      <c r="D27" s="501"/>
      <c r="E27" s="501"/>
      <c r="F27" s="501"/>
      <c r="G27" s="501"/>
      <c r="H27" s="501"/>
      <c r="I27" s="501"/>
      <c r="J27" s="501"/>
      <c r="K27" s="501"/>
      <c r="L27" s="501"/>
      <c r="M27" s="501"/>
      <c r="N27" s="501"/>
      <c r="O27" s="501"/>
      <c r="P27" s="501"/>
      <c r="Q27" s="501"/>
      <c r="R27" s="501"/>
      <c r="S27" s="523"/>
    </row>
  </sheetData>
  <mergeCells count="6">
    <mergeCell ref="N26:Q26"/>
    <mergeCell ref="M17:P17"/>
    <mergeCell ref="C22:R22"/>
    <mergeCell ref="N23:Q23"/>
    <mergeCell ref="N24:Q24"/>
    <mergeCell ref="N25:Q25"/>
  </mergeCells>
  <printOptions horizontalCentered="1"/>
  <pageMargins left="0.74791666666666701" right="0.74791666666666701" top="0.98402777777777795" bottom="0.98402777777777795" header="0.51180555555555596" footer="0.51180555555555596"/>
  <pageSetup paperSize="9"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BF799-B2A8-402A-9E04-0161D52D081D}">
  <sheetPr>
    <tabColor rgb="FF00B050"/>
  </sheetPr>
  <dimension ref="B1:BL93"/>
  <sheetViews>
    <sheetView view="pageBreakPreview" topLeftCell="A75" zoomScale="192" zoomScaleNormal="90" zoomScaleSheetLayoutView="70" workbookViewId="0">
      <selection activeCell="AA38" sqref="AA38"/>
    </sheetView>
  </sheetViews>
  <sheetFormatPr baseColWidth="10" defaultColWidth="9.1640625" defaultRowHeight="13"/>
  <cols>
    <col min="1" max="1" width="1.33203125" style="375" customWidth="1"/>
    <col min="2" max="2" width="4.5" style="13" customWidth="1"/>
    <col min="3" max="22" width="4.83203125" style="95" customWidth="1"/>
    <col min="23" max="23" width="6.1640625" style="95" customWidth="1"/>
    <col min="24" max="28" width="4.83203125" style="95" customWidth="1"/>
    <col min="29" max="29" width="16.33203125" style="95" customWidth="1"/>
    <col min="30" max="30" width="8.83203125" style="376" customWidth="1"/>
    <col min="31" max="31" width="34.83203125" style="376" customWidth="1"/>
    <col min="32" max="32" width="11.1640625" style="377" customWidth="1"/>
    <col min="33" max="33" width="10.1640625" style="377" customWidth="1"/>
    <col min="34" max="34" width="6.33203125" style="378" customWidth="1"/>
    <col min="35" max="35" width="4.5" style="375" customWidth="1"/>
    <col min="36" max="36" width="26.1640625" style="375" customWidth="1"/>
    <col min="37" max="37" width="12.6640625" style="375" customWidth="1"/>
    <col min="38" max="38" width="10.83203125" style="375" customWidth="1"/>
    <col min="39" max="39" width="9.33203125" style="375" customWidth="1"/>
    <col min="40" max="40" width="10.83203125" style="375" customWidth="1"/>
    <col min="41" max="41" width="13.33203125" style="375" customWidth="1"/>
    <col min="42" max="42" width="11.5" style="375" customWidth="1"/>
    <col min="43" max="16384" width="9.1640625" style="375"/>
  </cols>
  <sheetData>
    <row r="1" spans="2:35">
      <c r="B1" s="1198" t="s">
        <v>125</v>
      </c>
      <c r="C1" s="1198"/>
      <c r="D1" s="1198"/>
      <c r="E1" s="1198"/>
      <c r="F1" s="1198"/>
      <c r="G1" s="1198"/>
      <c r="H1" s="1198"/>
      <c r="I1" s="1198"/>
      <c r="J1" s="1198"/>
      <c r="K1" s="1198"/>
      <c r="L1" s="1198"/>
      <c r="M1" s="1198"/>
      <c r="N1" s="1198"/>
      <c r="O1" s="1198"/>
      <c r="P1" s="1198"/>
      <c r="Q1" s="1198"/>
      <c r="R1" s="1198"/>
      <c r="S1" s="1198"/>
      <c r="T1" s="1198"/>
      <c r="U1" s="1198"/>
      <c r="V1" s="1198"/>
      <c r="W1" s="1198"/>
      <c r="X1" s="1198"/>
      <c r="Y1" s="1198"/>
      <c r="Z1" s="1198"/>
      <c r="AA1" s="1198"/>
      <c r="AB1" s="1198"/>
      <c r="AC1" s="1198"/>
      <c r="AD1" s="1198"/>
      <c r="AE1" s="1198"/>
      <c r="AF1" s="1198"/>
      <c r="AG1" s="1198"/>
      <c r="AH1" s="1198"/>
    </row>
    <row r="2" spans="2:35" ht="6.75" customHeight="1">
      <c r="B2" s="372"/>
      <c r="C2" s="1036"/>
      <c r="D2" s="1036"/>
      <c r="E2" s="1036"/>
      <c r="F2" s="1036"/>
      <c r="G2" s="1036"/>
      <c r="H2" s="1036"/>
      <c r="I2" s="1036"/>
      <c r="J2" s="1036"/>
      <c r="K2" s="1036"/>
      <c r="L2" s="1036"/>
      <c r="M2" s="1036"/>
      <c r="N2" s="1036"/>
      <c r="O2" s="1036"/>
      <c r="P2" s="1036"/>
      <c r="Q2" s="1036"/>
      <c r="R2" s="1036"/>
      <c r="S2" s="1036"/>
      <c r="T2" s="1036"/>
      <c r="U2" s="1036"/>
      <c r="V2" s="1036"/>
      <c r="W2" s="1036"/>
      <c r="X2" s="1036"/>
      <c r="Y2" s="1036"/>
      <c r="Z2" s="1036"/>
      <c r="AA2" s="1036"/>
      <c r="AB2" s="1036"/>
      <c r="AC2" s="1036"/>
      <c r="AD2" s="383"/>
      <c r="AE2" s="383"/>
      <c r="AF2" s="383"/>
      <c r="AG2" s="383"/>
      <c r="AH2" s="383"/>
    </row>
    <row r="3" spans="2:35" s="373" customFormat="1" ht="9.75" customHeight="1">
      <c r="B3" s="380" t="s">
        <v>126</v>
      </c>
      <c r="I3" s="555" t="s">
        <v>305</v>
      </c>
      <c r="J3" s="379"/>
      <c r="K3" s="379"/>
      <c r="L3" s="379"/>
      <c r="M3" s="379"/>
      <c r="N3" s="379"/>
      <c r="O3" s="379"/>
      <c r="P3" s="379"/>
      <c r="Q3" s="379"/>
      <c r="R3" s="379"/>
      <c r="S3" s="379"/>
      <c r="T3" s="379"/>
      <c r="U3" s="379"/>
      <c r="V3" s="379"/>
      <c r="W3" s="379"/>
      <c r="X3" s="379"/>
      <c r="Y3" s="379"/>
      <c r="Z3" s="379"/>
      <c r="AA3" s="379"/>
      <c r="AB3" s="379"/>
      <c r="AC3" s="379"/>
      <c r="AD3" s="384"/>
      <c r="AE3" s="385" t="s">
        <v>2</v>
      </c>
      <c r="AF3" s="377"/>
      <c r="AG3" s="377"/>
      <c r="AH3" s="386"/>
    </row>
    <row r="4" spans="2:35" s="373" customFormat="1" ht="9.75" customHeight="1">
      <c r="B4" s="380" t="s">
        <v>127</v>
      </c>
      <c r="I4" s="380" t="str">
        <f>":"&amp;" "&amp;INPUT!M10</f>
        <v>: Dusun…</v>
      </c>
      <c r="J4" s="380"/>
      <c r="K4" s="380"/>
      <c r="L4" s="380"/>
      <c r="M4" s="380"/>
      <c r="N4" s="380"/>
      <c r="O4" s="380"/>
      <c r="P4" s="380"/>
      <c r="Q4" s="380"/>
      <c r="R4" s="380"/>
      <c r="S4" s="380"/>
      <c r="T4" s="380"/>
      <c r="U4" s="380"/>
      <c r="V4" s="380"/>
      <c r="W4" s="380"/>
      <c r="X4" s="380"/>
      <c r="Y4" s="380"/>
      <c r="Z4" s="380"/>
      <c r="AA4" s="380"/>
      <c r="AB4" s="380"/>
      <c r="AC4" s="380"/>
      <c r="AD4" s="376"/>
      <c r="AE4" s="385" t="s">
        <v>2</v>
      </c>
      <c r="AF4" s="377"/>
      <c r="AG4" s="377"/>
      <c r="AH4" s="386"/>
    </row>
    <row r="5" spans="2:35" s="373" customFormat="1" ht="9.75" customHeight="1">
      <c r="B5" s="380"/>
      <c r="I5" s="379" t="str">
        <f>":"&amp;" "&amp;"Desa"&amp;" "&amp;INPUT!M9</f>
        <v>: Desa bbb</v>
      </c>
      <c r="J5" s="379"/>
      <c r="K5" s="379"/>
      <c r="L5" s="379"/>
      <c r="M5" s="379"/>
      <c r="N5" s="379"/>
      <c r="O5" s="379"/>
      <c r="P5" s="379"/>
      <c r="Q5" s="379"/>
      <c r="R5" s="379"/>
      <c r="S5" s="379"/>
      <c r="T5" s="379"/>
      <c r="U5" s="379"/>
      <c r="V5" s="379"/>
      <c r="W5" s="379"/>
      <c r="X5" s="379"/>
      <c r="Y5" s="379"/>
      <c r="Z5" s="379"/>
      <c r="AA5" s="379"/>
      <c r="AB5" s="379"/>
      <c r="AC5" s="379"/>
      <c r="AD5" s="376"/>
      <c r="AE5" s="385"/>
      <c r="AF5" s="377"/>
      <c r="AG5" s="377"/>
      <c r="AH5" s="386"/>
    </row>
    <row r="6" spans="2:35" s="373" customFormat="1" ht="9.75" customHeight="1">
      <c r="B6" s="380"/>
      <c r="I6" s="379" t="str">
        <f>":"&amp;" "&amp;INPUT!C8&amp;" "&amp;INPUT!M8</f>
        <v>: Kecamatan aaaaa</v>
      </c>
      <c r="J6" s="379"/>
      <c r="K6" s="379"/>
      <c r="L6" s="379"/>
      <c r="M6" s="379"/>
      <c r="N6" s="379"/>
      <c r="O6" s="379"/>
      <c r="P6" s="379"/>
      <c r="Q6" s="379"/>
      <c r="R6" s="379"/>
      <c r="S6" s="379"/>
      <c r="T6" s="379"/>
      <c r="U6" s="379"/>
      <c r="V6" s="379"/>
      <c r="W6" s="379"/>
      <c r="X6" s="379"/>
      <c r="Y6" s="379"/>
      <c r="Z6" s="379"/>
      <c r="AA6" s="379"/>
      <c r="AB6" s="379"/>
      <c r="AC6" s="379"/>
      <c r="AD6" s="376"/>
      <c r="AE6" s="385"/>
      <c r="AF6" s="377"/>
      <c r="AG6" s="377"/>
      <c r="AH6" s="386"/>
    </row>
    <row r="7" spans="2:35" s="373" customFormat="1" ht="9.75" customHeight="1">
      <c r="B7" s="380" t="s">
        <v>128</v>
      </c>
      <c r="I7" s="379" t="str">
        <f>":"&amp;" "&amp;INPUT!M5</f>
        <v>: 2021</v>
      </c>
      <c r="J7" s="379"/>
      <c r="K7" s="379"/>
      <c r="L7" s="379"/>
      <c r="M7" s="379"/>
      <c r="N7" s="379"/>
      <c r="O7" s="379"/>
      <c r="P7" s="379"/>
      <c r="Q7" s="379"/>
      <c r="R7" s="379"/>
      <c r="S7" s="379"/>
      <c r="T7" s="379"/>
      <c r="U7" s="379"/>
      <c r="V7" s="379"/>
      <c r="W7" s="379"/>
      <c r="X7" s="379"/>
      <c r="Y7" s="379"/>
      <c r="Z7" s="379"/>
      <c r="AA7" s="379"/>
      <c r="AB7" s="379"/>
      <c r="AC7" s="379"/>
      <c r="AD7" s="376"/>
      <c r="AE7" s="385" t="s">
        <v>2</v>
      </c>
      <c r="AF7" s="377"/>
      <c r="AG7" s="377"/>
      <c r="AH7" s="386"/>
    </row>
    <row r="8" spans="2:35" s="373" customFormat="1" ht="9.75" customHeight="1">
      <c r="B8" s="380" t="s">
        <v>129</v>
      </c>
      <c r="I8" s="381"/>
      <c r="J8" s="381"/>
      <c r="K8" s="381"/>
      <c r="L8" s="381"/>
      <c r="M8" s="381"/>
      <c r="N8" s="381"/>
      <c r="O8" s="381"/>
      <c r="P8" s="381"/>
      <c r="Q8" s="381"/>
      <c r="R8" s="381"/>
      <c r="S8" s="381"/>
      <c r="T8" s="381"/>
      <c r="U8" s="381"/>
      <c r="V8" s="381"/>
      <c r="W8" s="381"/>
      <c r="X8" s="381"/>
      <c r="Y8" s="381"/>
      <c r="Z8" s="381"/>
      <c r="AA8" s="381"/>
      <c r="AB8" s="381"/>
      <c r="AC8" s="381"/>
      <c r="AD8" s="376"/>
      <c r="AE8" s="385" t="s">
        <v>2</v>
      </c>
      <c r="AF8" s="377"/>
      <c r="AG8" s="377"/>
      <c r="AH8" s="386"/>
    </row>
    <row r="9" spans="2:35" ht="6.75" customHeight="1" thickBot="1">
      <c r="C9" s="308"/>
      <c r="D9" s="308"/>
      <c r="E9" s="308"/>
      <c r="F9" s="308"/>
      <c r="G9" s="308"/>
      <c r="H9" s="308"/>
      <c r="I9" s="308"/>
      <c r="J9" s="308"/>
      <c r="K9" s="308"/>
      <c r="L9" s="308"/>
      <c r="M9" s="308"/>
      <c r="N9" s="308"/>
      <c r="O9" s="308"/>
      <c r="P9" s="308"/>
      <c r="Q9" s="308"/>
      <c r="R9" s="308"/>
      <c r="S9" s="308"/>
      <c r="T9" s="308"/>
      <c r="U9" s="308"/>
      <c r="V9" s="308"/>
      <c r="W9" s="308"/>
      <c r="X9" s="308"/>
      <c r="Y9" s="308"/>
      <c r="Z9" s="308"/>
      <c r="AA9" s="308"/>
      <c r="AB9" s="308"/>
      <c r="AC9" s="308"/>
      <c r="AE9" s="385"/>
      <c r="AH9" s="386"/>
    </row>
    <row r="10" spans="2:35" s="374" customFormat="1" ht="31.25" customHeight="1" thickBot="1">
      <c r="B10" s="551" t="s">
        <v>90</v>
      </c>
      <c r="C10" s="1204" t="s">
        <v>130</v>
      </c>
      <c r="D10" s="1205"/>
      <c r="E10" s="1205"/>
      <c r="F10" s="1205"/>
      <c r="G10" s="1205"/>
      <c r="H10" s="1205"/>
      <c r="I10" s="1205"/>
      <c r="J10" s="1205"/>
      <c r="K10" s="1205"/>
      <c r="L10" s="1205"/>
      <c r="M10" s="1205"/>
      <c r="N10" s="1205"/>
      <c r="O10" s="1205"/>
      <c r="P10" s="1205"/>
      <c r="Q10" s="1205"/>
      <c r="R10" s="1205"/>
      <c r="S10" s="1205"/>
      <c r="T10" s="1205"/>
      <c r="U10" s="1205"/>
      <c r="V10" s="1205"/>
      <c r="W10" s="1205"/>
      <c r="X10" s="1205"/>
      <c r="Y10" s="1205"/>
      <c r="Z10" s="1205"/>
      <c r="AA10" s="1205"/>
      <c r="AB10" s="1205"/>
      <c r="AC10" s="1205"/>
      <c r="AD10" s="1199" t="s">
        <v>646</v>
      </c>
      <c r="AE10" s="1200"/>
      <c r="AF10" s="1078" t="s">
        <v>152</v>
      </c>
      <c r="AG10" s="1078" t="s">
        <v>223</v>
      </c>
      <c r="AH10" s="954"/>
      <c r="AI10" s="388"/>
    </row>
    <row r="11" spans="2:35" ht="15.75" hidden="1" customHeight="1" thickBot="1">
      <c r="B11" s="552"/>
      <c r="C11" s="1192"/>
      <c r="D11" s="1193"/>
      <c r="E11" s="1193"/>
      <c r="F11" s="1193"/>
      <c r="G11" s="1193"/>
      <c r="H11" s="1193"/>
      <c r="I11" s="1193"/>
      <c r="J11" s="1193"/>
      <c r="K11" s="1193"/>
      <c r="L11" s="1193"/>
      <c r="M11" s="1193"/>
      <c r="N11" s="1193"/>
      <c r="O11" s="1193"/>
      <c r="P11" s="1193"/>
      <c r="Q11" s="1193"/>
      <c r="R11" s="1193"/>
      <c r="S11" s="1193"/>
      <c r="T11" s="1193"/>
      <c r="U11" s="1193"/>
      <c r="V11" s="1193"/>
      <c r="W11" s="1193"/>
      <c r="X11" s="1193"/>
      <c r="Y11" s="1193"/>
      <c r="Z11" s="1193"/>
      <c r="AA11" s="1193"/>
      <c r="AB11" s="1193"/>
      <c r="AC11" s="1193"/>
      <c r="AD11" s="1055"/>
      <c r="AE11" s="1056"/>
      <c r="AF11" s="1070"/>
      <c r="AG11" s="955"/>
      <c r="AH11" s="956"/>
    </row>
    <row r="12" spans="2:35" ht="15.75" hidden="1" customHeight="1">
      <c r="B12" s="552"/>
      <c r="C12" s="1192"/>
      <c r="D12" s="1193"/>
      <c r="E12" s="1193"/>
      <c r="F12" s="1193"/>
      <c r="G12" s="1193"/>
      <c r="H12" s="1193"/>
      <c r="I12" s="1193"/>
      <c r="J12" s="1193"/>
      <c r="K12" s="1193"/>
      <c r="L12" s="1193"/>
      <c r="M12" s="1193"/>
      <c r="N12" s="1193"/>
      <c r="O12" s="1193"/>
      <c r="P12" s="1193"/>
      <c r="Q12" s="1193"/>
      <c r="R12" s="1193"/>
      <c r="S12" s="1193"/>
      <c r="T12" s="1193"/>
      <c r="U12" s="1193"/>
      <c r="V12" s="1193"/>
      <c r="W12" s="1193"/>
      <c r="X12" s="1193"/>
      <c r="Y12" s="1193"/>
      <c r="Z12" s="1193"/>
      <c r="AA12" s="1193"/>
      <c r="AB12" s="1193"/>
      <c r="AC12" s="1193"/>
      <c r="AD12" s="1057"/>
      <c r="AE12" s="1058"/>
      <c r="AF12" s="1070"/>
      <c r="AG12" s="955"/>
      <c r="AH12" s="385"/>
    </row>
    <row r="13" spans="2:35" ht="15.75" hidden="1" customHeight="1">
      <c r="B13" s="552"/>
      <c r="C13" s="1192"/>
      <c r="D13" s="1193"/>
      <c r="E13" s="1193"/>
      <c r="F13" s="1193"/>
      <c r="G13" s="1193"/>
      <c r="H13" s="1193"/>
      <c r="I13" s="1193"/>
      <c r="J13" s="1193"/>
      <c r="K13" s="1193"/>
      <c r="L13" s="1193"/>
      <c r="M13" s="1193"/>
      <c r="N13" s="1193"/>
      <c r="O13" s="1193"/>
      <c r="P13" s="1193"/>
      <c r="Q13" s="1193"/>
      <c r="R13" s="1193"/>
      <c r="S13" s="1193"/>
      <c r="T13" s="1193"/>
      <c r="U13" s="1193"/>
      <c r="V13" s="1193"/>
      <c r="W13" s="1193"/>
      <c r="X13" s="1193"/>
      <c r="Y13" s="1193"/>
      <c r="Z13" s="1193"/>
      <c r="AA13" s="1193"/>
      <c r="AB13" s="1193"/>
      <c r="AC13" s="1193"/>
      <c r="AD13" s="1059"/>
      <c r="AE13" s="1058"/>
      <c r="AF13" s="1071"/>
      <c r="AG13" s="957"/>
      <c r="AH13" s="958"/>
    </row>
    <row r="14" spans="2:35" ht="15.75" hidden="1" customHeight="1">
      <c r="B14" s="552"/>
      <c r="C14" s="1192"/>
      <c r="D14" s="1193"/>
      <c r="E14" s="1193"/>
      <c r="F14" s="1193"/>
      <c r="G14" s="1193"/>
      <c r="H14" s="1193"/>
      <c r="I14" s="1193"/>
      <c r="J14" s="1193"/>
      <c r="K14" s="1193"/>
      <c r="L14" s="1193"/>
      <c r="M14" s="1193"/>
      <c r="N14" s="1193"/>
      <c r="O14" s="1193"/>
      <c r="P14" s="1193"/>
      <c r="Q14" s="1193"/>
      <c r="R14" s="1193"/>
      <c r="S14" s="1193"/>
      <c r="T14" s="1193"/>
      <c r="U14" s="1193"/>
      <c r="V14" s="1193"/>
      <c r="W14" s="1193"/>
      <c r="X14" s="1193"/>
      <c r="Y14" s="1193"/>
      <c r="Z14" s="1193"/>
      <c r="AA14" s="1193"/>
      <c r="AB14" s="1193"/>
      <c r="AC14" s="1193"/>
      <c r="AD14" s="1057"/>
      <c r="AE14" s="1060"/>
      <c r="AF14" s="1072"/>
      <c r="AG14" s="959"/>
      <c r="AH14" s="385"/>
    </row>
    <row r="15" spans="2:35" ht="15.75" hidden="1" customHeight="1">
      <c r="B15" s="552"/>
      <c r="C15" s="1192"/>
      <c r="D15" s="1193"/>
      <c r="E15" s="1193"/>
      <c r="F15" s="1193"/>
      <c r="G15" s="1193"/>
      <c r="H15" s="1193"/>
      <c r="I15" s="1193"/>
      <c r="J15" s="1193"/>
      <c r="K15" s="1193"/>
      <c r="L15" s="1193"/>
      <c r="M15" s="1193"/>
      <c r="N15" s="1193"/>
      <c r="O15" s="1193"/>
      <c r="P15" s="1193"/>
      <c r="Q15" s="1193"/>
      <c r="R15" s="1193"/>
      <c r="S15" s="1193"/>
      <c r="T15" s="1193"/>
      <c r="U15" s="1193"/>
      <c r="V15" s="1193"/>
      <c r="W15" s="1193"/>
      <c r="X15" s="1193"/>
      <c r="Y15" s="1193"/>
      <c r="Z15" s="1193"/>
      <c r="AA15" s="1193"/>
      <c r="AB15" s="1193"/>
      <c r="AC15" s="1193"/>
      <c r="AD15" s="1059"/>
      <c r="AE15" s="1061"/>
      <c r="AF15" s="1073"/>
      <c r="AG15" s="960"/>
      <c r="AH15" s="958"/>
    </row>
    <row r="16" spans="2:35" ht="15.75" hidden="1" customHeight="1">
      <c r="B16" s="552"/>
      <c r="C16" s="1192"/>
      <c r="D16" s="1193"/>
      <c r="E16" s="1193"/>
      <c r="F16" s="1193"/>
      <c r="G16" s="1193"/>
      <c r="H16" s="1193"/>
      <c r="I16" s="1193"/>
      <c r="J16" s="1193"/>
      <c r="K16" s="1193"/>
      <c r="L16" s="1193"/>
      <c r="M16" s="1193"/>
      <c r="N16" s="1193"/>
      <c r="O16" s="1193"/>
      <c r="P16" s="1193"/>
      <c r="Q16" s="1193"/>
      <c r="R16" s="1193"/>
      <c r="S16" s="1193"/>
      <c r="T16" s="1193"/>
      <c r="U16" s="1193"/>
      <c r="V16" s="1193"/>
      <c r="W16" s="1193"/>
      <c r="X16" s="1193"/>
      <c r="Y16" s="1193"/>
      <c r="Z16" s="1193"/>
      <c r="AA16" s="1193"/>
      <c r="AB16" s="1193"/>
      <c r="AC16" s="1193"/>
      <c r="AD16" s="1057"/>
      <c r="AE16" s="1062"/>
      <c r="AF16" s="1074"/>
      <c r="AG16" s="961"/>
      <c r="AH16" s="385"/>
    </row>
    <row r="17" spans="2:64" ht="15.75" hidden="1" customHeight="1">
      <c r="B17" s="552"/>
      <c r="C17" s="1192"/>
      <c r="D17" s="1193"/>
      <c r="E17" s="1193"/>
      <c r="F17" s="1193"/>
      <c r="G17" s="1193"/>
      <c r="H17" s="1193"/>
      <c r="I17" s="1193"/>
      <c r="J17" s="1193"/>
      <c r="K17" s="1193"/>
      <c r="L17" s="1193"/>
      <c r="M17" s="1193"/>
      <c r="N17" s="1193"/>
      <c r="O17" s="1193"/>
      <c r="P17" s="1193"/>
      <c r="Q17" s="1193"/>
      <c r="R17" s="1193"/>
      <c r="S17" s="1193"/>
      <c r="T17" s="1193"/>
      <c r="U17" s="1193"/>
      <c r="V17" s="1193"/>
      <c r="W17" s="1193"/>
      <c r="X17" s="1193"/>
      <c r="Y17" s="1193"/>
      <c r="Z17" s="1193"/>
      <c r="AA17" s="1193"/>
      <c r="AB17" s="1193"/>
      <c r="AC17" s="1193"/>
      <c r="AD17" s="1059"/>
      <c r="AE17" s="1062"/>
      <c r="AF17" s="1071"/>
      <c r="AG17" s="957"/>
      <c r="AH17" s="958"/>
    </row>
    <row r="18" spans="2:64" ht="15.75" hidden="1" customHeight="1">
      <c r="B18" s="552"/>
      <c r="C18" s="1192"/>
      <c r="D18" s="1193"/>
      <c r="E18" s="1193"/>
      <c r="F18" s="1193"/>
      <c r="G18" s="1193"/>
      <c r="H18" s="1193"/>
      <c r="I18" s="1193"/>
      <c r="J18" s="1193"/>
      <c r="K18" s="1193"/>
      <c r="L18" s="1193"/>
      <c r="M18" s="1193"/>
      <c r="N18" s="1193"/>
      <c r="O18" s="1193"/>
      <c r="P18" s="1193"/>
      <c r="Q18" s="1193"/>
      <c r="R18" s="1193"/>
      <c r="S18" s="1193"/>
      <c r="T18" s="1193"/>
      <c r="U18" s="1193"/>
      <c r="V18" s="1193"/>
      <c r="W18" s="1193"/>
      <c r="X18" s="1193"/>
      <c r="Y18" s="1193"/>
      <c r="Z18" s="1193"/>
      <c r="AA18" s="1193"/>
      <c r="AB18" s="1193"/>
      <c r="AC18" s="1193"/>
      <c r="AD18" s="1057"/>
      <c r="AE18" s="1060"/>
      <c r="AF18" s="1074"/>
      <c r="AG18" s="961"/>
      <c r="AH18" s="385"/>
    </row>
    <row r="19" spans="2:64" ht="15.75" hidden="1" customHeight="1">
      <c r="B19" s="552"/>
      <c r="C19" s="1192"/>
      <c r="D19" s="1193"/>
      <c r="E19" s="1193"/>
      <c r="F19" s="1193"/>
      <c r="G19" s="1193"/>
      <c r="H19" s="1193"/>
      <c r="I19" s="1193"/>
      <c r="J19" s="1193"/>
      <c r="K19" s="1193"/>
      <c r="L19" s="1193"/>
      <c r="M19" s="1193"/>
      <c r="N19" s="1193"/>
      <c r="O19" s="1193"/>
      <c r="P19" s="1193"/>
      <c r="Q19" s="1193"/>
      <c r="R19" s="1193"/>
      <c r="S19" s="1193"/>
      <c r="T19" s="1193"/>
      <c r="U19" s="1193"/>
      <c r="V19" s="1193"/>
      <c r="W19" s="1193"/>
      <c r="X19" s="1193"/>
      <c r="Y19" s="1193"/>
      <c r="Z19" s="1193"/>
      <c r="AA19" s="1193"/>
      <c r="AB19" s="1193"/>
      <c r="AC19" s="1193"/>
      <c r="AD19" s="1059"/>
      <c r="AE19" s="1060"/>
      <c r="AF19" s="1071"/>
      <c r="AG19" s="957"/>
      <c r="AH19" s="958"/>
    </row>
    <row r="20" spans="2:64" ht="15.75" hidden="1" customHeight="1">
      <c r="B20" s="552"/>
      <c r="C20" s="1192"/>
      <c r="D20" s="1193"/>
      <c r="E20" s="1193"/>
      <c r="F20" s="1193"/>
      <c r="G20" s="1193"/>
      <c r="H20" s="1193"/>
      <c r="I20" s="1193"/>
      <c r="J20" s="1193"/>
      <c r="K20" s="1193"/>
      <c r="L20" s="1193"/>
      <c r="M20" s="1193"/>
      <c r="N20" s="1193"/>
      <c r="O20" s="1193"/>
      <c r="P20" s="1193"/>
      <c r="Q20" s="1193"/>
      <c r="R20" s="1193"/>
      <c r="S20" s="1193"/>
      <c r="T20" s="1193"/>
      <c r="U20" s="1193"/>
      <c r="V20" s="1193"/>
      <c r="W20" s="1193"/>
      <c r="X20" s="1193"/>
      <c r="Y20" s="1193"/>
      <c r="Z20" s="1193"/>
      <c r="AA20" s="1193"/>
      <c r="AB20" s="1193"/>
      <c r="AC20" s="1193"/>
      <c r="AD20" s="1057"/>
      <c r="AE20" s="1060"/>
      <c r="AF20" s="1074"/>
      <c r="AG20" s="961"/>
      <c r="AH20" s="385"/>
    </row>
    <row r="21" spans="2:64" ht="15.75" hidden="1" customHeight="1">
      <c r="B21" s="552"/>
      <c r="C21" s="1192"/>
      <c r="D21" s="1193"/>
      <c r="E21" s="1193"/>
      <c r="F21" s="1193"/>
      <c r="G21" s="1193"/>
      <c r="H21" s="1193"/>
      <c r="I21" s="1193"/>
      <c r="J21" s="1193"/>
      <c r="K21" s="1193"/>
      <c r="L21" s="1193"/>
      <c r="M21" s="1193"/>
      <c r="N21" s="1193"/>
      <c r="O21" s="1193"/>
      <c r="P21" s="1193"/>
      <c r="Q21" s="1193"/>
      <c r="R21" s="1193"/>
      <c r="S21" s="1193"/>
      <c r="T21" s="1193"/>
      <c r="U21" s="1193"/>
      <c r="V21" s="1193"/>
      <c r="W21" s="1193"/>
      <c r="X21" s="1193"/>
      <c r="Y21" s="1193"/>
      <c r="Z21" s="1193"/>
      <c r="AA21" s="1193"/>
      <c r="AB21" s="1193"/>
      <c r="AC21" s="1193"/>
      <c r="AD21" s="1059"/>
      <c r="AE21" s="1061"/>
      <c r="AF21" s="1071"/>
      <c r="AG21" s="957"/>
      <c r="AH21" s="958"/>
    </row>
    <row r="22" spans="2:64" ht="17.5" hidden="1" customHeight="1">
      <c r="B22" s="552"/>
      <c r="C22" s="1192"/>
      <c r="D22" s="1193"/>
      <c r="E22" s="1193"/>
      <c r="F22" s="1193"/>
      <c r="G22" s="1193"/>
      <c r="H22" s="1193"/>
      <c r="I22" s="1193"/>
      <c r="J22" s="1193"/>
      <c r="K22" s="1193"/>
      <c r="L22" s="1193"/>
      <c r="M22" s="1193"/>
      <c r="N22" s="1193"/>
      <c r="O22" s="1193"/>
      <c r="P22" s="1193"/>
      <c r="Q22" s="1193"/>
      <c r="R22" s="1193"/>
      <c r="S22" s="1193"/>
      <c r="T22" s="1193"/>
      <c r="U22" s="1193"/>
      <c r="V22" s="1193"/>
      <c r="W22" s="1193"/>
      <c r="X22" s="1193"/>
      <c r="Y22" s="1193"/>
      <c r="Z22" s="1193"/>
      <c r="AA22" s="1193"/>
      <c r="AB22" s="1193"/>
      <c r="AC22" s="1193"/>
      <c r="AD22" s="1063"/>
      <c r="AE22" s="1060"/>
      <c r="AF22" s="1075"/>
      <c r="AG22" s="962"/>
      <c r="AH22" s="385"/>
    </row>
    <row r="23" spans="2:64" s="374" customFormat="1" ht="15.75" customHeight="1">
      <c r="B23" s="553"/>
      <c r="C23" s="12"/>
      <c r="D23" s="90"/>
      <c r="E23" s="90"/>
      <c r="F23" s="90"/>
      <c r="G23" s="90"/>
      <c r="H23" s="556"/>
      <c r="I23" s="382"/>
      <c r="J23" s="540"/>
      <c r="K23" s="13"/>
      <c r="L23" s="541"/>
      <c r="M23" s="541"/>
      <c r="N23" s="541"/>
      <c r="O23" s="541"/>
      <c r="P23" s="541"/>
      <c r="Q23" s="541"/>
      <c r="R23" s="541"/>
      <c r="S23" s="541"/>
      <c r="T23" s="541"/>
      <c r="U23" s="541"/>
      <c r="V23" s="541"/>
      <c r="W23" s="541"/>
      <c r="X23" s="541"/>
      <c r="Y23" s="541"/>
      <c r="Z23" s="541"/>
      <c r="AA23" s="541"/>
      <c r="AB23" s="541"/>
      <c r="AC23" s="1189" t="s">
        <v>667</v>
      </c>
      <c r="AD23" s="1065"/>
      <c r="AE23" s="1186" t="s">
        <v>660</v>
      </c>
      <c r="AF23" s="1076"/>
      <c r="AG23" s="1095"/>
      <c r="AH23" s="385"/>
    </row>
    <row r="24" spans="2:64" s="374" customFormat="1" ht="15" customHeight="1">
      <c r="B24" s="552"/>
      <c r="C24" s="591"/>
      <c r="D24" s="593"/>
      <c r="E24" s="593"/>
      <c r="F24" s="593"/>
      <c r="G24" s="593"/>
      <c r="H24" s="558"/>
      <c r="I24" s="538"/>
      <c r="J24" s="592"/>
      <c r="K24" s="593"/>
      <c r="L24" s="657"/>
      <c r="M24" s="657"/>
      <c r="N24" s="657"/>
      <c r="O24" s="657"/>
      <c r="P24" s="657"/>
      <c r="Q24" s="657"/>
      <c r="R24" s="657"/>
      <c r="S24" s="657"/>
      <c r="T24" s="1118"/>
      <c r="U24" s="1117" t="s">
        <v>700</v>
      </c>
      <c r="X24" s="1117"/>
      <c r="Y24" s="1117"/>
      <c r="Z24" s="1117"/>
      <c r="AA24" s="1117"/>
      <c r="AB24" s="657"/>
      <c r="AC24" s="1190"/>
      <c r="AD24" s="1066"/>
      <c r="AE24" s="1187"/>
      <c r="AF24" s="1077"/>
      <c r="AG24" s="1077"/>
      <c r="BL24" s="374" t="s">
        <v>132</v>
      </c>
    </row>
    <row r="25" spans="2:64" s="374" customFormat="1" ht="15" customHeight="1" thickBot="1">
      <c r="B25" s="552"/>
      <c r="C25" s="591"/>
      <c r="D25" s="593"/>
      <c r="E25" s="593"/>
      <c r="F25" s="593"/>
      <c r="G25" s="593"/>
      <c r="H25" s="558"/>
      <c r="I25" s="538"/>
      <c r="J25" s="592"/>
      <c r="K25" s="593"/>
      <c r="L25" s="542"/>
      <c r="M25" s="542"/>
      <c r="N25" s="542"/>
      <c r="O25" s="542"/>
      <c r="P25" s="542"/>
      <c r="Q25" s="542"/>
      <c r="R25" s="542"/>
      <c r="S25" s="542"/>
      <c r="T25" s="542"/>
      <c r="U25" s="1117" t="s">
        <v>701</v>
      </c>
      <c r="X25" s="1117"/>
      <c r="Y25" s="1117"/>
      <c r="Z25" s="1117"/>
      <c r="AA25" s="1117"/>
      <c r="AB25" s="542"/>
      <c r="AC25" s="1190"/>
      <c r="AD25" s="1067"/>
      <c r="AE25" s="1188"/>
      <c r="AF25" s="1077"/>
      <c r="AG25" s="1077"/>
      <c r="AH25" s="534"/>
    </row>
    <row r="26" spans="2:64" s="374" customFormat="1" ht="15" customHeight="1" thickBot="1">
      <c r="B26" s="552"/>
      <c r="C26" s="591"/>
      <c r="D26" s="593"/>
      <c r="E26" s="593"/>
      <c r="F26" s="593"/>
      <c r="G26" s="593"/>
      <c r="H26" s="558"/>
      <c r="I26" s="372"/>
      <c r="J26" s="592"/>
      <c r="K26" s="593"/>
      <c r="L26" s="542"/>
      <c r="M26" s="542"/>
      <c r="N26" s="542"/>
      <c r="O26" s="542"/>
      <c r="P26" s="542"/>
      <c r="Q26" s="542"/>
      <c r="R26" s="542"/>
      <c r="S26" s="542"/>
      <c r="T26" s="1119"/>
      <c r="U26" s="1117" t="s">
        <v>703</v>
      </c>
      <c r="X26" s="1117"/>
      <c r="Y26" s="1117"/>
      <c r="Z26" s="1117"/>
      <c r="AA26" s="1117"/>
      <c r="AB26" s="542"/>
      <c r="AC26" s="1191"/>
      <c r="AD26" s="1067"/>
      <c r="AE26" s="1064"/>
      <c r="AF26" s="1077"/>
      <c r="AG26" s="1077"/>
      <c r="AH26" s="534"/>
    </row>
    <row r="27" spans="2:64" s="374" customFormat="1" ht="20" customHeight="1" thickBot="1">
      <c r="B27" s="552"/>
      <c r="C27" s="591"/>
      <c r="D27" s="593"/>
      <c r="E27" s="593"/>
      <c r="F27" s="593"/>
      <c r="G27" s="593"/>
      <c r="H27" s="558"/>
      <c r="I27" s="372"/>
      <c r="J27" s="1040" t="s">
        <v>632</v>
      </c>
      <c r="K27" s="681"/>
      <c r="L27" s="682"/>
      <c r="M27" s="682"/>
      <c r="N27" s="682"/>
      <c r="O27" s="682"/>
      <c r="P27" s="682"/>
      <c r="Q27" s="682"/>
      <c r="R27" s="682"/>
      <c r="S27" s="682"/>
      <c r="T27" s="682"/>
      <c r="U27" s="1117" t="s">
        <v>704</v>
      </c>
      <c r="V27" s="682"/>
      <c r="W27" s="682"/>
      <c r="X27" s="682"/>
      <c r="Y27" s="682"/>
      <c r="Z27" s="682"/>
      <c r="AA27" s="682"/>
      <c r="AB27" s="1050"/>
      <c r="AC27" s="1097"/>
      <c r="AD27" s="1093">
        <v>1</v>
      </c>
      <c r="AE27" s="1094" t="s">
        <v>647</v>
      </c>
      <c r="AF27" s="1079"/>
      <c r="AG27" s="1079"/>
      <c r="AH27" s="534"/>
      <c r="AI27" s="594"/>
      <c r="AJ27" s="595" t="s">
        <v>345</v>
      </c>
      <c r="AK27" s="596"/>
      <c r="AL27" s="596"/>
      <c r="AM27" s="597"/>
      <c r="AN27" s="598"/>
      <c r="AO27" s="636"/>
    </row>
    <row r="28" spans="2:64" s="374" customFormat="1" ht="20" customHeight="1">
      <c r="B28" s="552"/>
      <c r="C28" s="591"/>
      <c r="D28" s="593"/>
      <c r="E28" s="593"/>
      <c r="F28" s="593"/>
      <c r="G28" s="593"/>
      <c r="H28" s="558"/>
      <c r="I28" s="372"/>
      <c r="J28" s="758"/>
      <c r="K28" s="757"/>
      <c r="L28" s="759"/>
      <c r="M28" s="759"/>
      <c r="N28" s="759"/>
      <c r="O28" s="759"/>
      <c r="P28" s="759"/>
      <c r="Q28" s="759"/>
      <c r="R28" s="1049" t="s">
        <v>633</v>
      </c>
      <c r="S28" s="1041"/>
      <c r="T28" s="759"/>
      <c r="U28" s="759"/>
      <c r="V28" s="759"/>
      <c r="W28" s="759"/>
      <c r="X28" s="759"/>
      <c r="Y28" s="759"/>
      <c r="Z28" s="1042" t="s">
        <v>146</v>
      </c>
      <c r="AA28" s="964">
        <v>8</v>
      </c>
      <c r="AB28" s="1051" t="s">
        <v>231</v>
      </c>
      <c r="AC28" s="1098"/>
      <c r="AD28" s="1080"/>
      <c r="AE28" s="1091" t="s">
        <v>655</v>
      </c>
      <c r="AF28" s="1092">
        <f>AA38*AA39*AA40</f>
        <v>8</v>
      </c>
      <c r="AG28" s="1092" t="s">
        <v>133</v>
      </c>
      <c r="AH28" s="534"/>
      <c r="AI28" s="630"/>
      <c r="AJ28" s="1178" t="str">
        <f>AE27</f>
        <v>Galian Bronjong yang tertanam</v>
      </c>
      <c r="AK28" s="1179"/>
      <c r="AL28" s="1179"/>
      <c r="AM28" s="1179"/>
      <c r="AN28" s="1179"/>
      <c r="AO28" s="1180"/>
    </row>
    <row r="29" spans="2:64" s="374" customFormat="1" ht="20" customHeight="1" thickBot="1">
      <c r="B29" s="552"/>
      <c r="C29" s="591"/>
      <c r="D29" s="593"/>
      <c r="E29" s="593"/>
      <c r="F29" s="593"/>
      <c r="G29" s="593"/>
      <c r="H29" s="558"/>
      <c r="I29" s="372"/>
      <c r="J29" s="758"/>
      <c r="K29" s="757"/>
      <c r="L29" s="759"/>
      <c r="M29" s="759"/>
      <c r="N29" s="759"/>
      <c r="O29" s="759"/>
      <c r="P29" s="759"/>
      <c r="Q29" s="759"/>
      <c r="R29" s="759"/>
      <c r="S29" s="759"/>
      <c r="T29" s="759"/>
      <c r="U29" s="759"/>
      <c r="V29" s="759"/>
      <c r="W29" s="759"/>
      <c r="X29" s="1202" t="s">
        <v>634</v>
      </c>
      <c r="Y29" s="1203"/>
      <c r="Z29" s="1042" t="s">
        <v>146</v>
      </c>
      <c r="AA29" s="1043">
        <v>0.5</v>
      </c>
      <c r="AB29" s="1051" t="s">
        <v>30</v>
      </c>
      <c r="AC29" s="1098"/>
      <c r="AD29" s="1080"/>
      <c r="AE29" s="1081"/>
      <c r="AF29" s="1082"/>
      <c r="AG29" s="1082"/>
      <c r="AH29" s="534"/>
      <c r="AI29" s="630"/>
      <c r="AJ29" s="637" t="s">
        <v>139</v>
      </c>
      <c r="AK29" s="638" t="s">
        <v>140</v>
      </c>
      <c r="AL29" s="639" t="s">
        <v>141</v>
      </c>
      <c r="AM29" s="638" t="s">
        <v>142</v>
      </c>
      <c r="AN29" s="640" t="s">
        <v>143</v>
      </c>
      <c r="AO29" s="818" t="s">
        <v>144</v>
      </c>
    </row>
    <row r="30" spans="2:64" s="374" customFormat="1" ht="20" customHeight="1" thickBot="1">
      <c r="B30" s="552"/>
      <c r="C30" s="591"/>
      <c r="D30" s="593"/>
      <c r="E30" s="593"/>
      <c r="F30" s="593"/>
      <c r="G30" s="593"/>
      <c r="H30" s="558"/>
      <c r="I30" s="372"/>
      <c r="J30" s="758"/>
      <c r="K30" s="757"/>
      <c r="L30" s="759"/>
      <c r="M30" s="759"/>
      <c r="N30" s="759"/>
      <c r="O30" s="759"/>
      <c r="P30" s="759"/>
      <c r="Q30" s="759"/>
      <c r="R30" s="759"/>
      <c r="S30" s="759"/>
      <c r="T30" s="759"/>
      <c r="U30" s="759"/>
      <c r="V30" s="759"/>
      <c r="W30" s="759"/>
      <c r="X30" s="1202"/>
      <c r="Y30" s="1203"/>
      <c r="Z30" s="1042"/>
      <c r="AA30" s="759"/>
      <c r="AB30" s="1051"/>
      <c r="AC30" s="1098"/>
      <c r="AD30" s="1093">
        <v>2</v>
      </c>
      <c r="AE30" s="1094" t="s">
        <v>658</v>
      </c>
      <c r="AF30" s="1079"/>
      <c r="AG30" s="1079"/>
      <c r="AH30" s="534"/>
      <c r="AI30" s="630"/>
      <c r="AJ30" s="641" t="s">
        <v>147</v>
      </c>
      <c r="AK30" s="642"/>
      <c r="AL30" s="643"/>
      <c r="AM30" s="642"/>
      <c r="AN30" s="640"/>
      <c r="AO30" s="818"/>
    </row>
    <row r="31" spans="2:64" s="374" customFormat="1" ht="20" customHeight="1">
      <c r="B31" s="552"/>
      <c r="C31" s="591"/>
      <c r="D31" s="593"/>
      <c r="E31" s="593"/>
      <c r="F31" s="593"/>
      <c r="G31" s="593"/>
      <c r="H31" s="558"/>
      <c r="I31" s="557"/>
      <c r="J31" s="758"/>
      <c r="K31" s="1039"/>
      <c r="L31" s="759"/>
      <c r="M31" s="759"/>
      <c r="N31" s="759"/>
      <c r="O31" s="759"/>
      <c r="P31" s="759"/>
      <c r="Q31" s="759"/>
      <c r="R31" s="1049" t="s">
        <v>656</v>
      </c>
      <c r="S31" s="759"/>
      <c r="T31" s="759"/>
      <c r="U31" s="759"/>
      <c r="V31" s="759"/>
      <c r="W31" s="759"/>
      <c r="X31" s="1202" t="s">
        <v>636</v>
      </c>
      <c r="Y31" s="1203"/>
      <c r="Z31" s="1042" t="s">
        <v>146</v>
      </c>
      <c r="AA31" s="1043">
        <v>0.5</v>
      </c>
      <c r="AB31" s="1051" t="s">
        <v>30</v>
      </c>
      <c r="AC31" s="1098"/>
      <c r="AD31" s="1080"/>
      <c r="AE31" s="1091" t="s">
        <v>662</v>
      </c>
      <c r="AF31" s="1092">
        <f>AA49</f>
        <v>64</v>
      </c>
      <c r="AG31" s="1092" t="s">
        <v>28</v>
      </c>
      <c r="AH31" s="534"/>
      <c r="AI31" s="630"/>
      <c r="AJ31" s="611" t="s">
        <v>120</v>
      </c>
      <c r="AK31" s="612">
        <v>0.67500000000000004</v>
      </c>
      <c r="AL31" s="644">
        <f>AK31*$AF$28</f>
        <v>5.4</v>
      </c>
      <c r="AM31" s="536" t="s">
        <v>121</v>
      </c>
      <c r="AN31" s="614">
        <f>'Harga Satuan'!$J$176</f>
        <v>90000</v>
      </c>
      <c r="AO31" s="645">
        <f>AL31*AN31</f>
        <v>486000.00000000006</v>
      </c>
      <c r="BL31" s="374" t="s">
        <v>134</v>
      </c>
    </row>
    <row r="32" spans="2:64" s="374" customFormat="1" ht="20" customHeight="1" thickBot="1">
      <c r="B32" s="552"/>
      <c r="C32" s="591"/>
      <c r="D32" s="593"/>
      <c r="E32" s="593"/>
      <c r="F32" s="593"/>
      <c r="G32" s="593"/>
      <c r="H32" s="558"/>
      <c r="I32" s="557"/>
      <c r="J32" s="758"/>
      <c r="K32" s="1039"/>
      <c r="L32" s="759"/>
      <c r="M32" s="759"/>
      <c r="N32" s="759"/>
      <c r="O32" s="759"/>
      <c r="P32" s="759"/>
      <c r="Q32" s="759"/>
      <c r="R32" s="759"/>
      <c r="S32" s="759"/>
      <c r="T32" s="759"/>
      <c r="U32" s="759"/>
      <c r="V32" s="759"/>
      <c r="W32" s="759"/>
      <c r="X32" s="1202" t="s">
        <v>637</v>
      </c>
      <c r="Y32" s="1203"/>
      <c r="Z32" s="1042" t="s">
        <v>146</v>
      </c>
      <c r="AA32" s="1043">
        <v>1</v>
      </c>
      <c r="AB32" s="1051" t="s">
        <v>30</v>
      </c>
      <c r="AC32" s="1098"/>
      <c r="AD32" s="1080"/>
      <c r="AE32" s="1081"/>
      <c r="AF32" s="1079"/>
      <c r="AG32" s="1079"/>
      <c r="AH32" s="534"/>
      <c r="AI32" s="630"/>
      <c r="AJ32" s="611" t="s">
        <v>124</v>
      </c>
      <c r="AK32" s="616">
        <v>6.7500000000000004E-2</v>
      </c>
      <c r="AL32" s="644">
        <f>AK32*$AF$28</f>
        <v>0.54</v>
      </c>
      <c r="AM32" s="536" t="s">
        <v>121</v>
      </c>
      <c r="AN32" s="614">
        <f>'Harga Satuan'!$J$179</f>
        <v>150000</v>
      </c>
      <c r="AO32" s="646">
        <f>AL32*AN32</f>
        <v>81000</v>
      </c>
      <c r="AP32" s="622"/>
      <c r="BL32" s="374" t="s">
        <v>135</v>
      </c>
    </row>
    <row r="33" spans="2:42" s="374" customFormat="1" ht="20" customHeight="1" thickBot="1">
      <c r="B33" s="552"/>
      <c r="C33" s="537"/>
      <c r="D33" s="535"/>
      <c r="E33" s="535"/>
      <c r="F33" s="535"/>
      <c r="G33" s="535"/>
      <c r="H33" s="538"/>
      <c r="I33" s="538"/>
      <c r="J33" s="759"/>
      <c r="K33" s="756"/>
      <c r="L33" s="759"/>
      <c r="M33" s="759"/>
      <c r="N33" s="759"/>
      <c r="O33" s="759"/>
      <c r="P33" s="759"/>
      <c r="Q33" s="759"/>
      <c r="R33" s="1049" t="s">
        <v>645</v>
      </c>
      <c r="S33" s="759"/>
      <c r="T33" s="759"/>
      <c r="U33" s="759"/>
      <c r="V33" s="759"/>
      <c r="W33" s="759"/>
      <c r="X33" s="759"/>
      <c r="Y33" s="759"/>
      <c r="Z33" s="759"/>
      <c r="AA33" s="759"/>
      <c r="AB33" s="1051"/>
      <c r="AC33" s="1098"/>
      <c r="AD33" s="1093">
        <v>3</v>
      </c>
      <c r="AE33" s="1094" t="s">
        <v>680</v>
      </c>
      <c r="AF33" s="1079"/>
      <c r="AG33" s="1079"/>
      <c r="AI33" s="630"/>
      <c r="AJ33" s="624"/>
      <c r="AK33" s="625"/>
      <c r="AL33" s="626"/>
      <c r="AM33" s="627"/>
      <c r="AN33" s="628"/>
      <c r="AO33" s="647">
        <f>SUM(AO31:AO32)</f>
        <v>567000</v>
      </c>
      <c r="AP33" s="622"/>
    </row>
    <row r="34" spans="2:42" s="374" customFormat="1" ht="20" customHeight="1">
      <c r="B34" s="552"/>
      <c r="C34" s="537"/>
      <c r="D34" s="535"/>
      <c r="E34" s="535"/>
      <c r="F34" s="535"/>
      <c r="G34" s="535"/>
      <c r="H34" s="538"/>
      <c r="I34" s="538"/>
      <c r="J34" s="756"/>
      <c r="K34" s="756"/>
      <c r="L34" s="759"/>
      <c r="M34" s="759"/>
      <c r="N34" s="759"/>
      <c r="O34" s="759"/>
      <c r="P34" s="759"/>
      <c r="Q34" s="759"/>
      <c r="R34" s="1041" t="s">
        <v>638</v>
      </c>
      <c r="S34" s="759"/>
      <c r="T34" s="759"/>
      <c r="U34" s="759"/>
      <c r="V34" s="759"/>
      <c r="W34" s="759"/>
      <c r="X34" s="759"/>
      <c r="Y34" s="759"/>
      <c r="Z34" s="1042" t="s">
        <v>146</v>
      </c>
      <c r="AA34" s="1043">
        <v>8</v>
      </c>
      <c r="AB34" s="1051" t="s">
        <v>30</v>
      </c>
      <c r="AC34" s="1105" t="s">
        <v>702</v>
      </c>
      <c r="AD34" s="1080"/>
      <c r="AE34" s="1091" t="s">
        <v>682</v>
      </c>
      <c r="AF34" s="1092">
        <f>AA35</f>
        <v>32</v>
      </c>
      <c r="AG34" s="1092" t="s">
        <v>231</v>
      </c>
      <c r="AH34" s="534"/>
      <c r="AP34" s="622"/>
    </row>
    <row r="35" spans="2:42" s="374" customFormat="1" ht="20" customHeight="1" thickBot="1">
      <c r="B35" s="552"/>
      <c r="C35" s="537"/>
      <c r="D35" s="535"/>
      <c r="E35" s="535"/>
      <c r="F35" s="535"/>
      <c r="G35" s="535"/>
      <c r="H35" s="372"/>
      <c r="I35" s="538"/>
      <c r="J35" s="756"/>
      <c r="K35" s="756"/>
      <c r="L35" s="759"/>
      <c r="M35" s="759"/>
      <c r="N35" s="759"/>
      <c r="O35" s="759"/>
      <c r="P35" s="759"/>
      <c r="Q35" s="759"/>
      <c r="R35" s="759"/>
      <c r="S35" s="759"/>
      <c r="T35" s="759"/>
      <c r="U35" s="759"/>
      <c r="V35" s="759"/>
      <c r="W35" s="759" t="s">
        <v>681</v>
      </c>
      <c r="X35" s="759"/>
      <c r="Y35" s="759"/>
      <c r="Z35" s="1042" t="s">
        <v>146</v>
      </c>
      <c r="AA35" s="964">
        <f>AA28*(AA34/2)</f>
        <v>32</v>
      </c>
      <c r="AB35" s="1051" t="s">
        <v>231</v>
      </c>
      <c r="AC35" s="1098"/>
      <c r="AD35" s="1068"/>
      <c r="AE35" s="1069"/>
      <c r="AF35" s="1079"/>
      <c r="AG35" s="1079"/>
      <c r="AH35" s="534"/>
      <c r="AI35" s="187"/>
      <c r="AJ35" s="938"/>
      <c r="AK35" s="1035"/>
      <c r="AL35" s="1035"/>
      <c r="AM35" s="1035"/>
      <c r="AN35" s="1035"/>
      <c r="AO35" s="1035"/>
      <c r="AP35" s="622"/>
    </row>
    <row r="36" spans="2:42" s="374" customFormat="1" ht="20" customHeight="1" thickBot="1">
      <c r="B36" s="552"/>
      <c r="C36" s="537"/>
      <c r="D36" s="535"/>
      <c r="E36" s="535"/>
      <c r="F36" s="535"/>
      <c r="G36" s="535"/>
      <c r="H36" s="372"/>
      <c r="I36" s="538"/>
      <c r="J36" s="756"/>
      <c r="K36" s="756"/>
      <c r="L36" s="756"/>
      <c r="M36" s="756"/>
      <c r="N36" s="756"/>
      <c r="O36" s="756"/>
      <c r="P36" s="756"/>
      <c r="Q36" s="756"/>
      <c r="R36" s="1046" t="s">
        <v>648</v>
      </c>
      <c r="S36" s="756"/>
      <c r="T36" s="756"/>
      <c r="U36" s="756"/>
      <c r="V36" s="756"/>
      <c r="W36" s="756"/>
      <c r="X36" s="756"/>
      <c r="Y36" s="756"/>
      <c r="Z36" s="756"/>
      <c r="AA36" s="756"/>
      <c r="AB36" s="1052"/>
      <c r="AC36" s="1099"/>
      <c r="AD36" s="1093">
        <v>4</v>
      </c>
      <c r="AE36" s="1094" t="s">
        <v>688</v>
      </c>
      <c r="AF36" s="1079"/>
      <c r="AG36" s="1079"/>
      <c r="AH36" s="534"/>
      <c r="AJ36" s="651" t="s">
        <v>657</v>
      </c>
      <c r="AK36" s="649"/>
      <c r="AL36" s="649"/>
      <c r="AM36" s="649"/>
      <c r="AN36" s="649"/>
      <c r="AO36" s="649"/>
      <c r="AP36" s="622"/>
    </row>
    <row r="37" spans="2:42" s="374" customFormat="1" ht="20" customHeight="1">
      <c r="B37" s="552"/>
      <c r="C37" s="537"/>
      <c r="D37" s="535"/>
      <c r="E37" s="535"/>
      <c r="F37" s="535"/>
      <c r="G37" s="535"/>
      <c r="H37" s="372"/>
      <c r="I37" s="538"/>
      <c r="J37" s="756"/>
      <c r="K37" s="756"/>
      <c r="L37" s="756"/>
      <c r="M37" s="756"/>
      <c r="N37" s="756"/>
      <c r="O37" s="756"/>
      <c r="P37" s="756"/>
      <c r="Q37" s="756"/>
      <c r="R37" s="1046" t="s">
        <v>649</v>
      </c>
      <c r="S37" s="756"/>
      <c r="T37" s="756"/>
      <c r="U37" s="756"/>
      <c r="V37" s="756"/>
      <c r="W37" s="756"/>
      <c r="X37" s="756"/>
      <c r="Y37" s="756"/>
      <c r="Z37" s="756"/>
      <c r="AA37" s="756"/>
      <c r="AB37" s="1052"/>
      <c r="AC37" s="1109" t="s">
        <v>689</v>
      </c>
      <c r="AD37" s="1110" t="s">
        <v>336</v>
      </c>
      <c r="AE37" s="1091" t="s">
        <v>292</v>
      </c>
      <c r="AF37" s="1092">
        <f>(AA31*1*AA38)+(AA32*1*AA38)</f>
        <v>12</v>
      </c>
      <c r="AG37" s="1092" t="s">
        <v>133</v>
      </c>
      <c r="AH37" s="534"/>
      <c r="AJ37" s="1178" t="str">
        <f>AE30</f>
        <v>Cecucuk Bambu</v>
      </c>
      <c r="AK37" s="1179"/>
      <c r="AL37" s="1179"/>
      <c r="AM37" s="1179"/>
      <c r="AN37" s="1179"/>
      <c r="AO37" s="1180"/>
      <c r="AP37" s="622"/>
    </row>
    <row r="38" spans="2:42" s="374" customFormat="1" ht="20" customHeight="1" thickBot="1">
      <c r="B38" s="552"/>
      <c r="C38" s="537"/>
      <c r="D38" s="535"/>
      <c r="E38" s="535"/>
      <c r="F38" s="535"/>
      <c r="G38" s="535"/>
      <c r="H38" s="372"/>
      <c r="I38" s="538"/>
      <c r="J38" s="756"/>
      <c r="K38" s="756"/>
      <c r="L38" s="756"/>
      <c r="M38" s="756"/>
      <c r="N38" s="756"/>
      <c r="O38" s="756"/>
      <c r="P38" s="756"/>
      <c r="Q38" s="756"/>
      <c r="R38" s="1044"/>
      <c r="S38" s="756"/>
      <c r="T38" s="756"/>
      <c r="U38" s="756"/>
      <c r="V38" s="756"/>
      <c r="W38" s="756"/>
      <c r="X38" s="1181" t="s">
        <v>651</v>
      </c>
      <c r="Y38" s="1183"/>
      <c r="Z38" s="1042" t="s">
        <v>146</v>
      </c>
      <c r="AA38" s="963">
        <f>AA34</f>
        <v>8</v>
      </c>
      <c r="AB38" s="1051" t="s">
        <v>30</v>
      </c>
      <c r="AC38" s="1099"/>
      <c r="AD38" s="1068"/>
      <c r="AE38" s="1069"/>
      <c r="AF38" s="1079"/>
      <c r="AG38" s="1079"/>
      <c r="AH38" s="534"/>
      <c r="AJ38" s="637" t="s">
        <v>139</v>
      </c>
      <c r="AK38" s="638" t="s">
        <v>140</v>
      </c>
      <c r="AL38" s="639" t="s">
        <v>141</v>
      </c>
      <c r="AM38" s="638" t="s">
        <v>142</v>
      </c>
      <c r="AN38" s="640" t="s">
        <v>143</v>
      </c>
      <c r="AO38" s="818" t="s">
        <v>144</v>
      </c>
      <c r="AP38" s="622"/>
    </row>
    <row r="39" spans="2:42" s="374" customFormat="1" ht="20" customHeight="1">
      <c r="B39" s="552"/>
      <c r="C39" s="537"/>
      <c r="D39" s="535"/>
      <c r="E39" s="535"/>
      <c r="F39" s="535"/>
      <c r="G39" s="535"/>
      <c r="H39" s="372"/>
      <c r="I39" s="538"/>
      <c r="J39" s="756"/>
      <c r="K39" s="756"/>
      <c r="L39" s="756"/>
      <c r="M39" s="756"/>
      <c r="N39" s="756"/>
      <c r="O39" s="756"/>
      <c r="P39" s="756"/>
      <c r="Q39" s="756"/>
      <c r="R39" s="1044"/>
      <c r="S39" s="756"/>
      <c r="T39" s="756"/>
      <c r="U39" s="756"/>
      <c r="V39" s="756"/>
      <c r="W39" s="756"/>
      <c r="X39" s="1181" t="s">
        <v>650</v>
      </c>
      <c r="Y39" s="1183"/>
      <c r="Z39" s="1042" t="s">
        <v>146</v>
      </c>
      <c r="AA39" s="1045">
        <v>2</v>
      </c>
      <c r="AB39" s="1051" t="s">
        <v>30</v>
      </c>
      <c r="AC39" s="1099"/>
      <c r="AD39" s="1068"/>
      <c r="AE39" s="1069"/>
      <c r="AF39" s="1079"/>
      <c r="AG39" s="1079"/>
      <c r="AH39" s="534"/>
      <c r="AJ39" s="641" t="s">
        <v>147</v>
      </c>
      <c r="AK39" s="642"/>
      <c r="AL39" s="643"/>
      <c r="AM39" s="642"/>
      <c r="AN39" s="640"/>
      <c r="AO39" s="818"/>
      <c r="AP39" s="622"/>
    </row>
    <row r="40" spans="2:42" s="374" customFormat="1" ht="20" customHeight="1">
      <c r="B40" s="552"/>
      <c r="C40" s="340" t="s">
        <v>639</v>
      </c>
      <c r="D40" s="372"/>
      <c r="E40" s="372"/>
      <c r="F40" s="372"/>
      <c r="G40" s="372"/>
      <c r="H40" s="538"/>
      <c r="I40" s="538"/>
      <c r="J40" s="759"/>
      <c r="K40" s="756"/>
      <c r="L40" s="756"/>
      <c r="M40" s="756"/>
      <c r="N40" s="756"/>
      <c r="O40" s="756"/>
      <c r="P40" s="756"/>
      <c r="Q40" s="756"/>
      <c r="R40" s="1044"/>
      <c r="S40" s="756"/>
      <c r="T40" s="756"/>
      <c r="U40" s="756"/>
      <c r="V40" s="756"/>
      <c r="W40" s="756"/>
      <c r="X40" s="1181" t="s">
        <v>652</v>
      </c>
      <c r="Y40" s="1183"/>
      <c r="Z40" s="1042" t="s">
        <v>146</v>
      </c>
      <c r="AA40" s="1045">
        <v>0.5</v>
      </c>
      <c r="AB40" s="1051" t="s">
        <v>30</v>
      </c>
      <c r="AC40" s="1098"/>
      <c r="AD40" s="1068"/>
      <c r="AE40" s="1069"/>
      <c r="AF40" s="1079"/>
      <c r="AG40" s="1079"/>
      <c r="AH40" s="534"/>
      <c r="AJ40" s="652" t="s">
        <v>120</v>
      </c>
      <c r="AK40" s="653">
        <v>0.12</v>
      </c>
      <c r="AL40" s="654">
        <f>$AF$31*AK40</f>
        <v>7.68</v>
      </c>
      <c r="AM40" s="536" t="s">
        <v>121</v>
      </c>
      <c r="AN40" s="614">
        <f>'Harga Satuan'!$J$176</f>
        <v>90000</v>
      </c>
      <c r="AO40" s="645">
        <f>AL40*AN40</f>
        <v>691200</v>
      </c>
      <c r="AP40" s="622"/>
    </row>
    <row r="41" spans="2:42" s="374" customFormat="1" ht="20" customHeight="1">
      <c r="B41" s="552"/>
      <c r="C41" s="340" t="s">
        <v>640</v>
      </c>
      <c r="D41" s="372"/>
      <c r="E41" s="372"/>
      <c r="F41" s="372"/>
      <c r="G41" s="372"/>
      <c r="H41" s="538"/>
      <c r="I41" s="538"/>
      <c r="J41" s="756"/>
      <c r="K41" s="756"/>
      <c r="L41" s="756"/>
      <c r="M41" s="756"/>
      <c r="N41" s="756"/>
      <c r="O41" s="756"/>
      <c r="P41" s="756"/>
      <c r="Q41" s="756"/>
      <c r="R41" s="1044" t="s">
        <v>654</v>
      </c>
      <c r="S41" s="756"/>
      <c r="T41" s="756"/>
      <c r="U41" s="756"/>
      <c r="V41" s="756"/>
      <c r="W41" s="756"/>
      <c r="X41" s="756"/>
      <c r="Y41" s="756"/>
      <c r="Z41" s="756"/>
      <c r="AA41" s="756"/>
      <c r="AB41" s="1052"/>
      <c r="AC41" s="1099"/>
      <c r="AD41" s="1068"/>
      <c r="AE41" s="1069"/>
      <c r="AF41" s="1079"/>
      <c r="AG41" s="1079"/>
      <c r="AH41" s="534"/>
      <c r="AJ41" s="652" t="s">
        <v>124</v>
      </c>
      <c r="AK41" s="653">
        <v>1.2E-2</v>
      </c>
      <c r="AL41" s="654">
        <f>$AF$31*AK41</f>
        <v>0.76800000000000002</v>
      </c>
      <c r="AM41" s="536" t="s">
        <v>121</v>
      </c>
      <c r="AN41" s="614">
        <f>'Harga Satuan'!$J$179</f>
        <v>150000</v>
      </c>
      <c r="AO41" s="645">
        <f>AL41*AN41</f>
        <v>115200</v>
      </c>
      <c r="AP41" s="622"/>
    </row>
    <row r="42" spans="2:42" s="374" customFormat="1" ht="20" customHeight="1">
      <c r="B42" s="552"/>
      <c r="C42" s="340" t="s">
        <v>659</v>
      </c>
      <c r="D42" s="372"/>
      <c r="E42" s="372"/>
      <c r="F42" s="372"/>
      <c r="G42" s="372"/>
      <c r="H42" s="538"/>
      <c r="I42" s="538"/>
      <c r="J42" s="756"/>
      <c r="K42" s="756"/>
      <c r="L42" s="756"/>
      <c r="M42" s="756"/>
      <c r="N42" s="756"/>
      <c r="O42" s="756"/>
      <c r="P42" s="756"/>
      <c r="Q42" s="756"/>
      <c r="R42" s="1044" t="s">
        <v>653</v>
      </c>
      <c r="S42" s="756"/>
      <c r="T42" s="756"/>
      <c r="U42" s="756"/>
      <c r="V42" s="756"/>
      <c r="W42" s="756"/>
      <c r="X42" s="756"/>
      <c r="Y42" s="756"/>
      <c r="Z42" s="756"/>
      <c r="AA42" s="756"/>
      <c r="AB42" s="1052"/>
      <c r="AC42" s="1099"/>
      <c r="AD42" s="1068"/>
      <c r="AE42" s="1069"/>
      <c r="AF42" s="1079"/>
      <c r="AG42" s="1079"/>
      <c r="AH42" s="534"/>
      <c r="AJ42" s="641" t="s">
        <v>145</v>
      </c>
      <c r="AK42" s="642"/>
      <c r="AL42" s="643"/>
      <c r="AM42" s="642"/>
      <c r="AN42" s="640"/>
      <c r="AO42" s="818"/>
      <c r="AP42" s="622"/>
    </row>
    <row r="43" spans="2:42" s="374" customFormat="1" ht="20" customHeight="1">
      <c r="B43" s="552"/>
      <c r="C43" s="340"/>
      <c r="D43" s="372"/>
      <c r="E43" s="372"/>
      <c r="F43" s="372"/>
      <c r="G43" s="372"/>
      <c r="H43" s="538"/>
      <c r="I43" s="538"/>
      <c r="J43" s="756"/>
      <c r="K43" s="756"/>
      <c r="L43" s="756"/>
      <c r="M43" s="756"/>
      <c r="N43" s="756"/>
      <c r="O43" s="756"/>
      <c r="P43" s="756"/>
      <c r="Q43" s="756"/>
      <c r="R43" s="1044"/>
      <c r="S43" s="756"/>
      <c r="T43" s="756"/>
      <c r="U43" s="756"/>
      <c r="V43" s="756"/>
      <c r="W43" s="756"/>
      <c r="X43" s="756"/>
      <c r="Y43" s="756"/>
      <c r="Z43" s="756"/>
      <c r="AA43" s="756"/>
      <c r="AB43" s="1052"/>
      <c r="AC43" s="1099"/>
      <c r="AD43" s="1068"/>
      <c r="AE43" s="1069"/>
      <c r="AF43" s="1079"/>
      <c r="AG43" s="1079"/>
      <c r="AH43" s="534"/>
      <c r="AJ43" s="652" t="s">
        <v>661</v>
      </c>
      <c r="AK43" s="653">
        <v>1.05</v>
      </c>
      <c r="AL43" s="654">
        <f>$AF$31*AK43</f>
        <v>67.2</v>
      </c>
      <c r="AM43" s="788" t="s">
        <v>28</v>
      </c>
      <c r="AN43" s="614">
        <v>5000</v>
      </c>
      <c r="AO43" s="645">
        <f>AL43*AN43</f>
        <v>336000</v>
      </c>
      <c r="AP43" s="622"/>
    </row>
    <row r="44" spans="2:42" s="374" customFormat="1" ht="20" customHeight="1">
      <c r="B44" s="552"/>
      <c r="C44" s="340"/>
      <c r="D44" s="372"/>
      <c r="E44" s="372"/>
      <c r="F44" s="372"/>
      <c r="G44" s="372"/>
      <c r="H44" s="538"/>
      <c r="I44" s="538"/>
      <c r="J44" s="756"/>
      <c r="K44" s="756"/>
      <c r="L44" s="756"/>
      <c r="M44" s="756"/>
      <c r="N44" s="756"/>
      <c r="O44" s="756"/>
      <c r="P44" s="756"/>
      <c r="Q44" s="756"/>
      <c r="R44" s="756"/>
      <c r="S44" s="756"/>
      <c r="T44" s="756"/>
      <c r="U44" s="756"/>
      <c r="V44" s="756"/>
      <c r="W44" s="756"/>
      <c r="X44" s="756"/>
      <c r="Y44" s="756"/>
      <c r="Z44" s="756"/>
      <c r="AA44" s="756"/>
      <c r="AB44" s="1052"/>
      <c r="AC44" s="1099"/>
      <c r="AD44" s="1068"/>
      <c r="AE44" s="1069"/>
      <c r="AF44" s="1079"/>
      <c r="AG44" s="1079"/>
      <c r="AH44" s="534"/>
      <c r="AJ44" s="655"/>
      <c r="AK44" s="655"/>
      <c r="AL44" s="655"/>
      <c r="AM44" s="655"/>
      <c r="AN44" s="655"/>
      <c r="AO44" s="656">
        <f>SUM(AO40:AO43)</f>
        <v>1142400</v>
      </c>
      <c r="AP44" s="622"/>
    </row>
    <row r="45" spans="2:42" s="374" customFormat="1" ht="20" customHeight="1">
      <c r="B45" s="552"/>
      <c r="C45" s="537"/>
      <c r="D45" s="535"/>
      <c r="E45" s="535"/>
      <c r="F45" s="535"/>
      <c r="G45" s="535"/>
      <c r="H45" s="538"/>
      <c r="I45" s="538"/>
      <c r="J45" s="756"/>
      <c r="K45" s="756"/>
      <c r="L45" s="756"/>
      <c r="M45" s="756"/>
      <c r="N45" s="756"/>
      <c r="O45" s="756"/>
      <c r="P45" s="756"/>
      <c r="Q45" s="756"/>
      <c r="R45" s="1046" t="s">
        <v>641</v>
      </c>
      <c r="S45" s="756"/>
      <c r="T45" s="756"/>
      <c r="U45" s="756"/>
      <c r="V45" s="756"/>
      <c r="W45" s="756"/>
      <c r="X45" s="756"/>
      <c r="Y45" s="757" t="s">
        <v>636</v>
      </c>
      <c r="Z45" s="758" t="s">
        <v>146</v>
      </c>
      <c r="AA45" s="1045">
        <v>0.5</v>
      </c>
      <c r="AB45" s="1052" t="s">
        <v>30</v>
      </c>
      <c r="AC45" s="1099"/>
      <c r="AD45" s="1068"/>
      <c r="AE45" s="1069"/>
      <c r="AF45" s="1079"/>
      <c r="AG45" s="1079"/>
      <c r="AJ45" s="374" t="s">
        <v>672</v>
      </c>
      <c r="AK45" s="1106">
        <f>AA51</f>
        <v>4</v>
      </c>
      <c r="AL45" s="374" t="s">
        <v>673</v>
      </c>
      <c r="AM45" s="882">
        <f>AL43/AK45</f>
        <v>16.8</v>
      </c>
    </row>
    <row r="46" spans="2:42" s="374" customFormat="1" ht="20" customHeight="1">
      <c r="B46" s="552"/>
      <c r="C46" s="537"/>
      <c r="D46" s="535"/>
      <c r="E46" s="535"/>
      <c r="F46" s="535"/>
      <c r="G46" s="535"/>
      <c r="H46" s="538"/>
      <c r="I46" s="538"/>
      <c r="J46" s="756"/>
      <c r="K46" s="756"/>
      <c r="L46" s="756"/>
      <c r="M46" s="756"/>
      <c r="N46" s="756"/>
      <c r="O46" s="756"/>
      <c r="P46" s="756"/>
      <c r="Q46" s="756"/>
      <c r="R46" s="1046" t="s">
        <v>642</v>
      </c>
      <c r="S46" s="756"/>
      <c r="T46" s="756"/>
      <c r="U46" s="756"/>
      <c r="V46" s="756"/>
      <c r="W46" s="756"/>
      <c r="X46" s="756"/>
      <c r="Y46" s="756" t="s">
        <v>644</v>
      </c>
      <c r="Z46" s="758" t="s">
        <v>146</v>
      </c>
      <c r="AA46" s="1043">
        <v>1</v>
      </c>
      <c r="AB46" s="1052" t="s">
        <v>30</v>
      </c>
      <c r="AC46" s="1099"/>
      <c r="AD46" s="1068"/>
      <c r="AE46" s="1069"/>
      <c r="AF46" s="1079"/>
      <c r="AG46" s="1079"/>
      <c r="AH46" s="534"/>
    </row>
    <row r="47" spans="2:42" s="374" customFormat="1" ht="20" customHeight="1">
      <c r="B47" s="552"/>
      <c r="C47" s="537"/>
      <c r="D47" s="535"/>
      <c r="E47" s="535"/>
      <c r="F47" s="535"/>
      <c r="G47" s="535"/>
      <c r="H47" s="538"/>
      <c r="I47" s="538"/>
      <c r="J47" s="756"/>
      <c r="K47" s="756"/>
      <c r="L47" s="756"/>
      <c r="M47" s="756"/>
      <c r="N47" s="756"/>
      <c r="O47" s="756"/>
      <c r="P47" s="756"/>
      <c r="Q47" s="756"/>
      <c r="R47" s="1044" t="s">
        <v>663</v>
      </c>
      <c r="S47" s="756"/>
      <c r="T47" s="756"/>
      <c r="U47" s="756"/>
      <c r="V47" s="756"/>
      <c r="W47" s="756"/>
      <c r="X47" s="756"/>
      <c r="Y47" s="757" t="s">
        <v>643</v>
      </c>
      <c r="Z47" s="758" t="s">
        <v>146</v>
      </c>
      <c r="AA47" s="1104">
        <f>2/AA45</f>
        <v>4</v>
      </c>
      <c r="AB47" s="1053" t="s">
        <v>115</v>
      </c>
      <c r="AC47" s="1100" t="s">
        <v>666</v>
      </c>
      <c r="AD47" s="1068"/>
      <c r="AE47" s="1069"/>
      <c r="AF47" s="1079"/>
      <c r="AG47" s="1079"/>
      <c r="AH47" s="534"/>
      <c r="AI47" s="594"/>
      <c r="AJ47" s="1184" t="s">
        <v>678</v>
      </c>
      <c r="AK47" s="1184"/>
      <c r="AL47" s="1184"/>
      <c r="AM47" s="1184"/>
      <c r="AN47" s="1184"/>
      <c r="AO47" s="1184"/>
      <c r="AP47" s="943"/>
    </row>
    <row r="48" spans="2:42" s="374" customFormat="1" ht="20" customHeight="1">
      <c r="B48" s="552"/>
      <c r="C48" s="537"/>
      <c r="D48" s="535"/>
      <c r="E48" s="535"/>
      <c r="F48" s="535"/>
      <c r="G48" s="535"/>
      <c r="H48" s="538"/>
      <c r="I48" s="538"/>
      <c r="J48" s="1044"/>
      <c r="K48" s="1044"/>
      <c r="L48" s="1046"/>
      <c r="M48" s="1046"/>
      <c r="N48" s="1046"/>
      <c r="O48" s="1046"/>
      <c r="P48" s="1046"/>
      <c r="Q48" s="1046"/>
      <c r="R48" s="1046"/>
      <c r="S48" s="1046"/>
      <c r="T48" s="1046"/>
      <c r="U48" s="1046"/>
      <c r="V48" s="1096" t="s">
        <v>664</v>
      </c>
      <c r="W48" s="1046"/>
      <c r="X48" s="1046"/>
      <c r="Y48" s="757" t="s">
        <v>665</v>
      </c>
      <c r="Z48" s="758" t="s">
        <v>146</v>
      </c>
      <c r="AA48" s="1104">
        <f>AA34/AA45</f>
        <v>16</v>
      </c>
      <c r="AB48" s="1053" t="s">
        <v>115</v>
      </c>
      <c r="AC48" s="1101"/>
      <c r="AD48" s="1080"/>
      <c r="AE48" s="1081"/>
      <c r="AF48" s="1079"/>
      <c r="AG48" s="1079"/>
      <c r="AH48" s="534"/>
      <c r="AI48" s="601"/>
      <c r="AJ48" s="1184"/>
      <c r="AK48" s="1184"/>
      <c r="AL48" s="1184"/>
      <c r="AM48" s="1184"/>
      <c r="AN48" s="1184"/>
      <c r="AO48" s="1184"/>
      <c r="AP48" s="943"/>
    </row>
    <row r="49" spans="2:42" s="374" customFormat="1" ht="20" customHeight="1">
      <c r="B49" s="552"/>
      <c r="C49" s="537"/>
      <c r="D49" s="535"/>
      <c r="E49" s="535"/>
      <c r="F49" s="535"/>
      <c r="G49" s="535"/>
      <c r="H49" s="538"/>
      <c r="I49" s="538"/>
      <c r="J49" s="1044"/>
      <c r="K49" s="1044"/>
      <c r="L49" s="1044"/>
      <c r="M49" s="1044"/>
      <c r="N49" s="1044"/>
      <c r="O49" s="1044"/>
      <c r="P49" s="1044"/>
      <c r="Q49" s="1044"/>
      <c r="R49" s="1044"/>
      <c r="S49" s="1044"/>
      <c r="T49" s="1181" t="s">
        <v>668</v>
      </c>
      <c r="U49" s="1182"/>
      <c r="V49" s="1182"/>
      <c r="W49" s="1182"/>
      <c r="X49" s="1182"/>
      <c r="Y49" s="1183"/>
      <c r="Z49" s="756"/>
      <c r="AA49" s="963">
        <f>AA48*AA47*AA46</f>
        <v>64</v>
      </c>
      <c r="AB49" s="1052" t="s">
        <v>336</v>
      </c>
      <c r="AC49" s="1105" t="s">
        <v>669</v>
      </c>
      <c r="AD49" s="1080"/>
      <c r="AE49" s="1083"/>
      <c r="AF49" s="1079"/>
      <c r="AG49" s="1079"/>
      <c r="AH49" s="534"/>
      <c r="AI49" s="601"/>
      <c r="AJ49" s="1185" t="s">
        <v>679</v>
      </c>
      <c r="AK49" s="1185"/>
      <c r="AL49" s="1185"/>
      <c r="AM49" s="1185"/>
      <c r="AN49" s="1185"/>
      <c r="AO49" s="1185"/>
      <c r="AP49" s="943"/>
    </row>
    <row r="50" spans="2:42" s="374" customFormat="1" ht="20" customHeight="1">
      <c r="B50" s="552"/>
      <c r="C50" s="537"/>
      <c r="D50" s="535"/>
      <c r="E50" s="535"/>
      <c r="F50" s="535"/>
      <c r="G50" s="535"/>
      <c r="H50" s="538"/>
      <c r="I50" s="538"/>
      <c r="J50" s="1041"/>
      <c r="K50" s="1044"/>
      <c r="L50" s="1044"/>
      <c r="M50" s="1044"/>
      <c r="N50" s="1044"/>
      <c r="O50" s="1044"/>
      <c r="P50" s="1044"/>
      <c r="Q50" s="1044"/>
      <c r="R50" s="1044"/>
      <c r="S50" s="1044"/>
      <c r="T50" s="1044"/>
      <c r="U50" s="1044"/>
      <c r="V50" s="1044"/>
      <c r="W50" s="1044"/>
      <c r="X50" s="1044"/>
      <c r="Y50" s="756"/>
      <c r="Z50" s="756"/>
      <c r="AA50" s="756"/>
      <c r="AB50" s="1052"/>
      <c r="AC50" s="1099"/>
      <c r="AD50" s="1080"/>
      <c r="AE50" s="1081"/>
      <c r="AF50" s="1084"/>
      <c r="AG50" s="1084"/>
      <c r="AH50" s="534"/>
      <c r="AI50" s="601"/>
      <c r="AJ50" s="1185"/>
      <c r="AK50" s="1185"/>
      <c r="AL50" s="1185"/>
      <c r="AM50" s="1185"/>
      <c r="AN50" s="1185"/>
      <c r="AO50" s="1185"/>
      <c r="AP50" s="943"/>
    </row>
    <row r="51" spans="2:42" s="374" customFormat="1" ht="20" customHeight="1">
      <c r="B51" s="552"/>
      <c r="C51" s="537"/>
      <c r="D51" s="535"/>
      <c r="E51" s="535"/>
      <c r="F51" s="535"/>
      <c r="G51" s="535"/>
      <c r="H51" s="538"/>
      <c r="I51" s="538"/>
      <c r="J51" s="1044"/>
      <c r="K51" s="1044"/>
      <c r="L51" s="1044"/>
      <c r="M51" s="1044"/>
      <c r="N51" s="1044"/>
      <c r="O51" s="1044"/>
      <c r="P51" s="1044"/>
      <c r="Q51" s="1044"/>
      <c r="R51" s="1046" t="s">
        <v>670</v>
      </c>
      <c r="S51" s="1044"/>
      <c r="T51" s="1044"/>
      <c r="U51" s="1044"/>
      <c r="V51" s="1044"/>
      <c r="W51" s="1044"/>
      <c r="X51" s="1044"/>
      <c r="Y51" s="756"/>
      <c r="Z51" s="758" t="s">
        <v>146</v>
      </c>
      <c r="AA51" s="1045">
        <v>4</v>
      </c>
      <c r="AB51" s="1052" t="s">
        <v>30</v>
      </c>
      <c r="AC51" s="1099"/>
      <c r="AD51" s="1080"/>
      <c r="AE51" s="1083"/>
      <c r="AF51" s="1079"/>
      <c r="AG51" s="1079"/>
      <c r="AH51" s="534"/>
      <c r="AI51" s="601"/>
      <c r="AP51" s="943"/>
    </row>
    <row r="52" spans="2:42" s="374" customFormat="1" ht="20" customHeight="1">
      <c r="B52" s="552"/>
      <c r="C52" s="537"/>
      <c r="D52" s="535"/>
      <c r="E52" s="535"/>
      <c r="F52" s="535"/>
      <c r="G52" s="535"/>
      <c r="H52" s="538"/>
      <c r="I52" s="538"/>
      <c r="J52" s="1044"/>
      <c r="K52" s="1044"/>
      <c r="L52" s="1044"/>
      <c r="M52" s="1044"/>
      <c r="N52" s="1044"/>
      <c r="O52" s="1044"/>
      <c r="P52" s="1044"/>
      <c r="Q52" s="1044"/>
      <c r="R52" s="1046" t="s">
        <v>671</v>
      </c>
      <c r="S52" s="1044"/>
      <c r="T52" s="1044"/>
      <c r="U52" s="1044"/>
      <c r="V52" s="1044"/>
      <c r="W52" s="1044"/>
      <c r="X52" s="1044"/>
      <c r="Y52" s="756"/>
      <c r="Z52" s="756"/>
      <c r="AA52" s="756"/>
      <c r="AB52" s="1052"/>
      <c r="AC52" s="1099"/>
      <c r="AD52" s="1080"/>
      <c r="AE52" s="1085"/>
      <c r="AF52" s="1084"/>
      <c r="AG52" s="1084"/>
      <c r="AH52" s="534"/>
      <c r="AI52" s="601"/>
      <c r="AJ52" s="1194" t="str">
        <f>AE34</f>
        <v>Bronjong 2x1x0.5 perbuah</v>
      </c>
      <c r="AK52" s="1195"/>
      <c r="AL52" s="1195"/>
      <c r="AM52" s="1195"/>
      <c r="AN52" s="1195"/>
      <c r="AO52" s="1196"/>
      <c r="AP52" s="943"/>
    </row>
    <row r="53" spans="2:42" s="374" customFormat="1" ht="20" customHeight="1" thickBot="1">
      <c r="B53" s="552"/>
      <c r="C53" s="537"/>
      <c r="D53" s="535"/>
      <c r="E53" s="535"/>
      <c r="F53" s="535"/>
      <c r="G53" s="535"/>
      <c r="H53" s="538"/>
      <c r="I53" s="538"/>
      <c r="J53" s="1044"/>
      <c r="K53" s="1044"/>
      <c r="L53" s="1044"/>
      <c r="M53" s="1044"/>
      <c r="N53" s="1044"/>
      <c r="O53" s="1044"/>
      <c r="P53" s="1044"/>
      <c r="Q53" s="1044"/>
      <c r="R53" s="1044"/>
      <c r="S53" s="1044"/>
      <c r="T53" s="1044"/>
      <c r="U53" s="1044"/>
      <c r="V53" s="1044"/>
      <c r="W53" s="1044"/>
      <c r="X53" s="1044"/>
      <c r="Y53" s="756"/>
      <c r="Z53" s="756"/>
      <c r="AA53" s="756"/>
      <c r="AB53" s="1052"/>
      <c r="AC53" s="1098"/>
      <c r="AD53" s="1080"/>
      <c r="AE53" s="1083"/>
      <c r="AF53" s="1079"/>
      <c r="AG53" s="1079"/>
      <c r="AH53" s="534"/>
      <c r="AI53" s="601"/>
      <c r="AJ53" s="1108" t="s">
        <v>336</v>
      </c>
      <c r="AK53" s="603" t="s">
        <v>140</v>
      </c>
      <c r="AL53" s="604" t="s">
        <v>141</v>
      </c>
      <c r="AM53" s="603" t="s">
        <v>142</v>
      </c>
      <c r="AN53" s="605" t="s">
        <v>143</v>
      </c>
      <c r="AO53" s="670" t="s">
        <v>144</v>
      </c>
      <c r="AP53" s="943"/>
    </row>
    <row r="54" spans="2:42" s="374" customFormat="1" ht="20" customHeight="1">
      <c r="B54" s="552"/>
      <c r="C54" s="537"/>
      <c r="D54" s="535"/>
      <c r="E54" s="535"/>
      <c r="F54" s="535"/>
      <c r="G54" s="535"/>
      <c r="H54" s="538"/>
      <c r="I54" s="538"/>
      <c r="J54" s="1044"/>
      <c r="K54" s="1044"/>
      <c r="L54" s="1044"/>
      <c r="M54" s="1044"/>
      <c r="N54" s="1044"/>
      <c r="O54" s="1044"/>
      <c r="P54" s="1044"/>
      <c r="Q54" s="1044"/>
      <c r="R54" s="1044"/>
      <c r="S54" s="1044"/>
      <c r="T54" s="1044"/>
      <c r="U54" s="1044"/>
      <c r="V54" s="1044"/>
      <c r="W54" s="1044"/>
      <c r="X54" s="1044"/>
      <c r="Y54" s="756"/>
      <c r="Z54" s="756"/>
      <c r="AA54" s="756"/>
      <c r="AB54" s="1052"/>
      <c r="AC54" s="1099"/>
      <c r="AD54" s="1080"/>
      <c r="AE54" s="1081"/>
      <c r="AF54" s="1084"/>
      <c r="AG54" s="1084"/>
      <c r="AH54" s="534"/>
      <c r="AI54" s="601"/>
      <c r="AJ54" s="606" t="s">
        <v>147</v>
      </c>
      <c r="AK54" s="607"/>
      <c r="AL54" s="608"/>
      <c r="AM54" s="607"/>
      <c r="AN54" s="609"/>
      <c r="AO54" s="610"/>
      <c r="AP54" s="943"/>
    </row>
    <row r="55" spans="2:42" s="374" customFormat="1" ht="20" customHeight="1">
      <c r="B55" s="552"/>
      <c r="C55" s="537"/>
      <c r="D55" s="535"/>
      <c r="E55" s="535"/>
      <c r="F55" s="535"/>
      <c r="G55" s="535"/>
      <c r="H55" s="538"/>
      <c r="I55" s="538"/>
      <c r="J55" s="1044"/>
      <c r="K55" s="1044"/>
      <c r="L55" s="1044"/>
      <c r="M55" s="1044"/>
      <c r="N55" s="1044"/>
      <c r="O55" s="1044"/>
      <c r="P55" s="1044"/>
      <c r="Q55" s="1044"/>
      <c r="R55" s="1044"/>
      <c r="S55" s="1044"/>
      <c r="T55" s="1044"/>
      <c r="U55" s="1044"/>
      <c r="V55" s="1044"/>
      <c r="W55" s="1044"/>
      <c r="X55" s="1044"/>
      <c r="Y55" s="756"/>
      <c r="Z55" s="756"/>
      <c r="AA55" s="756"/>
      <c r="AB55" s="1052"/>
      <c r="AC55" s="1099"/>
      <c r="AD55" s="1080"/>
      <c r="AE55" s="1083"/>
      <c r="AF55" s="1079"/>
      <c r="AG55" s="1079"/>
      <c r="AH55" s="534"/>
      <c r="AI55" s="601"/>
      <c r="AJ55" s="611" t="s">
        <v>674</v>
      </c>
      <c r="AK55" s="612">
        <v>1.1399999999999999</v>
      </c>
      <c r="AL55" s="613">
        <f>AK55*$AF$34</f>
        <v>36.479999999999997</v>
      </c>
      <c r="AM55" s="536" t="s">
        <v>121</v>
      </c>
      <c r="AN55" s="614">
        <f>'Harga Satuan'!$J$176</f>
        <v>90000</v>
      </c>
      <c r="AO55" s="615">
        <f>AL55*AN55</f>
        <v>3283199.9999999995</v>
      </c>
      <c r="AP55" s="622"/>
    </row>
    <row r="56" spans="2:42" s="374" customFormat="1" ht="20" customHeight="1">
      <c r="B56" s="552"/>
      <c r="C56" s="537"/>
      <c r="D56" s="535"/>
      <c r="E56" s="535"/>
      <c r="F56" s="535"/>
      <c r="G56" s="535"/>
      <c r="H56" s="538"/>
      <c r="I56" s="538"/>
      <c r="J56" s="1044"/>
      <c r="K56" s="1044"/>
      <c r="L56" s="1044"/>
      <c r="M56" s="1044"/>
      <c r="N56" s="1044"/>
      <c r="O56" s="1044"/>
      <c r="P56" s="1044"/>
      <c r="Q56" s="1044"/>
      <c r="R56" s="1044"/>
      <c r="S56" s="1044"/>
      <c r="T56" s="1044"/>
      <c r="U56" s="1044"/>
      <c r="V56" s="1044"/>
      <c r="W56" s="1044"/>
      <c r="X56" s="1044"/>
      <c r="Y56" s="756"/>
      <c r="Z56" s="756"/>
      <c r="AA56" s="756"/>
      <c r="AB56" s="1052"/>
      <c r="AC56" s="1099"/>
      <c r="AD56" s="1080"/>
      <c r="AE56" s="1085"/>
      <c r="AF56" s="1086"/>
      <c r="AG56" s="1086"/>
      <c r="AH56" s="534"/>
      <c r="AI56" s="601"/>
      <c r="AJ56" s="611" t="s">
        <v>675</v>
      </c>
      <c r="AK56" s="612">
        <v>0.38</v>
      </c>
      <c r="AL56" s="613">
        <f t="shared" ref="AL56:AL61" si="0">AK56*$AF$34</f>
        <v>12.16</v>
      </c>
      <c r="AM56" s="536" t="s">
        <v>121</v>
      </c>
      <c r="AN56" s="614">
        <f>'Harga Satuan'!$J$178</f>
        <v>120000</v>
      </c>
      <c r="AO56" s="615">
        <f>AL56*AN56</f>
        <v>1459200</v>
      </c>
      <c r="AP56" s="943"/>
    </row>
    <row r="57" spans="2:42" s="374" customFormat="1" ht="26.5" customHeight="1">
      <c r="B57" s="552"/>
      <c r="C57" s="537"/>
      <c r="D57" s="535"/>
      <c r="E57" s="535"/>
      <c r="F57" s="535"/>
      <c r="G57" s="535"/>
      <c r="H57" s="538"/>
      <c r="I57" s="538"/>
      <c r="J57" s="1044"/>
      <c r="K57" s="1044"/>
      <c r="L57" s="1044"/>
      <c r="M57" s="1044"/>
      <c r="N57" s="1044"/>
      <c r="O57" s="1044"/>
      <c r="P57" s="1044"/>
      <c r="Q57" s="1044"/>
      <c r="R57" s="1044"/>
      <c r="S57" s="1044"/>
      <c r="T57" s="1044"/>
      <c r="U57" s="1044"/>
      <c r="V57" s="1044"/>
      <c r="W57" s="1044"/>
      <c r="X57" s="1044"/>
      <c r="Y57" s="756"/>
      <c r="Z57" s="756"/>
      <c r="AA57" s="756"/>
      <c r="AB57" s="1052"/>
      <c r="AC57" s="1099"/>
      <c r="AD57" s="1087"/>
      <c r="AE57" s="1083"/>
      <c r="AF57" s="1079"/>
      <c r="AG57" s="1079"/>
      <c r="AH57" s="534"/>
      <c r="AI57" s="601"/>
      <c r="AJ57" s="611" t="s">
        <v>676</v>
      </c>
      <c r="AK57" s="612">
        <v>0.32500000000000001</v>
      </c>
      <c r="AL57" s="613">
        <f t="shared" si="0"/>
        <v>10.4</v>
      </c>
      <c r="AM57" s="536" t="s">
        <v>121</v>
      </c>
      <c r="AN57" s="614">
        <f>'Harga Satuan'!$J$177</f>
        <v>130000</v>
      </c>
      <c r="AO57" s="615">
        <f>AL57*AN57</f>
        <v>1352000</v>
      </c>
      <c r="AP57" s="943"/>
    </row>
    <row r="58" spans="2:42" s="374" customFormat="1" ht="20" customHeight="1">
      <c r="B58" s="552"/>
      <c r="C58" s="537"/>
      <c r="D58" s="535"/>
      <c r="E58" s="535"/>
      <c r="F58" s="535"/>
      <c r="G58" s="535"/>
      <c r="H58" s="1201"/>
      <c r="I58" s="1201"/>
      <c r="J58" s="1044"/>
      <c r="K58" s="1044"/>
      <c r="L58" s="1044"/>
      <c r="M58" s="1044"/>
      <c r="N58" s="1044"/>
      <c r="O58" s="1044"/>
      <c r="P58" s="1044"/>
      <c r="Q58" s="1044"/>
      <c r="R58" s="1044"/>
      <c r="S58" s="1044"/>
      <c r="T58" s="1044"/>
      <c r="U58" s="1044"/>
      <c r="V58" s="1044"/>
      <c r="W58" s="1044"/>
      <c r="X58" s="1044"/>
      <c r="Y58" s="756"/>
      <c r="Z58" s="756"/>
      <c r="AA58" s="756"/>
      <c r="AB58" s="1052"/>
      <c r="AC58" s="1099"/>
      <c r="AD58" s="1080"/>
      <c r="AE58" s="1085"/>
      <c r="AF58" s="1079"/>
      <c r="AG58" s="1079"/>
      <c r="AH58" s="534"/>
      <c r="AI58" s="601"/>
      <c r="AJ58" s="611" t="s">
        <v>124</v>
      </c>
      <c r="AK58" s="616">
        <v>0.29799999999999999</v>
      </c>
      <c r="AL58" s="613">
        <f t="shared" si="0"/>
        <v>9.5359999999999996</v>
      </c>
      <c r="AM58" s="536" t="s">
        <v>121</v>
      </c>
      <c r="AN58" s="614">
        <f>'Harga Satuan'!$J$179</f>
        <v>150000</v>
      </c>
      <c r="AO58" s="615">
        <f>AL58*AN58</f>
        <v>1430400</v>
      </c>
      <c r="AP58" s="943"/>
    </row>
    <row r="59" spans="2:42" s="374" customFormat="1" ht="20" customHeight="1">
      <c r="B59" s="552"/>
      <c r="C59" s="537"/>
      <c r="D59" s="535"/>
      <c r="E59" s="535"/>
      <c r="F59" s="535"/>
      <c r="G59" s="535"/>
      <c r="H59" s="538"/>
      <c r="I59" s="538"/>
      <c r="J59" s="1044"/>
      <c r="K59" s="1044"/>
      <c r="L59" s="1044"/>
      <c r="M59" s="1044"/>
      <c r="N59" s="1044"/>
      <c r="O59" s="1044"/>
      <c r="P59" s="1044"/>
      <c r="Q59" s="1044"/>
      <c r="R59" s="1044"/>
      <c r="S59" s="1044"/>
      <c r="T59" s="1044"/>
      <c r="U59" s="1044"/>
      <c r="V59" s="1044"/>
      <c r="W59" s="1044"/>
      <c r="X59" s="1044"/>
      <c r="Y59" s="756"/>
      <c r="Z59" s="756"/>
      <c r="AA59" s="756"/>
      <c r="AB59" s="1052"/>
      <c r="AC59" s="1099"/>
      <c r="AD59" s="1087"/>
      <c r="AE59" s="1083"/>
      <c r="AF59" s="1079"/>
      <c r="AG59" s="1079"/>
      <c r="AH59" s="534"/>
      <c r="AI59" s="601"/>
      <c r="AJ59" s="617" t="s">
        <v>145</v>
      </c>
      <c r="AK59" s="618"/>
      <c r="AL59" s="619"/>
      <c r="AM59" s="618"/>
      <c r="AN59" s="620"/>
      <c r="AO59" s="621"/>
      <c r="AP59" s="943"/>
    </row>
    <row r="60" spans="2:42" s="374" customFormat="1" ht="20" customHeight="1">
      <c r="B60" s="552"/>
      <c r="C60" s="537"/>
      <c r="D60" s="535"/>
      <c r="E60" s="535"/>
      <c r="F60" s="535"/>
      <c r="G60" s="535"/>
      <c r="H60" s="538"/>
      <c r="I60" s="538"/>
      <c r="J60" s="1044"/>
      <c r="K60" s="1044"/>
      <c r="L60" s="1044"/>
      <c r="M60" s="1044"/>
      <c r="N60" s="1044"/>
      <c r="O60" s="1044"/>
      <c r="P60" s="1044"/>
      <c r="Q60" s="1041"/>
      <c r="R60" s="1044"/>
      <c r="S60" s="1044"/>
      <c r="T60" s="1044"/>
      <c r="U60" s="1044"/>
      <c r="V60" s="1044"/>
      <c r="W60" s="1041"/>
      <c r="X60" s="1044"/>
      <c r="Y60" s="756"/>
      <c r="Z60" s="756"/>
      <c r="AA60" s="756"/>
      <c r="AB60" s="1052"/>
      <c r="AC60" s="1099"/>
      <c r="AD60" s="1087"/>
      <c r="AE60" s="1083"/>
      <c r="AF60" s="1079"/>
      <c r="AG60" s="1079"/>
      <c r="AH60" s="534"/>
      <c r="AI60" s="630"/>
      <c r="AJ60" s="611" t="s">
        <v>339</v>
      </c>
      <c r="AK60" s="616">
        <v>1.3</v>
      </c>
      <c r="AL60" s="613">
        <f t="shared" si="0"/>
        <v>41.6</v>
      </c>
      <c r="AM60" s="536" t="s">
        <v>133</v>
      </c>
      <c r="AN60" s="614">
        <f>'Harga Satuan'!$J$117</f>
        <v>150000</v>
      </c>
      <c r="AO60" s="623">
        <f>AL60*AN60</f>
        <v>6240000</v>
      </c>
      <c r="AP60" s="943"/>
    </row>
    <row r="61" spans="2:42" s="374" customFormat="1" ht="20" customHeight="1">
      <c r="B61" s="552"/>
      <c r="C61" s="537"/>
      <c r="D61" s="535"/>
      <c r="E61" s="535"/>
      <c r="F61" s="535"/>
      <c r="G61" s="535"/>
      <c r="H61" s="538"/>
      <c r="I61" s="538"/>
      <c r="J61" s="1047"/>
      <c r="K61" s="1047"/>
      <c r="L61" s="1047"/>
      <c r="M61" s="1047"/>
      <c r="N61" s="1047"/>
      <c r="O61" s="1047"/>
      <c r="P61" s="1047"/>
      <c r="Q61" s="1047"/>
      <c r="R61" s="1047"/>
      <c r="S61" s="1047"/>
      <c r="T61" s="1047"/>
      <c r="U61" s="1047"/>
      <c r="V61" s="1047"/>
      <c r="W61" s="1047"/>
      <c r="X61" s="1047"/>
      <c r="Y61" s="684"/>
      <c r="Z61" s="684"/>
      <c r="AA61" s="684"/>
      <c r="AB61" s="1054"/>
      <c r="AC61" s="1102"/>
      <c r="AD61" s="1087"/>
      <c r="AE61" s="1083"/>
      <c r="AF61" s="1079"/>
      <c r="AG61" s="1079"/>
      <c r="AH61" s="534"/>
      <c r="AI61" s="630"/>
      <c r="AJ61" s="1107" t="s">
        <v>677</v>
      </c>
      <c r="AK61" s="616">
        <v>15.1</v>
      </c>
      <c r="AL61" s="613">
        <f t="shared" si="0"/>
        <v>483.2</v>
      </c>
      <c r="AM61" s="536" t="s">
        <v>112</v>
      </c>
      <c r="AN61" s="614">
        <v>21000</v>
      </c>
      <c r="AO61" s="623">
        <f>AL61*AN61</f>
        <v>10147200</v>
      </c>
      <c r="AP61" s="943"/>
    </row>
    <row r="62" spans="2:42" s="374" customFormat="1" ht="20" customHeight="1">
      <c r="B62" s="552"/>
      <c r="C62" s="537"/>
      <c r="D62" s="535"/>
      <c r="E62" s="535"/>
      <c r="F62" s="535"/>
      <c r="G62" s="535"/>
      <c r="H62" s="538"/>
      <c r="I62" s="538"/>
      <c r="J62" s="1047"/>
      <c r="K62" s="1047"/>
      <c r="L62" s="1047"/>
      <c r="M62" s="1047"/>
      <c r="N62" s="1047"/>
      <c r="O62" s="1047"/>
      <c r="P62" s="1047"/>
      <c r="Q62" s="1047"/>
      <c r="R62" s="1047"/>
      <c r="S62" s="1047"/>
      <c r="T62" s="1047"/>
      <c r="U62" s="1047"/>
      <c r="V62" s="1047"/>
      <c r="W62" s="1047"/>
      <c r="X62" s="1047"/>
      <c r="Y62" s="684"/>
      <c r="Z62" s="684"/>
      <c r="AA62" s="684"/>
      <c r="AB62" s="1054"/>
      <c r="AC62" s="1102"/>
      <c r="AD62" s="1087"/>
      <c r="AE62" s="1083"/>
      <c r="AF62" s="1079"/>
      <c r="AG62" s="1079"/>
      <c r="AH62" s="534"/>
      <c r="AJ62" s="611"/>
      <c r="AK62" s="616"/>
      <c r="AL62" s="613"/>
      <c r="AM62" s="536"/>
      <c r="AN62" s="614"/>
      <c r="AO62" s="623"/>
    </row>
    <row r="63" spans="2:42" s="374" customFormat="1" ht="20" customHeight="1">
      <c r="B63" s="552"/>
      <c r="C63" s="537"/>
      <c r="D63" s="535"/>
      <c r="E63" s="535"/>
      <c r="F63" s="535"/>
      <c r="G63" s="535"/>
      <c r="H63" s="538"/>
      <c r="I63" s="538"/>
      <c r="J63" s="1044"/>
      <c r="K63" s="1044"/>
      <c r="L63" s="1044"/>
      <c r="M63" s="1044"/>
      <c r="N63" s="1044"/>
      <c r="O63" s="1044"/>
      <c r="P63" s="1044"/>
      <c r="Q63" s="1044"/>
      <c r="R63" s="1044"/>
      <c r="S63" s="1044"/>
      <c r="T63" s="1044"/>
      <c r="U63" s="1044"/>
      <c r="V63" s="1044"/>
      <c r="W63" s="1044"/>
      <c r="X63" s="1044"/>
      <c r="Y63" s="756"/>
      <c r="Z63" s="756"/>
      <c r="AA63" s="756"/>
      <c r="AB63" s="1052"/>
      <c r="AC63" s="1099"/>
      <c r="AD63" s="1087"/>
      <c r="AE63" s="1083"/>
      <c r="AF63" s="1079"/>
      <c r="AG63" s="1079"/>
      <c r="AH63" s="534"/>
      <c r="AJ63" s="624"/>
      <c r="AK63" s="625"/>
      <c r="AL63" s="626"/>
      <c r="AM63" s="627"/>
      <c r="AN63" s="628"/>
      <c r="AO63" s="629">
        <f>SUM(AO55:AO62)</f>
        <v>23912000</v>
      </c>
    </row>
    <row r="64" spans="2:42" s="374" customFormat="1" ht="20" customHeight="1">
      <c r="B64" s="552"/>
      <c r="C64" s="537"/>
      <c r="D64" s="535"/>
      <c r="E64" s="535"/>
      <c r="F64" s="535"/>
      <c r="G64" s="535"/>
      <c r="H64" s="538"/>
      <c r="I64" s="538"/>
      <c r="J64" s="1048"/>
      <c r="K64" s="1044"/>
      <c r="L64" s="1044"/>
      <c r="M64" s="1044"/>
      <c r="N64" s="1044"/>
      <c r="O64" s="1044"/>
      <c r="P64" s="1044"/>
      <c r="Q64" s="1044"/>
      <c r="R64" s="1044"/>
      <c r="S64" s="1044"/>
      <c r="T64" s="1044"/>
      <c r="U64" s="1044"/>
      <c r="V64" s="1044"/>
      <c r="W64" s="1044"/>
      <c r="X64" s="1044"/>
      <c r="Y64" s="756"/>
      <c r="Z64" s="756"/>
      <c r="AA64" s="756"/>
      <c r="AB64" s="1052"/>
      <c r="AC64" s="1099"/>
      <c r="AD64" s="1087"/>
      <c r="AE64" s="1083"/>
      <c r="AF64" s="1079"/>
      <c r="AG64" s="1079"/>
      <c r="AH64" s="534"/>
      <c r="AI64" s="945"/>
      <c r="AJ64" s="631"/>
      <c r="AK64" s="631"/>
      <c r="AL64" s="631"/>
      <c r="AM64" s="631"/>
      <c r="AN64" s="632"/>
      <c r="AO64" s="633"/>
    </row>
    <row r="65" spans="2:41" s="374" customFormat="1" ht="20" customHeight="1">
      <c r="B65" s="552"/>
      <c r="C65" s="537"/>
      <c r="D65" s="535"/>
      <c r="E65" s="535"/>
      <c r="F65" s="535"/>
      <c r="G65" s="535"/>
      <c r="H65" s="538"/>
      <c r="I65" s="538"/>
      <c r="J65" s="1044"/>
      <c r="K65" s="1044"/>
      <c r="L65" s="1044"/>
      <c r="M65" s="1044"/>
      <c r="N65" s="1044"/>
      <c r="O65" s="1044"/>
      <c r="P65" s="1044"/>
      <c r="Q65" s="1044"/>
      <c r="R65" s="1044"/>
      <c r="S65" s="1044"/>
      <c r="T65" s="1044"/>
      <c r="U65" s="1044"/>
      <c r="V65" s="1044"/>
      <c r="W65" s="1044"/>
      <c r="X65" s="1044"/>
      <c r="Y65" s="756"/>
      <c r="Z65" s="756"/>
      <c r="AA65" s="756"/>
      <c r="AB65" s="1052"/>
      <c r="AC65" s="1099"/>
      <c r="AD65" s="1087"/>
      <c r="AE65" s="1083"/>
      <c r="AF65" s="1079"/>
      <c r="AG65" s="1079"/>
      <c r="AH65" s="534"/>
      <c r="AJ65" s="841" t="s">
        <v>687</v>
      </c>
      <c r="AK65" s="649"/>
      <c r="AL65" s="649"/>
      <c r="AM65" s="649"/>
      <c r="AN65" s="649"/>
      <c r="AO65" s="649"/>
    </row>
    <row r="66" spans="2:41" s="374" customFormat="1" ht="20" customHeight="1">
      <c r="B66" s="552"/>
      <c r="C66" s="537"/>
      <c r="D66" s="535"/>
      <c r="E66" s="535"/>
      <c r="F66" s="535"/>
      <c r="G66" s="535"/>
      <c r="H66" s="538"/>
      <c r="I66" s="538"/>
      <c r="J66" s="1044"/>
      <c r="K66" s="1044"/>
      <c r="L66" s="1044"/>
      <c r="M66" s="1044"/>
      <c r="N66" s="1044"/>
      <c r="O66" s="1044"/>
      <c r="P66" s="1044"/>
      <c r="Q66" s="1048"/>
      <c r="R66" s="1044"/>
      <c r="S66" s="1044"/>
      <c r="T66" s="1044"/>
      <c r="U66" s="1044"/>
      <c r="V66" s="1044"/>
      <c r="W66" s="1044"/>
      <c r="X66" s="1044"/>
      <c r="Y66" s="756"/>
      <c r="Z66" s="756"/>
      <c r="AA66" s="756"/>
      <c r="AB66" s="1052"/>
      <c r="AC66" s="1099"/>
      <c r="AD66" s="1087"/>
      <c r="AE66" s="1083"/>
      <c r="AF66" s="1079"/>
      <c r="AG66" s="1079"/>
      <c r="AH66" s="534"/>
      <c r="AJ66" s="1178">
        <f>AB36</f>
        <v>0</v>
      </c>
      <c r="AK66" s="1179"/>
      <c r="AL66" s="1179"/>
      <c r="AM66" s="1179"/>
      <c r="AN66" s="1179"/>
      <c r="AO66" s="1180"/>
    </row>
    <row r="67" spans="2:41" s="374" customFormat="1" ht="20" customHeight="1" thickBot="1">
      <c r="B67" s="552"/>
      <c r="C67" s="537"/>
      <c r="D67" s="535"/>
      <c r="E67" s="535"/>
      <c r="F67" s="535"/>
      <c r="G67" s="535"/>
      <c r="H67" s="538"/>
      <c r="I67" s="538"/>
      <c r="J67" s="1044"/>
      <c r="K67" s="1044"/>
      <c r="L67" s="1044"/>
      <c r="M67" s="1044"/>
      <c r="N67" s="1044"/>
      <c r="O67" s="1044"/>
      <c r="P67" s="1044"/>
      <c r="Q67" s="1044"/>
      <c r="R67" s="1044"/>
      <c r="S67" s="1044"/>
      <c r="T67" s="1044"/>
      <c r="U67" s="1044"/>
      <c r="V67" s="1044"/>
      <c r="W67" s="1044"/>
      <c r="X67" s="1044"/>
      <c r="Y67" s="756"/>
      <c r="Z67" s="756"/>
      <c r="AA67" s="756"/>
      <c r="AB67" s="1052"/>
      <c r="AC67" s="1099"/>
      <c r="AD67" s="1087"/>
      <c r="AE67" s="1083"/>
      <c r="AF67" s="1079"/>
      <c r="AG67" s="1079"/>
      <c r="AH67" s="534"/>
      <c r="AJ67" s="637" t="s">
        <v>139</v>
      </c>
      <c r="AK67" s="638" t="s">
        <v>140</v>
      </c>
      <c r="AL67" s="639" t="s">
        <v>141</v>
      </c>
      <c r="AM67" s="638" t="s">
        <v>142</v>
      </c>
      <c r="AN67" s="640" t="s">
        <v>143</v>
      </c>
      <c r="AO67" s="818" t="s">
        <v>144</v>
      </c>
    </row>
    <row r="68" spans="2:41" s="374" customFormat="1" ht="20" customHeight="1">
      <c r="B68" s="552"/>
      <c r="C68" s="537"/>
      <c r="D68" s="535"/>
      <c r="E68" s="535"/>
      <c r="F68" s="535"/>
      <c r="G68" s="535"/>
      <c r="H68" s="538"/>
      <c r="I68" s="538"/>
      <c r="J68" s="1044"/>
      <c r="K68" s="1044"/>
      <c r="L68" s="1044"/>
      <c r="M68" s="1044"/>
      <c r="N68" s="1044"/>
      <c r="O68" s="1044"/>
      <c r="P68" s="1044"/>
      <c r="Q68" s="1044"/>
      <c r="R68" s="1044"/>
      <c r="S68" s="1044"/>
      <c r="T68" s="1044"/>
      <c r="U68" s="1044"/>
      <c r="V68" s="1044"/>
      <c r="W68" s="1044"/>
      <c r="X68" s="1044"/>
      <c r="Y68" s="756"/>
      <c r="Z68" s="756"/>
      <c r="AA68" s="756"/>
      <c r="AB68" s="1052"/>
      <c r="AC68" s="1099"/>
      <c r="AD68" s="1087"/>
      <c r="AE68" s="1083"/>
      <c r="AF68" s="1079"/>
      <c r="AG68" s="1079"/>
      <c r="AH68" s="534"/>
      <c r="AJ68" s="641" t="s">
        <v>147</v>
      </c>
      <c r="AK68" s="642"/>
      <c r="AL68" s="643"/>
      <c r="AM68" s="642"/>
      <c r="AN68" s="640"/>
      <c r="AO68" s="818"/>
    </row>
    <row r="69" spans="2:41" s="374" customFormat="1" ht="20" customHeight="1">
      <c r="B69" s="552"/>
      <c r="C69" s="537"/>
      <c r="D69" s="535"/>
      <c r="E69" s="535"/>
      <c r="F69" s="535"/>
      <c r="G69" s="535"/>
      <c r="H69" s="538"/>
      <c r="I69" s="538"/>
      <c r="J69" s="1044"/>
      <c r="K69" s="1044"/>
      <c r="L69" s="1044"/>
      <c r="M69" s="1044"/>
      <c r="N69" s="1044"/>
      <c r="O69" s="1044"/>
      <c r="P69" s="1044"/>
      <c r="Q69" s="1044"/>
      <c r="R69" s="1044"/>
      <c r="S69" s="1044"/>
      <c r="T69" s="1044"/>
      <c r="U69" s="1044"/>
      <c r="V69" s="1044"/>
      <c r="W69" s="1044"/>
      <c r="X69" s="1044"/>
      <c r="Y69" s="756"/>
      <c r="Z69" s="756"/>
      <c r="AA69" s="756"/>
      <c r="AB69" s="1052"/>
      <c r="AC69" s="1099"/>
      <c r="AD69" s="1087"/>
      <c r="AE69" s="1083"/>
      <c r="AF69" s="1079"/>
      <c r="AG69" s="1079"/>
      <c r="AH69" s="534"/>
      <c r="AJ69" s="652" t="s">
        <v>120</v>
      </c>
      <c r="AK69" s="653">
        <v>0.3</v>
      </c>
      <c r="AL69" s="654">
        <f>AK$69*$AF$37</f>
        <v>3.5999999999999996</v>
      </c>
      <c r="AM69" s="536" t="s">
        <v>121</v>
      </c>
      <c r="AN69" s="614">
        <f>'Harga Satuan'!$J$176</f>
        <v>90000</v>
      </c>
      <c r="AO69" s="645">
        <f>AL69*AN69</f>
        <v>323999.99999999994</v>
      </c>
    </row>
    <row r="70" spans="2:41" s="374" customFormat="1" ht="20" customHeight="1">
      <c r="B70" s="552"/>
      <c r="C70" s="537"/>
      <c r="D70" s="535"/>
      <c r="E70" s="535"/>
      <c r="F70" s="535"/>
      <c r="G70" s="535"/>
      <c r="H70" s="538"/>
      <c r="I70" s="538"/>
      <c r="J70" s="1044"/>
      <c r="K70" s="1044"/>
      <c r="L70" s="1044"/>
      <c r="M70" s="1044"/>
      <c r="N70" s="1044"/>
      <c r="O70" s="1044"/>
      <c r="P70" s="1044"/>
      <c r="Q70" s="1044"/>
      <c r="R70" s="1044"/>
      <c r="S70" s="1044"/>
      <c r="T70" s="1044"/>
      <c r="U70" s="1044"/>
      <c r="V70" s="1044"/>
      <c r="W70" s="1044"/>
      <c r="X70" s="1044"/>
      <c r="Y70" s="756"/>
      <c r="Z70" s="756"/>
      <c r="AA70" s="756"/>
      <c r="AB70" s="1052"/>
      <c r="AC70" s="1099"/>
      <c r="AD70" s="1087"/>
      <c r="AE70" s="1083"/>
      <c r="AF70" s="1079"/>
      <c r="AG70" s="1079"/>
      <c r="AH70" s="534"/>
      <c r="AJ70" s="652" t="s">
        <v>124</v>
      </c>
      <c r="AK70" s="653">
        <v>0.01</v>
      </c>
      <c r="AL70" s="654">
        <f>AK$69*$AF$37</f>
        <v>3.5999999999999996</v>
      </c>
      <c r="AM70" s="536" t="s">
        <v>121</v>
      </c>
      <c r="AN70" s="614" t="s">
        <v>699</v>
      </c>
      <c r="AO70" s="645" t="e">
        <f>AL70*AN70</f>
        <v>#VALUE!</v>
      </c>
    </row>
    <row r="71" spans="2:41" s="374" customFormat="1" ht="20" customHeight="1">
      <c r="B71" s="552"/>
      <c r="C71" s="537"/>
      <c r="D71" s="535"/>
      <c r="E71" s="535"/>
      <c r="F71" s="535"/>
      <c r="G71" s="535"/>
      <c r="H71" s="538"/>
      <c r="I71" s="538"/>
      <c r="J71" s="1044"/>
      <c r="K71" s="1044"/>
      <c r="L71" s="1044"/>
      <c r="M71" s="1044"/>
      <c r="N71" s="1044"/>
      <c r="O71" s="1044"/>
      <c r="P71" s="1044"/>
      <c r="Q71" s="1044"/>
      <c r="R71" s="1044"/>
      <c r="S71" s="1044"/>
      <c r="T71" s="1044"/>
      <c r="U71" s="1044"/>
      <c r="V71" s="1044"/>
      <c r="W71" s="1044"/>
      <c r="X71" s="1044"/>
      <c r="Y71" s="756"/>
      <c r="Z71" s="756"/>
      <c r="AA71" s="756"/>
      <c r="AB71" s="1052"/>
      <c r="AC71" s="1099"/>
      <c r="AD71" s="1087"/>
      <c r="AE71" s="1083"/>
      <c r="AF71" s="1079"/>
      <c r="AG71" s="1079"/>
      <c r="AH71" s="534"/>
      <c r="AJ71" s="641" t="s">
        <v>145</v>
      </c>
      <c r="AK71" s="642"/>
      <c r="AL71" s="643"/>
      <c r="AM71" s="642"/>
      <c r="AN71" s="640"/>
      <c r="AO71" s="818"/>
    </row>
    <row r="72" spans="2:41" s="374" customFormat="1" ht="20" customHeight="1">
      <c r="B72" s="552"/>
      <c r="C72" s="537"/>
      <c r="D72" s="535"/>
      <c r="E72" s="535"/>
      <c r="F72" s="535"/>
      <c r="G72" s="535"/>
      <c r="H72" s="538"/>
      <c r="I72" s="538"/>
      <c r="J72" s="1044"/>
      <c r="K72" s="1044"/>
      <c r="L72" s="1044"/>
      <c r="M72" s="1044"/>
      <c r="N72" s="1044"/>
      <c r="O72" s="1044"/>
      <c r="P72" s="1044"/>
      <c r="Q72" s="1044"/>
      <c r="R72" s="1044"/>
      <c r="S72" s="1044"/>
      <c r="T72" s="1044"/>
      <c r="U72" s="1044"/>
      <c r="V72" s="1044"/>
      <c r="W72" s="1044"/>
      <c r="X72" s="1044"/>
      <c r="Y72" s="756"/>
      <c r="Z72" s="756"/>
      <c r="AA72" s="756"/>
      <c r="AB72" s="1052"/>
      <c r="AC72" s="1099"/>
      <c r="AD72" s="1087"/>
      <c r="AE72" s="1083"/>
      <c r="AF72" s="1079"/>
      <c r="AG72" s="1079"/>
      <c r="AH72" s="534"/>
      <c r="AJ72" s="652" t="s">
        <v>292</v>
      </c>
      <c r="AK72" s="653">
        <v>1.2</v>
      </c>
      <c r="AL72" s="654">
        <f>AK$69*$AF$37</f>
        <v>3.5999999999999996</v>
      </c>
      <c r="AM72" s="536" t="s">
        <v>133</v>
      </c>
      <c r="AN72" s="614">
        <v>60000</v>
      </c>
      <c r="AO72" s="645">
        <f>AL72*AN72</f>
        <v>215999.99999999997</v>
      </c>
    </row>
    <row r="73" spans="2:41" s="374" customFormat="1" ht="20" customHeight="1">
      <c r="B73" s="552"/>
      <c r="C73" s="537"/>
      <c r="D73" s="535"/>
      <c r="E73" s="535"/>
      <c r="F73" s="535"/>
      <c r="G73" s="535"/>
      <c r="H73" s="538"/>
      <c r="I73" s="538"/>
      <c r="J73" s="1044"/>
      <c r="K73" s="1044"/>
      <c r="L73" s="1044"/>
      <c r="M73" s="1044"/>
      <c r="N73" s="1044"/>
      <c r="O73" s="1044"/>
      <c r="P73" s="1044"/>
      <c r="Q73" s="1044"/>
      <c r="R73" s="1044"/>
      <c r="S73" s="1044"/>
      <c r="T73" s="1044"/>
      <c r="U73" s="1044"/>
      <c r="V73" s="1044"/>
      <c r="W73" s="1044"/>
      <c r="X73" s="1044"/>
      <c r="Y73" s="756"/>
      <c r="Z73" s="756"/>
      <c r="AA73" s="756"/>
      <c r="AB73" s="1052"/>
      <c r="AC73" s="1099"/>
      <c r="AD73" s="1087"/>
      <c r="AE73" s="1083"/>
      <c r="AF73" s="1079"/>
      <c r="AG73" s="1079"/>
      <c r="AH73" s="534"/>
      <c r="AJ73" s="655"/>
      <c r="AK73" s="655"/>
      <c r="AL73" s="655"/>
      <c r="AM73" s="655"/>
      <c r="AN73" s="655"/>
      <c r="AO73" s="656" t="e">
        <f>SUM(AO69:AO72)</f>
        <v>#VALUE!</v>
      </c>
    </row>
    <row r="74" spans="2:41" s="374" customFormat="1" ht="20" customHeight="1">
      <c r="B74" s="552"/>
      <c r="C74" s="537"/>
      <c r="D74" s="535"/>
      <c r="E74" s="535"/>
      <c r="F74" s="535"/>
      <c r="G74" s="535"/>
      <c r="H74" s="538"/>
      <c r="I74" s="538"/>
      <c r="J74" s="1044"/>
      <c r="K74" s="1044"/>
      <c r="L74" s="1044"/>
      <c r="M74" s="1044"/>
      <c r="N74" s="1044"/>
      <c r="O74" s="1044"/>
      <c r="P74" s="1044"/>
      <c r="Q74" s="1044"/>
      <c r="R74" s="1044"/>
      <c r="S74" s="1044"/>
      <c r="T74" s="1044"/>
      <c r="U74" s="1044"/>
      <c r="V74" s="1044"/>
      <c r="W74" s="1044"/>
      <c r="X74" s="1044"/>
      <c r="Y74" s="756"/>
      <c r="Z74" s="756"/>
      <c r="AA74" s="756"/>
      <c r="AB74" s="1052"/>
      <c r="AC74" s="1099"/>
      <c r="AD74" s="1087"/>
      <c r="AE74" s="1083"/>
      <c r="AF74" s="1079"/>
      <c r="AG74" s="1079"/>
      <c r="AH74" s="534"/>
      <c r="AI74" s="187"/>
      <c r="AJ74" s="842"/>
      <c r="AK74" s="940"/>
      <c r="AL74" s="626"/>
      <c r="AM74" s="627"/>
      <c r="AN74" s="628"/>
      <c r="AO74" s="941"/>
    </row>
    <row r="75" spans="2:41" s="374" customFormat="1" ht="20" customHeight="1">
      <c r="B75" s="552"/>
      <c r="C75" s="537"/>
      <c r="D75" s="535"/>
      <c r="E75" s="535"/>
      <c r="F75" s="535"/>
      <c r="G75" s="535"/>
      <c r="H75" s="538"/>
      <c r="I75" s="538"/>
      <c r="J75" s="1044"/>
      <c r="K75" s="1044"/>
      <c r="L75" s="1044"/>
      <c r="M75" s="1044"/>
      <c r="N75" s="1044"/>
      <c r="O75" s="1044"/>
      <c r="P75" s="1044"/>
      <c r="Q75" s="1044"/>
      <c r="R75" s="1044"/>
      <c r="S75" s="1044"/>
      <c r="T75" s="1044"/>
      <c r="U75" s="1044"/>
      <c r="V75" s="1044"/>
      <c r="W75" s="1044"/>
      <c r="X75" s="1044"/>
      <c r="Y75" s="756"/>
      <c r="Z75" s="756"/>
      <c r="AA75" s="756"/>
      <c r="AB75" s="1052"/>
      <c r="AC75" s="1099"/>
      <c r="AD75" s="1087"/>
      <c r="AE75" s="1083"/>
      <c r="AF75" s="1079"/>
      <c r="AG75" s="1079"/>
      <c r="AH75" s="534"/>
      <c r="AI75" s="187"/>
      <c r="AJ75" s="842"/>
      <c r="AK75" s="940"/>
      <c r="AL75" s="626"/>
      <c r="AM75" s="627"/>
      <c r="AN75" s="628"/>
      <c r="AO75" s="942"/>
    </row>
    <row r="76" spans="2:41" s="374" customFormat="1" ht="20" customHeight="1">
      <c r="B76" s="552"/>
      <c r="C76" s="537"/>
      <c r="D76" s="535"/>
      <c r="E76" s="535"/>
      <c r="F76" s="535"/>
      <c r="G76" s="535"/>
      <c r="H76" s="538"/>
      <c r="I76" s="538"/>
      <c r="J76" s="1044"/>
      <c r="K76" s="1044"/>
      <c r="L76" s="1044"/>
      <c r="M76" s="1044"/>
      <c r="N76" s="1044"/>
      <c r="O76" s="1044"/>
      <c r="P76" s="1044"/>
      <c r="Q76" s="1044"/>
      <c r="R76" s="1044"/>
      <c r="S76" s="1044"/>
      <c r="T76" s="1044"/>
      <c r="U76" s="1044"/>
      <c r="V76" s="1044"/>
      <c r="W76" s="1044"/>
      <c r="X76" s="1044"/>
      <c r="Y76" s="756"/>
      <c r="Z76" s="756"/>
      <c r="AA76" s="756"/>
      <c r="AB76" s="1052"/>
      <c r="AC76" s="1099"/>
      <c r="AD76" s="1087"/>
      <c r="AE76" s="1083"/>
      <c r="AF76" s="1079"/>
      <c r="AG76" s="1079"/>
      <c r="AH76" s="534"/>
      <c r="AI76" s="187"/>
      <c r="AJ76" s="810"/>
      <c r="AK76" s="810"/>
      <c r="AL76" s="810"/>
      <c r="AM76" s="810"/>
      <c r="AN76" s="811"/>
      <c r="AO76" s="633"/>
    </row>
    <row r="77" spans="2:41" s="374" customFormat="1" ht="20" customHeight="1">
      <c r="B77" s="552"/>
      <c r="C77" s="537"/>
      <c r="D77" s="535"/>
      <c r="E77" s="535"/>
      <c r="F77" s="535"/>
      <c r="G77" s="535"/>
      <c r="H77" s="538"/>
      <c r="I77" s="538"/>
      <c r="J77" s="1044"/>
      <c r="K77" s="1044"/>
      <c r="L77" s="1044"/>
      <c r="M77" s="1044"/>
      <c r="N77" s="1044"/>
      <c r="O77" s="1044"/>
      <c r="P77" s="1044"/>
      <c r="Q77" s="1044"/>
      <c r="R77" s="1044"/>
      <c r="S77" s="1044"/>
      <c r="T77" s="1044"/>
      <c r="U77" s="1044"/>
      <c r="V77" s="1044"/>
      <c r="W77" s="1044"/>
      <c r="X77" s="1044"/>
      <c r="Y77" s="756"/>
      <c r="Z77" s="756"/>
      <c r="AA77" s="756"/>
      <c r="AB77" s="1052"/>
      <c r="AC77" s="1099"/>
      <c r="AD77" s="1087"/>
      <c r="AE77" s="1083"/>
      <c r="AF77" s="1079"/>
      <c r="AG77" s="1079"/>
      <c r="AH77" s="534"/>
      <c r="AI77" s="187"/>
      <c r="AJ77" s="810"/>
      <c r="AK77" s="946"/>
      <c r="AL77" s="947"/>
      <c r="AM77" s="948"/>
      <c r="AN77" s="944"/>
      <c r="AO77" s="650"/>
    </row>
    <row r="78" spans="2:41" s="374" customFormat="1" ht="20" customHeight="1">
      <c r="B78" s="552"/>
      <c r="C78" s="537"/>
      <c r="D78" s="535"/>
      <c r="E78" s="535"/>
      <c r="F78" s="535"/>
      <c r="G78" s="535"/>
      <c r="H78" s="538"/>
      <c r="I78" s="538"/>
      <c r="J78" s="1044"/>
      <c r="K78" s="1044"/>
      <c r="L78" s="1044"/>
      <c r="M78" s="1044"/>
      <c r="N78" s="1044"/>
      <c r="O78" s="1044"/>
      <c r="P78" s="1044"/>
      <c r="Q78" s="1044"/>
      <c r="R78" s="1044"/>
      <c r="S78" s="1044"/>
      <c r="T78" s="1044"/>
      <c r="U78" s="1044"/>
      <c r="V78" s="1044"/>
      <c r="W78" s="1044"/>
      <c r="X78" s="1044"/>
      <c r="Y78" s="756"/>
      <c r="Z78" s="756"/>
      <c r="AA78" s="756"/>
      <c r="AB78" s="1052"/>
      <c r="AC78" s="1099"/>
      <c r="AD78" s="1087"/>
      <c r="AE78" s="1083"/>
      <c r="AF78" s="1079"/>
      <c r="AG78" s="1079"/>
      <c r="AH78" s="534"/>
    </row>
    <row r="79" spans="2:41" s="374" customFormat="1" ht="20" customHeight="1">
      <c r="B79" s="552"/>
      <c r="C79" s="537"/>
      <c r="D79" s="535"/>
      <c r="E79" s="535"/>
      <c r="F79" s="535"/>
      <c r="G79" s="535"/>
      <c r="H79" s="538"/>
      <c r="I79" s="538"/>
      <c r="J79" s="1044"/>
      <c r="K79" s="1044"/>
      <c r="L79" s="1044"/>
      <c r="M79" s="1044"/>
      <c r="N79" s="1044"/>
      <c r="O79" s="1044"/>
      <c r="P79" s="1044"/>
      <c r="Q79" s="1044"/>
      <c r="R79" s="1044"/>
      <c r="S79" s="1044"/>
      <c r="T79" s="1044"/>
      <c r="U79" s="1044"/>
      <c r="V79" s="1044"/>
      <c r="W79" s="1044"/>
      <c r="X79" s="1044"/>
      <c r="Y79" s="756"/>
      <c r="Z79" s="756"/>
      <c r="AA79" s="756"/>
      <c r="AB79" s="1052"/>
      <c r="AC79" s="1099"/>
      <c r="AD79" s="1087"/>
      <c r="AE79" s="1083"/>
      <c r="AF79" s="1079"/>
      <c r="AG79" s="1079"/>
      <c r="AH79" s="534"/>
      <c r="AJ79" s="949"/>
      <c r="AK79" s="649"/>
      <c r="AL79" s="649"/>
      <c r="AM79" s="649"/>
      <c r="AN79" s="649"/>
      <c r="AO79" s="649"/>
    </row>
    <row r="80" spans="2:41" s="374" customFormat="1" ht="20" customHeight="1">
      <c r="B80" s="552"/>
      <c r="C80" s="537"/>
      <c r="D80" s="535"/>
      <c r="E80" s="535"/>
      <c r="F80" s="535"/>
      <c r="G80" s="535"/>
      <c r="H80" s="538"/>
      <c r="I80" s="538"/>
      <c r="J80" s="1044"/>
      <c r="K80" s="1044"/>
      <c r="L80" s="1044"/>
      <c r="M80" s="1044"/>
      <c r="N80" s="1044"/>
      <c r="O80" s="1044"/>
      <c r="P80" s="1044"/>
      <c r="Q80" s="1044"/>
      <c r="R80" s="1044"/>
      <c r="S80" s="1044"/>
      <c r="T80" s="1044"/>
      <c r="U80" s="1044"/>
      <c r="V80" s="1044"/>
      <c r="W80" s="1044"/>
      <c r="X80" s="1044"/>
      <c r="Y80" s="756"/>
      <c r="Z80" s="756"/>
      <c r="AA80" s="756"/>
      <c r="AB80" s="1052"/>
      <c r="AC80" s="1099"/>
      <c r="AD80" s="1087"/>
      <c r="AE80" s="1083"/>
      <c r="AF80" s="1079"/>
      <c r="AG80" s="1079"/>
      <c r="AH80" s="534"/>
      <c r="AJ80" s="1197"/>
      <c r="AK80" s="1197"/>
      <c r="AL80" s="1197"/>
      <c r="AM80" s="1197"/>
      <c r="AN80" s="1197"/>
      <c r="AO80" s="1197"/>
    </row>
    <row r="81" spans="2:41" s="374" customFormat="1" ht="20" customHeight="1">
      <c r="B81" s="552"/>
      <c r="C81" s="537"/>
      <c r="D81" s="535"/>
      <c r="E81" s="535"/>
      <c r="F81" s="535"/>
      <c r="G81" s="535"/>
      <c r="H81" s="538"/>
      <c r="I81" s="538"/>
      <c r="J81" s="1044"/>
      <c r="K81" s="1044"/>
      <c r="L81" s="1044"/>
      <c r="M81" s="1044"/>
      <c r="N81" s="1044"/>
      <c r="O81" s="1044"/>
      <c r="P81" s="1044"/>
      <c r="Q81" s="1044"/>
      <c r="R81" s="1044"/>
      <c r="S81" s="1044"/>
      <c r="T81" s="1044"/>
      <c r="U81" s="1044"/>
      <c r="V81" s="1044"/>
      <c r="W81" s="1044"/>
      <c r="X81" s="1044"/>
      <c r="Y81" s="756"/>
      <c r="Z81" s="756"/>
      <c r="AA81" s="756"/>
      <c r="AB81" s="1052"/>
      <c r="AC81" s="1099"/>
      <c r="AD81" s="1087"/>
      <c r="AE81" s="1083"/>
      <c r="AF81" s="1079"/>
      <c r="AG81" s="1079"/>
      <c r="AH81" s="534"/>
      <c r="AJ81" s="1035"/>
      <c r="AK81" s="1035"/>
      <c r="AL81" s="1035"/>
      <c r="AM81" s="1035"/>
      <c r="AN81" s="1035"/>
      <c r="AO81" s="1035"/>
    </row>
    <row r="82" spans="2:41" s="374" customFormat="1" ht="20" customHeight="1">
      <c r="B82" s="552"/>
      <c r="C82" s="537"/>
      <c r="D82" s="535"/>
      <c r="E82" s="535"/>
      <c r="F82" s="535"/>
      <c r="G82" s="535"/>
      <c r="H82" s="538"/>
      <c r="I82" s="538"/>
      <c r="J82" s="1048"/>
      <c r="K82" s="1044"/>
      <c r="L82" s="1044"/>
      <c r="M82" s="1044"/>
      <c r="N82" s="1044"/>
      <c r="O82" s="1044"/>
      <c r="P82" s="1044"/>
      <c r="Q82" s="1044"/>
      <c r="R82" s="1044"/>
      <c r="S82" s="1044"/>
      <c r="T82" s="1044"/>
      <c r="U82" s="1044"/>
      <c r="V82" s="1044"/>
      <c r="W82" s="1044"/>
      <c r="X82" s="1044"/>
      <c r="Y82" s="756"/>
      <c r="Z82" s="756"/>
      <c r="AA82" s="756"/>
      <c r="AB82" s="1052"/>
      <c r="AC82" s="1099"/>
      <c r="AD82" s="1087"/>
      <c r="AE82" s="1083"/>
      <c r="AF82" s="1079"/>
      <c r="AG82" s="1079"/>
      <c r="AH82" s="534"/>
      <c r="AJ82" s="938"/>
      <c r="AK82" s="1035"/>
      <c r="AL82" s="1035"/>
      <c r="AM82" s="1035"/>
      <c r="AN82" s="1035"/>
      <c r="AO82" s="1035"/>
    </row>
    <row r="83" spans="2:41" s="374" customFormat="1" ht="20" customHeight="1">
      <c r="B83" s="552"/>
      <c r="C83" s="537"/>
      <c r="D83" s="535"/>
      <c r="E83" s="535"/>
      <c r="F83" s="535"/>
      <c r="G83" s="535"/>
      <c r="H83" s="538"/>
      <c r="I83" s="538"/>
      <c r="J83" s="1044"/>
      <c r="K83" s="1044"/>
      <c r="L83" s="1044"/>
      <c r="M83" s="1044"/>
      <c r="N83" s="1044"/>
      <c r="O83" s="1044"/>
      <c r="P83" s="1044"/>
      <c r="Q83" s="1044"/>
      <c r="R83" s="1044"/>
      <c r="S83" s="1044"/>
      <c r="T83" s="1044"/>
      <c r="U83" s="1044"/>
      <c r="V83" s="1044"/>
      <c r="W83" s="1044"/>
      <c r="X83" s="1044"/>
      <c r="Y83" s="756"/>
      <c r="Z83" s="756"/>
      <c r="AA83" s="756"/>
      <c r="AB83" s="1052"/>
      <c r="AC83" s="1099"/>
      <c r="AD83" s="1087"/>
      <c r="AE83" s="1083"/>
      <c r="AF83" s="1079"/>
      <c r="AG83" s="1079"/>
      <c r="AH83" s="534"/>
      <c r="AJ83" s="950"/>
      <c r="AK83" s="951"/>
      <c r="AL83" s="952"/>
      <c r="AM83" s="627"/>
      <c r="AN83" s="628"/>
      <c r="AO83" s="939"/>
    </row>
    <row r="84" spans="2:41" s="374" customFormat="1" ht="20" customHeight="1">
      <c r="B84" s="552"/>
      <c r="C84" s="537"/>
      <c r="D84" s="535"/>
      <c r="E84" s="535"/>
      <c r="F84" s="535"/>
      <c r="G84" s="535"/>
      <c r="H84" s="538"/>
      <c r="I84" s="538"/>
      <c r="J84" s="1044"/>
      <c r="K84" s="1044"/>
      <c r="L84" s="1044"/>
      <c r="M84" s="1044"/>
      <c r="N84" s="1044"/>
      <c r="O84" s="1044"/>
      <c r="P84" s="1044"/>
      <c r="Q84" s="1044"/>
      <c r="R84" s="1044"/>
      <c r="S84" s="1044"/>
      <c r="T84" s="1044"/>
      <c r="U84" s="1044"/>
      <c r="V84" s="1044"/>
      <c r="W84" s="1044"/>
      <c r="X84" s="1044"/>
      <c r="Y84" s="756"/>
      <c r="Z84" s="756"/>
      <c r="AA84" s="756"/>
      <c r="AB84" s="1052"/>
      <c r="AC84" s="1099"/>
      <c r="AD84" s="1087"/>
      <c r="AE84" s="1083"/>
      <c r="AF84" s="1079"/>
      <c r="AG84" s="1079"/>
      <c r="AH84" s="534"/>
      <c r="AJ84" s="950"/>
      <c r="AK84" s="951"/>
      <c r="AL84" s="952"/>
      <c r="AM84" s="627"/>
      <c r="AN84" s="628"/>
      <c r="AO84" s="939"/>
    </row>
    <row r="85" spans="2:41" s="374" customFormat="1" ht="20" customHeight="1">
      <c r="B85" s="552"/>
      <c r="C85" s="537"/>
      <c r="D85" s="535"/>
      <c r="E85" s="535"/>
      <c r="F85" s="535"/>
      <c r="G85" s="535"/>
      <c r="H85" s="538"/>
      <c r="I85" s="538"/>
      <c r="J85" s="1044"/>
      <c r="K85" s="1044"/>
      <c r="L85" s="1044"/>
      <c r="M85" s="1044"/>
      <c r="N85" s="1044"/>
      <c r="O85" s="1044"/>
      <c r="P85" s="1044"/>
      <c r="Q85" s="1044"/>
      <c r="R85" s="1044"/>
      <c r="S85" s="1044"/>
      <c r="T85" s="1044"/>
      <c r="U85" s="1044"/>
      <c r="V85" s="1044"/>
      <c r="W85" s="1044"/>
      <c r="X85" s="1044"/>
      <c r="Y85" s="756"/>
      <c r="Z85" s="756"/>
      <c r="AA85" s="756"/>
      <c r="AB85" s="1052"/>
      <c r="AC85" s="1099"/>
      <c r="AD85" s="1087"/>
      <c r="AE85" s="1083"/>
      <c r="AF85" s="1079"/>
      <c r="AG85" s="1079"/>
      <c r="AH85" s="534"/>
      <c r="AJ85" s="938"/>
      <c r="AK85" s="1035"/>
      <c r="AL85" s="1035"/>
      <c r="AM85" s="1035"/>
      <c r="AN85" s="1035"/>
      <c r="AO85" s="1035"/>
    </row>
    <row r="86" spans="2:41" s="374" customFormat="1" ht="20" customHeight="1" thickBot="1">
      <c r="B86" s="552"/>
      <c r="C86" s="537"/>
      <c r="D86" s="535"/>
      <c r="E86" s="535"/>
      <c r="F86" s="535"/>
      <c r="G86" s="535"/>
      <c r="H86" s="538"/>
      <c r="I86" s="538"/>
      <c r="J86" s="1044"/>
      <c r="K86" s="1044"/>
      <c r="L86" s="1044"/>
      <c r="M86" s="1044"/>
      <c r="N86" s="1044"/>
      <c r="O86" s="1044"/>
      <c r="P86" s="1044"/>
      <c r="Q86" s="1044"/>
      <c r="R86" s="1044"/>
      <c r="S86" s="1044"/>
      <c r="T86" s="1044"/>
      <c r="U86" s="1044"/>
      <c r="V86" s="1044"/>
      <c r="W86" s="1044"/>
      <c r="X86" s="1044"/>
      <c r="Y86" s="756"/>
      <c r="Z86" s="756"/>
      <c r="AA86" s="756"/>
      <c r="AB86" s="1052"/>
      <c r="AC86" s="1103"/>
      <c r="AD86" s="1088"/>
      <c r="AE86" s="1089"/>
      <c r="AF86" s="1090"/>
      <c r="AG86" s="1090"/>
      <c r="AH86" s="534"/>
      <c r="AJ86" s="950"/>
      <c r="AK86" s="951"/>
      <c r="AL86" s="952"/>
      <c r="AM86" s="627"/>
      <c r="AN86" s="628"/>
      <c r="AO86" s="939"/>
    </row>
    <row r="87" spans="2:41" s="374" customFormat="1" ht="20" customHeight="1">
      <c r="B87" s="552"/>
      <c r="C87" s="537"/>
      <c r="D87" s="535"/>
      <c r="E87" s="535"/>
      <c r="F87" s="535"/>
      <c r="G87" s="535"/>
      <c r="H87" s="538"/>
      <c r="I87" s="538"/>
      <c r="J87" s="585"/>
      <c r="K87" s="13"/>
      <c r="L87" s="13"/>
      <c r="M87" s="13"/>
      <c r="N87" s="13"/>
      <c r="O87" s="13"/>
      <c r="P87" s="13"/>
      <c r="Q87" s="13"/>
      <c r="R87" s="13"/>
      <c r="S87" s="13"/>
      <c r="T87" s="13"/>
      <c r="U87" s="13"/>
      <c r="V87" s="13"/>
      <c r="W87" s="13"/>
      <c r="X87" s="13"/>
      <c r="Y87" s="13"/>
      <c r="Z87" s="13"/>
      <c r="AA87" s="13"/>
      <c r="AB87" s="13"/>
      <c r="AC87" s="13"/>
      <c r="AD87" s="544"/>
      <c r="AE87" s="545"/>
      <c r="AH87" s="534"/>
      <c r="AJ87" s="655"/>
      <c r="AK87" s="655"/>
      <c r="AL87" s="655"/>
      <c r="AM87" s="655"/>
      <c r="AN87" s="655"/>
      <c r="AO87" s="953">
        <f>SUM(AO83:AO86)</f>
        <v>0</v>
      </c>
    </row>
    <row r="88" spans="2:41" s="374" customFormat="1" ht="20" customHeight="1">
      <c r="B88" s="552"/>
      <c r="C88" s="537"/>
      <c r="D88" s="535"/>
      <c r="E88" s="535"/>
      <c r="F88" s="535"/>
      <c r="G88" s="535"/>
      <c r="H88" s="538"/>
      <c r="I88" s="538"/>
      <c r="J88" s="585"/>
      <c r="K88" s="13"/>
      <c r="L88" s="13"/>
      <c r="M88" s="13"/>
      <c r="N88" s="13"/>
      <c r="O88" s="13"/>
      <c r="P88" s="13"/>
      <c r="Q88" s="13"/>
      <c r="R88" s="13"/>
      <c r="S88" s="13"/>
      <c r="T88" s="13"/>
      <c r="U88" s="13"/>
      <c r="V88" s="13"/>
      <c r="W88" s="13"/>
      <c r="X88" s="13"/>
      <c r="Y88" s="13"/>
      <c r="Z88" s="13"/>
      <c r="AA88" s="13"/>
      <c r="AB88" s="13"/>
      <c r="AC88" s="13"/>
      <c r="AD88" s="544"/>
      <c r="AE88" s="545"/>
      <c r="AH88" s="534"/>
    </row>
    <row r="89" spans="2:41" s="374" customFormat="1" ht="20" customHeight="1">
      <c r="B89" s="552"/>
      <c r="C89" s="537"/>
      <c r="D89" s="535"/>
      <c r="E89" s="535"/>
      <c r="F89" s="535"/>
      <c r="G89" s="535"/>
      <c r="H89" s="538"/>
      <c r="I89" s="577"/>
      <c r="J89" s="585"/>
      <c r="K89" s="13"/>
      <c r="L89" s="13"/>
      <c r="M89" s="13"/>
      <c r="N89" s="13"/>
      <c r="O89" s="13"/>
      <c r="P89" s="13"/>
      <c r="Q89" s="13"/>
      <c r="R89" s="13"/>
      <c r="S89" s="13"/>
      <c r="T89" s="13"/>
      <c r="U89" s="13"/>
      <c r="V89" s="13"/>
      <c r="W89" s="13"/>
      <c r="X89" s="13"/>
      <c r="Y89" s="13"/>
      <c r="Z89" s="13"/>
      <c r="AA89" s="13"/>
      <c r="AB89" s="13"/>
      <c r="AC89" s="13"/>
      <c r="AD89" s="544"/>
      <c r="AE89" s="545"/>
      <c r="AH89" s="534"/>
    </row>
    <row r="90" spans="2:41" s="374" customFormat="1" ht="20" customHeight="1">
      <c r="B90" s="552"/>
      <c r="C90" s="537"/>
      <c r="D90" s="535"/>
      <c r="E90" s="535"/>
      <c r="F90" s="535"/>
      <c r="G90" s="535"/>
      <c r="H90" s="538"/>
      <c r="J90" s="585"/>
      <c r="K90" s="13"/>
      <c r="L90" s="13"/>
      <c r="M90" s="13"/>
      <c r="N90" s="13"/>
      <c r="O90" s="13"/>
      <c r="P90" s="13"/>
      <c r="Q90" s="13"/>
      <c r="R90" s="13"/>
      <c r="S90" s="13"/>
      <c r="T90" s="13"/>
      <c r="U90" s="13"/>
      <c r="V90" s="13"/>
      <c r="W90" s="13"/>
      <c r="X90" s="13"/>
      <c r="Y90" s="13"/>
      <c r="Z90" s="13"/>
      <c r="AA90" s="13"/>
      <c r="AB90" s="13"/>
      <c r="AC90" s="13"/>
      <c r="AD90" s="544"/>
      <c r="AE90" s="545"/>
      <c r="AH90" s="534"/>
    </row>
    <row r="91" spans="2:41" s="374" customFormat="1" ht="20" customHeight="1">
      <c r="B91" s="552"/>
      <c r="C91" s="537"/>
      <c r="D91" s="535"/>
      <c r="E91" s="535"/>
      <c r="F91" s="535"/>
      <c r="G91" s="535"/>
      <c r="H91" s="538"/>
      <c r="I91" s="538"/>
      <c r="J91" s="585"/>
      <c r="K91" s="13"/>
      <c r="L91" s="13"/>
      <c r="M91" s="13"/>
      <c r="N91" s="13"/>
      <c r="O91" s="13"/>
      <c r="P91" s="13"/>
      <c r="Q91" s="13"/>
      <c r="R91" s="13"/>
      <c r="S91" s="13"/>
      <c r="T91" s="13"/>
      <c r="U91" s="13"/>
      <c r="V91" s="13"/>
      <c r="W91" s="13"/>
      <c r="X91" s="13"/>
      <c r="Y91" s="13"/>
      <c r="Z91" s="13"/>
      <c r="AA91" s="13"/>
      <c r="AB91" s="13"/>
      <c r="AC91" s="13"/>
      <c r="AD91" s="544"/>
      <c r="AE91" s="545"/>
      <c r="AH91" s="534"/>
    </row>
    <row r="92" spans="2:41" s="374" customFormat="1" ht="20" customHeight="1">
      <c r="B92" s="552"/>
      <c r="C92" s="537"/>
      <c r="D92" s="535"/>
      <c r="E92" s="535"/>
      <c r="F92" s="535"/>
      <c r="G92" s="535"/>
      <c r="H92" s="538"/>
      <c r="I92" s="538"/>
      <c r="J92" s="585"/>
      <c r="K92" s="13"/>
      <c r="L92" s="13"/>
      <c r="M92" s="13"/>
      <c r="N92" s="13"/>
      <c r="O92" s="13"/>
      <c r="P92" s="13"/>
      <c r="Q92" s="13"/>
      <c r="R92" s="13"/>
      <c r="S92" s="13"/>
      <c r="T92" s="13"/>
      <c r="U92" s="13"/>
      <c r="V92" s="13"/>
      <c r="W92" s="13"/>
      <c r="X92" s="13"/>
      <c r="Y92" s="13"/>
      <c r="Z92" s="13"/>
      <c r="AA92" s="13"/>
      <c r="AB92" s="13"/>
      <c r="AC92" s="13"/>
      <c r="AD92" s="544"/>
      <c r="AE92" s="545"/>
      <c r="AH92" s="534"/>
    </row>
    <row r="93" spans="2:41" s="374" customFormat="1" ht="20" customHeight="1">
      <c r="B93" s="552"/>
      <c r="C93" s="537"/>
      <c r="D93" s="535"/>
      <c r="E93" s="535"/>
      <c r="F93" s="535"/>
      <c r="G93" s="535"/>
      <c r="H93" s="538"/>
      <c r="I93" s="538"/>
      <c r="J93" s="585"/>
      <c r="K93" s="13"/>
      <c r="L93" s="13"/>
      <c r="M93" s="13"/>
      <c r="N93" s="13"/>
      <c r="O93" s="13"/>
      <c r="P93" s="13"/>
      <c r="Q93" s="13"/>
      <c r="R93" s="13"/>
      <c r="S93" s="13"/>
      <c r="T93" s="13"/>
      <c r="U93" s="13"/>
      <c r="V93" s="13"/>
      <c r="W93" s="13"/>
      <c r="X93" s="13"/>
      <c r="Y93" s="13"/>
      <c r="Z93" s="13"/>
      <c r="AA93" s="13"/>
      <c r="AB93" s="13"/>
      <c r="AC93" s="13"/>
      <c r="AD93" s="544"/>
      <c r="AE93" s="545"/>
      <c r="AH93" s="534"/>
    </row>
  </sheetData>
  <mergeCells count="22">
    <mergeCell ref="AJ37:AO37"/>
    <mergeCell ref="B1:AH1"/>
    <mergeCell ref="C10:AC10"/>
    <mergeCell ref="AD10:AE10"/>
    <mergeCell ref="C11:AC22"/>
    <mergeCell ref="AC23:AC26"/>
    <mergeCell ref="AE23:AE25"/>
    <mergeCell ref="AJ28:AO28"/>
    <mergeCell ref="X29:Y29"/>
    <mergeCell ref="X30:Y30"/>
    <mergeCell ref="X31:Y31"/>
    <mergeCell ref="X32:Y32"/>
    <mergeCell ref="AJ52:AO52"/>
    <mergeCell ref="H58:I58"/>
    <mergeCell ref="AJ66:AO66"/>
    <mergeCell ref="AJ80:AO80"/>
    <mergeCell ref="X38:Y38"/>
    <mergeCell ref="X39:Y39"/>
    <mergeCell ref="X40:Y40"/>
    <mergeCell ref="AJ47:AO48"/>
    <mergeCell ref="T49:Y49"/>
    <mergeCell ref="AJ49:AO50"/>
  </mergeCells>
  <pageMargins left="0.51180555555555596" right="0.43263888888888902" top="0.94374999999999998" bottom="0.59027777777777801" header="0.59027777777777801" footer="0.59027777777777801"/>
  <pageSetup paperSize="256" scale="10"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ACCD5-883A-4866-805B-02B7115E3BC6}">
  <dimension ref="B1:AQ132"/>
  <sheetViews>
    <sheetView view="pageBreakPreview" zoomScale="85" zoomScaleNormal="55" zoomScaleSheetLayoutView="85" workbookViewId="0">
      <selection activeCell="AA122" sqref="AA122"/>
    </sheetView>
  </sheetViews>
  <sheetFormatPr baseColWidth="10" defaultColWidth="8.83203125" defaultRowHeight="13"/>
  <cols>
    <col min="1" max="1" width="1.5" customWidth="1"/>
    <col min="2" max="5" width="3.6640625" customWidth="1"/>
    <col min="6" max="6" width="4" customWidth="1"/>
    <col min="7" max="7" width="5.5" customWidth="1"/>
    <col min="8" max="21" width="3.6640625" customWidth="1"/>
    <col min="22" max="22" width="4.33203125" customWidth="1"/>
    <col min="23" max="23" width="3.6640625" customWidth="1"/>
    <col min="24" max="24" width="4.5" customWidth="1"/>
    <col min="25" max="26" width="3.6640625" customWidth="1"/>
    <col min="27" max="27" width="6" customWidth="1"/>
    <col min="28" max="29" width="5.83203125" customWidth="1"/>
    <col min="30" max="30" width="6.1640625" customWidth="1"/>
    <col min="31" max="43" width="3.6640625" customWidth="1"/>
    <col min="44" max="44" width="1.5" customWidth="1"/>
  </cols>
  <sheetData>
    <row r="1" spans="2:43" ht="14" thickBot="1"/>
    <row r="2" spans="2:43">
      <c r="B2" s="114"/>
      <c r="C2" s="115"/>
      <c r="D2" s="115"/>
      <c r="E2" s="115"/>
      <c r="F2" s="115"/>
      <c r="G2" s="115"/>
      <c r="H2" s="115"/>
      <c r="I2" s="115"/>
      <c r="J2" s="115"/>
      <c r="K2" s="115"/>
      <c r="L2" s="115"/>
      <c r="M2" s="115"/>
      <c r="N2" s="115"/>
      <c r="O2" s="122"/>
      <c r="P2" s="115"/>
      <c r="Q2" s="115"/>
      <c r="R2" s="115"/>
      <c r="S2" s="115"/>
      <c r="T2" s="115"/>
      <c r="U2" s="115"/>
      <c r="V2" s="115"/>
      <c r="W2" s="115"/>
      <c r="X2" s="115"/>
      <c r="Y2" s="115"/>
      <c r="Z2" s="115"/>
      <c r="AA2" s="115"/>
      <c r="AB2" s="115"/>
      <c r="AC2" s="115"/>
      <c r="AD2" s="115"/>
      <c r="AE2" s="115"/>
      <c r="AF2" s="115"/>
      <c r="AG2" s="115"/>
      <c r="AH2" s="124"/>
      <c r="AI2" s="125"/>
      <c r="AJ2" s="125"/>
      <c r="AK2" s="125"/>
      <c r="AL2" s="125"/>
      <c r="AM2" s="125"/>
      <c r="AN2" s="125"/>
      <c r="AO2" s="125"/>
      <c r="AP2" s="125"/>
      <c r="AQ2" s="127"/>
    </row>
    <row r="3" spans="2:43" ht="20">
      <c r="B3" s="116"/>
      <c r="C3" s="1037"/>
      <c r="D3" s="117"/>
      <c r="E3" s="1037"/>
      <c r="F3" s="118"/>
      <c r="G3" s="915"/>
      <c r="H3" s="915"/>
      <c r="I3" s="915"/>
      <c r="J3" s="915"/>
      <c r="K3" s="915"/>
      <c r="L3" s="915"/>
      <c r="M3" s="915"/>
      <c r="N3" s="915"/>
      <c r="O3" s="915"/>
      <c r="P3" s="915"/>
      <c r="Q3" s="915"/>
      <c r="R3" s="915"/>
      <c r="S3" s="915"/>
      <c r="T3" s="915"/>
      <c r="U3" s="915"/>
      <c r="V3" s="915"/>
      <c r="W3" s="915"/>
      <c r="X3" s="915"/>
      <c r="Y3" s="915"/>
      <c r="Z3" s="916"/>
      <c r="AA3" s="915"/>
      <c r="AB3" s="915"/>
      <c r="AC3" s="915"/>
      <c r="AD3" s="915"/>
      <c r="AE3" s="915"/>
      <c r="AF3" s="915"/>
      <c r="AG3" s="915"/>
      <c r="AH3" s="126"/>
      <c r="AI3" s="123"/>
      <c r="AJ3" s="123"/>
      <c r="AK3" s="123"/>
      <c r="AL3" s="123"/>
      <c r="AM3" s="123"/>
      <c r="AN3" s="123"/>
      <c r="AO3" s="123"/>
      <c r="AP3" s="123"/>
      <c r="AQ3" s="128"/>
    </row>
    <row r="4" spans="2:43" ht="21" thickBot="1">
      <c r="B4" s="116"/>
      <c r="C4" s="1037"/>
      <c r="D4" s="1037"/>
      <c r="E4" s="1037"/>
      <c r="F4" s="915"/>
      <c r="G4" s="915"/>
      <c r="H4" s="915"/>
      <c r="I4" s="915"/>
      <c r="J4" s="915"/>
      <c r="K4" s="915"/>
      <c r="L4" s="915"/>
      <c r="M4" s="915"/>
      <c r="N4" s="915"/>
      <c r="O4" s="915"/>
      <c r="P4" s="915"/>
      <c r="Q4" s="915"/>
      <c r="R4" s="915"/>
      <c r="S4" s="915"/>
      <c r="T4" s="915"/>
      <c r="U4" s="915"/>
      <c r="V4" s="915"/>
      <c r="W4" s="915"/>
      <c r="X4" s="915"/>
      <c r="Y4" s="915"/>
      <c r="Z4" s="915"/>
      <c r="AA4" s="915"/>
      <c r="AB4" s="915"/>
      <c r="AC4" s="915"/>
      <c r="AD4" s="1037"/>
      <c r="AE4" s="915"/>
      <c r="AF4" s="915"/>
      <c r="AG4" s="915"/>
      <c r="AH4" s="126"/>
      <c r="AI4" s="123"/>
      <c r="AJ4" s="123"/>
      <c r="AK4" s="123"/>
      <c r="AL4" s="123"/>
      <c r="AM4" s="123"/>
      <c r="AN4" s="129"/>
      <c r="AO4" s="129"/>
      <c r="AP4" s="129"/>
      <c r="AQ4" s="934"/>
    </row>
    <row r="5" spans="2:43" ht="21" thickBot="1">
      <c r="B5" s="116"/>
      <c r="C5" s="1037"/>
      <c r="D5" s="1037"/>
      <c r="E5" s="1037"/>
      <c r="F5" s="915"/>
      <c r="G5" s="915"/>
      <c r="H5" s="915"/>
      <c r="I5" s="915"/>
      <c r="J5" s="915"/>
      <c r="K5" s="915"/>
      <c r="L5" s="915"/>
      <c r="M5" s="915"/>
      <c r="N5" s="915"/>
      <c r="O5" s="915"/>
      <c r="P5" s="915"/>
      <c r="Q5" s="915"/>
      <c r="R5" s="915"/>
      <c r="S5" s="915"/>
      <c r="T5" s="915"/>
      <c r="U5" s="915"/>
      <c r="V5" s="915"/>
      <c r="W5" s="915"/>
      <c r="X5" s="915"/>
      <c r="Y5" s="915"/>
      <c r="Z5" s="915"/>
      <c r="AA5" s="915"/>
      <c r="AB5" s="915"/>
      <c r="AC5" s="915"/>
      <c r="AD5" s="1037"/>
      <c r="AE5" s="915"/>
      <c r="AF5" s="915"/>
      <c r="AG5" s="915"/>
      <c r="AH5" s="1240" t="str">
        <f>INPUT!C6&amp;" "&amp;INPUT!M6</f>
        <v>Propinsi Papua Barat</v>
      </c>
      <c r="AI5" s="1241"/>
      <c r="AJ5" s="1241"/>
      <c r="AK5" s="1241"/>
      <c r="AL5" s="1241"/>
      <c r="AM5" s="1241"/>
      <c r="AN5" s="1223"/>
      <c r="AO5" s="1223"/>
      <c r="AP5" s="1223"/>
      <c r="AQ5" s="1224"/>
    </row>
    <row r="6" spans="2:43" ht="22" thickBot="1">
      <c r="B6" s="116"/>
      <c r="C6" s="1037"/>
      <c r="D6" s="1037"/>
      <c r="E6" s="1037"/>
      <c r="F6" s="935"/>
      <c r="G6" s="935"/>
      <c r="H6" s="935"/>
      <c r="I6" s="935"/>
      <c r="J6" s="935"/>
      <c r="K6" s="935"/>
      <c r="L6" s="935"/>
      <c r="M6" s="935"/>
      <c r="N6" s="935"/>
      <c r="O6" s="935"/>
      <c r="P6" s="935"/>
      <c r="Q6" s="935"/>
      <c r="R6" s="935"/>
      <c r="S6" s="935"/>
      <c r="T6" s="935"/>
      <c r="U6" s="935"/>
      <c r="V6" s="935"/>
      <c r="W6" s="935"/>
      <c r="X6" s="935"/>
      <c r="Y6" s="935"/>
      <c r="Z6" s="935"/>
      <c r="AA6" s="935"/>
      <c r="AB6" s="935"/>
      <c r="AC6" s="915"/>
      <c r="AD6" s="1037"/>
      <c r="AE6" s="915"/>
      <c r="AF6" s="915"/>
      <c r="AG6" s="915"/>
      <c r="AH6" s="1240" t="str">
        <f>INPUT!$C$7&amp;" "&amp;INPUT!$M$7</f>
        <v>Kabupaten Monokwari</v>
      </c>
      <c r="AI6" s="1241"/>
      <c r="AJ6" s="1241"/>
      <c r="AK6" s="1241"/>
      <c r="AL6" s="1241"/>
      <c r="AM6" s="1241"/>
      <c r="AN6" s="1223"/>
      <c r="AO6" s="1223"/>
      <c r="AP6" s="1223"/>
      <c r="AQ6" s="1224"/>
    </row>
    <row r="7" spans="2:43" ht="22" thickBot="1">
      <c r="B7" s="116"/>
      <c r="C7" s="1037"/>
      <c r="D7" s="1037"/>
      <c r="E7" s="119"/>
      <c r="F7" s="935"/>
      <c r="G7" s="935"/>
      <c r="H7" s="935"/>
      <c r="I7" s="935"/>
      <c r="J7" s="935"/>
      <c r="K7" s="935"/>
      <c r="L7" s="935"/>
      <c r="M7" s="935"/>
      <c r="N7" s="935"/>
      <c r="O7" s="935"/>
      <c r="P7" s="935"/>
      <c r="Q7" s="935"/>
      <c r="R7" s="935"/>
      <c r="S7" s="935"/>
      <c r="T7" s="935"/>
      <c r="U7" s="935"/>
      <c r="V7" s="935"/>
      <c r="W7" s="935"/>
      <c r="X7" s="935"/>
      <c r="Y7" s="935"/>
      <c r="Z7" s="935"/>
      <c r="AA7" s="935"/>
      <c r="AB7" s="935"/>
      <c r="AC7" s="915"/>
      <c r="AD7" s="1037"/>
      <c r="AE7" s="915"/>
      <c r="AF7" s="915"/>
      <c r="AG7" s="915"/>
      <c r="AH7" s="1240" t="str">
        <f>INPUT!$C$8&amp;" "&amp;INPUT!$M$8</f>
        <v>Kecamatan aaaaa</v>
      </c>
      <c r="AI7" s="1241"/>
      <c r="AJ7" s="1241"/>
      <c r="AK7" s="1241"/>
      <c r="AL7" s="1241"/>
      <c r="AM7" s="1241"/>
      <c r="AN7" s="1242"/>
      <c r="AO7" s="1242"/>
      <c r="AP7" s="1242"/>
      <c r="AQ7" s="1243"/>
    </row>
    <row r="8" spans="2:43" ht="21">
      <c r="B8" s="116"/>
      <c r="C8" s="1037"/>
      <c r="D8" s="1037"/>
      <c r="E8" s="1037"/>
      <c r="F8" s="935"/>
      <c r="G8" s="935"/>
      <c r="H8" s="935"/>
      <c r="I8" s="935"/>
      <c r="J8" s="935"/>
      <c r="K8" s="935"/>
      <c r="L8" s="935"/>
      <c r="M8" s="935"/>
      <c r="N8" s="935"/>
      <c r="O8" s="935"/>
      <c r="P8" s="935"/>
      <c r="Q8" s="935"/>
      <c r="R8" s="935"/>
      <c r="S8" s="935"/>
      <c r="T8" s="935"/>
      <c r="U8" s="935"/>
      <c r="V8" s="935"/>
      <c r="W8" s="935"/>
      <c r="X8" s="935"/>
      <c r="Y8" s="935"/>
      <c r="Z8" s="935"/>
      <c r="AA8" s="935"/>
      <c r="AB8" s="935"/>
      <c r="AC8" s="915"/>
      <c r="AD8" s="1037"/>
      <c r="AE8" s="915"/>
      <c r="AF8" s="915"/>
      <c r="AG8" s="915"/>
      <c r="AH8" s="1225" t="s">
        <v>236</v>
      </c>
      <c r="AI8" s="1226"/>
      <c r="AJ8" s="1226"/>
      <c r="AK8" s="1226"/>
      <c r="AL8" s="1226"/>
      <c r="AM8" s="1226"/>
      <c r="AN8" s="1244"/>
      <c r="AO8" s="1244"/>
      <c r="AP8" s="1244"/>
      <c r="AQ8" s="1245"/>
    </row>
    <row r="9" spans="2:43" ht="22" thickBot="1">
      <c r="B9" s="116"/>
      <c r="C9" s="1037"/>
      <c r="D9" s="1037"/>
      <c r="E9" s="1037"/>
      <c r="F9" s="935"/>
      <c r="G9" s="935"/>
      <c r="H9" s="935"/>
      <c r="I9" s="935"/>
      <c r="J9" s="935"/>
      <c r="K9" s="935"/>
      <c r="L9" s="935"/>
      <c r="M9" s="935"/>
      <c r="N9" s="935"/>
      <c r="O9" s="935"/>
      <c r="P9" s="935"/>
      <c r="Q9" s="935"/>
      <c r="R9" s="935"/>
      <c r="S9" s="935"/>
      <c r="T9" s="935"/>
      <c r="U9" s="935"/>
      <c r="V9" s="935"/>
      <c r="W9" s="935"/>
      <c r="X9" s="935"/>
      <c r="Y9" s="935"/>
      <c r="Z9" s="935"/>
      <c r="AA9" s="1111" t="s">
        <v>691</v>
      </c>
      <c r="AB9" s="1112" t="s">
        <v>146</v>
      </c>
      <c r="AC9" s="1114">
        <v>0.5</v>
      </c>
      <c r="AD9" s="1111" t="s">
        <v>628</v>
      </c>
      <c r="AE9" s="915"/>
      <c r="AF9" s="915"/>
      <c r="AG9" s="915"/>
      <c r="AH9" s="1228" t="str">
        <f>INPUT!$M$9</f>
        <v>bbb</v>
      </c>
      <c r="AI9" s="1229"/>
      <c r="AJ9" s="1229"/>
      <c r="AK9" s="1229"/>
      <c r="AL9" s="1229"/>
      <c r="AM9" s="1229"/>
      <c r="AN9" s="1229"/>
      <c r="AO9" s="1229"/>
      <c r="AP9" s="1229"/>
      <c r="AQ9" s="1230"/>
    </row>
    <row r="10" spans="2:43" ht="21">
      <c r="B10" s="116"/>
      <c r="C10" s="1037"/>
      <c r="D10" s="1037"/>
      <c r="E10" s="1037"/>
      <c r="F10" s="935"/>
      <c r="G10" s="935"/>
      <c r="H10" s="935"/>
      <c r="I10" s="935"/>
      <c r="J10" s="935"/>
      <c r="K10" s="935"/>
      <c r="L10" s="935"/>
      <c r="M10" s="935"/>
      <c r="N10" s="935"/>
      <c r="O10" s="935"/>
      <c r="P10" s="935"/>
      <c r="Q10" s="935"/>
      <c r="R10" s="935"/>
      <c r="S10" s="935"/>
      <c r="T10" s="935"/>
      <c r="U10" s="935"/>
      <c r="V10" s="935"/>
      <c r="W10" s="935"/>
      <c r="X10" s="935"/>
      <c r="Y10" s="935"/>
      <c r="Z10" s="935"/>
      <c r="AA10" s="1111"/>
      <c r="AB10" s="1112"/>
      <c r="AC10" s="1114"/>
      <c r="AD10" s="1111"/>
      <c r="AE10" s="915"/>
      <c r="AF10" s="915"/>
      <c r="AG10" s="915"/>
      <c r="AH10" s="1225" t="s">
        <v>237</v>
      </c>
      <c r="AI10" s="1226"/>
      <c r="AJ10" s="1226"/>
      <c r="AK10" s="1226"/>
      <c r="AL10" s="1226"/>
      <c r="AM10" s="1226"/>
      <c r="AN10" s="1244"/>
      <c r="AO10" s="1244"/>
      <c r="AP10" s="1244"/>
      <c r="AQ10" s="1245"/>
    </row>
    <row r="11" spans="2:43" ht="22" thickBot="1">
      <c r="B11" s="116"/>
      <c r="C11" s="1037"/>
      <c r="D11" s="1037"/>
      <c r="E11" s="1037"/>
      <c r="F11" s="935"/>
      <c r="G11" s="935"/>
      <c r="H11" s="935"/>
      <c r="I11" s="935"/>
      <c r="J11" s="935"/>
      <c r="K11" s="935"/>
      <c r="L11" s="935"/>
      <c r="M11" s="935"/>
      <c r="N11" s="935"/>
      <c r="O11" s="935"/>
      <c r="P11" s="935"/>
      <c r="Q11" s="935"/>
      <c r="R11" s="935"/>
      <c r="S11" s="935"/>
      <c r="T11" s="935"/>
      <c r="U11" s="935"/>
      <c r="V11" s="935"/>
      <c r="W11" s="935"/>
      <c r="X11" s="935"/>
      <c r="Y11" s="935"/>
      <c r="Z11" s="935"/>
      <c r="AA11" s="1111" t="s">
        <v>692</v>
      </c>
      <c r="AB11" s="1112" t="s">
        <v>146</v>
      </c>
      <c r="AC11" s="1114">
        <v>0.5</v>
      </c>
      <c r="AD11" s="1111" t="s">
        <v>628</v>
      </c>
      <c r="AE11" s="915"/>
      <c r="AF11" s="915"/>
      <c r="AG11" s="915"/>
      <c r="AH11" s="1228" t="str">
        <f>INPUT!$M$19</f>
        <v>Rumah Sehat</v>
      </c>
      <c r="AI11" s="1229"/>
      <c r="AJ11" s="1229"/>
      <c r="AK11" s="1229"/>
      <c r="AL11" s="1229"/>
      <c r="AM11" s="1229"/>
      <c r="AN11" s="1220"/>
      <c r="AO11" s="1220"/>
      <c r="AP11" s="1220"/>
      <c r="AQ11" s="1221"/>
    </row>
    <row r="12" spans="2:43" ht="21">
      <c r="B12" s="116"/>
      <c r="C12" s="1037"/>
      <c r="D12" s="1037"/>
      <c r="E12" s="1037"/>
      <c r="F12" s="935"/>
      <c r="G12" s="935"/>
      <c r="H12" s="935"/>
      <c r="I12" s="935"/>
      <c r="J12" s="935"/>
      <c r="K12" s="935"/>
      <c r="L12" s="935"/>
      <c r="M12" s="935"/>
      <c r="N12" s="935"/>
      <c r="O12" s="935"/>
      <c r="P12" s="935"/>
      <c r="Q12" s="935"/>
      <c r="R12" s="935"/>
      <c r="S12" s="935"/>
      <c r="T12" s="935"/>
      <c r="U12" s="935"/>
      <c r="V12" s="935"/>
      <c r="W12" s="935"/>
      <c r="X12" s="935"/>
      <c r="Y12" s="935"/>
      <c r="Z12" s="935"/>
      <c r="AA12" s="1111" t="s">
        <v>693</v>
      </c>
      <c r="AB12" s="1112" t="s">
        <v>146</v>
      </c>
      <c r="AC12" s="1114">
        <v>1</v>
      </c>
      <c r="AD12" s="1111" t="s">
        <v>628</v>
      </c>
      <c r="AE12" s="915"/>
      <c r="AF12" s="915"/>
      <c r="AG12" s="915"/>
      <c r="AH12" s="1225" t="s">
        <v>127</v>
      </c>
      <c r="AI12" s="1226"/>
      <c r="AJ12" s="1226"/>
      <c r="AK12" s="1226"/>
      <c r="AL12" s="1226"/>
      <c r="AM12" s="1226"/>
      <c r="AN12" s="1226"/>
      <c r="AO12" s="1226"/>
      <c r="AP12" s="1226"/>
      <c r="AQ12" s="1227"/>
    </row>
    <row r="13" spans="2:43" ht="22" thickBot="1">
      <c r="B13" s="116"/>
      <c r="C13" s="1037"/>
      <c r="D13" s="1037"/>
      <c r="E13" s="1037"/>
      <c r="F13" s="935"/>
      <c r="G13" s="935"/>
      <c r="H13" s="935"/>
      <c r="I13" s="935"/>
      <c r="J13" s="935"/>
      <c r="K13" s="935"/>
      <c r="L13" s="935"/>
      <c r="M13" s="935"/>
      <c r="N13" s="935"/>
      <c r="O13" s="935"/>
      <c r="P13" s="935"/>
      <c r="Q13" s="935"/>
      <c r="R13" s="935"/>
      <c r="S13" s="935"/>
      <c r="T13" s="935"/>
      <c r="U13" s="935"/>
      <c r="V13" s="935"/>
      <c r="W13" s="935"/>
      <c r="X13" s="935"/>
      <c r="Y13" s="935"/>
      <c r="Z13" s="935"/>
      <c r="AA13" s="935"/>
      <c r="AB13" s="935"/>
      <c r="AC13" s="915"/>
      <c r="AD13" s="1037"/>
      <c r="AE13" s="915"/>
      <c r="AF13" s="915"/>
      <c r="AG13" s="915"/>
      <c r="AH13" s="1228" t="str">
        <f>INPUT!$M$10</f>
        <v>Dusun…</v>
      </c>
      <c r="AI13" s="1229"/>
      <c r="AJ13" s="1229"/>
      <c r="AK13" s="1229"/>
      <c r="AL13" s="1229"/>
      <c r="AM13" s="1229"/>
      <c r="AN13" s="1229"/>
      <c r="AO13" s="1229"/>
      <c r="AP13" s="1229"/>
      <c r="AQ13" s="1230"/>
    </row>
    <row r="14" spans="2:43" ht="21">
      <c r="B14" s="116"/>
      <c r="C14" s="1037"/>
      <c r="D14" s="1037"/>
      <c r="E14" s="1037"/>
      <c r="F14" s="935"/>
      <c r="G14" s="935"/>
      <c r="H14" s="935"/>
      <c r="I14" s="935"/>
      <c r="J14" s="935"/>
      <c r="K14" s="935"/>
      <c r="L14" s="935"/>
      <c r="M14" s="935"/>
      <c r="N14" s="935"/>
      <c r="O14" s="935"/>
      <c r="P14" s="935"/>
      <c r="Q14" s="935"/>
      <c r="R14" s="935"/>
      <c r="S14" s="935"/>
      <c r="T14" s="935"/>
      <c r="U14" s="935"/>
      <c r="V14" s="935"/>
      <c r="W14" s="935"/>
      <c r="X14" s="935"/>
      <c r="Y14" s="935"/>
      <c r="Z14" s="935"/>
      <c r="AA14" s="935"/>
      <c r="AB14" s="935"/>
      <c r="AC14" s="915"/>
      <c r="AD14" s="1037"/>
      <c r="AE14" s="915"/>
      <c r="AF14" s="915"/>
      <c r="AG14" s="915"/>
      <c r="AH14" s="1225" t="s">
        <v>238</v>
      </c>
      <c r="AI14" s="1226"/>
      <c r="AJ14" s="1226"/>
      <c r="AK14" s="1226"/>
      <c r="AL14" s="1226"/>
      <c r="AM14" s="1226"/>
      <c r="AN14" s="1231"/>
      <c r="AO14" s="1231"/>
      <c r="AP14" s="1231"/>
      <c r="AQ14" s="1232"/>
    </row>
    <row r="15" spans="2:43" ht="22" thickBot="1">
      <c r="B15" s="116"/>
      <c r="C15" s="1037"/>
      <c r="D15" s="1037"/>
      <c r="E15" s="1037"/>
      <c r="F15" s="935"/>
      <c r="G15" s="935"/>
      <c r="H15" s="935"/>
      <c r="I15" s="935"/>
      <c r="J15" s="935"/>
      <c r="K15" s="935"/>
      <c r="L15" s="935"/>
      <c r="M15" s="935"/>
      <c r="N15" s="935"/>
      <c r="O15" s="935"/>
      <c r="P15" s="935"/>
      <c r="Q15" s="935"/>
      <c r="R15" s="935"/>
      <c r="S15" s="935"/>
      <c r="T15" s="935"/>
      <c r="U15" s="935"/>
      <c r="V15" s="935"/>
      <c r="W15" s="935"/>
      <c r="X15" s="935"/>
      <c r="Y15" s="935"/>
      <c r="Z15" s="935"/>
      <c r="AA15" s="935"/>
      <c r="AB15" s="935"/>
      <c r="AC15" s="915"/>
      <c r="AD15" s="1037"/>
      <c r="AE15" s="915"/>
      <c r="AF15" s="915"/>
      <c r="AG15" s="915"/>
      <c r="AH15" s="1233" t="s">
        <v>615</v>
      </c>
      <c r="AI15" s="1234"/>
      <c r="AJ15" s="1234"/>
      <c r="AK15" s="1234"/>
      <c r="AL15" s="1234"/>
      <c r="AM15" s="1234"/>
      <c r="AN15" s="1235"/>
      <c r="AO15" s="1235"/>
      <c r="AP15" s="1235"/>
      <c r="AQ15" s="1236"/>
    </row>
    <row r="16" spans="2:43" ht="22" thickBot="1">
      <c r="B16" s="116"/>
      <c r="C16" s="1037"/>
      <c r="D16" s="1037"/>
      <c r="E16" s="1037"/>
      <c r="F16" s="935"/>
      <c r="G16" s="935"/>
      <c r="H16" s="935"/>
      <c r="I16" s="935"/>
      <c r="J16" s="935"/>
      <c r="K16" s="935"/>
      <c r="L16" s="935"/>
      <c r="M16" s="935"/>
      <c r="N16" s="935"/>
      <c r="O16" s="935"/>
      <c r="P16" s="935"/>
      <c r="Q16" s="935"/>
      <c r="R16" s="935"/>
      <c r="S16" s="935"/>
      <c r="T16" s="935"/>
      <c r="U16" s="935"/>
      <c r="V16" s="935"/>
      <c r="W16" s="935"/>
      <c r="X16" s="935"/>
      <c r="Y16" s="935"/>
      <c r="Z16" s="935"/>
      <c r="AA16" s="935"/>
      <c r="AB16" s="935"/>
      <c r="AC16" s="915"/>
      <c r="AD16" s="1037"/>
      <c r="AE16" s="915"/>
      <c r="AF16" s="915"/>
      <c r="AG16" s="915"/>
      <c r="AH16" s="1206" t="s">
        <v>239</v>
      </c>
      <c r="AI16" s="1207"/>
      <c r="AJ16" s="1207"/>
      <c r="AK16" s="1207"/>
      <c r="AL16" s="1207"/>
      <c r="AM16" s="1207"/>
      <c r="AN16" s="1207"/>
      <c r="AO16" s="1207"/>
      <c r="AP16" s="1207"/>
      <c r="AQ16" s="1208"/>
    </row>
    <row r="17" spans="2:43" ht="21">
      <c r="B17" s="116"/>
      <c r="C17" s="1037"/>
      <c r="D17" s="1037"/>
      <c r="E17" s="1037"/>
      <c r="F17" s="935"/>
      <c r="G17" s="935"/>
      <c r="H17" s="935"/>
      <c r="I17" s="935"/>
      <c r="J17" s="935"/>
      <c r="K17" s="935"/>
      <c r="L17" s="935"/>
      <c r="M17" s="935"/>
      <c r="N17" s="935"/>
      <c r="O17" s="935"/>
      <c r="P17" s="935"/>
      <c r="Q17" s="935"/>
      <c r="R17" s="935"/>
      <c r="S17" s="935"/>
      <c r="T17" s="935"/>
      <c r="U17" s="935"/>
      <c r="V17" s="935"/>
      <c r="W17" s="935"/>
      <c r="X17" s="935"/>
      <c r="Y17" s="935"/>
      <c r="Z17" s="935"/>
      <c r="AA17" s="935"/>
      <c r="AB17" s="935"/>
      <c r="AC17" s="915"/>
      <c r="AD17" s="1037"/>
      <c r="AE17" s="915"/>
      <c r="AF17" s="915"/>
      <c r="AG17" s="915"/>
      <c r="AH17" s="1209" t="s">
        <v>240</v>
      </c>
      <c r="AI17" s="1210"/>
      <c r="AJ17" s="1210"/>
      <c r="AK17" s="1210"/>
      <c r="AL17" s="1210"/>
      <c r="AM17" s="1209" t="s">
        <v>19</v>
      </c>
      <c r="AN17" s="1210"/>
      <c r="AO17" s="1210"/>
      <c r="AP17" s="1210"/>
      <c r="AQ17" s="1211"/>
    </row>
    <row r="18" spans="2:43" ht="21">
      <c r="B18" s="116"/>
      <c r="C18" s="1037"/>
      <c r="D18" s="1037"/>
      <c r="E18" s="1037"/>
      <c r="F18" s="935"/>
      <c r="G18" s="935"/>
      <c r="H18" s="935"/>
      <c r="I18" s="935"/>
      <c r="J18" s="935"/>
      <c r="K18" s="935"/>
      <c r="L18" s="935"/>
      <c r="M18" s="935"/>
      <c r="N18" s="935"/>
      <c r="O18" s="935"/>
      <c r="P18" s="935"/>
      <c r="Q18" s="935"/>
      <c r="R18" s="935"/>
      <c r="S18" s="935"/>
      <c r="T18" s="935"/>
      <c r="U18" s="935"/>
      <c r="V18" s="935"/>
      <c r="W18" s="935"/>
      <c r="X18" s="935"/>
      <c r="Y18" s="935"/>
      <c r="Z18" s="935"/>
      <c r="AA18" s="935"/>
      <c r="AB18" s="935"/>
      <c r="AC18" s="915"/>
      <c r="AD18" s="1037"/>
      <c r="AE18" s="915"/>
      <c r="AF18" s="915"/>
      <c r="AG18" s="915"/>
      <c r="AH18" s="587"/>
      <c r="AI18" s="588"/>
      <c r="AJ18" s="588"/>
      <c r="AK18" s="588"/>
      <c r="AL18" s="588"/>
      <c r="AM18" s="587"/>
      <c r="AN18" s="588"/>
      <c r="AO18" s="588"/>
      <c r="AP18" s="588"/>
      <c r="AQ18" s="589"/>
    </row>
    <row r="19" spans="2:43" ht="21">
      <c r="B19" s="116"/>
      <c r="C19" s="1037"/>
      <c r="D19" s="1037"/>
      <c r="E19" s="1037"/>
      <c r="F19" s="935"/>
      <c r="G19" s="935"/>
      <c r="H19" s="935"/>
      <c r="I19" s="935"/>
      <c r="J19" s="935"/>
      <c r="K19" s="935"/>
      <c r="L19" s="935"/>
      <c r="M19" s="935"/>
      <c r="N19" s="935"/>
      <c r="O19" s="935"/>
      <c r="P19" s="935"/>
      <c r="Q19" s="935"/>
      <c r="R19" s="935"/>
      <c r="S19" s="935"/>
      <c r="T19" s="935"/>
      <c r="U19" s="935"/>
      <c r="V19" s="935"/>
      <c r="W19" s="935"/>
      <c r="X19" s="935"/>
      <c r="Y19" s="935"/>
      <c r="Z19" s="935"/>
      <c r="AA19" s="935"/>
      <c r="AB19" s="935"/>
      <c r="AC19" s="915"/>
      <c r="AD19" s="1037"/>
      <c r="AE19" s="915"/>
      <c r="AF19" s="915"/>
      <c r="AG19" s="915"/>
      <c r="AH19" s="587"/>
      <c r="AI19" s="588"/>
      <c r="AJ19" s="588"/>
      <c r="AK19" s="588"/>
      <c r="AL19" s="588"/>
      <c r="AM19" s="587"/>
      <c r="AN19" s="588"/>
      <c r="AO19" s="588"/>
      <c r="AP19" s="588"/>
      <c r="AQ19" s="589"/>
    </row>
    <row r="20" spans="2:43" ht="22" thickBot="1">
      <c r="B20" s="120"/>
      <c r="C20" s="1037"/>
      <c r="D20" s="1037"/>
      <c r="E20" s="1037"/>
      <c r="F20" s="935"/>
      <c r="G20" s="935"/>
      <c r="H20" s="935"/>
      <c r="I20" s="935"/>
      <c r="J20" s="935"/>
      <c r="K20" s="935"/>
      <c r="L20" s="935"/>
      <c r="M20" s="935"/>
      <c r="N20" s="935"/>
      <c r="O20" s="935"/>
      <c r="P20" s="935"/>
      <c r="Q20" s="935"/>
      <c r="R20" s="935"/>
      <c r="S20" s="935"/>
      <c r="T20" s="935"/>
      <c r="U20" s="935"/>
      <c r="V20" s="935"/>
      <c r="W20" s="935"/>
      <c r="X20" s="935"/>
      <c r="Y20" s="935"/>
      <c r="Z20" s="935"/>
      <c r="AA20" s="935"/>
      <c r="AB20" s="935"/>
      <c r="AC20" s="915"/>
      <c r="AD20" s="1037"/>
      <c r="AE20" s="915"/>
      <c r="AF20" s="915"/>
      <c r="AG20" s="915"/>
      <c r="AH20" s="1237" t="str">
        <f>INPUT!$M$16</f>
        <v>Supriono</v>
      </c>
      <c r="AI20" s="1238"/>
      <c r="AJ20" s="1238"/>
      <c r="AK20" s="1238"/>
      <c r="AL20" s="1238"/>
      <c r="AM20" s="1237" t="str">
        <f>INPUT!$M$15</f>
        <v>Sujito</v>
      </c>
      <c r="AN20" s="1238"/>
      <c r="AO20" s="1238"/>
      <c r="AP20" s="1238"/>
      <c r="AQ20" s="1239"/>
    </row>
    <row r="21" spans="2:43" ht="22" thickBot="1">
      <c r="B21" s="116"/>
      <c r="C21" s="1037"/>
      <c r="D21" s="1037"/>
      <c r="E21" s="1037"/>
      <c r="F21" s="935"/>
      <c r="G21" s="935"/>
      <c r="H21" s="935"/>
      <c r="I21" s="935"/>
      <c r="J21" s="935"/>
      <c r="K21" s="935"/>
      <c r="L21" s="935"/>
      <c r="M21" s="935"/>
      <c r="N21" s="935"/>
      <c r="O21" s="935"/>
      <c r="P21" s="935"/>
      <c r="Q21" s="935"/>
      <c r="R21" s="935"/>
      <c r="S21" s="935"/>
      <c r="T21" s="935"/>
      <c r="U21" s="935"/>
      <c r="V21" s="935"/>
      <c r="W21" s="935"/>
      <c r="X21" s="935"/>
      <c r="Y21" s="935"/>
      <c r="Z21" s="935"/>
      <c r="AA21" s="935"/>
      <c r="AB21" s="935"/>
      <c r="AC21" s="915"/>
      <c r="AD21" s="1037"/>
      <c r="AE21" s="915"/>
      <c r="AF21" s="915"/>
      <c r="AG21" s="915"/>
      <c r="AH21" s="1206" t="s">
        <v>241</v>
      </c>
      <c r="AI21" s="1207"/>
      <c r="AJ21" s="1207"/>
      <c r="AK21" s="1207"/>
      <c r="AL21" s="1207"/>
      <c r="AM21" s="1207"/>
      <c r="AN21" s="1207"/>
      <c r="AO21" s="1207"/>
      <c r="AP21" s="1207"/>
      <c r="AQ21" s="1208"/>
    </row>
    <row r="22" spans="2:43" ht="20">
      <c r="B22" s="116"/>
      <c r="C22" s="1037"/>
      <c r="D22" s="1037"/>
      <c r="E22" s="1037"/>
      <c r="F22" s="915"/>
      <c r="G22" s="915"/>
      <c r="H22" s="915"/>
      <c r="I22" s="915"/>
      <c r="J22" s="915"/>
      <c r="K22" s="915"/>
      <c r="L22" s="915"/>
      <c r="M22" s="915"/>
      <c r="N22" s="915"/>
      <c r="O22" s="915"/>
      <c r="P22" s="915"/>
      <c r="Q22" s="915"/>
      <c r="R22" s="915"/>
      <c r="S22" s="915"/>
      <c r="T22" s="915"/>
      <c r="U22" s="915"/>
      <c r="V22" s="915"/>
      <c r="W22" s="915"/>
      <c r="X22" s="915"/>
      <c r="Y22" s="915"/>
      <c r="Z22" s="915"/>
      <c r="AA22" s="915"/>
      <c r="AB22" s="915"/>
      <c r="AC22" s="915"/>
      <c r="AD22" s="1037"/>
      <c r="AE22" s="915"/>
      <c r="AF22" s="915"/>
      <c r="AG22" s="915"/>
      <c r="AH22" s="1209" t="str">
        <f>INPUT!$C$14</f>
        <v>Tenaga Ahli Teknik</v>
      </c>
      <c r="AI22" s="1210"/>
      <c r="AJ22" s="1210"/>
      <c r="AK22" s="1210"/>
      <c r="AL22" s="1210"/>
      <c r="AM22" s="1210"/>
      <c r="AN22" s="1210"/>
      <c r="AO22" s="1210"/>
      <c r="AP22" s="1210"/>
      <c r="AQ22" s="1211"/>
    </row>
    <row r="23" spans="2:43" ht="20">
      <c r="B23" s="116"/>
      <c r="C23" s="1037"/>
      <c r="D23" s="1037"/>
      <c r="E23" s="119"/>
      <c r="F23" s="917"/>
      <c r="G23" s="918"/>
      <c r="H23" s="919"/>
      <c r="I23" s="915"/>
      <c r="J23" s="915"/>
      <c r="K23" s="915"/>
      <c r="L23" s="915"/>
      <c r="M23" s="915"/>
      <c r="N23" s="915"/>
      <c r="O23" s="915"/>
      <c r="P23" s="930"/>
      <c r="Q23" s="930"/>
      <c r="R23" s="915"/>
      <c r="S23" s="915"/>
      <c r="T23" s="915"/>
      <c r="U23" s="915"/>
      <c r="V23" s="915"/>
      <c r="W23" s="915"/>
      <c r="X23" s="919"/>
      <c r="Y23" s="918"/>
      <c r="Z23" s="917"/>
      <c r="AA23" s="917"/>
      <c r="AB23" s="915"/>
      <c r="AC23" s="915"/>
      <c r="AD23" s="1037"/>
      <c r="AE23" s="915"/>
      <c r="AF23" s="915"/>
      <c r="AG23" s="915"/>
      <c r="AH23" s="587"/>
      <c r="AI23" s="588"/>
      <c r="AJ23" s="588"/>
      <c r="AK23" s="588"/>
      <c r="AL23" s="588"/>
      <c r="AM23" s="588"/>
      <c r="AN23" s="588"/>
      <c r="AO23" s="588"/>
      <c r="AP23" s="588"/>
      <c r="AQ23" s="589"/>
    </row>
    <row r="24" spans="2:43" ht="20">
      <c r="B24" s="116"/>
      <c r="C24" s="1037"/>
      <c r="D24" s="1037"/>
      <c r="E24" s="1037"/>
      <c r="F24" s="915"/>
      <c r="G24" s="915"/>
      <c r="H24" s="915"/>
      <c r="I24" s="915"/>
      <c r="J24" s="915"/>
      <c r="K24" s="915"/>
      <c r="L24" s="915"/>
      <c r="M24" s="915"/>
      <c r="N24" s="915"/>
      <c r="O24" s="915"/>
      <c r="P24" s="930"/>
      <c r="Q24" s="930"/>
      <c r="R24" s="915"/>
      <c r="S24" s="915"/>
      <c r="T24" s="915"/>
      <c r="U24" s="915"/>
      <c r="V24" s="915"/>
      <c r="W24" s="915"/>
      <c r="X24" s="915"/>
      <c r="Y24" s="915"/>
      <c r="Z24" s="915"/>
      <c r="AA24" s="915"/>
      <c r="AB24" s="915"/>
      <c r="AC24" s="915"/>
      <c r="AD24" s="1037"/>
      <c r="AE24" s="915"/>
      <c r="AF24" s="915"/>
      <c r="AG24" s="915"/>
      <c r="AH24" s="587"/>
      <c r="AI24" s="588"/>
      <c r="AJ24" s="588"/>
      <c r="AK24" s="588"/>
      <c r="AL24" s="588"/>
      <c r="AM24" s="588"/>
      <c r="AN24" s="588"/>
      <c r="AO24" s="588"/>
      <c r="AP24" s="588"/>
      <c r="AQ24" s="589"/>
    </row>
    <row r="25" spans="2:43" ht="20">
      <c r="B25" s="116"/>
      <c r="C25" s="1037"/>
      <c r="D25" s="1037"/>
      <c r="E25" s="1037"/>
      <c r="F25" s="915"/>
      <c r="G25" s="915"/>
      <c r="H25" s="915"/>
      <c r="I25" s="920"/>
      <c r="J25" s="920"/>
      <c r="K25" s="920"/>
      <c r="L25" s="920"/>
      <c r="M25" s="920"/>
      <c r="N25" s="915"/>
      <c r="O25" s="915"/>
      <c r="P25" s="915"/>
      <c r="Q25" s="915"/>
      <c r="R25" s="920"/>
      <c r="S25" s="920"/>
      <c r="T25" s="920"/>
      <c r="U25" s="920"/>
      <c r="V25" s="920"/>
      <c r="W25" s="915"/>
      <c r="X25" s="915"/>
      <c r="Y25" s="915"/>
      <c r="Z25" s="915"/>
      <c r="AA25" s="915"/>
      <c r="AB25" s="915"/>
      <c r="AC25" s="915"/>
      <c r="AD25" s="1037"/>
      <c r="AE25" s="915"/>
      <c r="AF25" s="915"/>
      <c r="AG25" s="915"/>
      <c r="AH25" s="587"/>
      <c r="AI25" s="588"/>
      <c r="AJ25" s="588"/>
      <c r="AK25" s="588"/>
      <c r="AL25" s="588"/>
      <c r="AM25" s="588"/>
      <c r="AN25" s="588"/>
      <c r="AO25" s="588"/>
      <c r="AP25" s="588"/>
      <c r="AQ25" s="589"/>
    </row>
    <row r="26" spans="2:43" ht="21" thickBot="1">
      <c r="B26" s="116"/>
      <c r="C26" s="1037"/>
      <c r="D26" s="1037"/>
      <c r="E26" s="1037"/>
      <c r="F26" s="915"/>
      <c r="G26" s="915"/>
      <c r="H26" s="915"/>
      <c r="I26" s="915"/>
      <c r="J26" s="915"/>
      <c r="K26" s="915"/>
      <c r="L26" s="915"/>
      <c r="M26" s="915"/>
      <c r="N26" s="915"/>
      <c r="O26" s="915"/>
      <c r="P26" s="915"/>
      <c r="Q26" s="915"/>
      <c r="R26" s="915"/>
      <c r="S26" s="915"/>
      <c r="T26" s="915"/>
      <c r="U26" s="915"/>
      <c r="V26" s="915"/>
      <c r="W26" s="915"/>
      <c r="X26" s="915"/>
      <c r="Y26" s="915"/>
      <c r="Z26" s="915"/>
      <c r="AA26" s="915"/>
      <c r="AB26" s="915"/>
      <c r="AC26" s="915"/>
      <c r="AD26" s="1037"/>
      <c r="AE26" s="915"/>
      <c r="AF26" s="915"/>
      <c r="AG26" s="915"/>
      <c r="AH26" s="1212" t="s">
        <v>18</v>
      </c>
      <c r="AI26" s="1213"/>
      <c r="AJ26" s="1213"/>
      <c r="AK26" s="1213"/>
      <c r="AL26" s="1213"/>
      <c r="AM26" s="1213"/>
      <c r="AN26" s="1213"/>
      <c r="AO26" s="1213"/>
      <c r="AP26" s="1213"/>
      <c r="AQ26" s="1214"/>
    </row>
    <row r="27" spans="2:43" ht="21" thickBot="1">
      <c r="B27" s="116"/>
      <c r="C27" s="1037"/>
      <c r="D27" s="1037"/>
      <c r="E27" s="1037"/>
      <c r="F27" s="915"/>
      <c r="G27" s="915"/>
      <c r="H27" s="915"/>
      <c r="I27" s="915"/>
      <c r="J27" s="915"/>
      <c r="K27" s="921"/>
      <c r="L27" s="915"/>
      <c r="M27" s="915"/>
      <c r="N27" s="915"/>
      <c r="O27" s="915"/>
      <c r="P27" s="915"/>
      <c r="Q27" s="931"/>
      <c r="R27" s="931"/>
      <c r="S27" s="922"/>
      <c r="T27" s="922"/>
      <c r="U27" s="923"/>
      <c r="V27" s="915"/>
      <c r="W27" s="915"/>
      <c r="X27" s="915"/>
      <c r="Y27" s="915"/>
      <c r="Z27" s="915"/>
      <c r="AA27" s="915"/>
      <c r="AB27" s="915"/>
      <c r="AC27" s="915"/>
      <c r="AD27" s="1037"/>
      <c r="AE27" s="915"/>
      <c r="AF27" s="915"/>
      <c r="AG27" s="915"/>
      <c r="AH27" s="1206" t="s">
        <v>242</v>
      </c>
      <c r="AI27" s="1207"/>
      <c r="AJ27" s="1207"/>
      <c r="AK27" s="1207"/>
      <c r="AL27" s="1207"/>
      <c r="AM27" s="1207"/>
      <c r="AN27" s="1207"/>
      <c r="AO27" s="1207"/>
      <c r="AP27" s="1207"/>
      <c r="AQ27" s="1208"/>
    </row>
    <row r="28" spans="2:43" ht="20">
      <c r="B28" s="116"/>
      <c r="C28" s="1037"/>
      <c r="D28" s="1037"/>
      <c r="E28" s="1037"/>
      <c r="F28" s="915"/>
      <c r="G28" s="915"/>
      <c r="H28" s="915"/>
      <c r="I28" s="915"/>
      <c r="J28" s="915"/>
      <c r="K28" s="915"/>
      <c r="L28" s="915"/>
      <c r="M28" s="915"/>
      <c r="N28" s="915"/>
      <c r="O28" s="915"/>
      <c r="P28" s="924"/>
      <c r="Q28" s="915"/>
      <c r="R28" s="915"/>
      <c r="S28" s="915"/>
      <c r="T28" s="915"/>
      <c r="U28" s="915"/>
      <c r="V28" s="915"/>
      <c r="W28" s="915"/>
      <c r="X28" s="915"/>
      <c r="Y28" s="915"/>
      <c r="Z28" s="915"/>
      <c r="AA28" s="915"/>
      <c r="AB28" s="915"/>
      <c r="AC28" s="915"/>
      <c r="AD28" s="1037"/>
      <c r="AE28" s="915"/>
      <c r="AF28" s="915"/>
      <c r="AG28" s="915"/>
      <c r="AH28" s="1209" t="str">
        <f>INPUT!$C$13</f>
        <v>Kepala Desa</v>
      </c>
      <c r="AI28" s="1210"/>
      <c r="AJ28" s="1210"/>
      <c r="AK28" s="1210"/>
      <c r="AL28" s="1210"/>
      <c r="AM28" s="1210"/>
      <c r="AN28" s="1210"/>
      <c r="AO28" s="1210"/>
      <c r="AP28" s="1210"/>
      <c r="AQ28" s="1211"/>
    </row>
    <row r="29" spans="2:43" ht="20">
      <c r="B29" s="116"/>
      <c r="C29" s="1037"/>
      <c r="D29" s="1037"/>
      <c r="E29" s="1037"/>
      <c r="F29" s="915"/>
      <c r="G29" s="915"/>
      <c r="H29" s="915"/>
      <c r="I29" s="915"/>
      <c r="J29" s="915"/>
      <c r="K29" s="915"/>
      <c r="L29" s="915"/>
      <c r="M29" s="915"/>
      <c r="N29" s="915"/>
      <c r="O29" s="915"/>
      <c r="P29" s="915"/>
      <c r="Q29" s="915"/>
      <c r="R29" s="915"/>
      <c r="S29" s="915"/>
      <c r="T29" s="915"/>
      <c r="U29" s="915"/>
      <c r="V29" s="915"/>
      <c r="W29" s="915"/>
      <c r="X29" s="915"/>
      <c r="Y29" s="915"/>
      <c r="Z29" s="915"/>
      <c r="AA29" s="915"/>
      <c r="AB29" s="915"/>
      <c r="AC29" s="915"/>
      <c r="AD29" s="1037"/>
      <c r="AE29" s="915"/>
      <c r="AF29" s="915"/>
      <c r="AG29" s="915"/>
      <c r="AH29" s="587"/>
      <c r="AI29" s="588"/>
      <c r="AJ29" s="588"/>
      <c r="AK29" s="588"/>
      <c r="AL29" s="588"/>
      <c r="AM29" s="588"/>
      <c r="AN29" s="588"/>
      <c r="AO29" s="588"/>
      <c r="AP29" s="588"/>
      <c r="AQ29" s="589"/>
    </row>
    <row r="30" spans="2:43" ht="20">
      <c r="B30" s="116"/>
      <c r="C30" s="1037"/>
      <c r="D30" s="1037"/>
      <c r="E30" s="1037"/>
      <c r="F30" s="915"/>
      <c r="G30" s="915"/>
      <c r="H30" s="915"/>
      <c r="I30" s="915"/>
      <c r="J30" s="915"/>
      <c r="K30" s="915"/>
      <c r="L30" s="915"/>
      <c r="M30" s="915"/>
      <c r="N30" s="915"/>
      <c r="O30" s="915"/>
      <c r="P30" s="915"/>
      <c r="Q30" s="915"/>
      <c r="R30" s="915"/>
      <c r="S30" s="915"/>
      <c r="T30" s="915"/>
      <c r="U30" s="915"/>
      <c r="V30" s="915"/>
      <c r="W30" s="915"/>
      <c r="X30" s="915"/>
      <c r="Y30" s="915"/>
      <c r="Z30" s="915"/>
      <c r="AA30" s="915"/>
      <c r="AB30" s="915"/>
      <c r="AC30" s="936"/>
      <c r="AD30" s="1037"/>
      <c r="AE30" s="923"/>
      <c r="AF30" s="915"/>
      <c r="AG30" s="915"/>
      <c r="AH30" s="587"/>
      <c r="AI30" s="588"/>
      <c r="AJ30" s="588"/>
      <c r="AK30" s="588"/>
      <c r="AL30" s="588"/>
      <c r="AM30" s="588"/>
      <c r="AN30" s="588"/>
      <c r="AO30" s="588"/>
      <c r="AP30" s="588"/>
      <c r="AQ30" s="589"/>
    </row>
    <row r="31" spans="2:43" ht="20">
      <c r="B31" s="116"/>
      <c r="C31" s="1037"/>
      <c r="D31" s="1037"/>
      <c r="E31" s="1037"/>
      <c r="F31" s="915"/>
      <c r="G31" s="915"/>
      <c r="H31" s="915"/>
      <c r="I31" s="915"/>
      <c r="J31" s="915"/>
      <c r="K31" s="915"/>
      <c r="L31" s="915"/>
      <c r="M31" s="915"/>
      <c r="N31" s="915"/>
      <c r="O31" s="915"/>
      <c r="P31" s="915"/>
      <c r="Q31" s="915"/>
      <c r="R31" s="915"/>
      <c r="S31" s="915"/>
      <c r="T31" s="915"/>
      <c r="U31" s="915"/>
      <c r="V31" s="915"/>
      <c r="W31" s="915"/>
      <c r="X31" s="915"/>
      <c r="Y31" s="915"/>
      <c r="Z31" s="915"/>
      <c r="AA31" s="915"/>
      <c r="AB31" s="915"/>
      <c r="AC31" s="915"/>
      <c r="AD31" s="1037"/>
      <c r="AE31" s="915"/>
      <c r="AF31" s="915"/>
      <c r="AG31" s="915"/>
      <c r="AH31" s="1215" t="str">
        <f>INPUT!$M$13</f>
        <v>Ulfa Hidayah,SE</v>
      </c>
      <c r="AI31" s="1216"/>
      <c r="AJ31" s="1216"/>
      <c r="AK31" s="1216"/>
      <c r="AL31" s="1216"/>
      <c r="AM31" s="1216"/>
      <c r="AN31" s="1216"/>
      <c r="AO31" s="1216"/>
      <c r="AP31" s="1216"/>
      <c r="AQ31" s="1217"/>
    </row>
    <row r="32" spans="2:43" ht="21" thickBot="1">
      <c r="B32" s="116"/>
      <c r="C32" s="1037"/>
      <c r="D32" s="1037"/>
      <c r="E32" s="1037"/>
      <c r="F32" s="915"/>
      <c r="G32" s="915"/>
      <c r="H32" s="915"/>
      <c r="I32" s="915"/>
      <c r="J32" s="915"/>
      <c r="K32" s="915"/>
      <c r="L32" s="915"/>
      <c r="M32" s="915"/>
      <c r="N32" s="925"/>
      <c r="O32" s="926"/>
      <c r="P32" s="926"/>
      <c r="Q32" s="926"/>
      <c r="R32" s="932"/>
      <c r="S32" s="933"/>
      <c r="T32" s="926"/>
      <c r="U32" s="915"/>
      <c r="V32" s="915"/>
      <c r="W32" s="915"/>
      <c r="X32" s="915"/>
      <c r="Y32" s="915"/>
      <c r="Z32" s="915"/>
      <c r="AA32" s="915"/>
      <c r="AB32" s="915"/>
      <c r="AC32" s="915"/>
      <c r="AD32" s="1037"/>
      <c r="AE32" s="915"/>
      <c r="AF32" s="915"/>
      <c r="AG32" s="915"/>
      <c r="AH32" s="1218"/>
      <c r="AI32" s="1219"/>
      <c r="AJ32" s="1219"/>
      <c r="AK32" s="1219"/>
      <c r="AL32" s="1219"/>
      <c r="AM32" s="1219"/>
      <c r="AN32" s="1220"/>
      <c r="AO32" s="1220"/>
      <c r="AP32" s="1220"/>
      <c r="AQ32" s="1221"/>
    </row>
    <row r="33" spans="2:43" ht="15" thickBot="1">
      <c r="B33" s="937"/>
      <c r="C33" s="121"/>
      <c r="D33" s="121"/>
      <c r="E33" s="121"/>
      <c r="F33" s="121"/>
      <c r="G33" s="927"/>
      <c r="H33" s="927"/>
      <c r="I33" s="927"/>
      <c r="J33" s="927"/>
      <c r="K33" s="1222"/>
      <c r="L33" s="1222"/>
      <c r="M33" s="927"/>
      <c r="N33" s="927"/>
      <c r="O33" s="927"/>
      <c r="P33" s="927"/>
      <c r="Q33" s="927"/>
      <c r="R33" s="927"/>
      <c r="S33" s="927"/>
      <c r="T33" s="927"/>
      <c r="U33" s="927"/>
      <c r="V33" s="927"/>
      <c r="W33" s="927"/>
      <c r="X33" s="927"/>
      <c r="Y33" s="927"/>
      <c r="Z33" s="927"/>
      <c r="AA33" s="927"/>
      <c r="AB33" s="927"/>
      <c r="AC33" s="927"/>
      <c r="AD33" s="927"/>
      <c r="AE33" s="927"/>
      <c r="AF33" s="927"/>
      <c r="AG33" s="927"/>
      <c r="AH33" s="1206" t="s">
        <v>243</v>
      </c>
      <c r="AI33" s="1207"/>
      <c r="AJ33" s="1207"/>
      <c r="AK33" s="1207"/>
      <c r="AL33" s="1207"/>
      <c r="AM33" s="1207"/>
      <c r="AN33" s="1223"/>
      <c r="AO33" s="1223"/>
      <c r="AP33" s="1223"/>
      <c r="AQ33" s="1224"/>
    </row>
    <row r="34" spans="2:43" ht="14" thickBot="1"/>
    <row r="35" spans="2:43">
      <c r="B35" s="114"/>
      <c r="C35" s="115"/>
      <c r="D35" s="115"/>
      <c r="E35" s="115"/>
      <c r="F35" s="115"/>
      <c r="G35" s="115"/>
      <c r="H35" s="115"/>
      <c r="I35" s="115"/>
      <c r="J35" s="115"/>
      <c r="K35" s="115"/>
      <c r="L35" s="115"/>
      <c r="M35" s="115"/>
      <c r="N35" s="115"/>
      <c r="O35" s="122"/>
      <c r="P35" s="115"/>
      <c r="Q35" s="115"/>
      <c r="R35" s="115"/>
      <c r="S35" s="115"/>
      <c r="T35" s="115"/>
      <c r="U35" s="115"/>
      <c r="V35" s="115"/>
      <c r="W35" s="115"/>
      <c r="X35" s="115"/>
      <c r="Y35" s="115"/>
      <c r="Z35" s="115"/>
      <c r="AA35" s="115"/>
      <c r="AB35" s="115"/>
      <c r="AC35" s="115"/>
      <c r="AD35" s="115"/>
      <c r="AE35" s="115"/>
      <c r="AF35" s="115"/>
      <c r="AG35" s="115"/>
      <c r="AH35" s="124"/>
      <c r="AI35" s="125"/>
      <c r="AJ35" s="125"/>
      <c r="AK35" s="125"/>
      <c r="AL35" s="125"/>
      <c r="AM35" s="125"/>
      <c r="AN35" s="125"/>
      <c r="AO35" s="125"/>
      <c r="AP35" s="125"/>
      <c r="AQ35" s="127"/>
    </row>
    <row r="36" spans="2:43" ht="20">
      <c r="B36" s="116"/>
      <c r="C36" s="1037"/>
      <c r="D36" s="117"/>
      <c r="E36" s="1037"/>
      <c r="F36" s="118"/>
      <c r="G36" s="915"/>
      <c r="H36" s="915"/>
      <c r="I36" s="915"/>
      <c r="J36" s="915"/>
      <c r="K36" s="915"/>
      <c r="L36" s="915"/>
      <c r="M36" s="915"/>
      <c r="N36" s="915"/>
      <c r="O36" s="915"/>
      <c r="P36" s="915"/>
      <c r="Q36" s="915"/>
      <c r="R36" s="915"/>
      <c r="S36" s="915"/>
      <c r="T36" s="915"/>
      <c r="U36" s="915"/>
      <c r="V36" s="915"/>
      <c r="W36" s="915"/>
      <c r="X36" s="915"/>
      <c r="Y36" s="915"/>
      <c r="Z36" s="916"/>
      <c r="AA36" s="915"/>
      <c r="AB36" s="915"/>
      <c r="AC36" s="915"/>
      <c r="AD36" s="915"/>
      <c r="AE36" s="915"/>
      <c r="AF36" s="915"/>
      <c r="AG36" s="915"/>
      <c r="AH36" s="126"/>
      <c r="AI36" s="123"/>
      <c r="AJ36" s="123"/>
      <c r="AK36" s="123"/>
      <c r="AL36" s="123"/>
      <c r="AM36" s="123"/>
      <c r="AN36" s="123"/>
      <c r="AO36" s="123"/>
      <c r="AP36" s="123"/>
      <c r="AQ36" s="128"/>
    </row>
    <row r="37" spans="2:43" ht="21" thickBot="1">
      <c r="B37" s="116"/>
      <c r="C37" s="118" t="s">
        <v>695</v>
      </c>
      <c r="D37" s="1037"/>
      <c r="E37" s="1037"/>
      <c r="F37" s="915"/>
      <c r="G37" s="915"/>
      <c r="H37" s="915"/>
      <c r="I37" s="915"/>
      <c r="J37" s="915"/>
      <c r="K37" s="915"/>
      <c r="L37" s="915"/>
      <c r="M37" s="915"/>
      <c r="N37" s="915"/>
      <c r="O37" s="915"/>
      <c r="P37" s="915"/>
      <c r="Q37" s="915"/>
      <c r="R37" s="915"/>
      <c r="S37" s="915"/>
      <c r="T37" s="915"/>
      <c r="U37" s="915"/>
      <c r="V37" s="915"/>
      <c r="W37" s="915"/>
      <c r="X37" s="915"/>
      <c r="Y37" s="915"/>
      <c r="Z37" s="915"/>
      <c r="AA37" s="915"/>
      <c r="AB37" s="915"/>
      <c r="AC37" s="915"/>
      <c r="AD37" s="1037"/>
      <c r="AE37" s="915"/>
      <c r="AF37" s="915"/>
      <c r="AG37" s="915"/>
      <c r="AH37" s="126"/>
      <c r="AI37" s="123"/>
      <c r="AJ37" s="123"/>
      <c r="AK37" s="123"/>
      <c r="AL37" s="123"/>
      <c r="AM37" s="123"/>
      <c r="AN37" s="129"/>
      <c r="AO37" s="129"/>
      <c r="AP37" s="129"/>
      <c r="AQ37" s="934"/>
    </row>
    <row r="38" spans="2:43" ht="21" thickBot="1">
      <c r="B38" s="116"/>
      <c r="C38" s="1037"/>
      <c r="D38" s="1037"/>
      <c r="E38" s="1037"/>
      <c r="F38" s="915"/>
      <c r="G38" s="915"/>
      <c r="H38" s="915"/>
      <c r="I38" s="915"/>
      <c r="J38" s="915"/>
      <c r="K38" s="915"/>
      <c r="L38" s="915"/>
      <c r="M38" s="915"/>
      <c r="N38" s="915"/>
      <c r="O38" s="915"/>
      <c r="P38" s="915"/>
      <c r="Q38" s="915"/>
      <c r="R38" s="915"/>
      <c r="S38" s="915"/>
      <c r="T38" s="915"/>
      <c r="U38" s="915"/>
      <c r="V38" s="915"/>
      <c r="W38" s="915"/>
      <c r="X38" s="915"/>
      <c r="Y38" s="915"/>
      <c r="Z38" s="915"/>
      <c r="AA38" s="915"/>
      <c r="AB38" s="915"/>
      <c r="AC38" s="915"/>
      <c r="AD38" s="1037"/>
      <c r="AE38" s="915"/>
      <c r="AF38" s="915"/>
      <c r="AG38" s="915"/>
      <c r="AH38" s="1240" t="str">
        <f>INPUT!C39&amp;" "&amp;INPUT!M39</f>
        <v xml:space="preserve"> </v>
      </c>
      <c r="AI38" s="1241"/>
      <c r="AJ38" s="1241"/>
      <c r="AK38" s="1241"/>
      <c r="AL38" s="1241"/>
      <c r="AM38" s="1241"/>
      <c r="AN38" s="1223"/>
      <c r="AO38" s="1223"/>
      <c r="AP38" s="1223"/>
      <c r="AQ38" s="1224"/>
    </row>
    <row r="39" spans="2:43" ht="22" thickBot="1">
      <c r="B39" s="116"/>
      <c r="C39" s="1037"/>
      <c r="D39" s="1037"/>
      <c r="E39" s="1037"/>
      <c r="F39" s="935"/>
      <c r="G39" s="935"/>
      <c r="H39" s="935"/>
      <c r="I39" s="935"/>
      <c r="J39" s="935"/>
      <c r="K39" s="935"/>
      <c r="L39" s="935"/>
      <c r="M39" s="935"/>
      <c r="N39" s="935"/>
      <c r="O39" s="935"/>
      <c r="P39" s="935"/>
      <c r="Q39" s="935"/>
      <c r="R39" s="935"/>
      <c r="S39" s="935"/>
      <c r="T39" s="935"/>
      <c r="U39" s="935"/>
      <c r="V39" s="935"/>
      <c r="W39" s="935"/>
      <c r="X39" s="935"/>
      <c r="Y39" s="935"/>
      <c r="Z39" s="935"/>
      <c r="AA39" s="935"/>
      <c r="AB39" s="935"/>
      <c r="AC39" s="915"/>
      <c r="AD39" s="1037"/>
      <c r="AE39" s="915"/>
      <c r="AF39" s="915"/>
      <c r="AG39" s="915"/>
      <c r="AH39" s="1240" t="str">
        <f>INPUT!$C$7&amp;" "&amp;INPUT!$M$7</f>
        <v>Kabupaten Monokwari</v>
      </c>
      <c r="AI39" s="1241"/>
      <c r="AJ39" s="1241"/>
      <c r="AK39" s="1241"/>
      <c r="AL39" s="1241"/>
      <c r="AM39" s="1241"/>
      <c r="AN39" s="1223"/>
      <c r="AO39" s="1223"/>
      <c r="AP39" s="1223"/>
      <c r="AQ39" s="1224"/>
    </row>
    <row r="40" spans="2:43" ht="22" thickBot="1">
      <c r="B40" s="116"/>
      <c r="C40" s="1037"/>
      <c r="D40" s="1037"/>
      <c r="E40" s="119"/>
      <c r="F40" s="935"/>
      <c r="G40" s="935"/>
      <c r="H40" s="935"/>
      <c r="I40" s="935"/>
      <c r="J40" s="935"/>
      <c r="K40" s="935"/>
      <c r="L40" s="935"/>
      <c r="M40" s="935"/>
      <c r="N40" s="935"/>
      <c r="O40" s="935"/>
      <c r="P40" s="935"/>
      <c r="Q40" s="935"/>
      <c r="R40" s="935"/>
      <c r="S40" s="935"/>
      <c r="T40" s="935"/>
      <c r="U40" s="935"/>
      <c r="V40" s="935"/>
      <c r="W40" s="935"/>
      <c r="X40" s="935"/>
      <c r="Y40" s="935"/>
      <c r="Z40" s="935"/>
      <c r="AA40" s="935"/>
      <c r="AB40" s="935"/>
      <c r="AC40" s="915"/>
      <c r="AD40" s="1037"/>
      <c r="AE40" s="915"/>
      <c r="AF40" s="915"/>
      <c r="AG40" s="915"/>
      <c r="AH40" s="1240" t="str">
        <f>INPUT!$C$8&amp;" "&amp;INPUT!$M$8</f>
        <v>Kecamatan aaaaa</v>
      </c>
      <c r="AI40" s="1241"/>
      <c r="AJ40" s="1241"/>
      <c r="AK40" s="1241"/>
      <c r="AL40" s="1241"/>
      <c r="AM40" s="1241"/>
      <c r="AN40" s="1242"/>
      <c r="AO40" s="1242"/>
      <c r="AP40" s="1242"/>
      <c r="AQ40" s="1243"/>
    </row>
    <row r="41" spans="2:43" ht="21">
      <c r="B41" s="116"/>
      <c r="C41" s="1037"/>
      <c r="D41" s="1037"/>
      <c r="E41" s="1037"/>
      <c r="F41" s="935"/>
      <c r="G41" s="935"/>
      <c r="H41" s="935"/>
      <c r="I41" s="935"/>
      <c r="J41" s="935"/>
      <c r="K41" s="935"/>
      <c r="L41" s="935"/>
      <c r="M41" s="935"/>
      <c r="N41" s="935"/>
      <c r="O41" s="935"/>
      <c r="P41" s="935"/>
      <c r="Q41" s="935"/>
      <c r="R41" s="935"/>
      <c r="S41" s="935"/>
      <c r="T41" s="935"/>
      <c r="U41" s="935"/>
      <c r="V41" s="935"/>
      <c r="W41" s="935"/>
      <c r="X41" s="935"/>
      <c r="Y41" s="935"/>
      <c r="Z41" s="935"/>
      <c r="AA41" s="935"/>
      <c r="AB41" s="935"/>
      <c r="AC41" s="915"/>
      <c r="AD41" s="1037"/>
      <c r="AE41" s="915"/>
      <c r="AF41" s="915"/>
      <c r="AG41" s="915"/>
      <c r="AH41" s="1225" t="s">
        <v>236</v>
      </c>
      <c r="AI41" s="1226"/>
      <c r="AJ41" s="1226"/>
      <c r="AK41" s="1226"/>
      <c r="AL41" s="1226"/>
      <c r="AM41" s="1226"/>
      <c r="AN41" s="1244"/>
      <c r="AO41" s="1244"/>
      <c r="AP41" s="1244"/>
      <c r="AQ41" s="1245"/>
    </row>
    <row r="42" spans="2:43" ht="22" thickBot="1">
      <c r="B42" s="116"/>
      <c r="C42" s="1037"/>
      <c r="D42" s="1037"/>
      <c r="E42" s="1037"/>
      <c r="F42" s="935"/>
      <c r="G42" s="935"/>
      <c r="H42" s="935"/>
      <c r="I42" s="935"/>
      <c r="J42" s="935"/>
      <c r="K42" s="935"/>
      <c r="L42" s="935"/>
      <c r="M42" s="935"/>
      <c r="N42" s="935"/>
      <c r="O42" s="935"/>
      <c r="P42" s="935"/>
      <c r="Q42" s="935"/>
      <c r="R42" s="935"/>
      <c r="S42" s="935"/>
      <c r="T42" s="935"/>
      <c r="U42" s="935"/>
      <c r="V42" s="935"/>
      <c r="W42" s="935"/>
      <c r="X42" s="935"/>
      <c r="Y42" s="935"/>
      <c r="Z42" s="935"/>
      <c r="AA42" s="1111" t="s">
        <v>691</v>
      </c>
      <c r="AB42" s="1112" t="s">
        <v>146</v>
      </c>
      <c r="AC42" s="1114">
        <f>'BRONJONG 3'!$AA$29</f>
        <v>0.5</v>
      </c>
      <c r="AD42" s="1111" t="s">
        <v>628</v>
      </c>
      <c r="AE42" s="915"/>
      <c r="AF42" s="915"/>
      <c r="AG42" s="915"/>
      <c r="AH42" s="1228" t="str">
        <f>INPUT!$M$9</f>
        <v>bbb</v>
      </c>
      <c r="AI42" s="1229"/>
      <c r="AJ42" s="1229"/>
      <c r="AK42" s="1229"/>
      <c r="AL42" s="1229"/>
      <c r="AM42" s="1229"/>
      <c r="AN42" s="1229"/>
      <c r="AO42" s="1229"/>
      <c r="AP42" s="1229"/>
      <c r="AQ42" s="1230"/>
    </row>
    <row r="43" spans="2:43" ht="21">
      <c r="B43" s="116"/>
      <c r="C43" s="1037"/>
      <c r="D43" s="1037"/>
      <c r="E43" s="1037"/>
      <c r="F43" s="935"/>
      <c r="G43" s="935"/>
      <c r="H43" s="935"/>
      <c r="I43" s="935"/>
      <c r="J43" s="935"/>
      <c r="K43" s="935"/>
      <c r="L43" s="935"/>
      <c r="M43" s="935"/>
      <c r="N43" s="935"/>
      <c r="O43" s="935"/>
      <c r="P43" s="935"/>
      <c r="Q43" s="935"/>
      <c r="R43" s="935"/>
      <c r="S43" s="935"/>
      <c r="T43" s="935"/>
      <c r="U43" s="935"/>
      <c r="V43" s="935"/>
      <c r="W43" s="935"/>
      <c r="X43" s="935"/>
      <c r="Y43" s="935"/>
      <c r="Z43" s="935"/>
      <c r="AA43" s="1111"/>
      <c r="AB43" s="1112"/>
      <c r="AC43" s="1114"/>
      <c r="AD43" s="1111"/>
      <c r="AE43" s="915"/>
      <c r="AF43" s="915"/>
      <c r="AG43" s="915"/>
      <c r="AH43" s="1225" t="s">
        <v>237</v>
      </c>
      <c r="AI43" s="1226"/>
      <c r="AJ43" s="1226"/>
      <c r="AK43" s="1226"/>
      <c r="AL43" s="1226"/>
      <c r="AM43" s="1226"/>
      <c r="AN43" s="1244"/>
      <c r="AO43" s="1244"/>
      <c r="AP43" s="1244"/>
      <c r="AQ43" s="1245"/>
    </row>
    <row r="44" spans="2:43" ht="22" thickBot="1">
      <c r="B44" s="116"/>
      <c r="C44" s="1037"/>
      <c r="D44" s="1037"/>
      <c r="E44" s="1037"/>
      <c r="F44" s="935"/>
      <c r="G44" s="935"/>
      <c r="H44" s="935"/>
      <c r="I44" s="935"/>
      <c r="J44" s="935"/>
      <c r="K44" s="935"/>
      <c r="L44" s="935"/>
      <c r="M44" s="935"/>
      <c r="N44" s="935"/>
      <c r="O44" s="935"/>
      <c r="P44" s="935"/>
      <c r="Q44" s="935"/>
      <c r="R44" s="935"/>
      <c r="S44" s="935"/>
      <c r="T44" s="935"/>
      <c r="U44" s="935"/>
      <c r="V44" s="935"/>
      <c r="W44" s="935"/>
      <c r="X44" s="935"/>
      <c r="Y44" s="935"/>
      <c r="Z44" s="935"/>
      <c r="AA44" s="1111" t="s">
        <v>692</v>
      </c>
      <c r="AB44" s="1112" t="s">
        <v>146</v>
      </c>
      <c r="AC44" s="1114">
        <f>'BRONJONG 3'!$AA$31</f>
        <v>0.5</v>
      </c>
      <c r="AD44" s="1111" t="s">
        <v>628</v>
      </c>
      <c r="AE44" s="915"/>
      <c r="AF44" s="915"/>
      <c r="AG44" s="915"/>
      <c r="AH44" s="1228" t="str">
        <f>INPUT!$M$19</f>
        <v>Rumah Sehat</v>
      </c>
      <c r="AI44" s="1229"/>
      <c r="AJ44" s="1229"/>
      <c r="AK44" s="1229"/>
      <c r="AL44" s="1229"/>
      <c r="AM44" s="1229"/>
      <c r="AN44" s="1220"/>
      <c r="AO44" s="1220"/>
      <c r="AP44" s="1220"/>
      <c r="AQ44" s="1221"/>
    </row>
    <row r="45" spans="2:43" ht="21">
      <c r="B45" s="116"/>
      <c r="C45" s="1037"/>
      <c r="D45" s="1037"/>
      <c r="E45" s="1037"/>
      <c r="F45" s="935"/>
      <c r="G45" s="935"/>
      <c r="H45" s="935"/>
      <c r="I45" s="935"/>
      <c r="J45" s="935"/>
      <c r="K45" s="935"/>
      <c r="L45" s="935"/>
      <c r="M45" s="935"/>
      <c r="N45" s="935"/>
      <c r="O45" s="935"/>
      <c r="P45" s="935"/>
      <c r="Q45" s="935"/>
      <c r="R45" s="935"/>
      <c r="S45" s="935"/>
      <c r="T45" s="935"/>
      <c r="U45" s="935"/>
      <c r="V45" s="935"/>
      <c r="W45" s="935"/>
      <c r="X45" s="935"/>
      <c r="Y45" s="935"/>
      <c r="Z45" s="935"/>
      <c r="AA45" s="1111" t="s">
        <v>693</v>
      </c>
      <c r="AB45" s="1112" t="s">
        <v>146</v>
      </c>
      <c r="AC45" s="1114">
        <f>'BRONJONG 3'!$AA$32</f>
        <v>1</v>
      </c>
      <c r="AD45" s="1111" t="s">
        <v>628</v>
      </c>
      <c r="AE45" s="915"/>
      <c r="AF45" s="915"/>
      <c r="AG45" s="915"/>
      <c r="AH45" s="1225" t="s">
        <v>127</v>
      </c>
      <c r="AI45" s="1226"/>
      <c r="AJ45" s="1226"/>
      <c r="AK45" s="1226"/>
      <c r="AL45" s="1226"/>
      <c r="AM45" s="1226"/>
      <c r="AN45" s="1226"/>
      <c r="AO45" s="1226"/>
      <c r="AP45" s="1226"/>
      <c r="AQ45" s="1227"/>
    </row>
    <row r="46" spans="2:43" ht="22" thickBot="1">
      <c r="B46" s="116"/>
      <c r="C46" s="1037"/>
      <c r="D46" s="1037"/>
      <c r="E46" s="1037"/>
      <c r="F46" s="935"/>
      <c r="G46" s="935"/>
      <c r="H46" s="935"/>
      <c r="I46" s="935"/>
      <c r="J46" s="935"/>
      <c r="K46" s="935"/>
      <c r="L46" s="935"/>
      <c r="M46" s="935"/>
      <c r="N46" s="935"/>
      <c r="O46" s="935"/>
      <c r="P46" s="935"/>
      <c r="Q46" s="935"/>
      <c r="R46" s="935"/>
      <c r="S46" s="935"/>
      <c r="T46" s="935"/>
      <c r="U46" s="935"/>
      <c r="V46" s="935"/>
      <c r="W46" s="935"/>
      <c r="X46" s="935"/>
      <c r="Y46" s="935"/>
      <c r="Z46" s="935"/>
      <c r="AA46" s="1115" t="s">
        <v>694</v>
      </c>
      <c r="AB46" s="1112" t="s">
        <v>146</v>
      </c>
      <c r="AC46" s="1114">
        <f>'BRONJONG 3'!$AA$45</f>
        <v>0.5</v>
      </c>
      <c r="AD46" s="1111" t="s">
        <v>628</v>
      </c>
      <c r="AE46" s="915"/>
      <c r="AF46" s="915"/>
      <c r="AG46" s="915"/>
      <c r="AH46" s="1228" t="str">
        <f>INPUT!$M$10</f>
        <v>Dusun…</v>
      </c>
      <c r="AI46" s="1229"/>
      <c r="AJ46" s="1229"/>
      <c r="AK46" s="1229"/>
      <c r="AL46" s="1229"/>
      <c r="AM46" s="1229"/>
      <c r="AN46" s="1229"/>
      <c r="AO46" s="1229"/>
      <c r="AP46" s="1229"/>
      <c r="AQ46" s="1230"/>
    </row>
    <row r="47" spans="2:43" ht="21">
      <c r="B47" s="116"/>
      <c r="C47" s="1037"/>
      <c r="D47" s="1037"/>
      <c r="E47" s="1037"/>
      <c r="F47" s="935"/>
      <c r="G47" s="935"/>
      <c r="H47" s="935"/>
      <c r="I47" s="935"/>
      <c r="J47" s="935"/>
      <c r="K47" s="935"/>
      <c r="L47" s="935"/>
      <c r="M47" s="935"/>
      <c r="N47" s="935"/>
      <c r="O47" s="935"/>
      <c r="P47" s="935"/>
      <c r="Q47" s="935"/>
      <c r="R47" s="935"/>
      <c r="S47" s="935"/>
      <c r="T47" s="935"/>
      <c r="U47" s="935"/>
      <c r="V47" s="935"/>
      <c r="W47" s="935"/>
      <c r="X47" s="935"/>
      <c r="Y47" s="935"/>
      <c r="Z47" s="935"/>
      <c r="AA47" s="935"/>
      <c r="AB47" s="935"/>
      <c r="AC47" s="915"/>
      <c r="AD47" s="1037"/>
      <c r="AE47" s="915"/>
      <c r="AF47" s="915"/>
      <c r="AG47" s="915"/>
      <c r="AH47" s="1225" t="s">
        <v>238</v>
      </c>
      <c r="AI47" s="1226"/>
      <c r="AJ47" s="1226"/>
      <c r="AK47" s="1226"/>
      <c r="AL47" s="1226"/>
      <c r="AM47" s="1226"/>
      <c r="AN47" s="1231"/>
      <c r="AO47" s="1231"/>
      <c r="AP47" s="1231"/>
      <c r="AQ47" s="1232"/>
    </row>
    <row r="48" spans="2:43" ht="22" thickBot="1">
      <c r="B48" s="116"/>
      <c r="C48" s="1037"/>
      <c r="D48" s="1037"/>
      <c r="E48" s="1037"/>
      <c r="F48" s="935"/>
      <c r="G48" s="935"/>
      <c r="H48" s="935"/>
      <c r="I48" s="935"/>
      <c r="J48" s="935"/>
      <c r="K48" s="935"/>
      <c r="L48" s="935"/>
      <c r="M48" s="935"/>
      <c r="N48" s="935"/>
      <c r="O48" s="935"/>
      <c r="P48" s="935"/>
      <c r="Q48" s="935"/>
      <c r="R48" s="935"/>
      <c r="S48" s="935"/>
      <c r="T48" s="935"/>
      <c r="U48" s="935"/>
      <c r="V48" s="935"/>
      <c r="W48" s="935"/>
      <c r="X48" s="935"/>
      <c r="Y48" s="935"/>
      <c r="Z48" s="935"/>
      <c r="AA48" s="935"/>
      <c r="AB48" s="935"/>
      <c r="AC48" s="915"/>
      <c r="AD48" s="1037"/>
      <c r="AE48" s="915"/>
      <c r="AF48" s="915"/>
      <c r="AG48" s="915"/>
      <c r="AH48" s="1233" t="s">
        <v>615</v>
      </c>
      <c r="AI48" s="1234"/>
      <c r="AJ48" s="1234"/>
      <c r="AK48" s="1234"/>
      <c r="AL48" s="1234"/>
      <c r="AM48" s="1234"/>
      <c r="AN48" s="1235"/>
      <c r="AO48" s="1235"/>
      <c r="AP48" s="1235"/>
      <c r="AQ48" s="1236"/>
    </row>
    <row r="49" spans="2:43" ht="22" thickBot="1">
      <c r="B49" s="116"/>
      <c r="C49" s="1037"/>
      <c r="D49" s="1037"/>
      <c r="E49" s="1037"/>
      <c r="F49" s="935"/>
      <c r="G49" s="935"/>
      <c r="H49" s="935"/>
      <c r="I49" s="935"/>
      <c r="J49" s="935"/>
      <c r="K49" s="935"/>
      <c r="L49" s="935"/>
      <c r="M49" s="935"/>
      <c r="N49" s="935"/>
      <c r="O49" s="935"/>
      <c r="P49" s="935"/>
      <c r="Q49" s="935"/>
      <c r="R49" s="935"/>
      <c r="S49" s="935"/>
      <c r="T49" s="935"/>
      <c r="U49" s="935"/>
      <c r="V49" s="935"/>
      <c r="W49" s="935"/>
      <c r="X49" s="935"/>
      <c r="Y49" s="935"/>
      <c r="Z49" s="935"/>
      <c r="AA49" s="935"/>
      <c r="AB49" s="935"/>
      <c r="AC49" s="915"/>
      <c r="AD49" s="1037"/>
      <c r="AE49" s="915"/>
      <c r="AF49" s="915"/>
      <c r="AG49" s="915"/>
      <c r="AH49" s="1206" t="s">
        <v>239</v>
      </c>
      <c r="AI49" s="1207"/>
      <c r="AJ49" s="1207"/>
      <c r="AK49" s="1207"/>
      <c r="AL49" s="1207"/>
      <c r="AM49" s="1207"/>
      <c r="AN49" s="1207"/>
      <c r="AO49" s="1207"/>
      <c r="AP49" s="1207"/>
      <c r="AQ49" s="1208"/>
    </row>
    <row r="50" spans="2:43" ht="21">
      <c r="B50" s="116"/>
      <c r="C50" s="1037"/>
      <c r="D50" s="1037"/>
      <c r="E50" s="1037"/>
      <c r="F50" s="935"/>
      <c r="G50" s="935"/>
      <c r="H50" s="935"/>
      <c r="I50" s="935"/>
      <c r="J50" s="935"/>
      <c r="K50" s="935"/>
      <c r="L50" s="935"/>
      <c r="M50" s="935"/>
      <c r="N50" s="935"/>
      <c r="O50" s="935"/>
      <c r="P50" s="935"/>
      <c r="Q50" s="935"/>
      <c r="R50" s="935"/>
      <c r="S50" s="935"/>
      <c r="T50" s="935"/>
      <c r="U50" s="935"/>
      <c r="V50" s="935"/>
      <c r="W50" s="935"/>
      <c r="X50" s="935"/>
      <c r="Y50" s="935"/>
      <c r="Z50" s="935"/>
      <c r="AA50" s="935"/>
      <c r="AB50" s="935"/>
      <c r="AC50" s="915"/>
      <c r="AD50" s="1037"/>
      <c r="AE50" s="915"/>
      <c r="AF50" s="915"/>
      <c r="AG50" s="915"/>
      <c r="AH50" s="1209" t="s">
        <v>240</v>
      </c>
      <c r="AI50" s="1210"/>
      <c r="AJ50" s="1210"/>
      <c r="AK50" s="1210"/>
      <c r="AL50" s="1210"/>
      <c r="AM50" s="1209" t="s">
        <v>19</v>
      </c>
      <c r="AN50" s="1210"/>
      <c r="AO50" s="1210"/>
      <c r="AP50" s="1210"/>
      <c r="AQ50" s="1211"/>
    </row>
    <row r="51" spans="2:43" ht="21">
      <c r="B51" s="116"/>
      <c r="C51" s="1037"/>
      <c r="D51" s="1037"/>
      <c r="E51" s="1037"/>
      <c r="F51" s="935"/>
      <c r="G51" s="935"/>
      <c r="H51" s="935"/>
      <c r="I51" s="935"/>
      <c r="J51" s="935"/>
      <c r="K51" s="935"/>
      <c r="L51" s="935"/>
      <c r="M51" s="935"/>
      <c r="N51" s="935"/>
      <c r="O51" s="935"/>
      <c r="P51" s="935"/>
      <c r="Q51" s="935"/>
      <c r="R51" s="935"/>
      <c r="S51" s="935"/>
      <c r="T51" s="935"/>
      <c r="U51" s="935"/>
      <c r="V51" s="935"/>
      <c r="W51" s="935"/>
      <c r="X51" s="935"/>
      <c r="Y51" s="935"/>
      <c r="Z51" s="935"/>
      <c r="AA51" s="935"/>
      <c r="AB51" s="935"/>
      <c r="AC51" s="915"/>
      <c r="AD51" s="1037"/>
      <c r="AE51" s="915"/>
      <c r="AF51" s="915"/>
      <c r="AG51" s="915"/>
      <c r="AH51" s="587"/>
      <c r="AI51" s="588"/>
      <c r="AJ51" s="588"/>
      <c r="AK51" s="588"/>
      <c r="AL51" s="588"/>
      <c r="AM51" s="587"/>
      <c r="AN51" s="588"/>
      <c r="AO51" s="588"/>
      <c r="AP51" s="588"/>
      <c r="AQ51" s="589"/>
    </row>
    <row r="52" spans="2:43" ht="21">
      <c r="B52" s="116"/>
      <c r="C52" s="1037"/>
      <c r="D52" s="1037"/>
      <c r="E52" s="1037"/>
      <c r="F52" s="935"/>
      <c r="G52" s="935"/>
      <c r="H52" s="935"/>
      <c r="I52" s="935"/>
      <c r="J52" s="935"/>
      <c r="K52" s="935"/>
      <c r="L52" s="935"/>
      <c r="M52" s="935"/>
      <c r="N52" s="935"/>
      <c r="O52" s="935"/>
      <c r="P52" s="935"/>
      <c r="Q52" s="935"/>
      <c r="R52" s="935"/>
      <c r="S52" s="935"/>
      <c r="T52" s="935"/>
      <c r="U52" s="935"/>
      <c r="V52" s="935"/>
      <c r="W52" s="935"/>
      <c r="X52" s="935"/>
      <c r="Y52" s="935"/>
      <c r="Z52" s="935"/>
      <c r="AA52" s="935"/>
      <c r="AB52" s="935"/>
      <c r="AC52" s="915"/>
      <c r="AD52" s="1037"/>
      <c r="AE52" s="915"/>
      <c r="AF52" s="915"/>
      <c r="AG52" s="915"/>
      <c r="AH52" s="587"/>
      <c r="AI52" s="588"/>
      <c r="AJ52" s="588"/>
      <c r="AK52" s="588"/>
      <c r="AL52" s="588"/>
      <c r="AM52" s="587"/>
      <c r="AN52" s="588"/>
      <c r="AO52" s="588"/>
      <c r="AP52" s="588"/>
      <c r="AQ52" s="589"/>
    </row>
    <row r="53" spans="2:43" ht="22" thickBot="1">
      <c r="B53" s="120"/>
      <c r="C53" s="1037"/>
      <c r="D53" s="1037"/>
      <c r="E53" s="1037"/>
      <c r="F53" s="935"/>
      <c r="G53" s="935"/>
      <c r="H53" s="935"/>
      <c r="I53" s="935"/>
      <c r="J53" s="935"/>
      <c r="K53" s="935"/>
      <c r="L53" s="935"/>
      <c r="M53" s="935"/>
      <c r="N53" s="935"/>
      <c r="O53" s="935"/>
      <c r="P53" s="935"/>
      <c r="Q53" s="935"/>
      <c r="R53" s="935"/>
      <c r="S53" s="935"/>
      <c r="T53" s="935"/>
      <c r="U53" s="935"/>
      <c r="V53" s="935"/>
      <c r="W53" s="935"/>
      <c r="X53" s="935"/>
      <c r="Y53" s="935"/>
      <c r="Z53" s="935"/>
      <c r="AA53" s="935"/>
      <c r="AB53" s="935"/>
      <c r="AC53" s="915"/>
      <c r="AD53" s="1037"/>
      <c r="AE53" s="915"/>
      <c r="AF53" s="915"/>
      <c r="AG53" s="915"/>
      <c r="AH53" s="1237" t="str">
        <f>INPUT!$M$16</f>
        <v>Supriono</v>
      </c>
      <c r="AI53" s="1238"/>
      <c r="AJ53" s="1238"/>
      <c r="AK53" s="1238"/>
      <c r="AL53" s="1238"/>
      <c r="AM53" s="1237" t="str">
        <f>INPUT!$M$15</f>
        <v>Sujito</v>
      </c>
      <c r="AN53" s="1238"/>
      <c r="AO53" s="1238"/>
      <c r="AP53" s="1238"/>
      <c r="AQ53" s="1239"/>
    </row>
    <row r="54" spans="2:43" ht="22" thickBot="1">
      <c r="B54" s="116"/>
      <c r="C54" s="1037"/>
      <c r="D54" s="1037"/>
      <c r="E54" s="1037"/>
      <c r="F54" s="935"/>
      <c r="G54" s="935"/>
      <c r="H54" s="935"/>
      <c r="I54" s="935"/>
      <c r="J54" s="935"/>
      <c r="K54" s="935"/>
      <c r="L54" s="935"/>
      <c r="M54" s="935"/>
      <c r="N54" s="935"/>
      <c r="O54" s="935"/>
      <c r="P54" s="935"/>
      <c r="Q54" s="935"/>
      <c r="R54" s="935"/>
      <c r="S54" s="935"/>
      <c r="T54" s="935"/>
      <c r="U54" s="935"/>
      <c r="V54" s="935"/>
      <c r="W54" s="935"/>
      <c r="X54" s="935"/>
      <c r="Y54" s="935"/>
      <c r="Z54" s="935"/>
      <c r="AA54" s="935"/>
      <c r="AB54" s="935"/>
      <c r="AC54" s="915"/>
      <c r="AD54" s="1037"/>
      <c r="AE54" s="915"/>
      <c r="AF54" s="915"/>
      <c r="AG54" s="915"/>
      <c r="AH54" s="1206" t="s">
        <v>241</v>
      </c>
      <c r="AI54" s="1207"/>
      <c r="AJ54" s="1207"/>
      <c r="AK54" s="1207"/>
      <c r="AL54" s="1207"/>
      <c r="AM54" s="1207"/>
      <c r="AN54" s="1207"/>
      <c r="AO54" s="1207"/>
      <c r="AP54" s="1207"/>
      <c r="AQ54" s="1208"/>
    </row>
    <row r="55" spans="2:43" ht="20">
      <c r="B55" s="116"/>
      <c r="C55" s="1037"/>
      <c r="D55" s="1037"/>
      <c r="E55" s="1037"/>
      <c r="F55" s="915"/>
      <c r="G55" s="915"/>
      <c r="H55" s="915"/>
      <c r="I55" s="915"/>
      <c r="J55" s="915"/>
      <c r="K55" s="915"/>
      <c r="L55" s="915"/>
      <c r="M55" s="915"/>
      <c r="N55" s="915"/>
      <c r="O55" s="915"/>
      <c r="P55" s="915"/>
      <c r="Q55" s="915"/>
      <c r="R55" s="915"/>
      <c r="S55" s="915"/>
      <c r="T55" s="915"/>
      <c r="U55" s="915"/>
      <c r="V55" s="915"/>
      <c r="W55" s="915"/>
      <c r="X55" s="915"/>
      <c r="Y55" s="915"/>
      <c r="Z55" s="915"/>
      <c r="AA55" s="915"/>
      <c r="AB55" s="915"/>
      <c r="AC55" s="915"/>
      <c r="AD55" s="1037"/>
      <c r="AE55" s="915"/>
      <c r="AF55" s="915"/>
      <c r="AG55" s="915"/>
      <c r="AH55" s="1209" t="str">
        <f>INPUT!$C$14</f>
        <v>Tenaga Ahli Teknik</v>
      </c>
      <c r="AI55" s="1210"/>
      <c r="AJ55" s="1210"/>
      <c r="AK55" s="1210"/>
      <c r="AL55" s="1210"/>
      <c r="AM55" s="1210"/>
      <c r="AN55" s="1210"/>
      <c r="AO55" s="1210"/>
      <c r="AP55" s="1210"/>
      <c r="AQ55" s="1211"/>
    </row>
    <row r="56" spans="2:43" ht="20">
      <c r="B56" s="116"/>
      <c r="C56" s="1037"/>
      <c r="D56" s="1037"/>
      <c r="E56" s="119"/>
      <c r="F56" s="917"/>
      <c r="G56" s="918"/>
      <c r="H56" s="919"/>
      <c r="I56" s="915"/>
      <c r="J56" s="915"/>
      <c r="K56" s="915"/>
      <c r="L56" s="915"/>
      <c r="M56" s="915"/>
      <c r="N56" s="915"/>
      <c r="O56" s="915"/>
      <c r="P56" s="930"/>
      <c r="Q56" s="930"/>
      <c r="R56" s="915"/>
      <c r="S56" s="915"/>
      <c r="T56" s="915"/>
      <c r="U56" s="915"/>
      <c r="V56" s="915"/>
      <c r="W56" s="915"/>
      <c r="X56" s="919"/>
      <c r="Y56" s="918"/>
      <c r="Z56" s="917"/>
      <c r="AA56" s="917"/>
      <c r="AB56" s="915"/>
      <c r="AC56" s="915"/>
      <c r="AD56" s="1037"/>
      <c r="AE56" s="915"/>
      <c r="AF56" s="915"/>
      <c r="AG56" s="915"/>
      <c r="AH56" s="587"/>
      <c r="AI56" s="588"/>
      <c r="AJ56" s="588"/>
      <c r="AK56" s="588"/>
      <c r="AL56" s="588"/>
      <c r="AM56" s="588"/>
      <c r="AN56" s="588"/>
      <c r="AO56" s="588"/>
      <c r="AP56" s="588"/>
      <c r="AQ56" s="589"/>
    </row>
    <row r="57" spans="2:43" ht="20">
      <c r="B57" s="116"/>
      <c r="C57" s="1037"/>
      <c r="D57" s="1037"/>
      <c r="E57" s="1037"/>
      <c r="F57" s="915"/>
      <c r="G57" s="915"/>
      <c r="H57" s="915"/>
      <c r="I57" s="915"/>
      <c r="J57" s="915"/>
      <c r="K57" s="915"/>
      <c r="L57" s="915"/>
      <c r="M57" s="915"/>
      <c r="N57" s="915"/>
      <c r="O57" s="915"/>
      <c r="P57" s="930"/>
      <c r="Q57" s="930"/>
      <c r="R57" s="915"/>
      <c r="S57" s="915"/>
      <c r="T57" s="915"/>
      <c r="U57" s="915"/>
      <c r="V57" s="915"/>
      <c r="W57" s="915"/>
      <c r="X57" s="915"/>
      <c r="Y57" s="915"/>
      <c r="Z57" s="915"/>
      <c r="AA57" s="915"/>
      <c r="AB57" s="915"/>
      <c r="AC57" s="915"/>
      <c r="AD57" s="1037"/>
      <c r="AE57" s="915"/>
      <c r="AF57" s="915"/>
      <c r="AG57" s="915"/>
      <c r="AH57" s="587"/>
      <c r="AI57" s="588"/>
      <c r="AJ57" s="588"/>
      <c r="AK57" s="588"/>
      <c r="AL57" s="588"/>
      <c r="AM57" s="588"/>
      <c r="AN57" s="588"/>
      <c r="AO57" s="588"/>
      <c r="AP57" s="588"/>
      <c r="AQ57" s="589"/>
    </row>
    <row r="58" spans="2:43" ht="20">
      <c r="B58" s="116"/>
      <c r="C58" s="1037"/>
      <c r="D58" s="1037"/>
      <c r="E58" s="1037"/>
      <c r="F58" s="915"/>
      <c r="G58" s="915"/>
      <c r="H58" s="915"/>
      <c r="I58" s="920"/>
      <c r="J58" s="920"/>
      <c r="K58" s="920"/>
      <c r="L58" s="920"/>
      <c r="M58" s="920"/>
      <c r="N58" s="915"/>
      <c r="O58" s="915"/>
      <c r="P58" s="915"/>
      <c r="Q58" s="915"/>
      <c r="R58" s="920"/>
      <c r="S58" s="920"/>
      <c r="T58" s="920"/>
      <c r="U58" s="920"/>
      <c r="V58" s="920"/>
      <c r="W58" s="915"/>
      <c r="X58" s="915"/>
      <c r="Y58" s="915"/>
      <c r="Z58" s="915"/>
      <c r="AA58" s="915"/>
      <c r="AB58" s="915"/>
      <c r="AC58" s="915"/>
      <c r="AD58" s="1037"/>
      <c r="AE58" s="915"/>
      <c r="AF58" s="915"/>
      <c r="AG58" s="915"/>
      <c r="AH58" s="587"/>
      <c r="AI58" s="588"/>
      <c r="AJ58" s="588"/>
      <c r="AK58" s="588"/>
      <c r="AL58" s="588"/>
      <c r="AM58" s="588"/>
      <c r="AN58" s="588"/>
      <c r="AO58" s="588"/>
      <c r="AP58" s="588"/>
      <c r="AQ58" s="589"/>
    </row>
    <row r="59" spans="2:43" ht="21" thickBot="1">
      <c r="B59" s="116"/>
      <c r="C59" s="1037"/>
      <c r="D59" s="1037"/>
      <c r="E59" s="1037"/>
      <c r="F59" s="915"/>
      <c r="G59" s="915"/>
      <c r="H59" s="915"/>
      <c r="I59" s="915"/>
      <c r="J59" s="915"/>
      <c r="K59" s="915"/>
      <c r="L59" s="915"/>
      <c r="M59" s="915"/>
      <c r="N59" s="915"/>
      <c r="O59" s="915"/>
      <c r="P59" s="915"/>
      <c r="Q59" s="915"/>
      <c r="R59" s="915"/>
      <c r="S59" s="915"/>
      <c r="T59" s="915"/>
      <c r="U59" s="915"/>
      <c r="V59" s="915"/>
      <c r="W59" s="915"/>
      <c r="X59" s="915"/>
      <c r="Y59" s="915"/>
      <c r="Z59" s="915"/>
      <c r="AA59" s="915"/>
      <c r="AB59" s="915"/>
      <c r="AC59" s="915"/>
      <c r="AD59" s="1037"/>
      <c r="AE59" s="915"/>
      <c r="AF59" s="915"/>
      <c r="AG59" s="915"/>
      <c r="AH59" s="1212" t="s">
        <v>18</v>
      </c>
      <c r="AI59" s="1213"/>
      <c r="AJ59" s="1213"/>
      <c r="AK59" s="1213"/>
      <c r="AL59" s="1213"/>
      <c r="AM59" s="1213"/>
      <c r="AN59" s="1213"/>
      <c r="AO59" s="1213"/>
      <c r="AP59" s="1213"/>
      <c r="AQ59" s="1214"/>
    </row>
    <row r="60" spans="2:43" ht="21" thickBot="1">
      <c r="B60" s="116"/>
      <c r="C60" s="1037"/>
      <c r="D60" s="1037"/>
      <c r="E60" s="1037"/>
      <c r="F60" s="915"/>
      <c r="G60" s="915"/>
      <c r="H60" s="915"/>
      <c r="I60" s="915"/>
      <c r="J60" s="915"/>
      <c r="K60" s="921"/>
      <c r="L60" s="915"/>
      <c r="M60" s="915"/>
      <c r="N60" s="915"/>
      <c r="O60" s="915"/>
      <c r="P60" s="915"/>
      <c r="Q60" s="931"/>
      <c r="R60" s="931"/>
      <c r="S60" s="922"/>
      <c r="T60" s="922"/>
      <c r="U60" s="923"/>
      <c r="V60" s="915"/>
      <c r="W60" s="915"/>
      <c r="X60" s="915"/>
      <c r="Y60" s="915"/>
      <c r="Z60" s="915"/>
      <c r="AA60" s="915"/>
      <c r="AB60" s="915"/>
      <c r="AC60" s="915"/>
      <c r="AD60" s="1037"/>
      <c r="AE60" s="915"/>
      <c r="AF60" s="915"/>
      <c r="AG60" s="915"/>
      <c r="AH60" s="1206" t="s">
        <v>242</v>
      </c>
      <c r="AI60" s="1207"/>
      <c r="AJ60" s="1207"/>
      <c r="AK60" s="1207"/>
      <c r="AL60" s="1207"/>
      <c r="AM60" s="1207"/>
      <c r="AN60" s="1207"/>
      <c r="AO60" s="1207"/>
      <c r="AP60" s="1207"/>
      <c r="AQ60" s="1208"/>
    </row>
    <row r="61" spans="2:43" ht="20">
      <c r="B61" s="116"/>
      <c r="C61" s="1037"/>
      <c r="D61" s="1037"/>
      <c r="E61" s="1037"/>
      <c r="F61" s="915"/>
      <c r="G61" s="915"/>
      <c r="H61" s="915"/>
      <c r="I61" s="915"/>
      <c r="J61" s="915"/>
      <c r="K61" s="915"/>
      <c r="L61" s="915"/>
      <c r="M61" s="915"/>
      <c r="N61" s="915"/>
      <c r="O61" s="915"/>
      <c r="P61" s="924"/>
      <c r="Q61" s="915"/>
      <c r="R61" s="915"/>
      <c r="S61" s="915"/>
      <c r="T61" s="915"/>
      <c r="U61" s="915"/>
      <c r="V61" s="915"/>
      <c r="W61" s="915"/>
      <c r="X61" s="915"/>
      <c r="Y61" s="915"/>
      <c r="Z61" s="915"/>
      <c r="AA61" s="915"/>
      <c r="AB61" s="915"/>
      <c r="AC61" s="915"/>
      <c r="AD61" s="1037"/>
      <c r="AE61" s="915"/>
      <c r="AF61" s="915"/>
      <c r="AG61" s="915"/>
      <c r="AH61" s="1209" t="str">
        <f>INPUT!$C$13</f>
        <v>Kepala Desa</v>
      </c>
      <c r="AI61" s="1210"/>
      <c r="AJ61" s="1210"/>
      <c r="AK61" s="1210"/>
      <c r="AL61" s="1210"/>
      <c r="AM61" s="1210"/>
      <c r="AN61" s="1210"/>
      <c r="AO61" s="1210"/>
      <c r="AP61" s="1210"/>
      <c r="AQ61" s="1211"/>
    </row>
    <row r="62" spans="2:43" ht="20">
      <c r="B62" s="116"/>
      <c r="C62" s="1037"/>
      <c r="D62" s="1037"/>
      <c r="E62" s="1037"/>
      <c r="F62" s="915"/>
      <c r="G62" s="915"/>
      <c r="H62" s="915"/>
      <c r="I62" s="915"/>
      <c r="J62" s="915"/>
      <c r="K62" s="915"/>
      <c r="L62" s="915"/>
      <c r="M62" s="915"/>
      <c r="N62" s="915"/>
      <c r="O62" s="915"/>
      <c r="P62" s="915"/>
      <c r="Q62" s="915"/>
      <c r="R62" s="915"/>
      <c r="S62" s="915"/>
      <c r="T62" s="915"/>
      <c r="U62" s="915"/>
      <c r="V62" s="915"/>
      <c r="W62" s="915"/>
      <c r="X62" s="915"/>
      <c r="Y62" s="915"/>
      <c r="Z62" s="915"/>
      <c r="AA62" s="915"/>
      <c r="AB62" s="915"/>
      <c r="AC62" s="915"/>
      <c r="AD62" s="1037"/>
      <c r="AE62" s="915"/>
      <c r="AF62" s="915"/>
      <c r="AG62" s="915"/>
      <c r="AH62" s="587"/>
      <c r="AI62" s="588"/>
      <c r="AJ62" s="588"/>
      <c r="AK62" s="588"/>
      <c r="AL62" s="588"/>
      <c r="AM62" s="588"/>
      <c r="AN62" s="588"/>
      <c r="AO62" s="588"/>
      <c r="AP62" s="588"/>
      <c r="AQ62" s="589"/>
    </row>
    <row r="63" spans="2:43" ht="20">
      <c r="B63" s="116"/>
      <c r="C63" s="1037"/>
      <c r="D63" s="1037"/>
      <c r="E63" s="1037"/>
      <c r="F63" s="915"/>
      <c r="G63" s="915"/>
      <c r="H63" s="915"/>
      <c r="I63" s="915"/>
      <c r="J63" s="915"/>
      <c r="K63" s="915"/>
      <c r="L63" s="915"/>
      <c r="M63" s="915"/>
      <c r="N63" s="915"/>
      <c r="O63" s="915"/>
      <c r="P63" s="915"/>
      <c r="Q63" s="915"/>
      <c r="R63" s="915"/>
      <c r="S63" s="915"/>
      <c r="T63" s="915"/>
      <c r="U63" s="915"/>
      <c r="V63" s="915"/>
      <c r="W63" s="915"/>
      <c r="X63" s="915"/>
      <c r="Y63" s="915"/>
      <c r="Z63" s="915"/>
      <c r="AA63" s="915"/>
      <c r="AB63" s="915"/>
      <c r="AC63" s="936"/>
      <c r="AD63" s="1037"/>
      <c r="AE63" s="923"/>
      <c r="AF63" s="915"/>
      <c r="AG63" s="915"/>
      <c r="AH63" s="587"/>
      <c r="AI63" s="588"/>
      <c r="AJ63" s="588"/>
      <c r="AK63" s="588"/>
      <c r="AL63" s="588"/>
      <c r="AM63" s="588"/>
      <c r="AN63" s="588"/>
      <c r="AO63" s="588"/>
      <c r="AP63" s="588"/>
      <c r="AQ63" s="589"/>
    </row>
    <row r="64" spans="2:43" ht="20">
      <c r="B64" s="116"/>
      <c r="C64" s="1037"/>
      <c r="D64" s="1037"/>
      <c r="E64" s="1037"/>
      <c r="F64" s="915"/>
      <c r="G64" s="915"/>
      <c r="H64" s="915"/>
      <c r="I64" s="915"/>
      <c r="J64" s="915"/>
      <c r="K64" s="915"/>
      <c r="L64" s="915"/>
      <c r="M64" s="915"/>
      <c r="N64" s="915"/>
      <c r="O64" s="915"/>
      <c r="P64" s="915"/>
      <c r="Q64" s="915"/>
      <c r="R64" s="915"/>
      <c r="S64" s="915"/>
      <c r="T64" s="915"/>
      <c r="U64" s="915"/>
      <c r="V64" s="915"/>
      <c r="W64" s="915"/>
      <c r="X64" s="915"/>
      <c r="Y64" s="915"/>
      <c r="Z64" s="915"/>
      <c r="AA64" s="915"/>
      <c r="AB64" s="915"/>
      <c r="AC64" s="915"/>
      <c r="AD64" s="1037"/>
      <c r="AE64" s="915"/>
      <c r="AF64" s="915"/>
      <c r="AG64" s="915"/>
      <c r="AH64" s="1215" t="str">
        <f>INPUT!$M$13</f>
        <v>Ulfa Hidayah,SE</v>
      </c>
      <c r="AI64" s="1216"/>
      <c r="AJ64" s="1216"/>
      <c r="AK64" s="1216"/>
      <c r="AL64" s="1216"/>
      <c r="AM64" s="1216"/>
      <c r="AN64" s="1216"/>
      <c r="AO64" s="1216"/>
      <c r="AP64" s="1216"/>
      <c r="AQ64" s="1217"/>
    </row>
    <row r="65" spans="2:43" ht="21" thickBot="1">
      <c r="B65" s="116"/>
      <c r="C65" s="1037"/>
      <c r="D65" s="1037"/>
      <c r="E65" s="1037"/>
      <c r="F65" s="915"/>
      <c r="G65" s="915"/>
      <c r="H65" s="915"/>
      <c r="I65" s="915"/>
      <c r="J65" s="915"/>
      <c r="K65" s="915"/>
      <c r="L65" s="915"/>
      <c r="M65" s="915"/>
      <c r="N65" s="925"/>
      <c r="O65" s="926"/>
      <c r="P65" s="926"/>
      <c r="Q65" s="926"/>
      <c r="R65" s="932"/>
      <c r="S65" s="933"/>
      <c r="T65" s="926"/>
      <c r="U65" s="915"/>
      <c r="V65" s="915"/>
      <c r="W65" s="915"/>
      <c r="X65" s="915"/>
      <c r="Y65" s="915"/>
      <c r="Z65" s="915"/>
      <c r="AA65" s="915"/>
      <c r="AB65" s="915"/>
      <c r="AC65" s="915"/>
      <c r="AD65" s="1037"/>
      <c r="AE65" s="915"/>
      <c r="AF65" s="915"/>
      <c r="AG65" s="915"/>
      <c r="AH65" s="1218"/>
      <c r="AI65" s="1219"/>
      <c r="AJ65" s="1219"/>
      <c r="AK65" s="1219"/>
      <c r="AL65" s="1219"/>
      <c r="AM65" s="1219"/>
      <c r="AN65" s="1220"/>
      <c r="AO65" s="1220"/>
      <c r="AP65" s="1220"/>
      <c r="AQ65" s="1221"/>
    </row>
    <row r="66" spans="2:43" ht="15" thickBot="1">
      <c r="B66" s="937"/>
      <c r="C66" s="121"/>
      <c r="D66" s="121"/>
      <c r="E66" s="121"/>
      <c r="F66" s="121"/>
      <c r="G66" s="927"/>
      <c r="H66" s="927"/>
      <c r="I66" s="927"/>
      <c r="J66" s="927"/>
      <c r="K66" s="1222"/>
      <c r="L66" s="1222"/>
      <c r="M66" s="927"/>
      <c r="N66" s="927"/>
      <c r="O66" s="927"/>
      <c r="P66" s="927"/>
      <c r="Q66" s="927"/>
      <c r="R66" s="927"/>
      <c r="S66" s="927"/>
      <c r="T66" s="927"/>
      <c r="U66" s="927"/>
      <c r="V66" s="927"/>
      <c r="W66" s="927"/>
      <c r="X66" s="927"/>
      <c r="Y66" s="927"/>
      <c r="Z66" s="927"/>
      <c r="AA66" s="927"/>
      <c r="AB66" s="927"/>
      <c r="AC66" s="927"/>
      <c r="AD66" s="927"/>
      <c r="AE66" s="927"/>
      <c r="AF66" s="927"/>
      <c r="AG66" s="927"/>
      <c r="AH66" s="1206" t="s">
        <v>243</v>
      </c>
      <c r="AI66" s="1207"/>
      <c r="AJ66" s="1207"/>
      <c r="AK66" s="1207"/>
      <c r="AL66" s="1207"/>
      <c r="AM66" s="1207"/>
      <c r="AN66" s="1223"/>
      <c r="AO66" s="1223"/>
      <c r="AP66" s="1223"/>
      <c r="AQ66" s="1224"/>
    </row>
    <row r="67" spans="2:43" ht="14" thickBot="1"/>
    <row r="68" spans="2:43">
      <c r="B68" s="114"/>
      <c r="C68" s="115"/>
      <c r="D68" s="115"/>
      <c r="E68" s="115"/>
      <c r="F68" s="115"/>
      <c r="G68" s="115"/>
      <c r="H68" s="115"/>
      <c r="I68" s="115"/>
      <c r="J68" s="115"/>
      <c r="K68" s="115"/>
      <c r="L68" s="115"/>
      <c r="M68" s="115"/>
      <c r="N68" s="115"/>
      <c r="O68" s="122"/>
      <c r="P68" s="115"/>
      <c r="Q68" s="115"/>
      <c r="R68" s="115"/>
      <c r="S68" s="115"/>
      <c r="T68" s="115"/>
      <c r="U68" s="115"/>
      <c r="V68" s="115"/>
      <c r="W68" s="115"/>
      <c r="X68" s="115"/>
      <c r="Y68" s="115"/>
      <c r="Z68" s="115"/>
      <c r="AA68" s="115"/>
      <c r="AB68" s="115"/>
      <c r="AC68" s="115"/>
      <c r="AD68" s="115"/>
      <c r="AE68" s="115"/>
      <c r="AF68" s="115"/>
      <c r="AG68" s="115"/>
      <c r="AH68" s="124"/>
      <c r="AI68" s="125"/>
      <c r="AJ68" s="125"/>
      <c r="AK68" s="125"/>
      <c r="AL68" s="125"/>
      <c r="AM68" s="125"/>
      <c r="AN68" s="125"/>
      <c r="AO68" s="125"/>
      <c r="AP68" s="125"/>
      <c r="AQ68" s="127"/>
    </row>
    <row r="69" spans="2:43" ht="20">
      <c r="B69" s="116"/>
      <c r="C69" s="1037"/>
      <c r="D69" s="117"/>
      <c r="E69" s="1037"/>
      <c r="F69" s="118"/>
      <c r="G69" s="915"/>
      <c r="H69" s="915"/>
      <c r="I69" s="915"/>
      <c r="J69" s="915"/>
      <c r="K69" s="915"/>
      <c r="L69" s="915"/>
      <c r="M69" s="915"/>
      <c r="N69" s="915"/>
      <c r="O69" s="915"/>
      <c r="P69" s="915"/>
      <c r="Q69" s="915"/>
      <c r="R69" s="915"/>
      <c r="S69" s="915"/>
      <c r="T69" s="915"/>
      <c r="U69" s="915"/>
      <c r="V69" s="915"/>
      <c r="W69" s="915"/>
      <c r="X69" s="915"/>
      <c r="Y69" s="915"/>
      <c r="Z69" s="916"/>
      <c r="AA69" s="915"/>
      <c r="AB69" s="915"/>
      <c r="AC69" s="915"/>
      <c r="AD69" s="915"/>
      <c r="AE69" s="915"/>
      <c r="AF69" s="915"/>
      <c r="AG69" s="915"/>
      <c r="AH69" s="126"/>
      <c r="AI69" s="123"/>
      <c r="AJ69" s="123"/>
      <c r="AK69" s="123"/>
      <c r="AL69" s="123"/>
      <c r="AM69" s="123"/>
      <c r="AN69" s="123"/>
      <c r="AO69" s="123"/>
      <c r="AP69" s="123"/>
      <c r="AQ69" s="128"/>
    </row>
    <row r="70" spans="2:43" ht="21" thickBot="1">
      <c r="B70" s="116"/>
      <c r="C70" s="1037"/>
      <c r="D70" s="1037"/>
      <c r="E70" s="1037"/>
      <c r="F70" s="915"/>
      <c r="G70" s="915"/>
      <c r="H70" s="915"/>
      <c r="I70" s="915"/>
      <c r="J70" s="915"/>
      <c r="K70" s="915"/>
      <c r="L70" s="915"/>
      <c r="M70" s="915"/>
      <c r="N70" s="915"/>
      <c r="O70" s="915"/>
      <c r="P70" s="915"/>
      <c r="Q70" s="915"/>
      <c r="R70" s="915"/>
      <c r="S70" s="915"/>
      <c r="T70" s="915"/>
      <c r="U70" s="915"/>
      <c r="V70" s="915"/>
      <c r="W70" s="915"/>
      <c r="X70" s="915"/>
      <c r="Y70" s="915"/>
      <c r="Z70" s="915"/>
      <c r="AA70" s="915"/>
      <c r="AB70" s="915"/>
      <c r="AC70" s="915"/>
      <c r="AD70" s="1037"/>
      <c r="AE70" s="915"/>
      <c r="AF70" s="915"/>
      <c r="AG70" s="915"/>
      <c r="AH70" s="126"/>
      <c r="AI70" s="123"/>
      <c r="AJ70" s="123"/>
      <c r="AK70" s="123"/>
      <c r="AL70" s="123"/>
      <c r="AM70" s="123"/>
      <c r="AN70" s="129"/>
      <c r="AO70" s="129"/>
      <c r="AP70" s="129"/>
      <c r="AQ70" s="934"/>
    </row>
    <row r="71" spans="2:43" ht="21" thickBot="1">
      <c r="B71" s="116"/>
      <c r="C71" s="1037"/>
      <c r="D71" s="1037"/>
      <c r="E71" s="1037"/>
      <c r="F71" s="915"/>
      <c r="G71" s="915"/>
      <c r="H71" s="915"/>
      <c r="I71" s="915"/>
      <c r="J71" s="915"/>
      <c r="K71" s="915"/>
      <c r="L71" s="915"/>
      <c r="M71" s="915"/>
      <c r="N71" s="915"/>
      <c r="O71" s="915"/>
      <c r="P71" s="915"/>
      <c r="Q71" s="915"/>
      <c r="R71" s="915"/>
      <c r="S71" s="915"/>
      <c r="T71" s="915"/>
      <c r="U71" s="915"/>
      <c r="V71" s="915"/>
      <c r="W71" s="915"/>
      <c r="X71" s="915"/>
      <c r="Y71" s="915"/>
      <c r="Z71" s="915"/>
      <c r="AA71" s="915"/>
      <c r="AB71" s="915"/>
      <c r="AC71" s="915"/>
      <c r="AD71" s="1037"/>
      <c r="AE71" s="915"/>
      <c r="AF71" s="915"/>
      <c r="AG71" s="915"/>
      <c r="AH71" s="1240" t="str">
        <f>INPUT!C72&amp;" "&amp;INPUT!M72</f>
        <v xml:space="preserve"> </v>
      </c>
      <c r="AI71" s="1241"/>
      <c r="AJ71" s="1241"/>
      <c r="AK71" s="1241"/>
      <c r="AL71" s="1241"/>
      <c r="AM71" s="1241"/>
      <c r="AN71" s="1223"/>
      <c r="AO71" s="1223"/>
      <c r="AP71" s="1223"/>
      <c r="AQ71" s="1224"/>
    </row>
    <row r="72" spans="2:43" ht="22" thickBot="1">
      <c r="B72" s="116"/>
      <c r="C72" s="1037"/>
      <c r="D72" s="1037"/>
      <c r="E72" s="1037"/>
      <c r="F72" s="935"/>
      <c r="G72" s="935"/>
      <c r="H72" s="935"/>
      <c r="I72" s="935"/>
      <c r="J72" s="935"/>
      <c r="K72" s="935"/>
      <c r="L72" s="935"/>
      <c r="M72" s="935"/>
      <c r="N72" s="935"/>
      <c r="O72" s="935"/>
      <c r="P72" s="935"/>
      <c r="Q72" s="935"/>
      <c r="R72" s="935"/>
      <c r="S72" s="935"/>
      <c r="T72" s="935"/>
      <c r="U72" s="935"/>
      <c r="V72" s="935"/>
      <c r="W72" s="935"/>
      <c r="X72" s="935"/>
      <c r="Y72" s="935"/>
      <c r="Z72" s="935"/>
      <c r="AA72" s="935"/>
      <c r="AB72" s="935"/>
      <c r="AC72" s="915"/>
      <c r="AD72" s="1037"/>
      <c r="AE72" s="915"/>
      <c r="AF72" s="915"/>
      <c r="AG72" s="915"/>
      <c r="AH72" s="1240" t="str">
        <f>INPUT!$C$7&amp;" "&amp;INPUT!$M$7</f>
        <v>Kabupaten Monokwari</v>
      </c>
      <c r="AI72" s="1241"/>
      <c r="AJ72" s="1241"/>
      <c r="AK72" s="1241"/>
      <c r="AL72" s="1241"/>
      <c r="AM72" s="1241"/>
      <c r="AN72" s="1223"/>
      <c r="AO72" s="1223"/>
      <c r="AP72" s="1223"/>
      <c r="AQ72" s="1224"/>
    </row>
    <row r="73" spans="2:43" ht="22" thickBot="1">
      <c r="B73" s="116"/>
      <c r="C73" s="1037"/>
      <c r="D73" s="1037"/>
      <c r="E73" s="119"/>
      <c r="F73" s="935"/>
      <c r="G73" s="935"/>
      <c r="H73" s="935"/>
      <c r="I73" s="935"/>
      <c r="J73" s="935"/>
      <c r="K73" s="935"/>
      <c r="L73" s="935"/>
      <c r="M73" s="935"/>
      <c r="N73" s="935"/>
      <c r="O73" s="935"/>
      <c r="P73" s="935"/>
      <c r="Q73" s="935"/>
      <c r="R73" s="935"/>
      <c r="S73" s="935"/>
      <c r="T73" s="935"/>
      <c r="U73" s="935"/>
      <c r="V73" s="935"/>
      <c r="W73" s="935"/>
      <c r="X73" s="935"/>
      <c r="Y73" s="935"/>
      <c r="Z73" s="935"/>
      <c r="AA73" s="935"/>
      <c r="AB73" s="935"/>
      <c r="AC73" s="915"/>
      <c r="AD73" s="1037"/>
      <c r="AE73" s="915"/>
      <c r="AF73" s="915"/>
      <c r="AG73" s="915"/>
      <c r="AH73" s="1240" t="str">
        <f>INPUT!$C$8&amp;" "&amp;INPUT!$M$8</f>
        <v>Kecamatan aaaaa</v>
      </c>
      <c r="AI73" s="1241"/>
      <c r="AJ73" s="1241"/>
      <c r="AK73" s="1241"/>
      <c r="AL73" s="1241"/>
      <c r="AM73" s="1241"/>
      <c r="AN73" s="1242"/>
      <c r="AO73" s="1242"/>
      <c r="AP73" s="1242"/>
      <c r="AQ73" s="1243"/>
    </row>
    <row r="74" spans="2:43" ht="21">
      <c r="B74" s="116"/>
      <c r="C74" s="1037"/>
      <c r="D74" s="1037"/>
      <c r="E74" s="1037"/>
      <c r="F74" s="935"/>
      <c r="G74" s="935"/>
      <c r="H74" s="935"/>
      <c r="I74" s="935"/>
      <c r="J74" s="935"/>
      <c r="K74" s="935"/>
      <c r="L74" s="935"/>
      <c r="M74" s="935"/>
      <c r="N74" s="935"/>
      <c r="O74" s="935"/>
      <c r="P74" s="935"/>
      <c r="Q74" s="935"/>
      <c r="R74" s="935"/>
      <c r="S74" s="935"/>
      <c r="T74" s="935"/>
      <c r="U74" s="935"/>
      <c r="V74" s="935"/>
      <c r="W74" s="935"/>
      <c r="X74" s="935"/>
      <c r="Y74" s="935"/>
      <c r="Z74" s="935"/>
      <c r="AA74" s="935"/>
      <c r="AB74" s="935"/>
      <c r="AC74" s="915"/>
      <c r="AD74" s="1037"/>
      <c r="AE74" s="915"/>
      <c r="AF74" s="915"/>
      <c r="AG74" s="915"/>
      <c r="AH74" s="1225" t="s">
        <v>236</v>
      </c>
      <c r="AI74" s="1226"/>
      <c r="AJ74" s="1226"/>
      <c r="AK74" s="1226"/>
      <c r="AL74" s="1226"/>
      <c r="AM74" s="1226"/>
      <c r="AN74" s="1244"/>
      <c r="AO74" s="1244"/>
      <c r="AP74" s="1244"/>
      <c r="AQ74" s="1245"/>
    </row>
    <row r="75" spans="2:43" ht="22" thickBot="1">
      <c r="B75" s="116"/>
      <c r="C75" s="1037"/>
      <c r="D75" s="1037"/>
      <c r="E75" s="1037"/>
      <c r="F75" s="935"/>
      <c r="G75" s="935"/>
      <c r="H75" s="935"/>
      <c r="I75" s="935"/>
      <c r="J75" s="935"/>
      <c r="K75" s="935"/>
      <c r="L75" s="935"/>
      <c r="M75" s="935"/>
      <c r="N75" s="935"/>
      <c r="O75" s="935"/>
      <c r="P75" s="935"/>
      <c r="Q75" s="935"/>
      <c r="R75" s="1116"/>
      <c r="S75" s="1116"/>
      <c r="T75" s="1116"/>
      <c r="U75" s="1116"/>
      <c r="V75" s="935"/>
      <c r="W75" s="935"/>
      <c r="X75" s="935"/>
      <c r="Y75" s="935"/>
      <c r="Z75" s="935"/>
      <c r="AA75" s="1111"/>
      <c r="AB75" s="1112"/>
      <c r="AC75" s="1114"/>
      <c r="AD75" s="1111"/>
      <c r="AE75" s="915"/>
      <c r="AF75" s="915"/>
      <c r="AG75" s="915"/>
      <c r="AH75" s="1228" t="str">
        <f>INPUT!$M$9</f>
        <v>bbb</v>
      </c>
      <c r="AI75" s="1229"/>
      <c r="AJ75" s="1229"/>
      <c r="AK75" s="1229"/>
      <c r="AL75" s="1229"/>
      <c r="AM75" s="1229"/>
      <c r="AN75" s="1229"/>
      <c r="AO75" s="1229"/>
      <c r="AP75" s="1229"/>
      <c r="AQ75" s="1230"/>
    </row>
    <row r="76" spans="2:43" ht="21">
      <c r="B76" s="116"/>
      <c r="C76" s="1037"/>
      <c r="D76" s="1037"/>
      <c r="E76" s="1037"/>
      <c r="F76" s="935"/>
      <c r="G76" s="935"/>
      <c r="H76" s="935"/>
      <c r="I76" s="935"/>
      <c r="J76" s="935"/>
      <c r="K76" s="935"/>
      <c r="L76" s="935"/>
      <c r="M76" s="935"/>
      <c r="N76" s="935"/>
      <c r="O76" s="935"/>
      <c r="P76" s="935"/>
      <c r="Q76" s="935"/>
      <c r="R76" s="1116"/>
      <c r="S76" s="1260">
        <f>'BRONJONG 3'!$AA$38*100</f>
        <v>800</v>
      </c>
      <c r="T76" s="1260"/>
      <c r="U76" s="1111" t="s">
        <v>696</v>
      </c>
      <c r="V76" s="935"/>
      <c r="W76" s="935"/>
      <c r="X76" s="935"/>
      <c r="Y76" s="935"/>
      <c r="Z76" s="935"/>
      <c r="AA76" s="1111"/>
      <c r="AB76" s="1112"/>
      <c r="AC76" s="1114"/>
      <c r="AD76" s="1111"/>
      <c r="AE76" s="915"/>
      <c r="AF76" s="915"/>
      <c r="AG76" s="915"/>
      <c r="AH76" s="1225" t="s">
        <v>237</v>
      </c>
      <c r="AI76" s="1226"/>
      <c r="AJ76" s="1226"/>
      <c r="AK76" s="1226"/>
      <c r="AL76" s="1226"/>
      <c r="AM76" s="1226"/>
      <c r="AN76" s="1244"/>
      <c r="AO76" s="1244"/>
      <c r="AP76" s="1244"/>
      <c r="AQ76" s="1245"/>
    </row>
    <row r="77" spans="2:43" ht="22" thickBot="1">
      <c r="B77" s="116"/>
      <c r="C77" s="1037"/>
      <c r="D77" s="1037"/>
      <c r="E77" s="1037"/>
      <c r="F77" s="935"/>
      <c r="G77" s="935"/>
      <c r="H77" s="935"/>
      <c r="I77" s="935"/>
      <c r="J77" s="935"/>
      <c r="K77" s="935"/>
      <c r="L77" s="935"/>
      <c r="M77" s="935"/>
      <c r="N77" s="935"/>
      <c r="O77" s="935"/>
      <c r="P77" s="935"/>
      <c r="Q77" s="935"/>
      <c r="R77" s="935"/>
      <c r="S77" s="935"/>
      <c r="T77" s="935"/>
      <c r="U77" s="935"/>
      <c r="V77" s="935"/>
      <c r="W77" s="935"/>
      <c r="X77" s="935"/>
      <c r="Y77" s="935"/>
      <c r="Z77" s="935"/>
      <c r="AA77" s="1111"/>
      <c r="AB77" s="1112"/>
      <c r="AC77" s="1114"/>
      <c r="AD77" s="1111"/>
      <c r="AE77" s="915"/>
      <c r="AF77" s="915"/>
      <c r="AG77" s="915"/>
      <c r="AH77" s="1228" t="str">
        <f>INPUT!$M$19</f>
        <v>Rumah Sehat</v>
      </c>
      <c r="AI77" s="1229"/>
      <c r="AJ77" s="1229"/>
      <c r="AK77" s="1229"/>
      <c r="AL77" s="1229"/>
      <c r="AM77" s="1229"/>
      <c r="AN77" s="1220"/>
      <c r="AO77" s="1220"/>
      <c r="AP77" s="1220"/>
      <c r="AQ77" s="1221"/>
    </row>
    <row r="78" spans="2:43" ht="21">
      <c r="B78" s="116"/>
      <c r="C78" s="1037"/>
      <c r="D78" s="1037"/>
      <c r="E78" s="1037"/>
      <c r="F78" s="935"/>
      <c r="G78" s="935"/>
      <c r="H78" s="935"/>
      <c r="I78" s="935"/>
      <c r="J78" s="935"/>
      <c r="K78" s="935"/>
      <c r="L78" s="935"/>
      <c r="M78" s="935"/>
      <c r="N78" s="935"/>
      <c r="O78" s="935"/>
      <c r="P78" s="935"/>
      <c r="Q78" s="935"/>
      <c r="R78" s="935"/>
      <c r="S78" s="935"/>
      <c r="T78" s="935"/>
      <c r="U78" s="935"/>
      <c r="V78" s="935"/>
      <c r="W78" s="935"/>
      <c r="X78" s="935"/>
      <c r="Y78" s="935"/>
      <c r="Z78" s="935"/>
      <c r="AA78" s="1111"/>
      <c r="AB78" s="1112"/>
      <c r="AC78" s="1114"/>
      <c r="AD78" s="1111"/>
      <c r="AE78" s="915"/>
      <c r="AF78" s="915"/>
      <c r="AG78" s="915"/>
      <c r="AH78" s="1225" t="s">
        <v>127</v>
      </c>
      <c r="AI78" s="1226"/>
      <c r="AJ78" s="1226"/>
      <c r="AK78" s="1226"/>
      <c r="AL78" s="1226"/>
      <c r="AM78" s="1226"/>
      <c r="AN78" s="1226"/>
      <c r="AO78" s="1226"/>
      <c r="AP78" s="1226"/>
      <c r="AQ78" s="1227"/>
    </row>
    <row r="79" spans="2:43" ht="22" thickBot="1">
      <c r="B79" s="116"/>
      <c r="C79" s="1037"/>
      <c r="D79" s="1037"/>
      <c r="E79" s="1037"/>
      <c r="F79" s="935"/>
      <c r="G79" s="935"/>
      <c r="H79" s="935"/>
      <c r="I79" s="935"/>
      <c r="J79" s="935"/>
      <c r="K79" s="935"/>
      <c r="L79" s="935"/>
      <c r="M79" s="935"/>
      <c r="N79" s="935"/>
      <c r="O79" s="935"/>
      <c r="P79" s="935"/>
      <c r="Q79" s="935"/>
      <c r="R79" s="935"/>
      <c r="S79" s="935"/>
      <c r="T79" s="935"/>
      <c r="U79" s="935"/>
      <c r="V79" s="935"/>
      <c r="W79" s="935"/>
      <c r="X79" s="935"/>
      <c r="Y79" s="935"/>
      <c r="Z79" s="935"/>
      <c r="AA79" s="1115"/>
      <c r="AB79" s="1112"/>
      <c r="AC79" s="1114"/>
      <c r="AD79" s="1111"/>
      <c r="AE79" s="915"/>
      <c r="AF79" s="915"/>
      <c r="AG79" s="915"/>
      <c r="AH79" s="1228" t="str">
        <f>INPUT!$M$10</f>
        <v>Dusun…</v>
      </c>
      <c r="AI79" s="1229"/>
      <c r="AJ79" s="1229"/>
      <c r="AK79" s="1229"/>
      <c r="AL79" s="1229"/>
      <c r="AM79" s="1229"/>
      <c r="AN79" s="1229"/>
      <c r="AO79" s="1229"/>
      <c r="AP79" s="1229"/>
      <c r="AQ79" s="1230"/>
    </row>
    <row r="80" spans="2:43" ht="21">
      <c r="B80" s="116"/>
      <c r="C80" s="1037"/>
      <c r="D80" s="1037"/>
      <c r="E80" s="1037"/>
      <c r="F80" s="935"/>
      <c r="G80" s="935"/>
      <c r="H80" s="935"/>
      <c r="I80" s="935"/>
      <c r="J80" s="935"/>
      <c r="K80" s="935"/>
      <c r="L80" s="935"/>
      <c r="M80" s="935"/>
      <c r="N80" s="935"/>
      <c r="O80" s="935"/>
      <c r="P80" s="935"/>
      <c r="Q80" s="935"/>
      <c r="R80" s="935"/>
      <c r="S80" s="935"/>
      <c r="T80" s="935"/>
      <c r="U80" s="935"/>
      <c r="V80" s="935"/>
      <c r="W80" s="935"/>
      <c r="X80" s="935"/>
      <c r="Y80" s="935"/>
      <c r="Z80" s="935"/>
      <c r="AA80" s="935"/>
      <c r="AB80" s="935"/>
      <c r="AC80" s="915"/>
      <c r="AD80" s="1037"/>
      <c r="AE80" s="915"/>
      <c r="AF80" s="915"/>
      <c r="AG80" s="915"/>
      <c r="AH80" s="1225" t="s">
        <v>238</v>
      </c>
      <c r="AI80" s="1226"/>
      <c r="AJ80" s="1226"/>
      <c r="AK80" s="1226"/>
      <c r="AL80" s="1226"/>
      <c r="AM80" s="1226"/>
      <c r="AN80" s="1231"/>
      <c r="AO80" s="1231"/>
      <c r="AP80" s="1231"/>
      <c r="AQ80" s="1232"/>
    </row>
    <row r="81" spans="2:43" ht="22" thickBot="1">
      <c r="B81" s="116"/>
      <c r="C81" s="1037"/>
      <c r="D81" s="1037"/>
      <c r="E81" s="1037"/>
      <c r="F81" s="935"/>
      <c r="G81" s="935"/>
      <c r="H81" s="935"/>
      <c r="I81" s="935"/>
      <c r="J81" s="935"/>
      <c r="K81" s="935"/>
      <c r="L81" s="935"/>
      <c r="M81" s="935"/>
      <c r="N81" s="935"/>
      <c r="O81" s="935"/>
      <c r="P81" s="935"/>
      <c r="Q81" s="935"/>
      <c r="R81" s="935"/>
      <c r="S81" s="935"/>
      <c r="T81" s="935"/>
      <c r="U81" s="935"/>
      <c r="V81" s="935"/>
      <c r="W81" s="935"/>
      <c r="X81" s="935"/>
      <c r="Y81" s="935"/>
      <c r="Z81" s="935"/>
      <c r="AA81" s="935"/>
      <c r="AB81" s="935"/>
      <c r="AC81" s="915"/>
      <c r="AD81" s="1037"/>
      <c r="AE81" s="915"/>
      <c r="AF81" s="915"/>
      <c r="AG81" s="915"/>
      <c r="AH81" s="1233" t="s">
        <v>615</v>
      </c>
      <c r="AI81" s="1234"/>
      <c r="AJ81" s="1234"/>
      <c r="AK81" s="1234"/>
      <c r="AL81" s="1234"/>
      <c r="AM81" s="1234"/>
      <c r="AN81" s="1235"/>
      <c r="AO81" s="1235"/>
      <c r="AP81" s="1235"/>
      <c r="AQ81" s="1236"/>
    </row>
    <row r="82" spans="2:43" ht="22" thickBot="1">
      <c r="B82" s="116"/>
      <c r="C82" s="1037"/>
      <c r="D82" s="1037"/>
      <c r="E82" s="1037"/>
      <c r="F82" s="935"/>
      <c r="G82" s="935"/>
      <c r="H82" s="935"/>
      <c r="I82" s="935"/>
      <c r="J82" s="935"/>
      <c r="K82" s="935"/>
      <c r="L82" s="935"/>
      <c r="M82" s="935"/>
      <c r="N82" s="935"/>
      <c r="O82" s="935"/>
      <c r="P82" s="935"/>
      <c r="Q82" s="935"/>
      <c r="R82" s="935"/>
      <c r="S82" s="935"/>
      <c r="T82" s="935"/>
      <c r="U82" s="935"/>
      <c r="V82" s="935"/>
      <c r="W82" s="935"/>
      <c r="X82" s="935"/>
      <c r="Y82" s="935"/>
      <c r="Z82" s="935"/>
      <c r="AA82" s="935"/>
      <c r="AB82" s="935"/>
      <c r="AC82" s="915"/>
      <c r="AD82" s="1037"/>
      <c r="AE82" s="915"/>
      <c r="AF82" s="915"/>
      <c r="AG82" s="915"/>
      <c r="AH82" s="1206" t="s">
        <v>239</v>
      </c>
      <c r="AI82" s="1207"/>
      <c r="AJ82" s="1207"/>
      <c r="AK82" s="1207"/>
      <c r="AL82" s="1207"/>
      <c r="AM82" s="1207"/>
      <c r="AN82" s="1207"/>
      <c r="AO82" s="1207"/>
      <c r="AP82" s="1207"/>
      <c r="AQ82" s="1208"/>
    </row>
    <row r="83" spans="2:43" ht="21">
      <c r="B83" s="116"/>
      <c r="C83" s="1037"/>
      <c r="D83" s="1037"/>
      <c r="E83" s="1037"/>
      <c r="F83" s="935"/>
      <c r="G83" s="935"/>
      <c r="H83" s="935"/>
      <c r="I83" s="935"/>
      <c r="J83" s="935"/>
      <c r="K83" s="935"/>
      <c r="L83" s="935"/>
      <c r="M83" s="935"/>
      <c r="N83" s="935"/>
      <c r="O83" s="935"/>
      <c r="P83" s="935"/>
      <c r="Q83" s="935"/>
      <c r="R83" s="935"/>
      <c r="S83" s="935"/>
      <c r="T83" s="935"/>
      <c r="U83" s="935"/>
      <c r="V83" s="935"/>
      <c r="W83" s="935"/>
      <c r="X83" s="935"/>
      <c r="Y83" s="935"/>
      <c r="Z83" s="935"/>
      <c r="AA83" s="935"/>
      <c r="AB83" s="935"/>
      <c r="AC83" s="915"/>
      <c r="AD83" s="1037"/>
      <c r="AE83" s="915"/>
      <c r="AF83" s="915"/>
      <c r="AG83" s="915"/>
      <c r="AH83" s="1209" t="s">
        <v>240</v>
      </c>
      <c r="AI83" s="1210"/>
      <c r="AJ83" s="1210"/>
      <c r="AK83" s="1210"/>
      <c r="AL83" s="1210"/>
      <c r="AM83" s="1209" t="s">
        <v>19</v>
      </c>
      <c r="AN83" s="1210"/>
      <c r="AO83" s="1210"/>
      <c r="AP83" s="1210"/>
      <c r="AQ83" s="1211"/>
    </row>
    <row r="84" spans="2:43" ht="21">
      <c r="B84" s="116"/>
      <c r="C84" s="1037"/>
      <c r="D84" s="1037"/>
      <c r="E84" s="1037"/>
      <c r="F84" s="935"/>
      <c r="G84" s="935"/>
      <c r="H84" s="935"/>
      <c r="I84" s="935"/>
      <c r="J84" s="935"/>
      <c r="K84" s="935"/>
      <c r="L84" s="935"/>
      <c r="M84" s="935"/>
      <c r="N84" s="935"/>
      <c r="O84" s="935"/>
      <c r="P84" s="935"/>
      <c r="Q84" s="935"/>
      <c r="R84" s="935"/>
      <c r="S84" s="935"/>
      <c r="T84" s="935"/>
      <c r="U84" s="935"/>
      <c r="V84" s="935"/>
      <c r="W84" s="935"/>
      <c r="X84" s="935"/>
      <c r="Y84" s="935"/>
      <c r="Z84" s="935"/>
      <c r="AA84" s="935"/>
      <c r="AB84" s="935"/>
      <c r="AC84" s="915"/>
      <c r="AD84" s="1037"/>
      <c r="AE84" s="915"/>
      <c r="AF84" s="915"/>
      <c r="AG84" s="915"/>
      <c r="AH84" s="587"/>
      <c r="AI84" s="588"/>
      <c r="AJ84" s="588"/>
      <c r="AK84" s="588"/>
      <c r="AL84" s="588"/>
      <c r="AM84" s="587"/>
      <c r="AN84" s="588"/>
      <c r="AO84" s="588"/>
      <c r="AP84" s="588"/>
      <c r="AQ84" s="589"/>
    </row>
    <row r="85" spans="2:43" ht="21">
      <c r="B85" s="116"/>
      <c r="C85" s="1037"/>
      <c r="D85" s="1037"/>
      <c r="E85" s="1037"/>
      <c r="F85" s="935"/>
      <c r="G85" s="935"/>
      <c r="H85" s="935"/>
      <c r="I85" s="935"/>
      <c r="J85" s="935"/>
      <c r="K85" s="935"/>
      <c r="L85" s="935"/>
      <c r="M85" s="935"/>
      <c r="N85" s="935"/>
      <c r="O85" s="935"/>
      <c r="P85" s="935"/>
      <c r="Q85" s="935"/>
      <c r="R85" s="935"/>
      <c r="S85" s="935"/>
      <c r="T85" s="935"/>
      <c r="U85" s="935"/>
      <c r="V85" s="935"/>
      <c r="W85" s="935"/>
      <c r="X85" s="935"/>
      <c r="Y85" s="935"/>
      <c r="Z85" s="935"/>
      <c r="AA85" s="935"/>
      <c r="AB85" s="935"/>
      <c r="AC85" s="915"/>
      <c r="AD85" s="1037"/>
      <c r="AE85" s="915"/>
      <c r="AF85" s="915"/>
      <c r="AG85" s="915"/>
      <c r="AH85" s="587"/>
      <c r="AI85" s="588"/>
      <c r="AJ85" s="588"/>
      <c r="AK85" s="588"/>
      <c r="AL85" s="588"/>
      <c r="AM85" s="587"/>
      <c r="AN85" s="588"/>
      <c r="AO85" s="588"/>
      <c r="AP85" s="588"/>
      <c r="AQ85" s="589"/>
    </row>
    <row r="86" spans="2:43" ht="22" thickBot="1">
      <c r="B86" s="120"/>
      <c r="C86" s="1037"/>
      <c r="D86" s="1037"/>
      <c r="E86" s="1037"/>
      <c r="F86" s="935"/>
      <c r="G86" s="935"/>
      <c r="H86" s="935"/>
      <c r="I86" s="935"/>
      <c r="J86" s="935"/>
      <c r="K86" s="935"/>
      <c r="L86" s="935"/>
      <c r="M86" s="935"/>
      <c r="N86" s="935"/>
      <c r="O86" s="935"/>
      <c r="P86" s="935"/>
      <c r="Q86" s="935"/>
      <c r="R86" s="935"/>
      <c r="S86" s="935"/>
      <c r="T86" s="935"/>
      <c r="U86" s="935"/>
      <c r="V86" s="935"/>
      <c r="W86" s="935"/>
      <c r="X86" s="935"/>
      <c r="Y86" s="935"/>
      <c r="Z86" s="935"/>
      <c r="AA86" s="935"/>
      <c r="AB86" s="935"/>
      <c r="AC86" s="915"/>
      <c r="AD86" s="1037"/>
      <c r="AE86" s="915"/>
      <c r="AF86" s="915"/>
      <c r="AG86" s="915"/>
      <c r="AH86" s="1237" t="str">
        <f>INPUT!$M$16</f>
        <v>Supriono</v>
      </c>
      <c r="AI86" s="1238"/>
      <c r="AJ86" s="1238"/>
      <c r="AK86" s="1238"/>
      <c r="AL86" s="1238"/>
      <c r="AM86" s="1237" t="str">
        <f>INPUT!$M$15</f>
        <v>Sujito</v>
      </c>
      <c r="AN86" s="1238"/>
      <c r="AO86" s="1238"/>
      <c r="AP86" s="1238"/>
      <c r="AQ86" s="1239"/>
    </row>
    <row r="87" spans="2:43" ht="22" thickBot="1">
      <c r="B87" s="116"/>
      <c r="C87" s="1037"/>
      <c r="D87" s="1037"/>
      <c r="E87" s="1037"/>
      <c r="F87" s="935"/>
      <c r="G87" s="935"/>
      <c r="H87" s="935"/>
      <c r="I87" s="935"/>
      <c r="J87" s="935"/>
      <c r="K87" s="935"/>
      <c r="L87" s="935"/>
      <c r="M87" s="935"/>
      <c r="N87" s="935"/>
      <c r="O87" s="935"/>
      <c r="P87" s="935"/>
      <c r="Q87" s="935"/>
      <c r="R87" s="935"/>
      <c r="S87" s="935"/>
      <c r="T87" s="935"/>
      <c r="U87" s="935"/>
      <c r="V87" s="935"/>
      <c r="W87" s="935"/>
      <c r="X87" s="935"/>
      <c r="Y87" s="935"/>
      <c r="Z87" s="935"/>
      <c r="AA87" s="935"/>
      <c r="AB87" s="935"/>
      <c r="AC87" s="915"/>
      <c r="AD87" s="1037"/>
      <c r="AE87" s="915"/>
      <c r="AF87" s="915"/>
      <c r="AG87" s="915"/>
      <c r="AH87" s="1206" t="s">
        <v>241</v>
      </c>
      <c r="AI87" s="1207"/>
      <c r="AJ87" s="1207"/>
      <c r="AK87" s="1207"/>
      <c r="AL87" s="1207"/>
      <c r="AM87" s="1207"/>
      <c r="AN87" s="1207"/>
      <c r="AO87" s="1207"/>
      <c r="AP87" s="1207"/>
      <c r="AQ87" s="1208"/>
    </row>
    <row r="88" spans="2:43" ht="20">
      <c r="B88" s="116"/>
      <c r="C88" s="1037"/>
      <c r="D88" s="1037"/>
      <c r="E88" s="1037"/>
      <c r="F88" s="915"/>
      <c r="G88" s="915"/>
      <c r="H88" s="915"/>
      <c r="I88" s="915"/>
      <c r="J88" s="915"/>
      <c r="K88" s="915"/>
      <c r="L88" s="915"/>
      <c r="M88" s="915"/>
      <c r="N88" s="915"/>
      <c r="O88" s="915"/>
      <c r="P88" s="915"/>
      <c r="Q88" s="915"/>
      <c r="R88" s="915"/>
      <c r="S88" s="915"/>
      <c r="T88" s="915"/>
      <c r="U88" s="915"/>
      <c r="V88" s="915"/>
      <c r="W88" s="915"/>
      <c r="X88" s="915"/>
      <c r="Y88" s="915"/>
      <c r="Z88" s="915"/>
      <c r="AA88" s="915"/>
      <c r="AB88" s="915"/>
      <c r="AC88" s="915"/>
      <c r="AD88" s="1037"/>
      <c r="AE88" s="915"/>
      <c r="AF88" s="915"/>
      <c r="AG88" s="915"/>
      <c r="AH88" s="1209" t="str">
        <f>INPUT!$C$14</f>
        <v>Tenaga Ahli Teknik</v>
      </c>
      <c r="AI88" s="1210"/>
      <c r="AJ88" s="1210"/>
      <c r="AK88" s="1210"/>
      <c r="AL88" s="1210"/>
      <c r="AM88" s="1210"/>
      <c r="AN88" s="1210"/>
      <c r="AO88" s="1210"/>
      <c r="AP88" s="1210"/>
      <c r="AQ88" s="1211"/>
    </row>
    <row r="89" spans="2:43" ht="20">
      <c r="B89" s="116"/>
      <c r="C89" s="1037"/>
      <c r="D89" s="1037"/>
      <c r="E89" s="119"/>
      <c r="F89" s="917"/>
      <c r="G89" s="918"/>
      <c r="H89" s="919"/>
      <c r="I89" s="915"/>
      <c r="J89" s="915"/>
      <c r="K89" s="915"/>
      <c r="L89" s="915"/>
      <c r="M89" s="915"/>
      <c r="N89" s="915"/>
      <c r="O89" s="915"/>
      <c r="P89" s="930"/>
      <c r="Q89" s="930"/>
      <c r="R89" s="915"/>
      <c r="S89" s="915"/>
      <c r="T89" s="915"/>
      <c r="U89" s="915"/>
      <c r="V89" s="915"/>
      <c r="W89" s="915"/>
      <c r="X89" s="919"/>
      <c r="Y89" s="918"/>
      <c r="Z89" s="917"/>
      <c r="AA89" s="917"/>
      <c r="AB89" s="915"/>
      <c r="AC89" s="915"/>
      <c r="AD89" s="1037"/>
      <c r="AE89" s="915"/>
      <c r="AF89" s="915"/>
      <c r="AG89" s="915"/>
      <c r="AH89" s="587"/>
      <c r="AI89" s="588"/>
      <c r="AJ89" s="588"/>
      <c r="AK89" s="588"/>
      <c r="AL89" s="588"/>
      <c r="AM89" s="588"/>
      <c r="AN89" s="588"/>
      <c r="AO89" s="588"/>
      <c r="AP89" s="588"/>
      <c r="AQ89" s="589"/>
    </row>
    <row r="90" spans="2:43" ht="20">
      <c r="B90" s="116"/>
      <c r="C90" s="1037"/>
      <c r="D90" s="1037"/>
      <c r="E90" s="1037"/>
      <c r="F90" s="915"/>
      <c r="G90" s="915"/>
      <c r="H90" s="915"/>
      <c r="I90" s="915"/>
      <c r="J90" s="915"/>
      <c r="K90" s="915"/>
      <c r="L90" s="915"/>
      <c r="M90" s="915"/>
      <c r="N90" s="915"/>
      <c r="O90" s="915"/>
      <c r="P90" s="930"/>
      <c r="Q90" s="930"/>
      <c r="R90" s="915"/>
      <c r="S90" s="915"/>
      <c r="T90" s="915"/>
      <c r="U90" s="915"/>
      <c r="V90" s="915"/>
      <c r="W90" s="915"/>
      <c r="X90" s="915"/>
      <c r="Y90" s="915"/>
      <c r="Z90" s="915"/>
      <c r="AA90" s="915"/>
      <c r="AB90" s="915"/>
      <c r="AC90" s="915"/>
      <c r="AD90" s="1037"/>
      <c r="AE90" s="915"/>
      <c r="AF90" s="915"/>
      <c r="AG90" s="915"/>
      <c r="AH90" s="587"/>
      <c r="AI90" s="588"/>
      <c r="AJ90" s="588"/>
      <c r="AK90" s="588"/>
      <c r="AL90" s="588"/>
      <c r="AM90" s="588"/>
      <c r="AN90" s="588"/>
      <c r="AO90" s="588"/>
      <c r="AP90" s="588"/>
      <c r="AQ90" s="589"/>
    </row>
    <row r="91" spans="2:43" ht="20">
      <c r="B91" s="116"/>
      <c r="C91" s="1037"/>
      <c r="D91" s="1037"/>
      <c r="E91" s="1037"/>
      <c r="F91" s="915"/>
      <c r="G91" s="915"/>
      <c r="H91" s="915"/>
      <c r="I91" s="920"/>
      <c r="J91" s="920"/>
      <c r="K91" s="920"/>
      <c r="L91" s="920"/>
      <c r="M91" s="920"/>
      <c r="N91" s="915"/>
      <c r="O91" s="915"/>
      <c r="P91" s="915"/>
      <c r="Q91" s="915"/>
      <c r="R91" s="920"/>
      <c r="S91" s="920"/>
      <c r="T91" s="920"/>
      <c r="U91" s="920"/>
      <c r="V91" s="920"/>
      <c r="W91" s="915"/>
      <c r="X91" s="915"/>
      <c r="Y91" s="915"/>
      <c r="Z91" s="915"/>
      <c r="AA91" s="915"/>
      <c r="AB91" s="915"/>
      <c r="AC91" s="915"/>
      <c r="AD91" s="1037"/>
      <c r="AE91" s="915"/>
      <c r="AF91" s="915"/>
      <c r="AG91" s="915"/>
      <c r="AH91" s="587"/>
      <c r="AI91" s="588"/>
      <c r="AJ91" s="588"/>
      <c r="AK91" s="588"/>
      <c r="AL91" s="588"/>
      <c r="AM91" s="588"/>
      <c r="AN91" s="588"/>
      <c r="AO91" s="588"/>
      <c r="AP91" s="588"/>
      <c r="AQ91" s="589"/>
    </row>
    <row r="92" spans="2:43" ht="21" thickBot="1">
      <c r="B92" s="116"/>
      <c r="C92" s="1037"/>
      <c r="D92" s="1037"/>
      <c r="E92" s="1037"/>
      <c r="F92" s="915"/>
      <c r="G92" s="915"/>
      <c r="H92" s="915"/>
      <c r="I92" s="915"/>
      <c r="J92" s="915"/>
      <c r="K92" s="915"/>
      <c r="L92" s="915"/>
      <c r="M92" s="915"/>
      <c r="N92" s="915"/>
      <c r="O92" s="915"/>
      <c r="P92" s="915"/>
      <c r="Q92" s="915"/>
      <c r="R92" s="915"/>
      <c r="S92" s="915"/>
      <c r="T92" s="915"/>
      <c r="U92" s="915"/>
      <c r="V92" s="915"/>
      <c r="W92" s="915"/>
      <c r="X92" s="915"/>
      <c r="Y92" s="915"/>
      <c r="Z92" s="915"/>
      <c r="AA92" s="915"/>
      <c r="AB92" s="915"/>
      <c r="AC92" s="915"/>
      <c r="AD92" s="1037"/>
      <c r="AE92" s="915"/>
      <c r="AF92" s="915"/>
      <c r="AG92" s="915"/>
      <c r="AH92" s="1212" t="s">
        <v>18</v>
      </c>
      <c r="AI92" s="1213"/>
      <c r="AJ92" s="1213"/>
      <c r="AK92" s="1213"/>
      <c r="AL92" s="1213"/>
      <c r="AM92" s="1213"/>
      <c r="AN92" s="1213"/>
      <c r="AO92" s="1213"/>
      <c r="AP92" s="1213"/>
      <c r="AQ92" s="1214"/>
    </row>
    <row r="93" spans="2:43" ht="21" thickBot="1">
      <c r="B93" s="116"/>
      <c r="C93" s="1037"/>
      <c r="D93" s="1037"/>
      <c r="E93" s="1037"/>
      <c r="F93" s="915"/>
      <c r="G93" s="915"/>
      <c r="H93" s="915"/>
      <c r="I93" s="915"/>
      <c r="J93" s="915"/>
      <c r="K93" s="921"/>
      <c r="L93" s="915"/>
      <c r="M93" s="915"/>
      <c r="N93" s="915"/>
      <c r="O93" s="915"/>
      <c r="P93" s="915"/>
      <c r="Q93" s="931"/>
      <c r="R93" s="931"/>
      <c r="S93" s="922"/>
      <c r="T93" s="922"/>
      <c r="U93" s="923"/>
      <c r="V93" s="915"/>
      <c r="W93" s="915"/>
      <c r="X93" s="915"/>
      <c r="Y93" s="915"/>
      <c r="Z93" s="915"/>
      <c r="AA93" s="915"/>
      <c r="AB93" s="915"/>
      <c r="AC93" s="915"/>
      <c r="AD93" s="1037"/>
      <c r="AE93" s="915"/>
      <c r="AF93" s="915"/>
      <c r="AG93" s="915"/>
      <c r="AH93" s="1206" t="s">
        <v>242</v>
      </c>
      <c r="AI93" s="1207"/>
      <c r="AJ93" s="1207"/>
      <c r="AK93" s="1207"/>
      <c r="AL93" s="1207"/>
      <c r="AM93" s="1207"/>
      <c r="AN93" s="1207"/>
      <c r="AO93" s="1207"/>
      <c r="AP93" s="1207"/>
      <c r="AQ93" s="1208"/>
    </row>
    <row r="94" spans="2:43" ht="20">
      <c r="B94" s="116"/>
      <c r="C94" s="1037"/>
      <c r="D94" s="1037"/>
      <c r="E94" s="1037"/>
      <c r="F94" s="915"/>
      <c r="G94" s="915"/>
      <c r="H94" s="915"/>
      <c r="I94" s="915"/>
      <c r="J94" s="915"/>
      <c r="K94" s="915"/>
      <c r="L94" s="915"/>
      <c r="M94" s="915"/>
      <c r="N94" s="915"/>
      <c r="O94" s="915"/>
      <c r="P94" s="924"/>
      <c r="Q94" s="915"/>
      <c r="R94" s="915"/>
      <c r="S94" s="915"/>
      <c r="T94" s="915"/>
      <c r="U94" s="915"/>
      <c r="V94" s="915"/>
      <c r="W94" s="915"/>
      <c r="X94" s="915"/>
      <c r="Y94" s="915"/>
      <c r="Z94" s="915"/>
      <c r="AA94" s="915"/>
      <c r="AB94" s="915"/>
      <c r="AC94" s="915"/>
      <c r="AD94" s="1037"/>
      <c r="AE94" s="915"/>
      <c r="AF94" s="915"/>
      <c r="AG94" s="915"/>
      <c r="AH94" s="1209" t="str">
        <f>INPUT!$C$13</f>
        <v>Kepala Desa</v>
      </c>
      <c r="AI94" s="1210"/>
      <c r="AJ94" s="1210"/>
      <c r="AK94" s="1210"/>
      <c r="AL94" s="1210"/>
      <c r="AM94" s="1210"/>
      <c r="AN94" s="1210"/>
      <c r="AO94" s="1210"/>
      <c r="AP94" s="1210"/>
      <c r="AQ94" s="1211"/>
    </row>
    <row r="95" spans="2:43" ht="20">
      <c r="B95" s="116"/>
      <c r="C95" s="1037"/>
      <c r="D95" s="1037"/>
      <c r="E95" s="1037"/>
      <c r="F95" s="915"/>
      <c r="G95" s="915"/>
      <c r="H95" s="915"/>
      <c r="I95" s="915"/>
      <c r="J95" s="915"/>
      <c r="K95" s="915"/>
      <c r="L95" s="915"/>
      <c r="M95" s="915"/>
      <c r="N95" s="915"/>
      <c r="O95" s="915"/>
      <c r="P95" s="915"/>
      <c r="Q95" s="915"/>
      <c r="R95" s="915"/>
      <c r="S95" s="915"/>
      <c r="T95" s="915"/>
      <c r="U95" s="915"/>
      <c r="V95" s="915"/>
      <c r="W95" s="915"/>
      <c r="X95" s="915"/>
      <c r="Y95" s="915"/>
      <c r="Z95" s="915"/>
      <c r="AA95" s="915"/>
      <c r="AB95" s="915"/>
      <c r="AC95" s="915"/>
      <c r="AD95" s="1037"/>
      <c r="AE95" s="915"/>
      <c r="AF95" s="915"/>
      <c r="AG95" s="915"/>
      <c r="AH95" s="587"/>
      <c r="AI95" s="588"/>
      <c r="AJ95" s="588"/>
      <c r="AK95" s="588"/>
      <c r="AL95" s="588"/>
      <c r="AM95" s="588"/>
      <c r="AN95" s="588"/>
      <c r="AO95" s="588"/>
      <c r="AP95" s="588"/>
      <c r="AQ95" s="589"/>
    </row>
    <row r="96" spans="2:43" ht="20">
      <c r="B96" s="116"/>
      <c r="C96" s="1037"/>
      <c r="D96" s="1037"/>
      <c r="E96" s="1037"/>
      <c r="F96" s="915"/>
      <c r="G96" s="915"/>
      <c r="H96" s="915"/>
      <c r="I96" s="915"/>
      <c r="J96" s="915"/>
      <c r="K96" s="915"/>
      <c r="L96" s="915"/>
      <c r="M96" s="915"/>
      <c r="N96" s="915"/>
      <c r="O96" s="915"/>
      <c r="P96" s="915"/>
      <c r="Q96" s="915"/>
      <c r="R96" s="915"/>
      <c r="S96" s="915"/>
      <c r="T96" s="915"/>
      <c r="U96" s="915"/>
      <c r="V96" s="915"/>
      <c r="W96" s="915"/>
      <c r="X96" s="915"/>
      <c r="Y96" s="915"/>
      <c r="Z96" s="915"/>
      <c r="AA96" s="915"/>
      <c r="AB96" s="915"/>
      <c r="AC96" s="936"/>
      <c r="AD96" s="1037"/>
      <c r="AE96" s="923"/>
      <c r="AF96" s="915"/>
      <c r="AG96" s="915"/>
      <c r="AH96" s="587"/>
      <c r="AI96" s="588"/>
      <c r="AJ96" s="588"/>
      <c r="AK96" s="588"/>
      <c r="AL96" s="588"/>
      <c r="AM96" s="588"/>
      <c r="AN96" s="588"/>
      <c r="AO96" s="588"/>
      <c r="AP96" s="588"/>
      <c r="AQ96" s="589"/>
    </row>
    <row r="97" spans="2:43" ht="20">
      <c r="B97" s="116"/>
      <c r="C97" s="1037"/>
      <c r="D97" s="1037"/>
      <c r="E97" s="1037"/>
      <c r="F97" s="915"/>
      <c r="G97" s="915"/>
      <c r="H97" s="915"/>
      <c r="I97" s="915"/>
      <c r="J97" s="915"/>
      <c r="K97" s="915"/>
      <c r="L97" s="915"/>
      <c r="M97" s="915"/>
      <c r="N97" s="915"/>
      <c r="O97" s="915"/>
      <c r="P97" s="915"/>
      <c r="Q97" s="915"/>
      <c r="R97" s="915"/>
      <c r="S97" s="915"/>
      <c r="T97" s="915"/>
      <c r="U97" s="915"/>
      <c r="V97" s="915"/>
      <c r="W97" s="915"/>
      <c r="X97" s="915"/>
      <c r="Y97" s="915"/>
      <c r="Z97" s="915"/>
      <c r="AA97" s="915"/>
      <c r="AB97" s="915"/>
      <c r="AC97" s="915"/>
      <c r="AD97" s="1037"/>
      <c r="AE97" s="915"/>
      <c r="AF97" s="915"/>
      <c r="AG97" s="915"/>
      <c r="AH97" s="1215" t="str">
        <f>INPUT!$M$13</f>
        <v>Ulfa Hidayah,SE</v>
      </c>
      <c r="AI97" s="1216"/>
      <c r="AJ97" s="1216"/>
      <c r="AK97" s="1216"/>
      <c r="AL97" s="1216"/>
      <c r="AM97" s="1216"/>
      <c r="AN97" s="1216"/>
      <c r="AO97" s="1216"/>
      <c r="AP97" s="1216"/>
      <c r="AQ97" s="1217"/>
    </row>
    <row r="98" spans="2:43" ht="21" thickBot="1">
      <c r="B98" s="116"/>
      <c r="C98" s="1037"/>
      <c r="D98" s="1037"/>
      <c r="E98" s="1037"/>
      <c r="F98" s="915"/>
      <c r="G98" s="915"/>
      <c r="H98" s="915"/>
      <c r="I98" s="915"/>
      <c r="J98" s="915"/>
      <c r="K98" s="915"/>
      <c r="L98" s="915"/>
      <c r="M98" s="915"/>
      <c r="N98" s="925"/>
      <c r="O98" s="926"/>
      <c r="P98" s="926"/>
      <c r="Q98" s="926"/>
      <c r="R98" s="932"/>
      <c r="S98" s="933"/>
      <c r="T98" s="926"/>
      <c r="U98" s="915"/>
      <c r="V98" s="915"/>
      <c r="W98" s="915"/>
      <c r="X98" s="915"/>
      <c r="Y98" s="915"/>
      <c r="Z98" s="915"/>
      <c r="AA98" s="915"/>
      <c r="AB98" s="915"/>
      <c r="AC98" s="915"/>
      <c r="AD98" s="1037"/>
      <c r="AE98" s="915"/>
      <c r="AF98" s="915"/>
      <c r="AG98" s="915"/>
      <c r="AH98" s="1218"/>
      <c r="AI98" s="1219"/>
      <c r="AJ98" s="1219"/>
      <c r="AK98" s="1219"/>
      <c r="AL98" s="1219"/>
      <c r="AM98" s="1219"/>
      <c r="AN98" s="1220"/>
      <c r="AO98" s="1220"/>
      <c r="AP98" s="1220"/>
      <c r="AQ98" s="1221"/>
    </row>
    <row r="99" spans="2:43" ht="15" thickBot="1">
      <c r="B99" s="937"/>
      <c r="C99" s="121"/>
      <c r="D99" s="121"/>
      <c r="E99" s="121"/>
      <c r="F99" s="121"/>
      <c r="G99" s="927"/>
      <c r="H99" s="927"/>
      <c r="I99" s="927"/>
      <c r="J99" s="927"/>
      <c r="K99" s="1222"/>
      <c r="L99" s="1222"/>
      <c r="M99" s="927"/>
      <c r="N99" s="927"/>
      <c r="O99" s="927"/>
      <c r="P99" s="927"/>
      <c r="Q99" s="927"/>
      <c r="R99" s="927"/>
      <c r="S99" s="927"/>
      <c r="T99" s="927"/>
      <c r="U99" s="927"/>
      <c r="V99" s="927"/>
      <c r="W99" s="927"/>
      <c r="X99" s="927"/>
      <c r="Y99" s="927"/>
      <c r="Z99" s="927"/>
      <c r="AA99" s="927"/>
      <c r="AB99" s="927"/>
      <c r="AC99" s="927"/>
      <c r="AD99" s="927"/>
      <c r="AE99" s="927"/>
      <c r="AF99" s="927"/>
      <c r="AG99" s="927"/>
      <c r="AH99" s="1206" t="s">
        <v>243</v>
      </c>
      <c r="AI99" s="1207"/>
      <c r="AJ99" s="1207"/>
      <c r="AK99" s="1207"/>
      <c r="AL99" s="1207"/>
      <c r="AM99" s="1207"/>
      <c r="AN99" s="1223"/>
      <c r="AO99" s="1223"/>
      <c r="AP99" s="1223"/>
      <c r="AQ99" s="1224"/>
    </row>
    <row r="100" spans="2:43" ht="14" thickBot="1"/>
    <row r="101" spans="2:43">
      <c r="B101" s="114"/>
      <c r="C101" s="115"/>
      <c r="D101" s="115"/>
      <c r="E101" s="115"/>
      <c r="F101" s="115"/>
      <c r="G101" s="115"/>
      <c r="H101" s="115"/>
      <c r="I101" s="115"/>
      <c r="J101" s="115"/>
      <c r="K101" s="115"/>
      <c r="L101" s="115"/>
      <c r="M101" s="115"/>
      <c r="N101" s="115"/>
      <c r="O101" s="122"/>
      <c r="P101" s="115"/>
      <c r="Q101" s="115"/>
      <c r="R101" s="115"/>
      <c r="S101" s="115"/>
      <c r="T101" s="115"/>
      <c r="U101" s="115"/>
      <c r="V101" s="115"/>
      <c r="W101" s="115"/>
      <c r="X101" s="115"/>
      <c r="Y101" s="115"/>
      <c r="Z101" s="115"/>
      <c r="AA101" s="115"/>
      <c r="AB101" s="115"/>
      <c r="AC101" s="115"/>
      <c r="AD101" s="115"/>
      <c r="AE101" s="115"/>
      <c r="AF101" s="115"/>
      <c r="AG101" s="115"/>
      <c r="AH101" s="124"/>
      <c r="AI101" s="125"/>
      <c r="AJ101" s="125"/>
      <c r="AK101" s="125"/>
      <c r="AL101" s="125"/>
      <c r="AM101" s="125"/>
      <c r="AN101" s="125"/>
      <c r="AO101" s="125"/>
      <c r="AP101" s="125"/>
      <c r="AQ101" s="127"/>
    </row>
    <row r="102" spans="2:43" ht="20">
      <c r="B102" s="116"/>
      <c r="C102" s="1037"/>
      <c r="D102" s="117"/>
      <c r="E102" s="1037"/>
      <c r="F102" s="118"/>
      <c r="G102" s="915"/>
      <c r="H102" s="915"/>
      <c r="I102" s="915"/>
      <c r="J102" s="915"/>
      <c r="K102" s="915"/>
      <c r="L102" s="915"/>
      <c r="M102" s="915"/>
      <c r="N102" s="915"/>
      <c r="O102" s="915"/>
      <c r="P102" s="915"/>
      <c r="Q102" s="915"/>
      <c r="R102" s="915"/>
      <c r="S102" s="915"/>
      <c r="T102" s="915"/>
      <c r="U102" s="915"/>
      <c r="V102" s="915"/>
      <c r="W102" s="915"/>
      <c r="X102" s="915"/>
      <c r="Y102" s="915"/>
      <c r="Z102" s="916"/>
      <c r="AA102" s="915"/>
      <c r="AB102" s="915"/>
      <c r="AC102" s="915"/>
      <c r="AD102" s="915"/>
      <c r="AE102" s="915"/>
      <c r="AF102" s="915"/>
      <c r="AG102" s="915"/>
      <c r="AH102" s="126"/>
      <c r="AI102" s="123"/>
      <c r="AJ102" s="123"/>
      <c r="AK102" s="123"/>
      <c r="AL102" s="123"/>
      <c r="AM102" s="123"/>
      <c r="AN102" s="123"/>
      <c r="AO102" s="123"/>
      <c r="AP102" s="123"/>
      <c r="AQ102" s="128"/>
    </row>
    <row r="103" spans="2:43" ht="21" thickBot="1">
      <c r="B103" s="116"/>
      <c r="C103" s="1037"/>
      <c r="D103" s="1037"/>
      <c r="E103" s="1037"/>
      <c r="F103" s="915"/>
      <c r="G103" s="915"/>
      <c r="H103" s="915"/>
      <c r="I103" s="915"/>
      <c r="J103" s="915"/>
      <c r="K103" s="915"/>
      <c r="L103" s="915"/>
      <c r="M103" s="915"/>
      <c r="N103" s="915"/>
      <c r="O103" s="915"/>
      <c r="P103" s="915"/>
      <c r="Q103" s="915"/>
      <c r="R103" s="915"/>
      <c r="S103" s="915"/>
      <c r="T103" s="915"/>
      <c r="U103" s="915"/>
      <c r="V103" s="915"/>
      <c r="W103" s="915"/>
      <c r="X103" s="915"/>
      <c r="Y103" s="915"/>
      <c r="Z103" s="915"/>
      <c r="AA103" s="915"/>
      <c r="AB103" s="915"/>
      <c r="AC103" s="915"/>
      <c r="AD103" s="1037"/>
      <c r="AE103" s="915"/>
      <c r="AF103" s="915"/>
      <c r="AG103" s="915"/>
      <c r="AH103" s="126"/>
      <c r="AI103" s="123"/>
      <c r="AJ103" s="123"/>
      <c r="AK103" s="123"/>
      <c r="AL103" s="123"/>
      <c r="AM103" s="123"/>
      <c r="AN103" s="129"/>
      <c r="AO103" s="129"/>
      <c r="AP103" s="129"/>
      <c r="AQ103" s="934"/>
    </row>
    <row r="104" spans="2:43" ht="21" thickBot="1">
      <c r="B104" s="116"/>
      <c r="C104" s="1037"/>
      <c r="D104" s="1037"/>
      <c r="E104" s="1037"/>
      <c r="F104" s="915"/>
      <c r="G104" s="915"/>
      <c r="H104" s="915"/>
      <c r="I104" s="915"/>
      <c r="J104" s="915"/>
      <c r="K104" s="915"/>
      <c r="L104" s="915"/>
      <c r="M104" s="915"/>
      <c r="N104" s="915"/>
      <c r="O104" s="915"/>
      <c r="P104" s="915"/>
      <c r="Q104" s="915"/>
      <c r="R104" s="915"/>
      <c r="S104" s="915"/>
      <c r="T104" s="915"/>
      <c r="U104" s="915"/>
      <c r="V104" s="915"/>
      <c r="W104" s="915"/>
      <c r="X104" s="915"/>
      <c r="Y104" s="915"/>
      <c r="Z104" s="915"/>
      <c r="AA104" s="915"/>
      <c r="AB104" s="915"/>
      <c r="AC104" s="915"/>
      <c r="AD104" s="1037"/>
      <c r="AE104" s="915"/>
      <c r="AF104" s="915"/>
      <c r="AG104" s="915"/>
      <c r="AH104" s="1240" t="str">
        <f>INPUT!C105&amp;" "&amp;INPUT!M105</f>
        <v xml:space="preserve"> </v>
      </c>
      <c r="AI104" s="1241"/>
      <c r="AJ104" s="1241"/>
      <c r="AK104" s="1241"/>
      <c r="AL104" s="1241"/>
      <c r="AM104" s="1241"/>
      <c r="AN104" s="1223"/>
      <c r="AO104" s="1223"/>
      <c r="AP104" s="1223"/>
      <c r="AQ104" s="1224"/>
    </row>
    <row r="105" spans="2:43" ht="22" thickBot="1">
      <c r="B105" s="116"/>
      <c r="C105" s="1037"/>
      <c r="D105" s="1037"/>
      <c r="E105" s="118" t="s">
        <v>695</v>
      </c>
      <c r="F105" s="935"/>
      <c r="G105" s="935"/>
      <c r="H105" s="935"/>
      <c r="I105" s="935"/>
      <c r="J105" s="935"/>
      <c r="K105" s="935"/>
      <c r="L105" s="935"/>
      <c r="M105" s="935"/>
      <c r="N105" s="935"/>
      <c r="O105" s="935"/>
      <c r="P105" s="935"/>
      <c r="Q105" s="935"/>
      <c r="R105" s="935"/>
      <c r="S105" s="935"/>
      <c r="T105" s="935"/>
      <c r="U105" s="935"/>
      <c r="V105" s="935"/>
      <c r="W105" s="935"/>
      <c r="X105" s="935"/>
      <c r="Y105" s="935"/>
      <c r="Z105" s="935"/>
      <c r="AA105" s="935"/>
      <c r="AB105" s="935"/>
      <c r="AC105" s="915"/>
      <c r="AD105" s="1037"/>
      <c r="AE105" s="915"/>
      <c r="AF105" s="915"/>
      <c r="AG105" s="915"/>
      <c r="AH105" s="1240" t="str">
        <f>INPUT!$C$7&amp;" "&amp;INPUT!$M$7</f>
        <v>Kabupaten Monokwari</v>
      </c>
      <c r="AI105" s="1241"/>
      <c r="AJ105" s="1241"/>
      <c r="AK105" s="1241"/>
      <c r="AL105" s="1241"/>
      <c r="AM105" s="1241"/>
      <c r="AN105" s="1223"/>
      <c r="AO105" s="1223"/>
      <c r="AP105" s="1223"/>
      <c r="AQ105" s="1224"/>
    </row>
    <row r="106" spans="2:43" ht="22" thickBot="1">
      <c r="B106" s="116"/>
      <c r="C106" s="1037"/>
      <c r="D106" s="1037"/>
      <c r="E106" s="119"/>
      <c r="F106" s="935"/>
      <c r="G106" s="935"/>
      <c r="H106" s="935"/>
      <c r="I106" s="935"/>
      <c r="J106" s="935"/>
      <c r="K106" s="935"/>
      <c r="L106" s="935"/>
      <c r="M106" s="935"/>
      <c r="N106" s="935"/>
      <c r="O106" s="935"/>
      <c r="P106" s="935"/>
      <c r="Q106" s="935"/>
      <c r="R106" s="935"/>
      <c r="S106" s="935"/>
      <c r="T106" s="935"/>
      <c r="U106" s="935"/>
      <c r="V106" s="935"/>
      <c r="W106" s="935"/>
      <c r="X106" s="935"/>
      <c r="Y106" s="935"/>
      <c r="Z106" s="935"/>
      <c r="AA106" s="935"/>
      <c r="AB106" s="935"/>
      <c r="AC106" s="915"/>
      <c r="AD106" s="1037"/>
      <c r="AE106" s="915"/>
      <c r="AF106" s="915"/>
      <c r="AG106" s="915"/>
      <c r="AH106" s="1240" t="str">
        <f>INPUT!$C$8&amp;" "&amp;INPUT!$M$8</f>
        <v>Kecamatan aaaaa</v>
      </c>
      <c r="AI106" s="1241"/>
      <c r="AJ106" s="1241"/>
      <c r="AK106" s="1241"/>
      <c r="AL106" s="1241"/>
      <c r="AM106" s="1241"/>
      <c r="AN106" s="1242"/>
      <c r="AO106" s="1242"/>
      <c r="AP106" s="1242"/>
      <c r="AQ106" s="1243"/>
    </row>
    <row r="107" spans="2:43" ht="21">
      <c r="B107" s="116"/>
      <c r="C107" s="1037"/>
      <c r="D107" s="1037"/>
      <c r="E107" s="1037"/>
      <c r="F107" s="935"/>
      <c r="G107" s="935"/>
      <c r="H107" s="935"/>
      <c r="I107" s="935"/>
      <c r="J107" s="935"/>
      <c r="K107" s="935"/>
      <c r="L107" s="935"/>
      <c r="M107" s="935"/>
      <c r="N107" s="935"/>
      <c r="O107" s="935"/>
      <c r="P107" s="935"/>
      <c r="Q107" s="935"/>
      <c r="R107" s="935"/>
      <c r="S107" s="935"/>
      <c r="T107" s="935"/>
      <c r="U107" s="935"/>
      <c r="V107" s="935"/>
      <c r="W107" s="935"/>
      <c r="X107" s="935"/>
      <c r="Y107" s="935"/>
      <c r="Z107" s="935"/>
      <c r="AA107" s="935"/>
      <c r="AB107" s="935"/>
      <c r="AC107" s="915"/>
      <c r="AD107" s="1037"/>
      <c r="AE107" s="915"/>
      <c r="AF107" s="915"/>
      <c r="AG107" s="915"/>
      <c r="AH107" s="1225" t="s">
        <v>236</v>
      </c>
      <c r="AI107" s="1226"/>
      <c r="AJ107" s="1226"/>
      <c r="AK107" s="1226"/>
      <c r="AL107" s="1226"/>
      <c r="AM107" s="1226"/>
      <c r="AN107" s="1244"/>
      <c r="AO107" s="1244"/>
      <c r="AP107" s="1244"/>
      <c r="AQ107" s="1245"/>
    </row>
    <row r="108" spans="2:43" ht="22" thickBot="1">
      <c r="B108" s="116"/>
      <c r="C108" s="1037"/>
      <c r="D108" s="1037"/>
      <c r="E108" s="1037"/>
      <c r="F108" s="935"/>
      <c r="G108" s="935"/>
      <c r="H108" s="935"/>
      <c r="I108" s="935"/>
      <c r="J108" s="935"/>
      <c r="K108" s="935"/>
      <c r="L108" s="935"/>
      <c r="M108" s="935"/>
      <c r="N108" s="935"/>
      <c r="O108" s="935"/>
      <c r="P108" s="935"/>
      <c r="Q108" s="935"/>
      <c r="R108" s="1116"/>
      <c r="S108" s="1116"/>
      <c r="T108" s="1116"/>
      <c r="U108" s="1116"/>
      <c r="V108" s="935"/>
      <c r="W108" s="935"/>
      <c r="X108" s="935"/>
      <c r="Y108" s="935"/>
      <c r="Z108" s="935"/>
      <c r="AA108" s="1111"/>
      <c r="AB108" s="1112"/>
      <c r="AC108" s="1114"/>
      <c r="AD108" s="1111"/>
      <c r="AE108" s="915"/>
      <c r="AF108" s="915"/>
      <c r="AG108" s="915"/>
      <c r="AH108" s="1228" t="str">
        <f>INPUT!$M$9</f>
        <v>bbb</v>
      </c>
      <c r="AI108" s="1229"/>
      <c r="AJ108" s="1229"/>
      <c r="AK108" s="1229"/>
      <c r="AL108" s="1229"/>
      <c r="AM108" s="1229"/>
      <c r="AN108" s="1229"/>
      <c r="AO108" s="1229"/>
      <c r="AP108" s="1229"/>
      <c r="AQ108" s="1230"/>
    </row>
    <row r="109" spans="2:43" ht="21">
      <c r="B109" s="116"/>
      <c r="C109" s="1037"/>
      <c r="D109" s="1037"/>
      <c r="E109" s="1037"/>
      <c r="F109" s="935"/>
      <c r="G109" s="935"/>
      <c r="H109" s="935"/>
      <c r="I109" s="935"/>
      <c r="J109" s="935"/>
      <c r="K109" s="935"/>
      <c r="L109" s="935"/>
      <c r="M109" s="935"/>
      <c r="N109" s="935"/>
      <c r="O109" s="935"/>
      <c r="P109" s="935"/>
      <c r="Q109" s="935"/>
      <c r="R109" s="1116"/>
      <c r="S109" s="1260">
        <f>'BRONJONG 3'!$AA$38*100</f>
        <v>800</v>
      </c>
      <c r="T109" s="1260"/>
      <c r="U109" s="1111" t="s">
        <v>696</v>
      </c>
      <c r="V109" s="935"/>
      <c r="W109" s="935"/>
      <c r="X109" s="935"/>
      <c r="Y109" s="935"/>
      <c r="Z109" s="935"/>
      <c r="AA109" s="1111"/>
      <c r="AB109" s="1112"/>
      <c r="AC109" s="1114"/>
      <c r="AD109" s="1111"/>
      <c r="AE109" s="915"/>
      <c r="AF109" s="915"/>
      <c r="AG109" s="915"/>
      <c r="AH109" s="1225" t="s">
        <v>237</v>
      </c>
      <c r="AI109" s="1226"/>
      <c r="AJ109" s="1226"/>
      <c r="AK109" s="1226"/>
      <c r="AL109" s="1226"/>
      <c r="AM109" s="1226"/>
      <c r="AN109" s="1244"/>
      <c r="AO109" s="1244"/>
      <c r="AP109" s="1244"/>
      <c r="AQ109" s="1245"/>
    </row>
    <row r="110" spans="2:43" ht="22" thickBot="1">
      <c r="B110" s="116"/>
      <c r="C110" s="1037"/>
      <c r="D110" s="1037"/>
      <c r="E110" s="1037"/>
      <c r="F110" s="935"/>
      <c r="G110" s="935"/>
      <c r="H110" s="935"/>
      <c r="I110" s="935"/>
      <c r="J110" s="935"/>
      <c r="K110" s="935"/>
      <c r="L110" s="935"/>
      <c r="M110" s="935"/>
      <c r="N110" s="935"/>
      <c r="O110" s="935"/>
      <c r="P110" s="935"/>
      <c r="Q110" s="935"/>
      <c r="R110" s="935"/>
      <c r="S110" s="935"/>
      <c r="T110" s="935"/>
      <c r="U110" s="935"/>
      <c r="V110" s="935"/>
      <c r="W110" s="935"/>
      <c r="X110" s="935"/>
      <c r="Y110" s="935"/>
      <c r="Z110" s="935"/>
      <c r="AA110" s="1111"/>
      <c r="AB110" s="1112"/>
      <c r="AC110" s="1114"/>
      <c r="AD110" s="1111"/>
      <c r="AE110" s="915"/>
      <c r="AF110" s="915"/>
      <c r="AG110" s="915"/>
      <c r="AH110" s="1228" t="str">
        <f>INPUT!$M$19</f>
        <v>Rumah Sehat</v>
      </c>
      <c r="AI110" s="1229"/>
      <c r="AJ110" s="1229"/>
      <c r="AK110" s="1229"/>
      <c r="AL110" s="1229"/>
      <c r="AM110" s="1229"/>
      <c r="AN110" s="1220"/>
      <c r="AO110" s="1220"/>
      <c r="AP110" s="1220"/>
      <c r="AQ110" s="1221"/>
    </row>
    <row r="111" spans="2:43" ht="21">
      <c r="B111" s="116"/>
      <c r="C111" s="1037"/>
      <c r="D111" s="1037"/>
      <c r="E111" s="1037"/>
      <c r="F111" s="935"/>
      <c r="G111" s="935"/>
      <c r="H111" s="935"/>
      <c r="I111" s="935"/>
      <c r="J111" s="935"/>
      <c r="K111" s="935"/>
      <c r="L111" s="935"/>
      <c r="M111" s="935"/>
      <c r="N111" s="935"/>
      <c r="O111" s="935"/>
      <c r="P111" s="935"/>
      <c r="Q111" s="935"/>
      <c r="R111" s="935"/>
      <c r="S111" s="935"/>
      <c r="T111" s="935"/>
      <c r="U111" s="935"/>
      <c r="V111" s="935"/>
      <c r="W111" s="935"/>
      <c r="X111" s="935"/>
      <c r="Y111" s="935"/>
      <c r="Z111" s="935"/>
      <c r="AA111" s="1111"/>
      <c r="AB111" s="1112"/>
      <c r="AC111" s="1114"/>
      <c r="AD111" s="1111"/>
      <c r="AE111" s="915"/>
      <c r="AF111" s="915"/>
      <c r="AG111" s="915"/>
      <c r="AH111" s="1225" t="s">
        <v>127</v>
      </c>
      <c r="AI111" s="1226"/>
      <c r="AJ111" s="1226"/>
      <c r="AK111" s="1226"/>
      <c r="AL111" s="1226"/>
      <c r="AM111" s="1226"/>
      <c r="AN111" s="1226"/>
      <c r="AO111" s="1226"/>
      <c r="AP111" s="1226"/>
      <c r="AQ111" s="1227"/>
    </row>
    <row r="112" spans="2:43" ht="22" thickBot="1">
      <c r="B112" s="116"/>
      <c r="C112" s="1037"/>
      <c r="D112" s="1037"/>
      <c r="E112" s="1037"/>
      <c r="F112" s="935"/>
      <c r="G112" s="935"/>
      <c r="H112" s="935"/>
      <c r="I112" s="935"/>
      <c r="J112" s="935"/>
      <c r="K112" s="935"/>
      <c r="L112" s="935"/>
      <c r="M112" s="935"/>
      <c r="N112" s="935"/>
      <c r="O112" s="935"/>
      <c r="P112" s="935"/>
      <c r="Q112" s="935"/>
      <c r="R112" s="935"/>
      <c r="S112" s="935"/>
      <c r="T112" s="935"/>
      <c r="U112" s="935"/>
      <c r="V112" s="935"/>
      <c r="W112" s="935"/>
      <c r="X112" s="935"/>
      <c r="Y112" s="935"/>
      <c r="Z112" s="935"/>
      <c r="AA112" s="1115"/>
      <c r="AB112" s="1112"/>
      <c r="AC112" s="1114"/>
      <c r="AD112" s="1111"/>
      <c r="AE112" s="915"/>
      <c r="AF112" s="915"/>
      <c r="AG112" s="915"/>
      <c r="AH112" s="1228" t="str">
        <f>INPUT!$M$10</f>
        <v>Dusun…</v>
      </c>
      <c r="AI112" s="1229"/>
      <c r="AJ112" s="1229"/>
      <c r="AK112" s="1229"/>
      <c r="AL112" s="1229"/>
      <c r="AM112" s="1229"/>
      <c r="AN112" s="1229"/>
      <c r="AO112" s="1229"/>
      <c r="AP112" s="1229"/>
      <c r="AQ112" s="1230"/>
    </row>
    <row r="113" spans="2:43" ht="21">
      <c r="B113" s="116"/>
      <c r="C113" s="1037"/>
      <c r="D113" s="1037"/>
      <c r="E113" s="1037"/>
      <c r="F113" s="935"/>
      <c r="G113" s="935"/>
      <c r="H113" s="935"/>
      <c r="I113" s="935"/>
      <c r="J113" s="935"/>
      <c r="K113" s="935"/>
      <c r="L113" s="935"/>
      <c r="M113" s="935"/>
      <c r="N113" s="935"/>
      <c r="O113" s="935"/>
      <c r="P113" s="935"/>
      <c r="Q113" s="935"/>
      <c r="R113" s="935"/>
      <c r="S113" s="935"/>
      <c r="T113" s="935"/>
      <c r="U113" s="935"/>
      <c r="V113" s="935"/>
      <c r="W113" s="935"/>
      <c r="X113" s="935"/>
      <c r="Y113" s="935"/>
      <c r="Z113" s="935"/>
      <c r="AA113" s="935"/>
      <c r="AB113" s="935"/>
      <c r="AC113" s="915"/>
      <c r="AD113" s="1037"/>
      <c r="AE113" s="915"/>
      <c r="AF113" s="915"/>
      <c r="AG113" s="915"/>
      <c r="AH113" s="1225" t="s">
        <v>238</v>
      </c>
      <c r="AI113" s="1226"/>
      <c r="AJ113" s="1226"/>
      <c r="AK113" s="1226"/>
      <c r="AL113" s="1226"/>
      <c r="AM113" s="1226"/>
      <c r="AN113" s="1231"/>
      <c r="AO113" s="1231"/>
      <c r="AP113" s="1231"/>
      <c r="AQ113" s="1232"/>
    </row>
    <row r="114" spans="2:43" ht="22" thickBot="1">
      <c r="B114" s="116"/>
      <c r="C114" s="1037"/>
      <c r="D114" s="1037"/>
      <c r="E114" s="1037"/>
      <c r="F114" s="935"/>
      <c r="G114" s="935"/>
      <c r="H114" s="935"/>
      <c r="I114" s="935"/>
      <c r="J114" s="935"/>
      <c r="K114" s="935"/>
      <c r="L114" s="935"/>
      <c r="M114" s="935"/>
      <c r="N114" s="935"/>
      <c r="O114" s="935"/>
      <c r="P114" s="935"/>
      <c r="Q114" s="935"/>
      <c r="R114" s="935"/>
      <c r="S114" s="935"/>
      <c r="T114" s="935"/>
      <c r="U114" s="935"/>
      <c r="V114" s="935"/>
      <c r="W114" s="935"/>
      <c r="X114" s="935"/>
      <c r="Y114" s="935"/>
      <c r="Z114" s="935"/>
      <c r="AA114" s="935"/>
      <c r="AB114" s="935"/>
      <c r="AC114" s="915"/>
      <c r="AD114" s="1037"/>
      <c r="AE114" s="915"/>
      <c r="AF114" s="915"/>
      <c r="AG114" s="915"/>
      <c r="AH114" s="1233" t="s">
        <v>615</v>
      </c>
      <c r="AI114" s="1234"/>
      <c r="AJ114" s="1234"/>
      <c r="AK114" s="1234"/>
      <c r="AL114" s="1234"/>
      <c r="AM114" s="1234"/>
      <c r="AN114" s="1235"/>
      <c r="AO114" s="1235"/>
      <c r="AP114" s="1235"/>
      <c r="AQ114" s="1236"/>
    </row>
    <row r="115" spans="2:43" ht="22" thickBot="1">
      <c r="B115" s="116"/>
      <c r="C115" s="1037"/>
      <c r="D115" s="1037"/>
      <c r="E115" s="1037"/>
      <c r="F115" s="935"/>
      <c r="G115" s="935"/>
      <c r="H115" s="935"/>
      <c r="I115" s="935"/>
      <c r="J115" s="935"/>
      <c r="K115" s="935"/>
      <c r="L115" s="935"/>
      <c r="M115" s="935"/>
      <c r="N115" s="935"/>
      <c r="O115" s="935"/>
      <c r="P115" s="935"/>
      <c r="Q115" s="935"/>
      <c r="R115" s="935"/>
      <c r="S115" s="935"/>
      <c r="T115" s="935"/>
      <c r="U115" s="935"/>
      <c r="V115" s="935"/>
      <c r="W115" s="935"/>
      <c r="X115" s="935"/>
      <c r="Y115" s="935"/>
      <c r="Z115" s="935"/>
      <c r="AA115" s="935"/>
      <c r="AB115" s="935"/>
      <c r="AC115" s="915"/>
      <c r="AD115" s="1037"/>
      <c r="AE115" s="915"/>
      <c r="AF115" s="915"/>
      <c r="AG115" s="915"/>
      <c r="AH115" s="1206" t="s">
        <v>239</v>
      </c>
      <c r="AI115" s="1207"/>
      <c r="AJ115" s="1207"/>
      <c r="AK115" s="1207"/>
      <c r="AL115" s="1207"/>
      <c r="AM115" s="1207"/>
      <c r="AN115" s="1207"/>
      <c r="AO115" s="1207"/>
      <c r="AP115" s="1207"/>
      <c r="AQ115" s="1208"/>
    </row>
    <row r="116" spans="2:43" ht="21">
      <c r="B116" s="116"/>
      <c r="C116" s="1037"/>
      <c r="D116" s="1037"/>
      <c r="E116" s="1037"/>
      <c r="F116" s="935"/>
      <c r="G116" s="935"/>
      <c r="H116" s="935"/>
      <c r="I116" s="935"/>
      <c r="J116" s="935"/>
      <c r="K116" s="935"/>
      <c r="L116" s="935"/>
      <c r="M116" s="935"/>
      <c r="N116" s="935"/>
      <c r="O116" s="935"/>
      <c r="P116" s="935"/>
      <c r="Q116" s="935"/>
      <c r="R116" s="935"/>
      <c r="S116" s="935"/>
      <c r="T116" s="935"/>
      <c r="U116" s="935"/>
      <c r="V116" s="935"/>
      <c r="W116" s="935"/>
      <c r="X116" s="935"/>
      <c r="Y116" s="935"/>
      <c r="Z116" s="935"/>
      <c r="AA116" s="935"/>
      <c r="AB116" s="935"/>
      <c r="AC116" s="915"/>
      <c r="AD116" s="1037"/>
      <c r="AE116" s="915"/>
      <c r="AF116" s="915"/>
      <c r="AG116" s="915"/>
      <c r="AH116" s="1209" t="s">
        <v>240</v>
      </c>
      <c r="AI116" s="1210"/>
      <c r="AJ116" s="1210"/>
      <c r="AK116" s="1210"/>
      <c r="AL116" s="1210"/>
      <c r="AM116" s="1209" t="s">
        <v>19</v>
      </c>
      <c r="AN116" s="1210"/>
      <c r="AO116" s="1210"/>
      <c r="AP116" s="1210"/>
      <c r="AQ116" s="1211"/>
    </row>
    <row r="117" spans="2:43" ht="21">
      <c r="B117" s="116"/>
      <c r="C117" s="1037"/>
      <c r="D117" s="1037"/>
      <c r="E117" s="1037"/>
      <c r="F117" s="935"/>
      <c r="G117" s="935"/>
      <c r="H117" s="935"/>
      <c r="I117" s="935"/>
      <c r="J117" s="935"/>
      <c r="K117" s="935"/>
      <c r="L117" s="935"/>
      <c r="M117" s="935"/>
      <c r="N117" s="935"/>
      <c r="O117" s="935"/>
      <c r="P117" s="935"/>
      <c r="Q117" s="935"/>
      <c r="R117" s="935"/>
      <c r="S117" s="935"/>
      <c r="T117" s="935"/>
      <c r="U117" s="935"/>
      <c r="V117" s="935"/>
      <c r="W117" s="935"/>
      <c r="X117" s="935"/>
      <c r="Y117" s="935"/>
      <c r="Z117" s="935"/>
      <c r="AA117" s="935"/>
      <c r="AB117" s="935"/>
      <c r="AC117" s="915"/>
      <c r="AD117" s="1037"/>
      <c r="AE117" s="915"/>
      <c r="AF117" s="915"/>
      <c r="AG117" s="915"/>
      <c r="AH117" s="587"/>
      <c r="AI117" s="588"/>
      <c r="AJ117" s="588"/>
      <c r="AK117" s="588"/>
      <c r="AL117" s="588"/>
      <c r="AM117" s="587"/>
      <c r="AN117" s="588"/>
      <c r="AO117" s="588"/>
      <c r="AP117" s="588"/>
      <c r="AQ117" s="589"/>
    </row>
    <row r="118" spans="2:43" ht="21">
      <c r="B118" s="116"/>
      <c r="C118" s="1037"/>
      <c r="D118" s="1037"/>
      <c r="E118" s="1037"/>
      <c r="F118" s="935"/>
      <c r="G118" s="935"/>
      <c r="H118" s="935"/>
      <c r="I118" s="935"/>
      <c r="J118" s="935"/>
      <c r="K118" s="935"/>
      <c r="L118" s="935"/>
      <c r="M118" s="935"/>
      <c r="N118" s="935"/>
      <c r="O118" s="935"/>
      <c r="P118" s="935"/>
      <c r="Q118" s="935"/>
      <c r="R118" s="935"/>
      <c r="S118" s="935"/>
      <c r="T118" s="935"/>
      <c r="U118" s="935"/>
      <c r="V118" s="935"/>
      <c r="W118" s="935"/>
      <c r="X118" s="935"/>
      <c r="Y118" s="935"/>
      <c r="Z118" s="935"/>
      <c r="AA118" s="935"/>
      <c r="AB118" s="935"/>
      <c r="AC118" s="915"/>
      <c r="AD118" s="1037"/>
      <c r="AE118" s="915"/>
      <c r="AF118" s="915"/>
      <c r="AG118" s="915"/>
      <c r="AH118" s="587"/>
      <c r="AI118" s="588"/>
      <c r="AJ118" s="588"/>
      <c r="AK118" s="588"/>
      <c r="AL118" s="588"/>
      <c r="AM118" s="587"/>
      <c r="AN118" s="588"/>
      <c r="AO118" s="588"/>
      <c r="AP118" s="588"/>
      <c r="AQ118" s="589"/>
    </row>
    <row r="119" spans="2:43" ht="22" thickBot="1">
      <c r="B119" s="120"/>
      <c r="C119" s="1037"/>
      <c r="D119" s="1037"/>
      <c r="E119" s="1037"/>
      <c r="F119" s="935"/>
      <c r="G119" s="935"/>
      <c r="H119" s="935"/>
      <c r="I119" s="935"/>
      <c r="J119" s="935"/>
      <c r="K119" s="935"/>
      <c r="L119" s="935"/>
      <c r="M119" s="935"/>
      <c r="N119" s="935"/>
      <c r="O119" s="935"/>
      <c r="P119" s="935"/>
      <c r="Q119" s="935"/>
      <c r="R119" s="935"/>
      <c r="S119" s="935"/>
      <c r="T119" s="935"/>
      <c r="U119" s="935"/>
      <c r="V119" s="935"/>
      <c r="W119" s="935"/>
      <c r="X119" s="935"/>
      <c r="Y119" s="935"/>
      <c r="Z119" s="935"/>
      <c r="AA119" s="935"/>
      <c r="AB119" s="935"/>
      <c r="AC119" s="915"/>
      <c r="AD119" s="1037"/>
      <c r="AE119" s="915"/>
      <c r="AF119" s="915"/>
      <c r="AG119" s="915"/>
      <c r="AH119" s="1237" t="str">
        <f>INPUT!$M$16</f>
        <v>Supriono</v>
      </c>
      <c r="AI119" s="1238"/>
      <c r="AJ119" s="1238"/>
      <c r="AK119" s="1238"/>
      <c r="AL119" s="1238"/>
      <c r="AM119" s="1237" t="str">
        <f>INPUT!$M$15</f>
        <v>Sujito</v>
      </c>
      <c r="AN119" s="1238"/>
      <c r="AO119" s="1238"/>
      <c r="AP119" s="1238"/>
      <c r="AQ119" s="1239"/>
    </row>
    <row r="120" spans="2:43" ht="22" thickBot="1">
      <c r="B120" s="116"/>
      <c r="C120" s="1037"/>
      <c r="D120" s="1037"/>
      <c r="E120" s="1037"/>
      <c r="F120" s="935"/>
      <c r="G120" s="935"/>
      <c r="H120" s="935"/>
      <c r="I120" s="935"/>
      <c r="J120" s="935"/>
      <c r="K120" s="935"/>
      <c r="L120" s="935"/>
      <c r="M120" s="935"/>
      <c r="N120" s="935"/>
      <c r="O120" s="935"/>
      <c r="P120" s="935"/>
      <c r="Q120" s="935"/>
      <c r="R120" s="935"/>
      <c r="S120" s="935"/>
      <c r="T120" s="935"/>
      <c r="U120" s="935"/>
      <c r="V120" s="935"/>
      <c r="W120" s="935"/>
      <c r="X120" s="935"/>
      <c r="Y120" s="935"/>
      <c r="Z120" s="935"/>
      <c r="AA120" s="935"/>
      <c r="AB120" s="935"/>
      <c r="AC120" s="915"/>
      <c r="AD120" s="1037"/>
      <c r="AE120" s="915"/>
      <c r="AF120" s="915"/>
      <c r="AG120" s="915"/>
      <c r="AH120" s="1206" t="s">
        <v>241</v>
      </c>
      <c r="AI120" s="1207"/>
      <c r="AJ120" s="1207"/>
      <c r="AK120" s="1207"/>
      <c r="AL120" s="1207"/>
      <c r="AM120" s="1207"/>
      <c r="AN120" s="1207"/>
      <c r="AO120" s="1207"/>
      <c r="AP120" s="1207"/>
      <c r="AQ120" s="1208"/>
    </row>
    <row r="121" spans="2:43" ht="20">
      <c r="B121" s="116"/>
      <c r="C121" s="1037"/>
      <c r="D121" s="1037"/>
      <c r="E121" s="1037"/>
      <c r="F121" s="915"/>
      <c r="G121" s="1259">
        <f>AC46</f>
        <v>0.5</v>
      </c>
      <c r="H121" s="1259"/>
      <c r="I121" s="1113" t="s">
        <v>30</v>
      </c>
      <c r="J121" s="915"/>
      <c r="K121" s="915"/>
      <c r="L121" s="915"/>
      <c r="M121" s="915"/>
      <c r="N121" s="915"/>
      <c r="O121" s="915"/>
      <c r="P121" s="915"/>
      <c r="Q121" s="915"/>
      <c r="R121" s="915"/>
      <c r="S121" s="915"/>
      <c r="T121" s="915"/>
      <c r="U121" s="915"/>
      <c r="V121" s="915"/>
      <c r="W121" s="915"/>
      <c r="X121" s="915"/>
      <c r="Y121" s="915"/>
      <c r="Z121" s="915"/>
      <c r="AA121" s="915"/>
      <c r="AB121" s="915"/>
      <c r="AC121" s="915"/>
      <c r="AD121" s="1037"/>
      <c r="AE121" s="915"/>
      <c r="AF121" s="915"/>
      <c r="AG121" s="915"/>
      <c r="AH121" s="1209" t="str">
        <f>INPUT!$C$14</f>
        <v>Tenaga Ahli Teknik</v>
      </c>
      <c r="AI121" s="1210"/>
      <c r="AJ121" s="1210"/>
      <c r="AK121" s="1210"/>
      <c r="AL121" s="1210"/>
      <c r="AM121" s="1210"/>
      <c r="AN121" s="1210"/>
      <c r="AO121" s="1210"/>
      <c r="AP121" s="1210"/>
      <c r="AQ121" s="1211"/>
    </row>
    <row r="122" spans="2:43" ht="20">
      <c r="B122" s="116"/>
      <c r="C122" s="1037"/>
      <c r="D122" s="1037"/>
      <c r="E122" s="119"/>
      <c r="F122" s="917"/>
      <c r="G122" s="918"/>
      <c r="H122" s="919"/>
      <c r="I122" s="915"/>
      <c r="J122" s="915"/>
      <c r="K122" s="915"/>
      <c r="L122" s="915"/>
      <c r="M122" s="915"/>
      <c r="N122" s="915"/>
      <c r="O122" s="915"/>
      <c r="P122" s="930"/>
      <c r="Q122" s="930"/>
      <c r="R122" s="915"/>
      <c r="S122" s="915"/>
      <c r="T122" s="915"/>
      <c r="U122" s="915"/>
      <c r="V122" s="915"/>
      <c r="W122" s="915"/>
      <c r="X122" s="919"/>
      <c r="Y122" s="918"/>
      <c r="Z122" s="917"/>
      <c r="AA122" s="917"/>
      <c r="AB122" s="915"/>
      <c r="AC122" s="915"/>
      <c r="AD122" s="1037"/>
      <c r="AE122" s="915"/>
      <c r="AF122" s="915"/>
      <c r="AG122" s="915"/>
      <c r="AH122" s="587"/>
      <c r="AI122" s="588"/>
      <c r="AJ122" s="588"/>
      <c r="AK122" s="588"/>
      <c r="AL122" s="588"/>
      <c r="AM122" s="588"/>
      <c r="AN122" s="588"/>
      <c r="AO122" s="588"/>
      <c r="AP122" s="588"/>
      <c r="AQ122" s="589"/>
    </row>
    <row r="123" spans="2:43" ht="20">
      <c r="B123" s="116"/>
      <c r="C123" s="1037"/>
      <c r="D123" s="1037"/>
      <c r="E123" s="1037"/>
      <c r="F123" s="915"/>
      <c r="G123" s="915"/>
      <c r="H123" s="915"/>
      <c r="I123" s="915"/>
      <c r="J123" s="915"/>
      <c r="K123" s="915"/>
      <c r="L123" s="915"/>
      <c r="M123" s="915"/>
      <c r="N123" s="915"/>
      <c r="O123" s="915"/>
      <c r="P123" s="930"/>
      <c r="Q123" s="930"/>
      <c r="R123" s="915"/>
      <c r="S123" s="915"/>
      <c r="T123" s="915"/>
      <c r="U123" s="915"/>
      <c r="V123" s="915"/>
      <c r="W123" s="915"/>
      <c r="X123" s="915"/>
      <c r="Y123" s="915"/>
      <c r="Z123" s="915"/>
      <c r="AA123" s="915"/>
      <c r="AB123" s="915"/>
      <c r="AC123" s="915"/>
      <c r="AD123" s="1037"/>
      <c r="AE123" s="915"/>
      <c r="AF123" s="915"/>
      <c r="AG123" s="915"/>
      <c r="AH123" s="587"/>
      <c r="AI123" s="588"/>
      <c r="AJ123" s="588"/>
      <c r="AK123" s="588"/>
      <c r="AL123" s="588"/>
      <c r="AM123" s="588"/>
      <c r="AN123" s="588"/>
      <c r="AO123" s="588"/>
      <c r="AP123" s="588"/>
      <c r="AQ123" s="589"/>
    </row>
    <row r="124" spans="2:43" ht="20">
      <c r="B124" s="116"/>
      <c r="C124" s="1037"/>
      <c r="D124" s="1037"/>
      <c r="E124" s="1037"/>
      <c r="F124" s="915"/>
      <c r="G124" s="915"/>
      <c r="H124" s="915"/>
      <c r="I124" s="920"/>
      <c r="J124" s="920"/>
      <c r="K124" s="920"/>
      <c r="L124" s="920"/>
      <c r="M124" s="920"/>
      <c r="N124" s="915"/>
      <c r="O124" s="915"/>
      <c r="P124" s="915"/>
      <c r="Q124" s="915"/>
      <c r="R124" s="920"/>
      <c r="S124" s="920"/>
      <c r="T124" s="920"/>
      <c r="U124" s="920"/>
      <c r="V124" s="920"/>
      <c r="W124" s="915"/>
      <c r="X124" s="915"/>
      <c r="Y124" s="915"/>
      <c r="Z124" s="915"/>
      <c r="AA124" s="915"/>
      <c r="AB124" s="915"/>
      <c r="AC124" s="915"/>
      <c r="AD124" s="1037"/>
      <c r="AE124" s="915"/>
      <c r="AF124" s="915"/>
      <c r="AG124" s="915"/>
      <c r="AH124" s="587"/>
      <c r="AI124" s="588"/>
      <c r="AJ124" s="588"/>
      <c r="AK124" s="588"/>
      <c r="AL124" s="588"/>
      <c r="AM124" s="588"/>
      <c r="AN124" s="588"/>
      <c r="AO124" s="588"/>
      <c r="AP124" s="588"/>
      <c r="AQ124" s="589"/>
    </row>
    <row r="125" spans="2:43" ht="21" thickBot="1">
      <c r="B125" s="116"/>
      <c r="C125" s="1037"/>
      <c r="D125" s="1037"/>
      <c r="E125" s="1037"/>
      <c r="F125" s="915"/>
      <c r="G125" s="915"/>
      <c r="H125" s="915"/>
      <c r="I125" s="915"/>
      <c r="J125" s="915"/>
      <c r="K125" s="915"/>
      <c r="L125" s="915"/>
      <c r="M125" s="915"/>
      <c r="N125" s="915"/>
      <c r="O125" s="915"/>
      <c r="P125" s="915"/>
      <c r="Q125" s="915"/>
      <c r="R125" s="915"/>
      <c r="S125" s="915"/>
      <c r="T125" s="915"/>
      <c r="U125" s="915"/>
      <c r="V125" s="915"/>
      <c r="W125" s="915"/>
      <c r="X125" s="915"/>
      <c r="Y125" s="915"/>
      <c r="Z125" s="915"/>
      <c r="AA125" s="915"/>
      <c r="AB125" s="915"/>
      <c r="AC125" s="915"/>
      <c r="AD125" s="1037"/>
      <c r="AE125" s="915"/>
      <c r="AF125" s="915"/>
      <c r="AG125" s="915"/>
      <c r="AH125" s="1212" t="s">
        <v>18</v>
      </c>
      <c r="AI125" s="1213"/>
      <c r="AJ125" s="1213"/>
      <c r="AK125" s="1213"/>
      <c r="AL125" s="1213"/>
      <c r="AM125" s="1213"/>
      <c r="AN125" s="1213"/>
      <c r="AO125" s="1213"/>
      <c r="AP125" s="1213"/>
      <c r="AQ125" s="1214"/>
    </row>
    <row r="126" spans="2:43" ht="21" thickBot="1">
      <c r="B126" s="116"/>
      <c r="C126" s="1037"/>
      <c r="D126" s="1037"/>
      <c r="E126" s="1037"/>
      <c r="F126" s="915"/>
      <c r="J126" s="915"/>
      <c r="K126" s="921"/>
      <c r="L126" s="915"/>
      <c r="M126" s="915"/>
      <c r="N126" s="915"/>
      <c r="O126" s="915"/>
      <c r="P126" s="915"/>
      <c r="Q126" s="931"/>
      <c r="R126" s="931"/>
      <c r="S126" s="922"/>
      <c r="T126" s="922"/>
      <c r="U126" s="923"/>
      <c r="V126" s="915"/>
      <c r="W126" s="915"/>
      <c r="X126" s="915"/>
      <c r="Y126" s="915"/>
      <c r="Z126" s="915"/>
      <c r="AA126" s="915"/>
      <c r="AB126" s="915"/>
      <c r="AC126" s="915"/>
      <c r="AD126" s="1037"/>
      <c r="AE126" s="915"/>
      <c r="AF126" s="915"/>
      <c r="AG126" s="915"/>
      <c r="AH126" s="1206" t="s">
        <v>242</v>
      </c>
      <c r="AI126" s="1207"/>
      <c r="AJ126" s="1207"/>
      <c r="AK126" s="1207"/>
      <c r="AL126" s="1207"/>
      <c r="AM126" s="1207"/>
      <c r="AN126" s="1207"/>
      <c r="AO126" s="1207"/>
      <c r="AP126" s="1207"/>
      <c r="AQ126" s="1208"/>
    </row>
    <row r="127" spans="2:43" ht="20">
      <c r="B127" s="116"/>
      <c r="C127" s="1037"/>
      <c r="D127" s="1037"/>
      <c r="E127" s="1037"/>
      <c r="F127" s="915"/>
      <c r="G127" s="915"/>
      <c r="H127" s="915"/>
      <c r="I127" s="915"/>
      <c r="J127" s="915"/>
      <c r="K127" s="915"/>
      <c r="L127" s="915"/>
      <c r="M127" s="915"/>
      <c r="N127" s="915"/>
      <c r="O127" s="915"/>
      <c r="P127" s="924"/>
      <c r="Q127" s="915"/>
      <c r="R127" s="915"/>
      <c r="S127" s="915"/>
      <c r="T127" s="915"/>
      <c r="U127" s="915"/>
      <c r="V127" s="915"/>
      <c r="W127" s="915"/>
      <c r="X127" s="915"/>
      <c r="Y127" s="915"/>
      <c r="Z127" s="915"/>
      <c r="AA127" s="915"/>
      <c r="AB127" s="915"/>
      <c r="AC127" s="915"/>
      <c r="AD127" s="1037"/>
      <c r="AE127" s="915"/>
      <c r="AF127" s="915"/>
      <c r="AG127" s="915"/>
      <c r="AH127" s="1209" t="str">
        <f>INPUT!$C$13</f>
        <v>Kepala Desa</v>
      </c>
      <c r="AI127" s="1210"/>
      <c r="AJ127" s="1210"/>
      <c r="AK127" s="1210"/>
      <c r="AL127" s="1210"/>
      <c r="AM127" s="1210"/>
      <c r="AN127" s="1210"/>
      <c r="AO127" s="1210"/>
      <c r="AP127" s="1210"/>
      <c r="AQ127" s="1211"/>
    </row>
    <row r="128" spans="2:43" ht="20">
      <c r="B128" s="116"/>
      <c r="C128" s="1037"/>
      <c r="D128" s="1037"/>
      <c r="E128" s="1037"/>
      <c r="F128" s="915"/>
      <c r="G128" s="915"/>
      <c r="H128" s="915"/>
      <c r="I128" s="915"/>
      <c r="J128" s="915"/>
      <c r="K128" s="915"/>
      <c r="L128" s="915"/>
      <c r="M128" s="915"/>
      <c r="N128" s="915"/>
      <c r="O128" s="915"/>
      <c r="P128" s="915"/>
      <c r="Q128" s="915"/>
      <c r="R128" s="915"/>
      <c r="S128" s="915"/>
      <c r="T128" s="915"/>
      <c r="U128" s="915"/>
      <c r="V128" s="915"/>
      <c r="W128" s="915"/>
      <c r="X128" s="915"/>
      <c r="Y128" s="915"/>
      <c r="Z128" s="915"/>
      <c r="AA128" s="915"/>
      <c r="AB128" s="915"/>
      <c r="AC128" s="915"/>
      <c r="AD128" s="1037"/>
      <c r="AE128" s="915"/>
      <c r="AF128" s="915"/>
      <c r="AG128" s="915"/>
      <c r="AH128" s="587"/>
      <c r="AI128" s="588"/>
      <c r="AJ128" s="588"/>
      <c r="AK128" s="588"/>
      <c r="AL128" s="588"/>
      <c r="AM128" s="588"/>
      <c r="AN128" s="588"/>
      <c r="AO128" s="588"/>
      <c r="AP128" s="588"/>
      <c r="AQ128" s="589"/>
    </row>
    <row r="129" spans="2:43" ht="20">
      <c r="B129" s="116"/>
      <c r="C129" s="1037"/>
      <c r="D129" s="1037"/>
      <c r="E129" s="1037"/>
      <c r="F129" s="915"/>
      <c r="G129" s="915"/>
      <c r="H129" s="915"/>
      <c r="I129" s="915"/>
      <c r="J129" s="915"/>
      <c r="K129" s="915"/>
      <c r="L129" s="915"/>
      <c r="M129" s="915"/>
      <c r="N129" s="915"/>
      <c r="O129" s="915"/>
      <c r="P129" s="915"/>
      <c r="Q129" s="915"/>
      <c r="R129" s="915"/>
      <c r="S129" s="915"/>
      <c r="T129" s="915"/>
      <c r="U129" s="915"/>
      <c r="V129" s="915"/>
      <c r="W129" s="915"/>
      <c r="X129" s="915"/>
      <c r="Y129" s="915"/>
      <c r="Z129" s="915"/>
      <c r="AA129" s="915"/>
      <c r="AB129" s="915"/>
      <c r="AC129" s="936"/>
      <c r="AD129" s="1037"/>
      <c r="AE129" s="923"/>
      <c r="AF129" s="915"/>
      <c r="AG129" s="915"/>
      <c r="AH129" s="587"/>
      <c r="AI129" s="588"/>
      <c r="AJ129" s="588"/>
      <c r="AK129" s="588"/>
      <c r="AL129" s="588"/>
      <c r="AM129" s="588"/>
      <c r="AN129" s="588"/>
      <c r="AO129" s="588"/>
      <c r="AP129" s="588"/>
      <c r="AQ129" s="589"/>
    </row>
    <row r="130" spans="2:43" ht="20">
      <c r="B130" s="116"/>
      <c r="C130" s="1037"/>
      <c r="D130" s="1037"/>
      <c r="E130" s="1037"/>
      <c r="F130" s="915"/>
      <c r="G130" s="915"/>
      <c r="H130" s="915"/>
      <c r="I130" s="915"/>
      <c r="J130" s="915"/>
      <c r="K130" s="915"/>
      <c r="L130" s="915"/>
      <c r="M130" s="915"/>
      <c r="N130" s="915"/>
      <c r="O130" s="915"/>
      <c r="P130" s="915"/>
      <c r="Q130" s="915"/>
      <c r="R130" s="915"/>
      <c r="S130" s="915"/>
      <c r="T130" s="915"/>
      <c r="U130" s="915"/>
      <c r="V130" s="915"/>
      <c r="W130" s="915"/>
      <c r="X130" s="915"/>
      <c r="Y130" s="915"/>
      <c r="Z130" s="915"/>
      <c r="AA130" s="915"/>
      <c r="AB130" s="915"/>
      <c r="AC130" s="915"/>
      <c r="AD130" s="1037"/>
      <c r="AE130" s="915"/>
      <c r="AF130" s="915"/>
      <c r="AG130" s="915"/>
      <c r="AH130" s="1215" t="str">
        <f>INPUT!$M$13</f>
        <v>Ulfa Hidayah,SE</v>
      </c>
      <c r="AI130" s="1216"/>
      <c r="AJ130" s="1216"/>
      <c r="AK130" s="1216"/>
      <c r="AL130" s="1216"/>
      <c r="AM130" s="1216"/>
      <c r="AN130" s="1216"/>
      <c r="AO130" s="1216"/>
      <c r="AP130" s="1216"/>
      <c r="AQ130" s="1217"/>
    </row>
    <row r="131" spans="2:43" ht="21" thickBot="1">
      <c r="B131" s="116"/>
      <c r="C131" s="1037"/>
      <c r="D131" s="1037"/>
      <c r="E131" s="1037"/>
      <c r="F131" s="915"/>
      <c r="G131" s="915"/>
      <c r="H131" s="915"/>
      <c r="I131" s="915"/>
      <c r="J131" s="915"/>
      <c r="K131" s="915"/>
      <c r="L131" s="915"/>
      <c r="M131" s="915"/>
      <c r="N131" s="925"/>
      <c r="O131" s="926"/>
      <c r="P131" s="926"/>
      <c r="Q131" s="926"/>
      <c r="R131" s="932"/>
      <c r="S131" s="933"/>
      <c r="T131" s="926"/>
      <c r="U131" s="915"/>
      <c r="V131" s="915"/>
      <c r="W131" s="915"/>
      <c r="X131" s="915"/>
      <c r="Y131" s="915"/>
      <c r="Z131" s="915"/>
      <c r="AA131" s="915"/>
      <c r="AB131" s="915"/>
      <c r="AC131" s="915"/>
      <c r="AD131" s="1037"/>
      <c r="AE131" s="915"/>
      <c r="AF131" s="915"/>
      <c r="AG131" s="915"/>
      <c r="AH131" s="1218"/>
      <c r="AI131" s="1219"/>
      <c r="AJ131" s="1219"/>
      <c r="AK131" s="1219"/>
      <c r="AL131" s="1219"/>
      <c r="AM131" s="1219"/>
      <c r="AN131" s="1220"/>
      <c r="AO131" s="1220"/>
      <c r="AP131" s="1220"/>
      <c r="AQ131" s="1221"/>
    </row>
    <row r="132" spans="2:43" ht="15" thickBot="1">
      <c r="B132" s="937"/>
      <c r="C132" s="121"/>
      <c r="D132" s="121"/>
      <c r="E132" s="121"/>
      <c r="F132" s="121"/>
      <c r="G132" s="927"/>
      <c r="H132" s="927"/>
      <c r="I132" s="927"/>
      <c r="J132" s="927"/>
      <c r="K132" s="1222"/>
      <c r="L132" s="1222"/>
      <c r="M132" s="927"/>
      <c r="N132" s="927"/>
      <c r="O132" s="927"/>
      <c r="P132" s="927"/>
      <c r="Q132" s="927"/>
      <c r="R132" s="927"/>
      <c r="S132" s="927"/>
      <c r="T132" s="927"/>
      <c r="U132" s="927"/>
      <c r="V132" s="927"/>
      <c r="W132" s="927"/>
      <c r="X132" s="927"/>
      <c r="Y132" s="927"/>
      <c r="Z132" s="927"/>
      <c r="AA132" s="927"/>
      <c r="AB132" s="927"/>
      <c r="AC132" s="927"/>
      <c r="AD132" s="927"/>
      <c r="AE132" s="927"/>
      <c r="AF132" s="927"/>
      <c r="AG132" s="927"/>
      <c r="AH132" s="1206" t="s">
        <v>243</v>
      </c>
      <c r="AI132" s="1207"/>
      <c r="AJ132" s="1207"/>
      <c r="AK132" s="1207"/>
      <c r="AL132" s="1207"/>
      <c r="AM132" s="1207"/>
      <c r="AN132" s="1223"/>
      <c r="AO132" s="1223"/>
      <c r="AP132" s="1223"/>
      <c r="AQ132" s="1224"/>
    </row>
  </sheetData>
  <mergeCells count="103">
    <mergeCell ref="AH5:AQ5"/>
    <mergeCell ref="AH6:AQ6"/>
    <mergeCell ref="AH7:AQ7"/>
    <mergeCell ref="AH8:AQ8"/>
    <mergeCell ref="AH9:AQ9"/>
    <mergeCell ref="AH10:AQ10"/>
    <mergeCell ref="K33:L33"/>
    <mergeCell ref="AH33:AQ33"/>
    <mergeCell ref="AH17:AL17"/>
    <mergeCell ref="AM17:AQ17"/>
    <mergeCell ref="AH20:AL20"/>
    <mergeCell ref="AM20:AQ20"/>
    <mergeCell ref="AH21:AQ21"/>
    <mergeCell ref="AH22:AQ22"/>
    <mergeCell ref="AH11:AQ11"/>
    <mergeCell ref="AH12:AQ12"/>
    <mergeCell ref="AH13:AQ13"/>
    <mergeCell ref="AH14:AQ14"/>
    <mergeCell ref="AH15:AQ15"/>
    <mergeCell ref="AH16:AQ16"/>
    <mergeCell ref="AH38:AQ38"/>
    <mergeCell ref="AH39:AQ39"/>
    <mergeCell ref="AH40:AQ40"/>
    <mergeCell ref="AH41:AQ41"/>
    <mergeCell ref="AH42:AQ42"/>
    <mergeCell ref="AH43:AQ43"/>
    <mergeCell ref="AH26:AQ26"/>
    <mergeCell ref="AH27:AQ27"/>
    <mergeCell ref="AH28:AQ28"/>
    <mergeCell ref="AH31:AQ31"/>
    <mergeCell ref="AH32:AQ32"/>
    <mergeCell ref="K66:L66"/>
    <mergeCell ref="AH66:AQ66"/>
    <mergeCell ref="AH50:AL50"/>
    <mergeCell ref="AM50:AQ50"/>
    <mergeCell ref="AH53:AL53"/>
    <mergeCell ref="AM53:AQ53"/>
    <mergeCell ref="AH54:AQ54"/>
    <mergeCell ref="AH55:AQ55"/>
    <mergeCell ref="AH44:AQ44"/>
    <mergeCell ref="AH45:AQ45"/>
    <mergeCell ref="AH46:AQ46"/>
    <mergeCell ref="AH47:AQ47"/>
    <mergeCell ref="AH48:AQ48"/>
    <mergeCell ref="AH49:AQ49"/>
    <mergeCell ref="AH71:AQ71"/>
    <mergeCell ref="AH72:AQ72"/>
    <mergeCell ref="AH73:AQ73"/>
    <mergeCell ref="AH74:AQ74"/>
    <mergeCell ref="AH75:AQ75"/>
    <mergeCell ref="S76:T76"/>
    <mergeCell ref="AH76:AQ76"/>
    <mergeCell ref="AH59:AQ59"/>
    <mergeCell ref="AH60:AQ60"/>
    <mergeCell ref="AH61:AQ61"/>
    <mergeCell ref="AH64:AQ64"/>
    <mergeCell ref="AH65:AQ65"/>
    <mergeCell ref="AH83:AL83"/>
    <mergeCell ref="AM83:AQ83"/>
    <mergeCell ref="AH86:AL86"/>
    <mergeCell ref="AM86:AQ86"/>
    <mergeCell ref="AH87:AQ87"/>
    <mergeCell ref="AH88:AQ88"/>
    <mergeCell ref="AH77:AQ77"/>
    <mergeCell ref="AH78:AQ78"/>
    <mergeCell ref="AH79:AQ79"/>
    <mergeCell ref="AH80:AQ80"/>
    <mergeCell ref="AH81:AQ81"/>
    <mergeCell ref="AH82:AQ82"/>
    <mergeCell ref="S109:T109"/>
    <mergeCell ref="AH109:AQ109"/>
    <mergeCell ref="AH92:AQ92"/>
    <mergeCell ref="AH93:AQ93"/>
    <mergeCell ref="AH94:AQ94"/>
    <mergeCell ref="AH97:AQ97"/>
    <mergeCell ref="AH98:AQ98"/>
    <mergeCell ref="K99:L99"/>
    <mergeCell ref="AH99:AQ99"/>
    <mergeCell ref="AH110:AQ110"/>
    <mergeCell ref="AH111:AQ111"/>
    <mergeCell ref="AH112:AQ112"/>
    <mergeCell ref="AH113:AQ113"/>
    <mergeCell ref="AH114:AQ114"/>
    <mergeCell ref="AH115:AQ115"/>
    <mergeCell ref="AH104:AQ104"/>
    <mergeCell ref="AH105:AQ105"/>
    <mergeCell ref="AH106:AQ106"/>
    <mergeCell ref="AH107:AQ107"/>
    <mergeCell ref="AH108:AQ108"/>
    <mergeCell ref="K132:L132"/>
    <mergeCell ref="AH132:AQ132"/>
    <mergeCell ref="AH125:AQ125"/>
    <mergeCell ref="G121:H121"/>
    <mergeCell ref="AH126:AQ126"/>
    <mergeCell ref="AH127:AQ127"/>
    <mergeCell ref="AH130:AQ130"/>
    <mergeCell ref="AH131:AQ131"/>
    <mergeCell ref="AH116:AL116"/>
    <mergeCell ref="AM116:AQ116"/>
    <mergeCell ref="AH119:AL119"/>
    <mergeCell ref="AM119:AQ119"/>
    <mergeCell ref="AH120:AQ120"/>
    <mergeCell ref="AH121:AQ121"/>
  </mergeCells>
  <pageMargins left="0.7" right="0.7" top="0.75" bottom="0.75" header="0.3" footer="0.3"/>
  <pageSetup scale="55"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A1A87-977B-4085-803A-3CE643200E81}">
  <sheetPr>
    <tabColor rgb="FF00B050"/>
  </sheetPr>
  <dimension ref="B1:BL95"/>
  <sheetViews>
    <sheetView view="pageBreakPreview" zoomScale="158" zoomScaleNormal="90" zoomScaleSheetLayoutView="85" workbookViewId="0">
      <selection activeCell="AL75" sqref="AL75"/>
    </sheetView>
  </sheetViews>
  <sheetFormatPr baseColWidth="10" defaultColWidth="9.1640625" defaultRowHeight="13"/>
  <cols>
    <col min="1" max="1" width="1.33203125" style="375" customWidth="1"/>
    <col min="2" max="2" width="4.5" style="13" customWidth="1"/>
    <col min="3" max="22" width="4.83203125" style="95" customWidth="1"/>
    <col min="23" max="23" width="6.1640625" style="95" customWidth="1"/>
    <col min="24" max="28" width="4.83203125" style="95" customWidth="1"/>
    <col min="29" max="29" width="16.33203125" style="95" customWidth="1"/>
    <col min="30" max="30" width="8.83203125" style="376" customWidth="1"/>
    <col min="31" max="31" width="34.83203125" style="376" customWidth="1"/>
    <col min="32" max="32" width="11.1640625" style="377" customWidth="1"/>
    <col min="33" max="33" width="10.1640625" style="377" customWidth="1"/>
    <col min="34" max="34" width="6.33203125" style="378" customWidth="1"/>
    <col min="35" max="35" width="4.5" style="375" customWidth="1"/>
    <col min="36" max="36" width="26.1640625" style="375" customWidth="1"/>
    <col min="37" max="37" width="12.6640625" style="375" customWidth="1"/>
    <col min="38" max="38" width="10.83203125" style="375" customWidth="1"/>
    <col min="39" max="39" width="9.33203125" style="375" customWidth="1"/>
    <col min="40" max="40" width="10.83203125" style="375" customWidth="1"/>
    <col min="41" max="41" width="13.33203125" style="375" customWidth="1"/>
    <col min="42" max="42" width="11.5" style="375" customWidth="1"/>
    <col min="43" max="16384" width="9.1640625" style="375"/>
  </cols>
  <sheetData>
    <row r="1" spans="2:35">
      <c r="B1" s="1198" t="s">
        <v>125</v>
      </c>
      <c r="C1" s="1198"/>
      <c r="D1" s="1198"/>
      <c r="E1" s="1198"/>
      <c r="F1" s="1198"/>
      <c r="G1" s="1198"/>
      <c r="H1" s="1198"/>
      <c r="I1" s="1198"/>
      <c r="J1" s="1198"/>
      <c r="K1" s="1198"/>
      <c r="L1" s="1198"/>
      <c r="M1" s="1198"/>
      <c r="N1" s="1198"/>
      <c r="O1" s="1198"/>
      <c r="P1" s="1198"/>
      <c r="Q1" s="1198"/>
      <c r="R1" s="1198"/>
      <c r="S1" s="1198"/>
      <c r="T1" s="1198"/>
      <c r="U1" s="1198"/>
      <c r="V1" s="1198"/>
      <c r="W1" s="1198"/>
      <c r="X1" s="1198"/>
      <c r="Y1" s="1198"/>
      <c r="Z1" s="1198"/>
      <c r="AA1" s="1198"/>
      <c r="AB1" s="1198"/>
      <c r="AC1" s="1198"/>
      <c r="AD1" s="1198"/>
      <c r="AE1" s="1198"/>
      <c r="AF1" s="1198"/>
      <c r="AG1" s="1198"/>
      <c r="AH1" s="1198"/>
    </row>
    <row r="2" spans="2:35" ht="6.75" customHeight="1">
      <c r="B2" s="372"/>
      <c r="C2" s="1036"/>
      <c r="D2" s="1036"/>
      <c r="E2" s="1036"/>
      <c r="F2" s="1036"/>
      <c r="G2" s="1036"/>
      <c r="H2" s="1036"/>
      <c r="I2" s="1036"/>
      <c r="J2" s="1036"/>
      <c r="K2" s="1036"/>
      <c r="L2" s="1036"/>
      <c r="M2" s="1036"/>
      <c r="N2" s="1036"/>
      <c r="O2" s="1036"/>
      <c r="P2" s="1036"/>
      <c r="Q2" s="1036"/>
      <c r="R2" s="1036"/>
      <c r="S2" s="1036"/>
      <c r="T2" s="1036"/>
      <c r="U2" s="1036"/>
      <c r="V2" s="1036"/>
      <c r="W2" s="1036"/>
      <c r="X2" s="1036"/>
      <c r="Y2" s="1036"/>
      <c r="Z2" s="1036"/>
      <c r="AA2" s="1036"/>
      <c r="AB2" s="1036"/>
      <c r="AC2" s="1036"/>
      <c r="AD2" s="383"/>
      <c r="AE2" s="383"/>
      <c r="AF2" s="383"/>
      <c r="AG2" s="383"/>
      <c r="AH2" s="383"/>
    </row>
    <row r="3" spans="2:35" s="373" customFormat="1" ht="9.75" customHeight="1">
      <c r="B3" s="380" t="s">
        <v>126</v>
      </c>
      <c r="I3" s="555" t="s">
        <v>305</v>
      </c>
      <c r="J3" s="379"/>
      <c r="K3" s="379"/>
      <c r="L3" s="379"/>
      <c r="M3" s="379"/>
      <c r="N3" s="379"/>
      <c r="O3" s="379"/>
      <c r="P3" s="379"/>
      <c r="Q3" s="379"/>
      <c r="R3" s="379"/>
      <c r="S3" s="379"/>
      <c r="T3" s="379"/>
      <c r="U3" s="379"/>
      <c r="V3" s="379"/>
      <c r="W3" s="379"/>
      <c r="X3" s="379"/>
      <c r="Y3" s="379"/>
      <c r="Z3" s="379"/>
      <c r="AA3" s="379"/>
      <c r="AB3" s="379"/>
      <c r="AC3" s="379"/>
      <c r="AD3" s="384"/>
      <c r="AE3" s="385" t="s">
        <v>2</v>
      </c>
      <c r="AF3" s="377"/>
      <c r="AG3" s="377"/>
      <c r="AH3" s="386"/>
    </row>
    <row r="4" spans="2:35" s="373" customFormat="1" ht="9.75" customHeight="1">
      <c r="B4" s="380" t="s">
        <v>127</v>
      </c>
      <c r="I4" s="380" t="str">
        <f>":"&amp;" "&amp;INPUT!M10</f>
        <v>: Dusun…</v>
      </c>
      <c r="J4" s="380"/>
      <c r="K4" s="380"/>
      <c r="L4" s="380"/>
      <c r="M4" s="380"/>
      <c r="N4" s="380"/>
      <c r="O4" s="380"/>
      <c r="P4" s="380"/>
      <c r="Q4" s="380"/>
      <c r="R4" s="380"/>
      <c r="S4" s="380"/>
      <c r="T4" s="380"/>
      <c r="U4" s="380"/>
      <c r="V4" s="380"/>
      <c r="W4" s="380"/>
      <c r="X4" s="380"/>
      <c r="Y4" s="380"/>
      <c r="Z4" s="380"/>
      <c r="AA4" s="380"/>
      <c r="AB4" s="380"/>
      <c r="AC4" s="380"/>
      <c r="AD4" s="376"/>
      <c r="AE4" s="385" t="s">
        <v>2</v>
      </c>
      <c r="AF4" s="377"/>
      <c r="AG4" s="377"/>
      <c r="AH4" s="386"/>
    </row>
    <row r="5" spans="2:35" s="373" customFormat="1" ht="9.75" customHeight="1">
      <c r="B5" s="380"/>
      <c r="I5" s="379" t="str">
        <f>":"&amp;" "&amp;"Desa"&amp;" "&amp;INPUT!M9</f>
        <v>: Desa bbb</v>
      </c>
      <c r="J5" s="379"/>
      <c r="K5" s="379"/>
      <c r="L5" s="379"/>
      <c r="M5" s="379"/>
      <c r="N5" s="379"/>
      <c r="O5" s="379"/>
      <c r="P5" s="379"/>
      <c r="Q5" s="379"/>
      <c r="R5" s="379"/>
      <c r="S5" s="379"/>
      <c r="T5" s="379"/>
      <c r="U5" s="379"/>
      <c r="V5" s="379"/>
      <c r="W5" s="379"/>
      <c r="X5" s="379"/>
      <c r="Y5" s="379"/>
      <c r="Z5" s="379"/>
      <c r="AA5" s="379"/>
      <c r="AB5" s="379"/>
      <c r="AC5" s="379"/>
      <c r="AD5" s="376"/>
      <c r="AE5" s="385"/>
      <c r="AF5" s="377"/>
      <c r="AG5" s="377"/>
      <c r="AH5" s="386"/>
    </row>
    <row r="6" spans="2:35" s="373" customFormat="1" ht="9.75" customHeight="1">
      <c r="B6" s="380"/>
      <c r="I6" s="379" t="str">
        <f>":"&amp;" "&amp;INPUT!C8&amp;" "&amp;INPUT!M8</f>
        <v>: Kecamatan aaaaa</v>
      </c>
      <c r="J6" s="379"/>
      <c r="K6" s="379"/>
      <c r="L6" s="379"/>
      <c r="M6" s="379"/>
      <c r="N6" s="379"/>
      <c r="O6" s="379"/>
      <c r="P6" s="379"/>
      <c r="Q6" s="379"/>
      <c r="R6" s="379"/>
      <c r="S6" s="379"/>
      <c r="T6" s="379"/>
      <c r="U6" s="379"/>
      <c r="V6" s="379"/>
      <c r="W6" s="379"/>
      <c r="X6" s="379"/>
      <c r="Y6" s="379"/>
      <c r="Z6" s="379"/>
      <c r="AA6" s="379"/>
      <c r="AB6" s="379"/>
      <c r="AC6" s="379"/>
      <c r="AD6" s="376"/>
      <c r="AE6" s="385"/>
      <c r="AF6" s="377"/>
      <c r="AG6" s="377"/>
      <c r="AH6" s="386"/>
    </row>
    <row r="7" spans="2:35" s="373" customFormat="1" ht="9.75" customHeight="1">
      <c r="B7" s="380" t="s">
        <v>128</v>
      </c>
      <c r="I7" s="379" t="str">
        <f>":"&amp;" "&amp;INPUT!M5</f>
        <v>: 2021</v>
      </c>
      <c r="J7" s="379"/>
      <c r="K7" s="379"/>
      <c r="L7" s="379"/>
      <c r="M7" s="379"/>
      <c r="N7" s="379"/>
      <c r="O7" s="379"/>
      <c r="P7" s="379"/>
      <c r="Q7" s="379"/>
      <c r="R7" s="379"/>
      <c r="S7" s="379"/>
      <c r="T7" s="379"/>
      <c r="U7" s="379"/>
      <c r="V7" s="379"/>
      <c r="W7" s="379"/>
      <c r="X7" s="379"/>
      <c r="Y7" s="379"/>
      <c r="Z7" s="379"/>
      <c r="AA7" s="379"/>
      <c r="AB7" s="379"/>
      <c r="AC7" s="379"/>
      <c r="AD7" s="376"/>
      <c r="AE7" s="385" t="s">
        <v>2</v>
      </c>
      <c r="AF7" s="377"/>
      <c r="AG7" s="377"/>
      <c r="AH7" s="386"/>
    </row>
    <row r="8" spans="2:35" s="373" customFormat="1" ht="9.75" customHeight="1">
      <c r="B8" s="380" t="s">
        <v>129</v>
      </c>
      <c r="I8" s="381"/>
      <c r="J8" s="381"/>
      <c r="K8" s="381"/>
      <c r="L8" s="381"/>
      <c r="M8" s="381"/>
      <c r="N8" s="381"/>
      <c r="O8" s="381"/>
      <c r="P8" s="381"/>
      <c r="Q8" s="381"/>
      <c r="R8" s="381"/>
      <c r="S8" s="381"/>
      <c r="T8" s="381"/>
      <c r="U8" s="381"/>
      <c r="V8" s="381"/>
      <c r="W8" s="381"/>
      <c r="X8" s="381"/>
      <c r="Y8" s="381"/>
      <c r="Z8" s="381"/>
      <c r="AA8" s="381"/>
      <c r="AB8" s="381"/>
      <c r="AC8" s="381"/>
      <c r="AD8" s="376"/>
      <c r="AE8" s="385" t="s">
        <v>2</v>
      </c>
      <c r="AF8" s="377"/>
      <c r="AG8" s="377"/>
      <c r="AH8" s="386"/>
    </row>
    <row r="9" spans="2:35" ht="6.75" customHeight="1" thickBot="1">
      <c r="C9" s="308"/>
      <c r="D9" s="308"/>
      <c r="E9" s="308"/>
      <c r="F9" s="308"/>
      <c r="G9" s="308"/>
      <c r="H9" s="308"/>
      <c r="I9" s="308"/>
      <c r="J9" s="308"/>
      <c r="K9" s="308"/>
      <c r="L9" s="308"/>
      <c r="M9" s="308"/>
      <c r="N9" s="308"/>
      <c r="O9" s="308"/>
      <c r="P9" s="308"/>
      <c r="Q9" s="308"/>
      <c r="R9" s="308"/>
      <c r="S9" s="308"/>
      <c r="T9" s="308"/>
      <c r="U9" s="308"/>
      <c r="V9" s="308"/>
      <c r="W9" s="308"/>
      <c r="X9" s="308"/>
      <c r="Y9" s="308"/>
      <c r="Z9" s="308"/>
      <c r="AA9" s="308"/>
      <c r="AB9" s="308"/>
      <c r="AC9" s="308"/>
      <c r="AE9" s="385"/>
      <c r="AH9" s="386"/>
    </row>
    <row r="10" spans="2:35" s="374" customFormat="1" ht="31.25" customHeight="1" thickBot="1">
      <c r="B10" s="551" t="s">
        <v>90</v>
      </c>
      <c r="C10" s="1204" t="s">
        <v>130</v>
      </c>
      <c r="D10" s="1205"/>
      <c r="E10" s="1205"/>
      <c r="F10" s="1205"/>
      <c r="G10" s="1205"/>
      <c r="H10" s="1205"/>
      <c r="I10" s="1205"/>
      <c r="J10" s="1205"/>
      <c r="K10" s="1205"/>
      <c r="L10" s="1205"/>
      <c r="M10" s="1205"/>
      <c r="N10" s="1205"/>
      <c r="O10" s="1205"/>
      <c r="P10" s="1205"/>
      <c r="Q10" s="1205"/>
      <c r="R10" s="1205"/>
      <c r="S10" s="1205"/>
      <c r="T10" s="1205"/>
      <c r="U10" s="1205"/>
      <c r="V10" s="1205"/>
      <c r="W10" s="1205"/>
      <c r="X10" s="1205"/>
      <c r="Y10" s="1205"/>
      <c r="Z10" s="1205"/>
      <c r="AA10" s="1205"/>
      <c r="AB10" s="1205"/>
      <c r="AC10" s="1205"/>
      <c r="AD10" s="1199" t="s">
        <v>646</v>
      </c>
      <c r="AE10" s="1200"/>
      <c r="AF10" s="1078" t="s">
        <v>152</v>
      </c>
      <c r="AG10" s="1078" t="s">
        <v>223</v>
      </c>
      <c r="AH10" s="954"/>
      <c r="AI10" s="388"/>
    </row>
    <row r="11" spans="2:35" ht="15.75" hidden="1" customHeight="1" thickBot="1">
      <c r="B11" s="552"/>
      <c r="C11" s="1192"/>
      <c r="D11" s="1193"/>
      <c r="E11" s="1193"/>
      <c r="F11" s="1193"/>
      <c r="G11" s="1193"/>
      <c r="H11" s="1193"/>
      <c r="I11" s="1193"/>
      <c r="J11" s="1193"/>
      <c r="K11" s="1193"/>
      <c r="L11" s="1193"/>
      <c r="M11" s="1193"/>
      <c r="N11" s="1193"/>
      <c r="O11" s="1193"/>
      <c r="P11" s="1193"/>
      <c r="Q11" s="1193"/>
      <c r="R11" s="1193"/>
      <c r="S11" s="1193"/>
      <c r="T11" s="1193"/>
      <c r="U11" s="1193"/>
      <c r="V11" s="1193"/>
      <c r="W11" s="1193"/>
      <c r="X11" s="1193"/>
      <c r="Y11" s="1193"/>
      <c r="Z11" s="1193"/>
      <c r="AA11" s="1193"/>
      <c r="AB11" s="1193"/>
      <c r="AC11" s="1193"/>
      <c r="AD11" s="1055"/>
      <c r="AE11" s="1056"/>
      <c r="AF11" s="1070"/>
      <c r="AG11" s="955"/>
      <c r="AH11" s="956"/>
    </row>
    <row r="12" spans="2:35" ht="15.75" hidden="1" customHeight="1">
      <c r="B12" s="552"/>
      <c r="C12" s="1192"/>
      <c r="D12" s="1193"/>
      <c r="E12" s="1193"/>
      <c r="F12" s="1193"/>
      <c r="G12" s="1193"/>
      <c r="H12" s="1193"/>
      <c r="I12" s="1193"/>
      <c r="J12" s="1193"/>
      <c r="K12" s="1193"/>
      <c r="L12" s="1193"/>
      <c r="M12" s="1193"/>
      <c r="N12" s="1193"/>
      <c r="O12" s="1193"/>
      <c r="P12" s="1193"/>
      <c r="Q12" s="1193"/>
      <c r="R12" s="1193"/>
      <c r="S12" s="1193"/>
      <c r="T12" s="1193"/>
      <c r="U12" s="1193"/>
      <c r="V12" s="1193"/>
      <c r="W12" s="1193"/>
      <c r="X12" s="1193"/>
      <c r="Y12" s="1193"/>
      <c r="Z12" s="1193"/>
      <c r="AA12" s="1193"/>
      <c r="AB12" s="1193"/>
      <c r="AC12" s="1193"/>
      <c r="AD12" s="1057"/>
      <c r="AE12" s="1058"/>
      <c r="AF12" s="1070"/>
      <c r="AG12" s="955"/>
      <c r="AH12" s="385"/>
    </row>
    <row r="13" spans="2:35" ht="15.75" hidden="1" customHeight="1">
      <c r="B13" s="552"/>
      <c r="C13" s="1192"/>
      <c r="D13" s="1193"/>
      <c r="E13" s="1193"/>
      <c r="F13" s="1193"/>
      <c r="G13" s="1193"/>
      <c r="H13" s="1193"/>
      <c r="I13" s="1193"/>
      <c r="J13" s="1193"/>
      <c r="K13" s="1193"/>
      <c r="L13" s="1193"/>
      <c r="M13" s="1193"/>
      <c r="N13" s="1193"/>
      <c r="O13" s="1193"/>
      <c r="P13" s="1193"/>
      <c r="Q13" s="1193"/>
      <c r="R13" s="1193"/>
      <c r="S13" s="1193"/>
      <c r="T13" s="1193"/>
      <c r="U13" s="1193"/>
      <c r="V13" s="1193"/>
      <c r="W13" s="1193"/>
      <c r="X13" s="1193"/>
      <c r="Y13" s="1193"/>
      <c r="Z13" s="1193"/>
      <c r="AA13" s="1193"/>
      <c r="AB13" s="1193"/>
      <c r="AC13" s="1193"/>
      <c r="AD13" s="1059"/>
      <c r="AE13" s="1058"/>
      <c r="AF13" s="1071"/>
      <c r="AG13" s="957"/>
      <c r="AH13" s="958"/>
    </row>
    <row r="14" spans="2:35" ht="15.75" hidden="1" customHeight="1">
      <c r="B14" s="552"/>
      <c r="C14" s="1192"/>
      <c r="D14" s="1193"/>
      <c r="E14" s="1193"/>
      <c r="F14" s="1193"/>
      <c r="G14" s="1193"/>
      <c r="H14" s="1193"/>
      <c r="I14" s="1193"/>
      <c r="J14" s="1193"/>
      <c r="K14" s="1193"/>
      <c r="L14" s="1193"/>
      <c r="M14" s="1193"/>
      <c r="N14" s="1193"/>
      <c r="O14" s="1193"/>
      <c r="P14" s="1193"/>
      <c r="Q14" s="1193"/>
      <c r="R14" s="1193"/>
      <c r="S14" s="1193"/>
      <c r="T14" s="1193"/>
      <c r="U14" s="1193"/>
      <c r="V14" s="1193"/>
      <c r="W14" s="1193"/>
      <c r="X14" s="1193"/>
      <c r="Y14" s="1193"/>
      <c r="Z14" s="1193"/>
      <c r="AA14" s="1193"/>
      <c r="AB14" s="1193"/>
      <c r="AC14" s="1193"/>
      <c r="AD14" s="1057"/>
      <c r="AE14" s="1060"/>
      <c r="AF14" s="1072"/>
      <c r="AG14" s="959"/>
      <c r="AH14" s="385"/>
    </row>
    <row r="15" spans="2:35" ht="15.75" hidden="1" customHeight="1">
      <c r="B15" s="552"/>
      <c r="C15" s="1192"/>
      <c r="D15" s="1193"/>
      <c r="E15" s="1193"/>
      <c r="F15" s="1193"/>
      <c r="G15" s="1193"/>
      <c r="H15" s="1193"/>
      <c r="I15" s="1193"/>
      <c r="J15" s="1193"/>
      <c r="K15" s="1193"/>
      <c r="L15" s="1193"/>
      <c r="M15" s="1193"/>
      <c r="N15" s="1193"/>
      <c r="O15" s="1193"/>
      <c r="P15" s="1193"/>
      <c r="Q15" s="1193"/>
      <c r="R15" s="1193"/>
      <c r="S15" s="1193"/>
      <c r="T15" s="1193"/>
      <c r="U15" s="1193"/>
      <c r="V15" s="1193"/>
      <c r="W15" s="1193"/>
      <c r="X15" s="1193"/>
      <c r="Y15" s="1193"/>
      <c r="Z15" s="1193"/>
      <c r="AA15" s="1193"/>
      <c r="AB15" s="1193"/>
      <c r="AC15" s="1193"/>
      <c r="AD15" s="1059"/>
      <c r="AE15" s="1061"/>
      <c r="AF15" s="1073"/>
      <c r="AG15" s="960"/>
      <c r="AH15" s="958"/>
    </row>
    <row r="16" spans="2:35" ht="15.75" hidden="1" customHeight="1">
      <c r="B16" s="552"/>
      <c r="C16" s="1192"/>
      <c r="D16" s="1193"/>
      <c r="E16" s="1193"/>
      <c r="F16" s="1193"/>
      <c r="G16" s="1193"/>
      <c r="H16" s="1193"/>
      <c r="I16" s="1193"/>
      <c r="J16" s="1193"/>
      <c r="K16" s="1193"/>
      <c r="L16" s="1193"/>
      <c r="M16" s="1193"/>
      <c r="N16" s="1193"/>
      <c r="O16" s="1193"/>
      <c r="P16" s="1193"/>
      <c r="Q16" s="1193"/>
      <c r="R16" s="1193"/>
      <c r="S16" s="1193"/>
      <c r="T16" s="1193"/>
      <c r="U16" s="1193"/>
      <c r="V16" s="1193"/>
      <c r="W16" s="1193"/>
      <c r="X16" s="1193"/>
      <c r="Y16" s="1193"/>
      <c r="Z16" s="1193"/>
      <c r="AA16" s="1193"/>
      <c r="AB16" s="1193"/>
      <c r="AC16" s="1193"/>
      <c r="AD16" s="1057"/>
      <c r="AE16" s="1062"/>
      <c r="AF16" s="1074"/>
      <c r="AG16" s="961"/>
      <c r="AH16" s="385"/>
    </row>
    <row r="17" spans="2:64" ht="15.75" hidden="1" customHeight="1">
      <c r="B17" s="552"/>
      <c r="C17" s="1192"/>
      <c r="D17" s="1193"/>
      <c r="E17" s="1193"/>
      <c r="F17" s="1193"/>
      <c r="G17" s="1193"/>
      <c r="H17" s="1193"/>
      <c r="I17" s="1193"/>
      <c r="J17" s="1193"/>
      <c r="K17" s="1193"/>
      <c r="L17" s="1193"/>
      <c r="M17" s="1193"/>
      <c r="N17" s="1193"/>
      <c r="O17" s="1193"/>
      <c r="P17" s="1193"/>
      <c r="Q17" s="1193"/>
      <c r="R17" s="1193"/>
      <c r="S17" s="1193"/>
      <c r="T17" s="1193"/>
      <c r="U17" s="1193"/>
      <c r="V17" s="1193"/>
      <c r="W17" s="1193"/>
      <c r="X17" s="1193"/>
      <c r="Y17" s="1193"/>
      <c r="Z17" s="1193"/>
      <c r="AA17" s="1193"/>
      <c r="AB17" s="1193"/>
      <c r="AC17" s="1193"/>
      <c r="AD17" s="1059"/>
      <c r="AE17" s="1062"/>
      <c r="AF17" s="1071"/>
      <c r="AG17" s="957"/>
      <c r="AH17" s="958"/>
    </row>
    <row r="18" spans="2:64" ht="15.75" hidden="1" customHeight="1">
      <c r="B18" s="552"/>
      <c r="C18" s="1192"/>
      <c r="D18" s="1193"/>
      <c r="E18" s="1193"/>
      <c r="F18" s="1193"/>
      <c r="G18" s="1193"/>
      <c r="H18" s="1193"/>
      <c r="I18" s="1193"/>
      <c r="J18" s="1193"/>
      <c r="K18" s="1193"/>
      <c r="L18" s="1193"/>
      <c r="M18" s="1193"/>
      <c r="N18" s="1193"/>
      <c r="O18" s="1193"/>
      <c r="P18" s="1193"/>
      <c r="Q18" s="1193"/>
      <c r="R18" s="1193"/>
      <c r="S18" s="1193"/>
      <c r="T18" s="1193"/>
      <c r="U18" s="1193"/>
      <c r="V18" s="1193"/>
      <c r="W18" s="1193"/>
      <c r="X18" s="1193"/>
      <c r="Y18" s="1193"/>
      <c r="Z18" s="1193"/>
      <c r="AA18" s="1193"/>
      <c r="AB18" s="1193"/>
      <c r="AC18" s="1193"/>
      <c r="AD18" s="1057"/>
      <c r="AE18" s="1060"/>
      <c r="AF18" s="1074"/>
      <c r="AG18" s="961"/>
      <c r="AH18" s="385"/>
    </row>
    <row r="19" spans="2:64" ht="15.75" hidden="1" customHeight="1">
      <c r="B19" s="552"/>
      <c r="C19" s="1192"/>
      <c r="D19" s="1193"/>
      <c r="E19" s="1193"/>
      <c r="F19" s="1193"/>
      <c r="G19" s="1193"/>
      <c r="H19" s="1193"/>
      <c r="I19" s="1193"/>
      <c r="J19" s="1193"/>
      <c r="K19" s="1193"/>
      <c r="L19" s="1193"/>
      <c r="M19" s="1193"/>
      <c r="N19" s="1193"/>
      <c r="O19" s="1193"/>
      <c r="P19" s="1193"/>
      <c r="Q19" s="1193"/>
      <c r="R19" s="1193"/>
      <c r="S19" s="1193"/>
      <c r="T19" s="1193"/>
      <c r="U19" s="1193"/>
      <c r="V19" s="1193"/>
      <c r="W19" s="1193"/>
      <c r="X19" s="1193"/>
      <c r="Y19" s="1193"/>
      <c r="Z19" s="1193"/>
      <c r="AA19" s="1193"/>
      <c r="AB19" s="1193"/>
      <c r="AC19" s="1193"/>
      <c r="AD19" s="1059"/>
      <c r="AE19" s="1060"/>
      <c r="AF19" s="1071"/>
      <c r="AG19" s="957"/>
      <c r="AH19" s="958"/>
    </row>
    <row r="20" spans="2:64" ht="15.75" hidden="1" customHeight="1">
      <c r="B20" s="552"/>
      <c r="C20" s="1192"/>
      <c r="D20" s="1193"/>
      <c r="E20" s="1193"/>
      <c r="F20" s="1193"/>
      <c r="G20" s="1193"/>
      <c r="H20" s="1193"/>
      <c r="I20" s="1193"/>
      <c r="J20" s="1193"/>
      <c r="K20" s="1193"/>
      <c r="L20" s="1193"/>
      <c r="M20" s="1193"/>
      <c r="N20" s="1193"/>
      <c r="O20" s="1193"/>
      <c r="P20" s="1193"/>
      <c r="Q20" s="1193"/>
      <c r="R20" s="1193"/>
      <c r="S20" s="1193"/>
      <c r="T20" s="1193"/>
      <c r="U20" s="1193"/>
      <c r="V20" s="1193"/>
      <c r="W20" s="1193"/>
      <c r="X20" s="1193"/>
      <c r="Y20" s="1193"/>
      <c r="Z20" s="1193"/>
      <c r="AA20" s="1193"/>
      <c r="AB20" s="1193"/>
      <c r="AC20" s="1193"/>
      <c r="AD20" s="1057"/>
      <c r="AE20" s="1060"/>
      <c r="AF20" s="1074"/>
      <c r="AG20" s="961"/>
      <c r="AH20" s="385"/>
    </row>
    <row r="21" spans="2:64" ht="15.75" hidden="1" customHeight="1">
      <c r="B21" s="552"/>
      <c r="C21" s="1192"/>
      <c r="D21" s="1193"/>
      <c r="E21" s="1193"/>
      <c r="F21" s="1193"/>
      <c r="G21" s="1193"/>
      <c r="H21" s="1193"/>
      <c r="I21" s="1193"/>
      <c r="J21" s="1193"/>
      <c r="K21" s="1193"/>
      <c r="L21" s="1193"/>
      <c r="M21" s="1193"/>
      <c r="N21" s="1193"/>
      <c r="O21" s="1193"/>
      <c r="P21" s="1193"/>
      <c r="Q21" s="1193"/>
      <c r="R21" s="1193"/>
      <c r="S21" s="1193"/>
      <c r="T21" s="1193"/>
      <c r="U21" s="1193"/>
      <c r="V21" s="1193"/>
      <c r="W21" s="1193"/>
      <c r="X21" s="1193"/>
      <c r="Y21" s="1193"/>
      <c r="Z21" s="1193"/>
      <c r="AA21" s="1193"/>
      <c r="AB21" s="1193"/>
      <c r="AC21" s="1193"/>
      <c r="AD21" s="1059"/>
      <c r="AE21" s="1061"/>
      <c r="AF21" s="1071"/>
      <c r="AG21" s="957"/>
      <c r="AH21" s="958"/>
    </row>
    <row r="22" spans="2:64" ht="17.5" hidden="1" customHeight="1">
      <c r="B22" s="552"/>
      <c r="C22" s="1192"/>
      <c r="D22" s="1193"/>
      <c r="E22" s="1193"/>
      <c r="F22" s="1193"/>
      <c r="G22" s="1193"/>
      <c r="H22" s="1193"/>
      <c r="I22" s="1193"/>
      <c r="J22" s="1193"/>
      <c r="K22" s="1193"/>
      <c r="L22" s="1193"/>
      <c r="M22" s="1193"/>
      <c r="N22" s="1193"/>
      <c r="O22" s="1193"/>
      <c r="P22" s="1193"/>
      <c r="Q22" s="1193"/>
      <c r="R22" s="1193"/>
      <c r="S22" s="1193"/>
      <c r="T22" s="1193"/>
      <c r="U22" s="1193"/>
      <c r="V22" s="1193"/>
      <c r="W22" s="1193"/>
      <c r="X22" s="1193"/>
      <c r="Y22" s="1193"/>
      <c r="Z22" s="1193"/>
      <c r="AA22" s="1193"/>
      <c r="AB22" s="1193"/>
      <c r="AC22" s="1193"/>
      <c r="AD22" s="1063"/>
      <c r="AE22" s="1060"/>
      <c r="AF22" s="1075"/>
      <c r="AG22" s="962"/>
      <c r="AH22" s="385"/>
    </row>
    <row r="23" spans="2:64" s="374" customFormat="1" ht="15.75" customHeight="1">
      <c r="B23" s="553"/>
      <c r="C23" s="12"/>
      <c r="D23" s="90"/>
      <c r="E23" s="90"/>
      <c r="F23" s="90"/>
      <c r="G23" s="90"/>
      <c r="H23" s="556"/>
      <c r="I23" s="382"/>
      <c r="J23" s="540"/>
      <c r="K23" s="13"/>
      <c r="L23" s="541"/>
      <c r="M23" s="541"/>
      <c r="N23" s="541"/>
      <c r="O23" s="541"/>
      <c r="P23" s="541"/>
      <c r="Q23" s="541"/>
      <c r="R23" s="541"/>
      <c r="S23" s="541"/>
      <c r="T23" s="541"/>
      <c r="U23" s="541"/>
      <c r="V23" s="541"/>
      <c r="W23" s="541"/>
      <c r="X23" s="541"/>
      <c r="Y23" s="541"/>
      <c r="Z23" s="541"/>
      <c r="AA23" s="541"/>
      <c r="AB23" s="541"/>
      <c r="AC23" s="1189" t="s">
        <v>667</v>
      </c>
      <c r="AD23" s="1065"/>
      <c r="AE23" s="1186" t="s">
        <v>660</v>
      </c>
      <c r="AF23" s="1076"/>
      <c r="AG23" s="1095"/>
      <c r="AH23" s="385"/>
    </row>
    <row r="24" spans="2:64" s="374" customFormat="1" ht="15" customHeight="1">
      <c r="B24" s="552"/>
      <c r="C24" s="591"/>
      <c r="D24" s="593"/>
      <c r="E24" s="593"/>
      <c r="F24" s="593"/>
      <c r="G24" s="593"/>
      <c r="H24" s="558"/>
      <c r="I24" s="538"/>
      <c r="J24" s="592"/>
      <c r="K24" s="593"/>
      <c r="L24" s="657"/>
      <c r="M24" s="657"/>
      <c r="N24" s="657"/>
      <c r="O24" s="657"/>
      <c r="P24" s="657"/>
      <c r="Q24" s="657"/>
      <c r="R24" s="657"/>
      <c r="S24" s="657"/>
      <c r="T24" s="657"/>
      <c r="U24" s="1118"/>
      <c r="V24" s="1117" t="s">
        <v>700</v>
      </c>
      <c r="W24" s="657"/>
      <c r="X24" s="657"/>
      <c r="Y24" s="657"/>
      <c r="Z24" s="657"/>
      <c r="AA24" s="657"/>
      <c r="AB24" s="657"/>
      <c r="AC24" s="1190"/>
      <c r="AD24" s="1066"/>
      <c r="AE24" s="1187"/>
      <c r="AF24" s="1077"/>
      <c r="AG24" s="1077"/>
      <c r="BL24" s="374" t="s">
        <v>132</v>
      </c>
    </row>
    <row r="25" spans="2:64" s="374" customFormat="1" ht="15" customHeight="1" thickBot="1">
      <c r="B25" s="552"/>
      <c r="C25" s="591"/>
      <c r="D25" s="593"/>
      <c r="E25" s="593"/>
      <c r="F25" s="593"/>
      <c r="G25" s="593"/>
      <c r="H25" s="558"/>
      <c r="I25" s="538"/>
      <c r="J25" s="592"/>
      <c r="K25" s="593"/>
      <c r="L25" s="542"/>
      <c r="M25" s="542"/>
      <c r="N25" s="542"/>
      <c r="O25" s="542"/>
      <c r="P25" s="542"/>
      <c r="Q25" s="542"/>
      <c r="R25" s="542"/>
      <c r="S25" s="542"/>
      <c r="T25" s="542"/>
      <c r="U25" s="542"/>
      <c r="V25" s="1117" t="s">
        <v>701</v>
      </c>
      <c r="W25" s="542"/>
      <c r="X25" s="542"/>
      <c r="Y25" s="542"/>
      <c r="Z25" s="542"/>
      <c r="AA25" s="542"/>
      <c r="AB25" s="542"/>
      <c r="AC25" s="1190"/>
      <c r="AD25" s="1067"/>
      <c r="AE25" s="1188"/>
      <c r="AF25" s="1077"/>
      <c r="AG25" s="1077"/>
      <c r="AH25" s="534"/>
    </row>
    <row r="26" spans="2:64" s="374" customFormat="1" ht="15" customHeight="1" thickBot="1">
      <c r="B26" s="552"/>
      <c r="C26" s="591"/>
      <c r="D26" s="593"/>
      <c r="E26" s="593"/>
      <c r="F26" s="593"/>
      <c r="G26" s="593"/>
      <c r="H26" s="558"/>
      <c r="I26" s="372"/>
      <c r="J26" s="592"/>
      <c r="K26" s="593"/>
      <c r="L26" s="542"/>
      <c r="M26" s="542"/>
      <c r="N26" s="542"/>
      <c r="O26" s="542"/>
      <c r="P26" s="542"/>
      <c r="Q26" s="542"/>
      <c r="R26" s="542"/>
      <c r="S26" s="542"/>
      <c r="T26" s="542"/>
      <c r="U26" s="1119"/>
      <c r="V26" s="1117" t="s">
        <v>705</v>
      </c>
      <c r="Y26" s="1117"/>
      <c r="Z26" s="1117"/>
      <c r="AA26" s="1117"/>
      <c r="AB26" s="1117"/>
      <c r="AC26" s="1191"/>
      <c r="AD26" s="1067"/>
      <c r="AE26" s="1064"/>
      <c r="AF26" s="1077"/>
      <c r="AG26" s="1077"/>
      <c r="AH26" s="534"/>
    </row>
    <row r="27" spans="2:64" s="374" customFormat="1" ht="20" customHeight="1" thickBot="1">
      <c r="B27" s="552"/>
      <c r="C27" s="591"/>
      <c r="D27" s="593"/>
      <c r="E27" s="593"/>
      <c r="F27" s="593"/>
      <c r="G27" s="593"/>
      <c r="H27" s="558"/>
      <c r="I27" s="372"/>
      <c r="J27" s="1040" t="s">
        <v>632</v>
      </c>
      <c r="K27" s="681"/>
      <c r="L27" s="682"/>
      <c r="M27" s="682"/>
      <c r="N27" s="682"/>
      <c r="O27" s="682"/>
      <c r="P27" s="682"/>
      <c r="Q27" s="682"/>
      <c r="R27" s="682"/>
      <c r="S27" s="682"/>
      <c r="T27" s="682"/>
      <c r="U27" s="682"/>
      <c r="V27" s="1117" t="s">
        <v>706</v>
      </c>
      <c r="W27" s="682"/>
      <c r="X27" s="682"/>
      <c r="Y27" s="682"/>
      <c r="Z27" s="682"/>
      <c r="AA27" s="682"/>
      <c r="AB27" s="682"/>
      <c r="AC27" s="1097"/>
      <c r="AD27" s="1093">
        <v>1</v>
      </c>
      <c r="AE27" s="1094" t="s">
        <v>647</v>
      </c>
      <c r="AF27" s="1079"/>
      <c r="AG27" s="1079"/>
      <c r="AH27" s="534"/>
      <c r="AI27" s="594"/>
      <c r="AJ27" s="595" t="s">
        <v>345</v>
      </c>
      <c r="AK27" s="596"/>
      <c r="AL27" s="596"/>
      <c r="AM27" s="597"/>
      <c r="AN27" s="598"/>
      <c r="AO27" s="636"/>
    </row>
    <row r="28" spans="2:64" s="374" customFormat="1" ht="20" customHeight="1">
      <c r="B28" s="552"/>
      <c r="C28" s="591"/>
      <c r="D28" s="593"/>
      <c r="E28" s="593"/>
      <c r="F28" s="593"/>
      <c r="G28" s="593"/>
      <c r="H28" s="558"/>
      <c r="I28" s="372"/>
      <c r="J28" s="758"/>
      <c r="K28" s="757"/>
      <c r="L28" s="759"/>
      <c r="M28" s="759"/>
      <c r="N28" s="759"/>
      <c r="O28" s="759"/>
      <c r="P28" s="759"/>
      <c r="Q28" s="759"/>
      <c r="R28" s="1049" t="s">
        <v>633</v>
      </c>
      <c r="S28" s="1041"/>
      <c r="T28" s="759"/>
      <c r="U28" s="759"/>
      <c r="V28" s="759"/>
      <c r="W28" s="759"/>
      <c r="X28" s="759"/>
      <c r="Y28" s="759"/>
      <c r="Z28" s="1042" t="s">
        <v>146</v>
      </c>
      <c r="AA28" s="964">
        <v>10</v>
      </c>
      <c r="AB28" s="1051" t="s">
        <v>231</v>
      </c>
      <c r="AC28" s="1098"/>
      <c r="AD28" s="1080"/>
      <c r="AE28" s="1091" t="s">
        <v>655</v>
      </c>
      <c r="AF28" s="1092">
        <f>AA40*AA41*AA42</f>
        <v>8</v>
      </c>
      <c r="AG28" s="1092" t="s">
        <v>133</v>
      </c>
      <c r="AH28" s="534"/>
      <c r="AI28" s="630"/>
      <c r="AJ28" s="1178" t="str">
        <f>AE27</f>
        <v>Galian Bronjong yang tertanam</v>
      </c>
      <c r="AK28" s="1179"/>
      <c r="AL28" s="1179"/>
      <c r="AM28" s="1179"/>
      <c r="AN28" s="1179"/>
      <c r="AO28" s="1180"/>
    </row>
    <row r="29" spans="2:64" s="374" customFormat="1" ht="20" customHeight="1" thickBot="1">
      <c r="B29" s="552"/>
      <c r="C29" s="591"/>
      <c r="D29" s="593"/>
      <c r="E29" s="593"/>
      <c r="F29" s="593"/>
      <c r="G29" s="593"/>
      <c r="H29" s="558"/>
      <c r="I29" s="372"/>
      <c r="J29" s="758"/>
      <c r="K29" s="757"/>
      <c r="L29" s="759"/>
      <c r="M29" s="759"/>
      <c r="N29" s="759"/>
      <c r="O29" s="759"/>
      <c r="P29" s="759"/>
      <c r="Q29" s="759"/>
      <c r="R29" s="759"/>
      <c r="S29" s="759"/>
      <c r="T29" s="759"/>
      <c r="U29" s="759"/>
      <c r="V29" s="759"/>
      <c r="W29" s="759"/>
      <c r="X29" s="1202" t="s">
        <v>634</v>
      </c>
      <c r="Y29" s="1203"/>
      <c r="Z29" s="1042" t="s">
        <v>146</v>
      </c>
      <c r="AA29" s="1043">
        <v>0.5</v>
      </c>
      <c r="AB29" s="1051" t="s">
        <v>30</v>
      </c>
      <c r="AC29" s="1098"/>
      <c r="AD29" s="1080"/>
      <c r="AE29" s="1081"/>
      <c r="AF29" s="1082"/>
      <c r="AG29" s="1082"/>
      <c r="AH29" s="534"/>
      <c r="AI29" s="630"/>
      <c r="AJ29" s="637" t="s">
        <v>139</v>
      </c>
      <c r="AK29" s="638" t="s">
        <v>140</v>
      </c>
      <c r="AL29" s="639" t="s">
        <v>141</v>
      </c>
      <c r="AM29" s="638" t="s">
        <v>142</v>
      </c>
      <c r="AN29" s="640" t="s">
        <v>143</v>
      </c>
      <c r="AO29" s="818" t="s">
        <v>144</v>
      </c>
    </row>
    <row r="30" spans="2:64" s="374" customFormat="1" ht="20" customHeight="1" thickBot="1">
      <c r="B30" s="552"/>
      <c r="C30" s="591"/>
      <c r="D30" s="593"/>
      <c r="E30" s="593"/>
      <c r="F30" s="593"/>
      <c r="G30" s="593"/>
      <c r="H30" s="558"/>
      <c r="I30" s="372"/>
      <c r="J30" s="758"/>
      <c r="K30" s="757"/>
      <c r="L30" s="759"/>
      <c r="M30" s="759"/>
      <c r="N30" s="759"/>
      <c r="O30" s="759"/>
      <c r="P30" s="759"/>
      <c r="Q30" s="759"/>
      <c r="R30" s="759"/>
      <c r="S30" s="759"/>
      <c r="T30" s="759"/>
      <c r="U30" s="759"/>
      <c r="V30" s="759"/>
      <c r="W30" s="759"/>
      <c r="X30" s="1202" t="s">
        <v>635</v>
      </c>
      <c r="Y30" s="1203"/>
      <c r="Z30" s="1042" t="s">
        <v>146</v>
      </c>
      <c r="AA30" s="1043">
        <v>0.5</v>
      </c>
      <c r="AB30" s="1051" t="s">
        <v>30</v>
      </c>
      <c r="AC30" s="1098"/>
      <c r="AD30" s="1093">
        <v>2</v>
      </c>
      <c r="AE30" s="1094" t="s">
        <v>658</v>
      </c>
      <c r="AF30" s="1079"/>
      <c r="AG30" s="1079"/>
      <c r="AH30" s="534"/>
      <c r="AI30" s="630"/>
      <c r="AJ30" s="641" t="s">
        <v>147</v>
      </c>
      <c r="AK30" s="642"/>
      <c r="AL30" s="643"/>
      <c r="AM30" s="642"/>
      <c r="AN30" s="640"/>
      <c r="AO30" s="818"/>
    </row>
    <row r="31" spans="2:64" s="374" customFormat="1" ht="20" customHeight="1">
      <c r="B31" s="552"/>
      <c r="C31" s="591"/>
      <c r="D31" s="593"/>
      <c r="E31" s="593"/>
      <c r="F31" s="593"/>
      <c r="G31" s="593"/>
      <c r="H31" s="558"/>
      <c r="I31" s="372"/>
      <c r="J31" s="758"/>
      <c r="K31" s="757"/>
      <c r="L31" s="759"/>
      <c r="M31" s="759"/>
      <c r="N31" s="759"/>
      <c r="O31" s="759"/>
      <c r="P31" s="759"/>
      <c r="Q31" s="759"/>
      <c r="R31" s="759"/>
      <c r="S31" s="759"/>
      <c r="T31" s="759"/>
      <c r="U31" s="759"/>
      <c r="V31" s="759"/>
      <c r="W31" s="759"/>
      <c r="X31" s="1202" t="s">
        <v>708</v>
      </c>
      <c r="Y31" s="1203"/>
      <c r="Z31" s="1042" t="s">
        <v>146</v>
      </c>
      <c r="AA31" s="1043">
        <v>0.5</v>
      </c>
      <c r="AB31" s="1051" t="s">
        <v>30</v>
      </c>
      <c r="AC31" s="1098"/>
      <c r="AD31" s="1080"/>
      <c r="AE31" s="1091" t="s">
        <v>662</v>
      </c>
      <c r="AF31" s="1092">
        <f>AA51</f>
        <v>64</v>
      </c>
      <c r="AG31" s="1092" t="s">
        <v>28</v>
      </c>
      <c r="AH31" s="534"/>
      <c r="AI31" s="630"/>
      <c r="AJ31" s="611" t="s">
        <v>120</v>
      </c>
      <c r="AK31" s="612">
        <v>0.67500000000000004</v>
      </c>
      <c r="AL31" s="644">
        <f>AK31*$AF$28</f>
        <v>5.4</v>
      </c>
      <c r="AM31" s="536" t="s">
        <v>121</v>
      </c>
      <c r="AN31" s="614">
        <f>'Harga Satuan'!$J$176</f>
        <v>90000</v>
      </c>
      <c r="AO31" s="645">
        <f>AL31*AN31</f>
        <v>486000.00000000006</v>
      </c>
    </row>
    <row r="32" spans="2:64" s="374" customFormat="1" ht="20" customHeight="1" thickBot="1">
      <c r="B32" s="552"/>
      <c r="C32" s="591"/>
      <c r="D32" s="593"/>
      <c r="E32" s="593"/>
      <c r="F32" s="593"/>
      <c r="G32" s="593"/>
      <c r="H32" s="558"/>
      <c r="I32" s="557"/>
      <c r="J32" s="758"/>
      <c r="K32" s="1039"/>
      <c r="L32" s="759"/>
      <c r="M32" s="759"/>
      <c r="N32" s="759"/>
      <c r="O32" s="759"/>
      <c r="P32" s="759"/>
      <c r="Q32" s="759"/>
      <c r="R32" s="1049" t="s">
        <v>656</v>
      </c>
      <c r="S32" s="759"/>
      <c r="T32" s="759"/>
      <c r="U32" s="759"/>
      <c r="V32" s="759"/>
      <c r="W32" s="759"/>
      <c r="X32" s="1202" t="s">
        <v>636</v>
      </c>
      <c r="Y32" s="1203"/>
      <c r="Z32" s="1042" t="s">
        <v>146</v>
      </c>
      <c r="AA32" s="1043">
        <v>0.5</v>
      </c>
      <c r="AB32" s="1051" t="s">
        <v>30</v>
      </c>
      <c r="AC32" s="1098"/>
      <c r="AD32" s="1080"/>
      <c r="AF32" s="1082"/>
      <c r="AG32" s="1082"/>
      <c r="AH32" s="534"/>
      <c r="AI32" s="630"/>
      <c r="AJ32" s="611" t="s">
        <v>124</v>
      </c>
      <c r="AK32" s="616">
        <v>6.7500000000000004E-2</v>
      </c>
      <c r="AL32" s="644">
        <f>AK32*$AF$28</f>
        <v>0.54</v>
      </c>
      <c r="AM32" s="536" t="s">
        <v>121</v>
      </c>
      <c r="AN32" s="614">
        <f>'Harga Satuan'!$J$179</f>
        <v>150000</v>
      </c>
      <c r="AO32" s="646">
        <f>AL32*AN32</f>
        <v>81000</v>
      </c>
      <c r="BL32" s="374" t="s">
        <v>134</v>
      </c>
    </row>
    <row r="33" spans="2:64" s="374" customFormat="1" ht="20" customHeight="1" thickBot="1">
      <c r="B33" s="552"/>
      <c r="C33" s="591"/>
      <c r="D33" s="593"/>
      <c r="E33" s="593"/>
      <c r="F33" s="593"/>
      <c r="G33" s="593"/>
      <c r="H33" s="558"/>
      <c r="I33" s="557"/>
      <c r="J33" s="758"/>
      <c r="K33" s="1039"/>
      <c r="L33" s="759"/>
      <c r="M33" s="759"/>
      <c r="N33" s="759"/>
      <c r="O33" s="759"/>
      <c r="P33" s="759"/>
      <c r="Q33" s="759"/>
      <c r="R33" s="759"/>
      <c r="S33" s="759"/>
      <c r="T33" s="759"/>
      <c r="U33" s="759"/>
      <c r="V33" s="759"/>
      <c r="W33" s="759"/>
      <c r="X33" s="1202" t="s">
        <v>637</v>
      </c>
      <c r="Y33" s="1203"/>
      <c r="Z33" s="1042" t="s">
        <v>146</v>
      </c>
      <c r="AA33" s="1043">
        <v>1</v>
      </c>
      <c r="AB33" s="1051" t="s">
        <v>30</v>
      </c>
      <c r="AC33" s="1098"/>
      <c r="AD33" s="1093">
        <v>3</v>
      </c>
      <c r="AE33" s="1094" t="s">
        <v>680</v>
      </c>
      <c r="AF33" s="1079"/>
      <c r="AG33" s="1079"/>
      <c r="AH33" s="534"/>
      <c r="AI33" s="630"/>
      <c r="AJ33" s="842"/>
      <c r="AK33" s="940"/>
      <c r="AL33" s="837"/>
      <c r="AM33" s="627"/>
      <c r="AN33" s="628"/>
      <c r="AO33" s="1120"/>
      <c r="AP33" s="622"/>
      <c r="BL33" s="374" t="s">
        <v>135</v>
      </c>
    </row>
    <row r="34" spans="2:64" s="374" customFormat="1" ht="20" customHeight="1">
      <c r="B34" s="552"/>
      <c r="C34" s="591"/>
      <c r="D34" s="593"/>
      <c r="E34" s="593"/>
      <c r="F34" s="593"/>
      <c r="G34" s="593"/>
      <c r="H34" s="558"/>
      <c r="I34" s="557"/>
      <c r="J34" s="758"/>
      <c r="K34" s="1039"/>
      <c r="L34" s="759"/>
      <c r="M34" s="759"/>
      <c r="N34" s="759"/>
      <c r="O34" s="759"/>
      <c r="P34" s="759"/>
      <c r="Q34" s="759"/>
      <c r="R34" s="759"/>
      <c r="S34" s="759"/>
      <c r="T34" s="759"/>
      <c r="U34" s="759"/>
      <c r="V34" s="759"/>
      <c r="W34" s="759"/>
      <c r="X34" s="1202" t="s">
        <v>707</v>
      </c>
      <c r="Y34" s="1203"/>
      <c r="Z34" s="1042" t="s">
        <v>146</v>
      </c>
      <c r="AA34" s="1043">
        <v>1.5</v>
      </c>
      <c r="AB34" s="1051" t="s">
        <v>30</v>
      </c>
      <c r="AC34" s="1098"/>
      <c r="AD34" s="1080"/>
      <c r="AE34" s="1091" t="s">
        <v>682</v>
      </c>
      <c r="AF34" s="1092">
        <f>AA37</f>
        <v>40</v>
      </c>
      <c r="AG34" s="1092" t="s">
        <v>231</v>
      </c>
      <c r="AH34" s="534"/>
      <c r="AI34" s="630"/>
      <c r="AJ34" s="624"/>
      <c r="AK34" s="625"/>
      <c r="AL34" s="626"/>
      <c r="AM34" s="627"/>
      <c r="AN34" s="628"/>
      <c r="AO34" s="647">
        <f>SUM(AO31:AO32)</f>
        <v>567000</v>
      </c>
      <c r="AP34" s="622"/>
    </row>
    <row r="35" spans="2:64" s="374" customFormat="1" ht="20" customHeight="1" thickBot="1">
      <c r="B35" s="552"/>
      <c r="C35" s="537"/>
      <c r="D35" s="535"/>
      <c r="E35" s="535"/>
      <c r="F35" s="535"/>
      <c r="G35" s="535"/>
      <c r="H35" s="538"/>
      <c r="I35" s="538"/>
      <c r="J35" s="759"/>
      <c r="K35" s="756"/>
      <c r="L35" s="759"/>
      <c r="M35" s="759"/>
      <c r="N35" s="759"/>
      <c r="O35" s="759"/>
      <c r="P35" s="759"/>
      <c r="Q35" s="759"/>
      <c r="R35" s="1049" t="s">
        <v>645</v>
      </c>
      <c r="S35" s="759"/>
      <c r="T35" s="759"/>
      <c r="U35" s="759"/>
      <c r="V35" s="759"/>
      <c r="W35" s="759"/>
      <c r="X35" s="759"/>
      <c r="Y35" s="759"/>
      <c r="Z35" s="759"/>
      <c r="AA35" s="759"/>
      <c r="AB35" s="1051"/>
      <c r="AC35" s="1098"/>
      <c r="AD35" s="1068"/>
      <c r="AE35" s="1069"/>
      <c r="AF35" s="1079"/>
      <c r="AG35" s="1079"/>
      <c r="AP35" s="622"/>
    </row>
    <row r="36" spans="2:64" s="374" customFormat="1" ht="20" customHeight="1" thickBot="1">
      <c r="B36" s="552"/>
      <c r="C36" s="537"/>
      <c r="D36" s="535"/>
      <c r="E36" s="535"/>
      <c r="F36" s="535"/>
      <c r="G36" s="535"/>
      <c r="H36" s="538"/>
      <c r="I36" s="538"/>
      <c r="J36" s="756"/>
      <c r="K36" s="756"/>
      <c r="L36" s="759"/>
      <c r="M36" s="759"/>
      <c r="N36" s="759"/>
      <c r="O36" s="759"/>
      <c r="P36" s="759"/>
      <c r="Q36" s="759"/>
      <c r="R36" s="1041" t="s">
        <v>638</v>
      </c>
      <c r="S36" s="759"/>
      <c r="T36" s="759"/>
      <c r="U36" s="759"/>
      <c r="V36" s="759"/>
      <c r="W36" s="759"/>
      <c r="X36" s="759"/>
      <c r="Y36" s="759"/>
      <c r="Z36" s="1042" t="s">
        <v>146</v>
      </c>
      <c r="AA36" s="1043">
        <v>8</v>
      </c>
      <c r="AB36" s="1051" t="s">
        <v>30</v>
      </c>
      <c r="AC36" s="1105" t="s">
        <v>702</v>
      </c>
      <c r="AD36" s="1093">
        <v>4</v>
      </c>
      <c r="AE36" s="1094" t="s">
        <v>688</v>
      </c>
      <c r="AF36" s="1079"/>
      <c r="AG36" s="1079"/>
      <c r="AH36" s="534"/>
      <c r="AP36" s="622"/>
    </row>
    <row r="37" spans="2:64" s="374" customFormat="1" ht="20" customHeight="1">
      <c r="B37" s="552"/>
      <c r="C37" s="537"/>
      <c r="D37" s="535"/>
      <c r="E37" s="535"/>
      <c r="F37" s="535"/>
      <c r="G37" s="535"/>
      <c r="H37" s="372"/>
      <c r="I37" s="538"/>
      <c r="J37" s="756"/>
      <c r="K37" s="756"/>
      <c r="L37" s="759"/>
      <c r="M37" s="759"/>
      <c r="N37" s="759"/>
      <c r="O37" s="759"/>
      <c r="P37" s="759"/>
      <c r="Q37" s="759"/>
      <c r="R37" s="759"/>
      <c r="S37" s="759"/>
      <c r="T37" s="759"/>
      <c r="U37" s="759"/>
      <c r="V37" s="759"/>
      <c r="W37" s="759" t="s">
        <v>681</v>
      </c>
      <c r="X37" s="759"/>
      <c r="Y37" s="759"/>
      <c r="Z37" s="1042" t="s">
        <v>146</v>
      </c>
      <c r="AA37" s="964">
        <f>AA28*(AA36/2)</f>
        <v>40</v>
      </c>
      <c r="AB37" s="1051" t="s">
        <v>231</v>
      </c>
      <c r="AC37" s="1098"/>
      <c r="AD37" s="1110" t="s">
        <v>336</v>
      </c>
      <c r="AE37" s="1091" t="s">
        <v>292</v>
      </c>
      <c r="AF37" s="1092">
        <f>(AA32*0.5*AA40)+(AA33*0.5*AA40)+(AA34*1*AA40)</f>
        <v>18</v>
      </c>
      <c r="AG37" s="1092" t="s">
        <v>133</v>
      </c>
      <c r="AH37" s="534"/>
      <c r="AI37" s="187"/>
      <c r="AJ37" s="938"/>
      <c r="AK37" s="1035"/>
      <c r="AL37" s="1035"/>
      <c r="AM37" s="1035"/>
      <c r="AN37" s="1035"/>
      <c r="AO37" s="1035"/>
      <c r="AP37" s="622"/>
    </row>
    <row r="38" spans="2:64" s="374" customFormat="1" ht="20" customHeight="1">
      <c r="B38" s="552"/>
      <c r="C38" s="537"/>
      <c r="D38" s="535"/>
      <c r="E38" s="535"/>
      <c r="F38" s="535"/>
      <c r="G38" s="535"/>
      <c r="H38" s="372"/>
      <c r="I38" s="538"/>
      <c r="J38" s="756"/>
      <c r="K38" s="756"/>
      <c r="L38" s="756"/>
      <c r="M38" s="756"/>
      <c r="N38" s="756"/>
      <c r="O38" s="756"/>
      <c r="P38" s="756"/>
      <c r="Q38" s="756"/>
      <c r="R38" s="1046" t="s">
        <v>648</v>
      </c>
      <c r="S38" s="756"/>
      <c r="T38" s="756"/>
      <c r="U38" s="756"/>
      <c r="V38" s="756"/>
      <c r="W38" s="756"/>
      <c r="X38" s="756"/>
      <c r="Y38" s="756"/>
      <c r="Z38" s="756"/>
      <c r="AA38" s="756"/>
      <c r="AB38" s="1052"/>
      <c r="AC38" s="1099"/>
      <c r="AD38" s="1068"/>
      <c r="AE38" s="1069"/>
      <c r="AF38" s="1079"/>
      <c r="AG38" s="1079"/>
      <c r="AH38" s="534"/>
      <c r="AJ38" s="651" t="s">
        <v>657</v>
      </c>
      <c r="AK38" s="649"/>
      <c r="AL38" s="649"/>
      <c r="AM38" s="649"/>
      <c r="AN38" s="649"/>
      <c r="AO38" s="649"/>
      <c r="AP38" s="622"/>
    </row>
    <row r="39" spans="2:64" s="374" customFormat="1" ht="20" customHeight="1">
      <c r="B39" s="552"/>
      <c r="C39" s="537"/>
      <c r="D39" s="535"/>
      <c r="E39" s="535"/>
      <c r="F39" s="535"/>
      <c r="G39" s="535"/>
      <c r="H39" s="372"/>
      <c r="I39" s="538"/>
      <c r="J39" s="756"/>
      <c r="K39" s="756"/>
      <c r="L39" s="756"/>
      <c r="M39" s="756"/>
      <c r="N39" s="756"/>
      <c r="O39" s="756"/>
      <c r="P39" s="756"/>
      <c r="Q39" s="756"/>
      <c r="R39" s="1046" t="s">
        <v>649</v>
      </c>
      <c r="S39" s="756"/>
      <c r="T39" s="756"/>
      <c r="U39" s="756"/>
      <c r="V39" s="756"/>
      <c r="W39" s="756"/>
      <c r="X39" s="756"/>
      <c r="Y39" s="756"/>
      <c r="Z39" s="756"/>
      <c r="AA39" s="756"/>
      <c r="AB39" s="1052"/>
      <c r="AC39" s="1109" t="s">
        <v>689</v>
      </c>
      <c r="AD39" s="1068" t="s">
        <v>336</v>
      </c>
      <c r="AE39" s="1069"/>
      <c r="AF39" s="1079"/>
      <c r="AG39" s="1079"/>
      <c r="AH39" s="534"/>
      <c r="AJ39" s="1178" t="str">
        <f>AE30</f>
        <v>Cecucuk Bambu</v>
      </c>
      <c r="AK39" s="1179"/>
      <c r="AL39" s="1179"/>
      <c r="AM39" s="1179"/>
      <c r="AN39" s="1179"/>
      <c r="AO39" s="1180"/>
      <c r="AP39" s="622"/>
    </row>
    <row r="40" spans="2:64" s="374" customFormat="1" ht="20" customHeight="1" thickBot="1">
      <c r="B40" s="552"/>
      <c r="C40" s="537"/>
      <c r="D40" s="535"/>
      <c r="E40" s="535"/>
      <c r="F40" s="535"/>
      <c r="G40" s="535"/>
      <c r="H40" s="372"/>
      <c r="I40" s="538"/>
      <c r="J40" s="756"/>
      <c r="K40" s="756"/>
      <c r="L40" s="756"/>
      <c r="M40" s="756"/>
      <c r="N40" s="756"/>
      <c r="O40" s="756"/>
      <c r="P40" s="756"/>
      <c r="Q40" s="756"/>
      <c r="R40" s="1044"/>
      <c r="S40" s="756"/>
      <c r="T40" s="756"/>
      <c r="U40" s="756"/>
      <c r="V40" s="756"/>
      <c r="W40" s="756"/>
      <c r="X40" s="1181" t="s">
        <v>651</v>
      </c>
      <c r="Y40" s="1183"/>
      <c r="Z40" s="1042" t="s">
        <v>146</v>
      </c>
      <c r="AA40" s="963">
        <f>AA36</f>
        <v>8</v>
      </c>
      <c r="AB40" s="1051" t="s">
        <v>30</v>
      </c>
      <c r="AC40" s="1099"/>
      <c r="AD40" s="1068"/>
      <c r="AE40" s="1069"/>
      <c r="AF40" s="1079"/>
      <c r="AG40" s="1079"/>
      <c r="AH40" s="534"/>
      <c r="AJ40" s="637" t="s">
        <v>139</v>
      </c>
      <c r="AK40" s="638" t="s">
        <v>140</v>
      </c>
      <c r="AL40" s="639" t="s">
        <v>141</v>
      </c>
      <c r="AM40" s="638" t="s">
        <v>142</v>
      </c>
      <c r="AN40" s="640" t="s">
        <v>143</v>
      </c>
      <c r="AO40" s="818" t="s">
        <v>144</v>
      </c>
      <c r="AP40" s="622"/>
    </row>
    <row r="41" spans="2:64" s="374" customFormat="1" ht="20" customHeight="1">
      <c r="B41" s="552"/>
      <c r="C41" s="537"/>
      <c r="D41" s="535"/>
      <c r="E41" s="535"/>
      <c r="F41" s="535"/>
      <c r="G41" s="535"/>
      <c r="H41" s="372"/>
      <c r="I41" s="538"/>
      <c r="J41" s="756"/>
      <c r="K41" s="756"/>
      <c r="L41" s="756"/>
      <c r="M41" s="756"/>
      <c r="N41" s="756"/>
      <c r="O41" s="756"/>
      <c r="P41" s="756"/>
      <c r="Q41" s="756"/>
      <c r="R41" s="1044"/>
      <c r="S41" s="756"/>
      <c r="T41" s="756"/>
      <c r="U41" s="756"/>
      <c r="V41" s="756"/>
      <c r="W41" s="756"/>
      <c r="X41" s="1181" t="s">
        <v>650</v>
      </c>
      <c r="Y41" s="1183"/>
      <c r="Z41" s="1042" t="s">
        <v>146</v>
      </c>
      <c r="AA41" s="1045">
        <v>2</v>
      </c>
      <c r="AB41" s="1051" t="s">
        <v>30</v>
      </c>
      <c r="AC41" s="1099"/>
      <c r="AD41" s="1068"/>
      <c r="AE41" s="1069"/>
      <c r="AF41" s="1079"/>
      <c r="AG41" s="1079"/>
      <c r="AH41" s="534"/>
      <c r="AJ41" s="641" t="s">
        <v>147</v>
      </c>
      <c r="AK41" s="642"/>
      <c r="AL41" s="643"/>
      <c r="AM41" s="642"/>
      <c r="AN41" s="640"/>
      <c r="AO41" s="818"/>
      <c r="AP41" s="622"/>
    </row>
    <row r="42" spans="2:64" s="374" customFormat="1" ht="20" customHeight="1">
      <c r="B42" s="552"/>
      <c r="C42" s="340" t="s">
        <v>639</v>
      </c>
      <c r="D42" s="372"/>
      <c r="E42" s="372"/>
      <c r="F42" s="372"/>
      <c r="G42" s="372"/>
      <c r="H42" s="538"/>
      <c r="I42" s="538"/>
      <c r="J42" s="759"/>
      <c r="K42" s="756"/>
      <c r="L42" s="756"/>
      <c r="M42" s="756"/>
      <c r="N42" s="756"/>
      <c r="O42" s="756"/>
      <c r="P42" s="756"/>
      <c r="Q42" s="756"/>
      <c r="R42" s="1044"/>
      <c r="S42" s="756"/>
      <c r="T42" s="756"/>
      <c r="U42" s="756"/>
      <c r="V42" s="756"/>
      <c r="W42" s="756"/>
      <c r="X42" s="1181" t="s">
        <v>652</v>
      </c>
      <c r="Y42" s="1183"/>
      <c r="Z42" s="1042" t="s">
        <v>146</v>
      </c>
      <c r="AA42" s="1045">
        <v>0.5</v>
      </c>
      <c r="AB42" s="1051" t="s">
        <v>30</v>
      </c>
      <c r="AC42" s="1098"/>
      <c r="AD42" s="1068"/>
      <c r="AE42" s="1069"/>
      <c r="AF42" s="1079"/>
      <c r="AG42" s="1079"/>
      <c r="AH42" s="534"/>
      <c r="AJ42" s="652" t="s">
        <v>120</v>
      </c>
      <c r="AK42" s="653">
        <v>0.12</v>
      </c>
      <c r="AL42" s="654">
        <f>$AF$31*AK42</f>
        <v>7.68</v>
      </c>
      <c r="AM42" s="536" t="s">
        <v>121</v>
      </c>
      <c r="AN42" s="614">
        <f>'Harga Satuan'!$J$176</f>
        <v>90000</v>
      </c>
      <c r="AO42" s="645">
        <f>AL42*AN42</f>
        <v>691200</v>
      </c>
      <c r="AP42" s="622"/>
    </row>
    <row r="43" spans="2:64" s="374" customFormat="1" ht="20" customHeight="1">
      <c r="B43" s="552"/>
      <c r="C43" s="340" t="s">
        <v>640</v>
      </c>
      <c r="D43" s="372"/>
      <c r="E43" s="372"/>
      <c r="F43" s="372"/>
      <c r="G43" s="372"/>
      <c r="H43" s="538"/>
      <c r="I43" s="538"/>
      <c r="J43" s="756"/>
      <c r="K43" s="756"/>
      <c r="L43" s="756"/>
      <c r="M43" s="756"/>
      <c r="N43" s="756"/>
      <c r="O43" s="756"/>
      <c r="P43" s="756"/>
      <c r="Q43" s="756"/>
      <c r="R43" s="1044" t="s">
        <v>654</v>
      </c>
      <c r="S43" s="756"/>
      <c r="T43" s="756"/>
      <c r="U43" s="756"/>
      <c r="V43" s="756"/>
      <c r="W43" s="756"/>
      <c r="X43" s="756"/>
      <c r="Y43" s="756"/>
      <c r="Z43" s="756"/>
      <c r="AA43" s="756"/>
      <c r="AB43" s="1052"/>
      <c r="AC43" s="1099"/>
      <c r="AD43" s="1068"/>
      <c r="AE43" s="1069"/>
      <c r="AF43" s="1079"/>
      <c r="AG43" s="1079"/>
      <c r="AH43" s="534"/>
      <c r="AJ43" s="652" t="s">
        <v>124</v>
      </c>
      <c r="AK43" s="653">
        <v>1.2E-2</v>
      </c>
      <c r="AL43" s="654">
        <f>$AF$31*AK43</f>
        <v>0.76800000000000002</v>
      </c>
      <c r="AM43" s="536" t="s">
        <v>121</v>
      </c>
      <c r="AN43" s="614">
        <f>'Harga Satuan'!$J$179</f>
        <v>150000</v>
      </c>
      <c r="AO43" s="645">
        <f>AL43*AN43</f>
        <v>115200</v>
      </c>
      <c r="AP43" s="622"/>
    </row>
    <row r="44" spans="2:64" s="374" customFormat="1" ht="20" customHeight="1">
      <c r="B44" s="552"/>
      <c r="C44" s="340" t="s">
        <v>659</v>
      </c>
      <c r="D44" s="372"/>
      <c r="E44" s="372"/>
      <c r="F44" s="372"/>
      <c r="G44" s="372"/>
      <c r="H44" s="538"/>
      <c r="I44" s="538"/>
      <c r="J44" s="756"/>
      <c r="K44" s="756"/>
      <c r="L44" s="756"/>
      <c r="M44" s="756"/>
      <c r="N44" s="756"/>
      <c r="O44" s="756"/>
      <c r="P44" s="756"/>
      <c r="Q44" s="756"/>
      <c r="R44" s="1044" t="s">
        <v>653</v>
      </c>
      <c r="S44" s="756"/>
      <c r="T44" s="756"/>
      <c r="U44" s="756"/>
      <c r="V44" s="756"/>
      <c r="W44" s="756"/>
      <c r="X44" s="756"/>
      <c r="Y44" s="756"/>
      <c r="Z44" s="756"/>
      <c r="AA44" s="756"/>
      <c r="AB44" s="1052"/>
      <c r="AC44" s="1099"/>
      <c r="AD44" s="1068"/>
      <c r="AE44" s="1069"/>
      <c r="AF44" s="1079"/>
      <c r="AG44" s="1079"/>
      <c r="AH44" s="534"/>
      <c r="AJ44" s="641" t="s">
        <v>145</v>
      </c>
      <c r="AK44" s="642"/>
      <c r="AL44" s="643"/>
      <c r="AM44" s="642"/>
      <c r="AN44" s="640"/>
      <c r="AO44" s="818"/>
      <c r="AP44" s="622"/>
    </row>
    <row r="45" spans="2:64" s="374" customFormat="1" ht="20" customHeight="1">
      <c r="B45" s="552"/>
      <c r="C45" s="340"/>
      <c r="D45" s="372"/>
      <c r="E45" s="372"/>
      <c r="F45" s="372"/>
      <c r="G45" s="372"/>
      <c r="H45" s="538"/>
      <c r="I45" s="538"/>
      <c r="J45" s="756"/>
      <c r="K45" s="756"/>
      <c r="L45" s="756"/>
      <c r="M45" s="756"/>
      <c r="N45" s="756"/>
      <c r="O45" s="756"/>
      <c r="P45" s="756"/>
      <c r="Q45" s="756"/>
      <c r="R45" s="1044"/>
      <c r="S45" s="756"/>
      <c r="T45" s="756"/>
      <c r="U45" s="756"/>
      <c r="V45" s="756"/>
      <c r="W45" s="756"/>
      <c r="X45" s="756"/>
      <c r="Y45" s="756"/>
      <c r="Z45" s="756"/>
      <c r="AA45" s="756"/>
      <c r="AB45" s="1052"/>
      <c r="AC45" s="1099"/>
      <c r="AD45" s="1068"/>
      <c r="AE45" s="1069"/>
      <c r="AF45" s="1079"/>
      <c r="AG45" s="1079"/>
      <c r="AH45" s="534"/>
      <c r="AJ45" s="652" t="s">
        <v>661</v>
      </c>
      <c r="AK45" s="653">
        <v>1.05</v>
      </c>
      <c r="AL45" s="654">
        <f>$AF$31*AK45</f>
        <v>67.2</v>
      </c>
      <c r="AM45" s="788" t="s">
        <v>28</v>
      </c>
      <c r="AN45" s="614">
        <v>5000</v>
      </c>
      <c r="AO45" s="645">
        <f>AL45*AN45</f>
        <v>336000</v>
      </c>
      <c r="AP45" s="622"/>
    </row>
    <row r="46" spans="2:64" s="374" customFormat="1" ht="20" customHeight="1">
      <c r="B46" s="552"/>
      <c r="C46" s="340"/>
      <c r="D46" s="372"/>
      <c r="E46" s="372"/>
      <c r="F46" s="372"/>
      <c r="G46" s="372"/>
      <c r="H46" s="538"/>
      <c r="I46" s="538"/>
      <c r="J46" s="756"/>
      <c r="K46" s="756"/>
      <c r="L46" s="756"/>
      <c r="M46" s="756"/>
      <c r="N46" s="756"/>
      <c r="O46" s="756"/>
      <c r="P46" s="756"/>
      <c r="Q46" s="756"/>
      <c r="R46" s="756"/>
      <c r="S46" s="756"/>
      <c r="T46" s="756"/>
      <c r="U46" s="756"/>
      <c r="V46" s="756"/>
      <c r="W46" s="756"/>
      <c r="X46" s="756"/>
      <c r="Y46" s="756"/>
      <c r="Z46" s="756"/>
      <c r="AA46" s="756"/>
      <c r="AB46" s="1052"/>
      <c r="AC46" s="1099"/>
      <c r="AD46" s="1068"/>
      <c r="AE46" s="1069"/>
      <c r="AF46" s="1079"/>
      <c r="AG46" s="1079"/>
      <c r="AH46" s="534"/>
      <c r="AJ46" s="655"/>
      <c r="AK46" s="655"/>
      <c r="AL46" s="655"/>
      <c r="AM46" s="655"/>
      <c r="AN46" s="655"/>
      <c r="AO46" s="656">
        <f>SUM(AO42:AO45)</f>
        <v>1142400</v>
      </c>
      <c r="AP46" s="622"/>
    </row>
    <row r="47" spans="2:64" s="374" customFormat="1" ht="20" customHeight="1">
      <c r="B47" s="552"/>
      <c r="C47" s="537"/>
      <c r="D47" s="535"/>
      <c r="E47" s="535"/>
      <c r="F47" s="535"/>
      <c r="G47" s="535"/>
      <c r="H47" s="538"/>
      <c r="I47" s="538"/>
      <c r="J47" s="756"/>
      <c r="K47" s="756"/>
      <c r="L47" s="756"/>
      <c r="M47" s="756"/>
      <c r="N47" s="756"/>
      <c r="O47" s="756"/>
      <c r="P47" s="756"/>
      <c r="Q47" s="756"/>
      <c r="R47" s="1046" t="s">
        <v>641</v>
      </c>
      <c r="S47" s="756"/>
      <c r="T47" s="756"/>
      <c r="U47" s="756"/>
      <c r="V47" s="756"/>
      <c r="W47" s="756"/>
      <c r="X47" s="756"/>
      <c r="Y47" s="757" t="s">
        <v>636</v>
      </c>
      <c r="Z47" s="758" t="s">
        <v>146</v>
      </c>
      <c r="AA47" s="1045">
        <v>0.5</v>
      </c>
      <c r="AB47" s="1052" t="s">
        <v>30</v>
      </c>
      <c r="AC47" s="1099"/>
      <c r="AD47" s="1068"/>
      <c r="AE47" s="1069"/>
      <c r="AF47" s="1079"/>
      <c r="AG47" s="1079"/>
      <c r="AJ47" s="374" t="s">
        <v>672</v>
      </c>
      <c r="AK47" s="1106">
        <f>AA53</f>
        <v>4</v>
      </c>
      <c r="AL47" s="374" t="s">
        <v>673</v>
      </c>
      <c r="AM47" s="882">
        <f>AL45/AK47</f>
        <v>16.8</v>
      </c>
    </row>
    <row r="48" spans="2:64" s="374" customFormat="1" ht="20" customHeight="1">
      <c r="B48" s="552"/>
      <c r="C48" s="537"/>
      <c r="D48" s="535"/>
      <c r="E48" s="535"/>
      <c r="F48" s="535"/>
      <c r="G48" s="535"/>
      <c r="H48" s="538"/>
      <c r="I48" s="538"/>
      <c r="J48" s="756"/>
      <c r="K48" s="756"/>
      <c r="L48" s="756"/>
      <c r="M48" s="756"/>
      <c r="N48" s="756"/>
      <c r="O48" s="756"/>
      <c r="P48" s="756"/>
      <c r="Q48" s="756"/>
      <c r="R48" s="1046" t="s">
        <v>642</v>
      </c>
      <c r="S48" s="756"/>
      <c r="T48" s="756"/>
      <c r="U48" s="756"/>
      <c r="V48" s="756"/>
      <c r="W48" s="756"/>
      <c r="X48" s="756"/>
      <c r="Y48" s="756" t="s">
        <v>644</v>
      </c>
      <c r="Z48" s="758" t="s">
        <v>146</v>
      </c>
      <c r="AA48" s="1043">
        <v>1</v>
      </c>
      <c r="AB48" s="1052" t="s">
        <v>30</v>
      </c>
      <c r="AC48" s="1099"/>
      <c r="AD48" s="1068"/>
      <c r="AE48" s="1069"/>
      <c r="AF48" s="1079"/>
      <c r="AG48" s="1079"/>
      <c r="AH48" s="534"/>
    </row>
    <row r="49" spans="2:42" s="374" customFormat="1" ht="20" customHeight="1">
      <c r="B49" s="552"/>
      <c r="C49" s="537"/>
      <c r="D49" s="535"/>
      <c r="E49" s="535"/>
      <c r="F49" s="535"/>
      <c r="G49" s="535"/>
      <c r="H49" s="538"/>
      <c r="I49" s="538"/>
      <c r="J49" s="756"/>
      <c r="K49" s="756"/>
      <c r="L49" s="756"/>
      <c r="M49" s="756"/>
      <c r="N49" s="756"/>
      <c r="O49" s="756"/>
      <c r="P49" s="756"/>
      <c r="Q49" s="756"/>
      <c r="R49" s="1044" t="s">
        <v>663</v>
      </c>
      <c r="S49" s="756"/>
      <c r="T49" s="756"/>
      <c r="U49" s="756"/>
      <c r="V49" s="756"/>
      <c r="W49" s="756"/>
      <c r="X49" s="756"/>
      <c r="Y49" s="757" t="s">
        <v>643</v>
      </c>
      <c r="Z49" s="758" t="s">
        <v>146</v>
      </c>
      <c r="AA49" s="1104">
        <f>2/AA47</f>
        <v>4</v>
      </c>
      <c r="AB49" s="1053" t="s">
        <v>115</v>
      </c>
      <c r="AC49" s="1100" t="s">
        <v>666</v>
      </c>
      <c r="AD49" s="1068"/>
      <c r="AE49" s="1069"/>
      <c r="AF49" s="1079"/>
      <c r="AG49" s="1079"/>
      <c r="AH49" s="534"/>
      <c r="AI49" s="594"/>
      <c r="AJ49" s="1184" t="s">
        <v>678</v>
      </c>
      <c r="AK49" s="1184"/>
      <c r="AL49" s="1184"/>
      <c r="AM49" s="1184"/>
      <c r="AN49" s="1184"/>
      <c r="AO49" s="1184"/>
      <c r="AP49" s="943"/>
    </row>
    <row r="50" spans="2:42" s="374" customFormat="1" ht="20" customHeight="1">
      <c r="B50" s="552"/>
      <c r="C50" s="537"/>
      <c r="D50" s="535"/>
      <c r="E50" s="535"/>
      <c r="F50" s="535"/>
      <c r="G50" s="535"/>
      <c r="H50" s="538"/>
      <c r="I50" s="538"/>
      <c r="J50" s="1044"/>
      <c r="K50" s="1044"/>
      <c r="L50" s="1046"/>
      <c r="M50" s="1046"/>
      <c r="N50" s="1046"/>
      <c r="O50" s="1046"/>
      <c r="P50" s="1046"/>
      <c r="Q50" s="1046"/>
      <c r="R50" s="1046"/>
      <c r="S50" s="1046"/>
      <c r="T50" s="1046"/>
      <c r="U50" s="1046"/>
      <c r="V50" s="1096" t="s">
        <v>664</v>
      </c>
      <c r="W50" s="1046"/>
      <c r="X50" s="1046"/>
      <c r="Y50" s="757" t="s">
        <v>665</v>
      </c>
      <c r="Z50" s="758" t="s">
        <v>146</v>
      </c>
      <c r="AA50" s="1104">
        <f>AA36/AA47</f>
        <v>16</v>
      </c>
      <c r="AB50" s="1053" t="s">
        <v>115</v>
      </c>
      <c r="AC50" s="1101"/>
      <c r="AD50" s="1080"/>
      <c r="AE50" s="1081"/>
      <c r="AF50" s="1079"/>
      <c r="AG50" s="1079"/>
      <c r="AH50" s="534"/>
      <c r="AI50" s="601"/>
      <c r="AJ50" s="1184"/>
      <c r="AK50" s="1184"/>
      <c r="AL50" s="1184"/>
      <c r="AM50" s="1184"/>
      <c r="AN50" s="1184"/>
      <c r="AO50" s="1184"/>
      <c r="AP50" s="943"/>
    </row>
    <row r="51" spans="2:42" s="374" customFormat="1" ht="20" customHeight="1">
      <c r="B51" s="552"/>
      <c r="C51" s="537"/>
      <c r="D51" s="535"/>
      <c r="E51" s="535"/>
      <c r="F51" s="535"/>
      <c r="G51" s="535"/>
      <c r="H51" s="538"/>
      <c r="I51" s="538"/>
      <c r="J51" s="1044"/>
      <c r="K51" s="1044"/>
      <c r="L51" s="1044"/>
      <c r="M51" s="1044"/>
      <c r="N51" s="1044"/>
      <c r="O51" s="1044"/>
      <c r="P51" s="1044"/>
      <c r="Q51" s="1044"/>
      <c r="R51" s="1044"/>
      <c r="S51" s="1044"/>
      <c r="T51" s="1181" t="s">
        <v>668</v>
      </c>
      <c r="U51" s="1182"/>
      <c r="V51" s="1182"/>
      <c r="W51" s="1182"/>
      <c r="X51" s="1182"/>
      <c r="Y51" s="1183"/>
      <c r="Z51" s="756"/>
      <c r="AA51" s="963">
        <f>AA50*AA49*AA48</f>
        <v>64</v>
      </c>
      <c r="AB51" s="1052" t="s">
        <v>336</v>
      </c>
      <c r="AC51" s="1105" t="s">
        <v>669</v>
      </c>
      <c r="AD51" s="1080"/>
      <c r="AE51" s="1083"/>
      <c r="AF51" s="1079"/>
      <c r="AG51" s="1079"/>
      <c r="AH51" s="534"/>
      <c r="AI51" s="601"/>
      <c r="AJ51" s="1185" t="s">
        <v>679</v>
      </c>
      <c r="AK51" s="1185"/>
      <c r="AL51" s="1185"/>
      <c r="AM51" s="1185"/>
      <c r="AN51" s="1185"/>
      <c r="AO51" s="1185"/>
      <c r="AP51" s="943"/>
    </row>
    <row r="52" spans="2:42" s="374" customFormat="1" ht="20" customHeight="1">
      <c r="B52" s="552"/>
      <c r="C52" s="537"/>
      <c r="D52" s="535"/>
      <c r="E52" s="535"/>
      <c r="F52" s="535"/>
      <c r="G52" s="535"/>
      <c r="H52" s="538"/>
      <c r="I52" s="538"/>
      <c r="J52" s="1041"/>
      <c r="K52" s="1044"/>
      <c r="L52" s="1044"/>
      <c r="M52" s="1044"/>
      <c r="N52" s="1044"/>
      <c r="O52" s="1044"/>
      <c r="P52" s="1044"/>
      <c r="Q52" s="1044"/>
      <c r="R52" s="1044"/>
      <c r="S52" s="1044"/>
      <c r="T52" s="1044"/>
      <c r="U52" s="1044"/>
      <c r="V52" s="1044"/>
      <c r="W52" s="1044"/>
      <c r="X52" s="1044"/>
      <c r="Y52" s="756"/>
      <c r="Z52" s="756"/>
      <c r="AA52" s="756"/>
      <c r="AB52" s="1052"/>
      <c r="AC52" s="1099"/>
      <c r="AD52" s="1080"/>
      <c r="AE52" s="1081"/>
      <c r="AF52" s="1084"/>
      <c r="AG52" s="1084"/>
      <c r="AH52" s="534"/>
      <c r="AI52" s="601"/>
      <c r="AJ52" s="1185"/>
      <c r="AK52" s="1185"/>
      <c r="AL52" s="1185"/>
      <c r="AM52" s="1185"/>
      <c r="AN52" s="1185"/>
      <c r="AO52" s="1185"/>
      <c r="AP52" s="943"/>
    </row>
    <row r="53" spans="2:42" s="374" customFormat="1" ht="20" customHeight="1">
      <c r="B53" s="552"/>
      <c r="C53" s="537"/>
      <c r="D53" s="535"/>
      <c r="E53" s="535"/>
      <c r="F53" s="535"/>
      <c r="G53" s="535"/>
      <c r="H53" s="538"/>
      <c r="I53" s="538"/>
      <c r="J53" s="1044"/>
      <c r="K53" s="1044"/>
      <c r="L53" s="1044"/>
      <c r="M53" s="1044"/>
      <c r="N53" s="1044"/>
      <c r="O53" s="1044"/>
      <c r="P53" s="1044"/>
      <c r="Q53" s="1044"/>
      <c r="R53" s="1046" t="s">
        <v>670</v>
      </c>
      <c r="S53" s="1044"/>
      <c r="T53" s="1044"/>
      <c r="U53" s="1044"/>
      <c r="V53" s="1044"/>
      <c r="W53" s="1044"/>
      <c r="X53" s="1044"/>
      <c r="Y53" s="756"/>
      <c r="Z53" s="758" t="s">
        <v>146</v>
      </c>
      <c r="AA53" s="1045">
        <v>4</v>
      </c>
      <c r="AB53" s="1052" t="s">
        <v>30</v>
      </c>
      <c r="AC53" s="1099"/>
      <c r="AD53" s="1080"/>
      <c r="AE53" s="1083"/>
      <c r="AF53" s="1079"/>
      <c r="AG53" s="1079"/>
      <c r="AH53" s="534"/>
      <c r="AI53" s="601"/>
      <c r="AP53" s="943"/>
    </row>
    <row r="54" spans="2:42" s="374" customFormat="1" ht="20" customHeight="1">
      <c r="B54" s="552"/>
      <c r="C54" s="537"/>
      <c r="D54" s="535"/>
      <c r="E54" s="535"/>
      <c r="F54" s="535"/>
      <c r="G54" s="535"/>
      <c r="H54" s="538"/>
      <c r="I54" s="538"/>
      <c r="J54" s="1044"/>
      <c r="K54" s="1044"/>
      <c r="L54" s="1044"/>
      <c r="M54" s="1044"/>
      <c r="N54" s="1044"/>
      <c r="O54" s="1044"/>
      <c r="P54" s="1044"/>
      <c r="Q54" s="1044"/>
      <c r="R54" s="1046" t="s">
        <v>671</v>
      </c>
      <c r="S54" s="1044"/>
      <c r="T54" s="1044"/>
      <c r="U54" s="1044"/>
      <c r="V54" s="1044"/>
      <c r="W54" s="1044"/>
      <c r="X54" s="1044"/>
      <c r="Y54" s="756"/>
      <c r="Z54" s="756"/>
      <c r="AA54" s="756"/>
      <c r="AB54" s="1052"/>
      <c r="AC54" s="1099"/>
      <c r="AD54" s="1080"/>
      <c r="AE54" s="1085"/>
      <c r="AF54" s="1084"/>
      <c r="AG54" s="1084"/>
      <c r="AH54" s="534"/>
      <c r="AI54" s="601"/>
      <c r="AJ54" s="1194" t="str">
        <f>AE34</f>
        <v>Bronjong 2x1x0.5 perbuah</v>
      </c>
      <c r="AK54" s="1195"/>
      <c r="AL54" s="1195"/>
      <c r="AM54" s="1195"/>
      <c r="AN54" s="1195"/>
      <c r="AO54" s="1196"/>
      <c r="AP54" s="943"/>
    </row>
    <row r="55" spans="2:42" s="374" customFormat="1" ht="20" customHeight="1" thickBot="1">
      <c r="B55" s="552"/>
      <c r="C55" s="537"/>
      <c r="D55" s="535"/>
      <c r="E55" s="535"/>
      <c r="F55" s="535"/>
      <c r="G55" s="535"/>
      <c r="H55" s="538"/>
      <c r="I55" s="538"/>
      <c r="J55" s="1044"/>
      <c r="K55" s="1044"/>
      <c r="L55" s="1044"/>
      <c r="M55" s="1044"/>
      <c r="N55" s="1044"/>
      <c r="O55" s="1044"/>
      <c r="P55" s="1044"/>
      <c r="Q55" s="1044"/>
      <c r="R55" s="1044"/>
      <c r="S55" s="1044"/>
      <c r="T55" s="1044"/>
      <c r="U55" s="1044"/>
      <c r="V55" s="1044"/>
      <c r="W55" s="1044"/>
      <c r="X55" s="1044"/>
      <c r="Y55" s="756"/>
      <c r="Z55" s="756"/>
      <c r="AA55" s="756"/>
      <c r="AB55" s="1052"/>
      <c r="AC55" s="1098"/>
      <c r="AD55" s="1080"/>
      <c r="AE55" s="1083"/>
      <c r="AF55" s="1079"/>
      <c r="AG55" s="1079"/>
      <c r="AH55" s="534"/>
      <c r="AI55" s="601"/>
      <c r="AJ55" s="1108" t="s">
        <v>336</v>
      </c>
      <c r="AK55" s="603" t="s">
        <v>140</v>
      </c>
      <c r="AL55" s="604" t="s">
        <v>141</v>
      </c>
      <c r="AM55" s="603" t="s">
        <v>142</v>
      </c>
      <c r="AN55" s="605" t="s">
        <v>143</v>
      </c>
      <c r="AO55" s="670" t="s">
        <v>144</v>
      </c>
      <c r="AP55" s="943"/>
    </row>
    <row r="56" spans="2:42" s="374" customFormat="1" ht="20" customHeight="1">
      <c r="B56" s="552"/>
      <c r="C56" s="537"/>
      <c r="D56" s="535"/>
      <c r="E56" s="535"/>
      <c r="F56" s="535"/>
      <c r="G56" s="535"/>
      <c r="H56" s="538"/>
      <c r="I56" s="538"/>
      <c r="J56" s="1044"/>
      <c r="K56" s="1044"/>
      <c r="L56" s="1044"/>
      <c r="M56" s="1044"/>
      <c r="N56" s="1044"/>
      <c r="O56" s="1044"/>
      <c r="P56" s="1044"/>
      <c r="Q56" s="1044"/>
      <c r="R56" s="1044"/>
      <c r="S56" s="1044"/>
      <c r="T56" s="1044"/>
      <c r="U56" s="1044"/>
      <c r="V56" s="1044"/>
      <c r="W56" s="1044"/>
      <c r="X56" s="1044"/>
      <c r="Y56" s="756"/>
      <c r="Z56" s="756"/>
      <c r="AA56" s="756"/>
      <c r="AB56" s="1052"/>
      <c r="AC56" s="1099"/>
      <c r="AD56" s="1080"/>
      <c r="AE56" s="1081"/>
      <c r="AF56" s="1084"/>
      <c r="AG56" s="1084"/>
      <c r="AH56" s="534"/>
      <c r="AI56" s="601"/>
      <c r="AJ56" s="606" t="s">
        <v>147</v>
      </c>
      <c r="AK56" s="607"/>
      <c r="AL56" s="608"/>
      <c r="AM56" s="607"/>
      <c r="AN56" s="609"/>
      <c r="AO56" s="610"/>
      <c r="AP56" s="943"/>
    </row>
    <row r="57" spans="2:42" s="374" customFormat="1" ht="20" customHeight="1">
      <c r="B57" s="552"/>
      <c r="C57" s="537"/>
      <c r="D57" s="535"/>
      <c r="E57" s="535"/>
      <c r="F57" s="535"/>
      <c r="G57" s="535"/>
      <c r="H57" s="538"/>
      <c r="I57" s="538"/>
      <c r="J57" s="1044"/>
      <c r="K57" s="1044"/>
      <c r="L57" s="1044"/>
      <c r="M57" s="1044"/>
      <c r="N57" s="1044"/>
      <c r="O57" s="1044"/>
      <c r="P57" s="1044"/>
      <c r="Q57" s="1044"/>
      <c r="R57" s="1044"/>
      <c r="S57" s="1044"/>
      <c r="T57" s="1044"/>
      <c r="U57" s="1044"/>
      <c r="V57" s="1044"/>
      <c r="W57" s="1044"/>
      <c r="X57" s="1044"/>
      <c r="Y57" s="756"/>
      <c r="Z57" s="756"/>
      <c r="AA57" s="756"/>
      <c r="AB57" s="1052"/>
      <c r="AC57" s="1099"/>
      <c r="AD57" s="1080"/>
      <c r="AE57" s="1083"/>
      <c r="AF57" s="1079"/>
      <c r="AG57" s="1079"/>
      <c r="AH57" s="534"/>
      <c r="AI57" s="601"/>
      <c r="AJ57" s="611" t="s">
        <v>674</v>
      </c>
      <c r="AK57" s="612">
        <v>1.1399999999999999</v>
      </c>
      <c r="AL57" s="613">
        <f>AK57*$AF$34</f>
        <v>45.599999999999994</v>
      </c>
      <c r="AM57" s="536" t="s">
        <v>121</v>
      </c>
      <c r="AN57" s="614">
        <f>'Harga Satuan'!$J$176</f>
        <v>90000</v>
      </c>
      <c r="AO57" s="615">
        <f>AL57*AN57</f>
        <v>4103999.9999999995</v>
      </c>
      <c r="AP57" s="622"/>
    </row>
    <row r="58" spans="2:42" s="374" customFormat="1" ht="20" customHeight="1">
      <c r="B58" s="552"/>
      <c r="C58" s="537"/>
      <c r="D58" s="535"/>
      <c r="E58" s="535"/>
      <c r="F58" s="535"/>
      <c r="G58" s="535"/>
      <c r="H58" s="538"/>
      <c r="I58" s="538"/>
      <c r="J58" s="1044"/>
      <c r="K58" s="1044"/>
      <c r="L58" s="1044"/>
      <c r="M58" s="1044"/>
      <c r="N58" s="1044"/>
      <c r="O58" s="1044"/>
      <c r="P58" s="1044"/>
      <c r="Q58" s="1044"/>
      <c r="R58" s="1044"/>
      <c r="S58" s="1044"/>
      <c r="T58" s="1044"/>
      <c r="U58" s="1044"/>
      <c r="V58" s="1044"/>
      <c r="W58" s="1044"/>
      <c r="X58" s="1044"/>
      <c r="Y58" s="756"/>
      <c r="Z58" s="756"/>
      <c r="AA58" s="756"/>
      <c r="AB58" s="1052"/>
      <c r="AC58" s="1099"/>
      <c r="AD58" s="1080"/>
      <c r="AE58" s="1085"/>
      <c r="AF58" s="1086"/>
      <c r="AG58" s="1086"/>
      <c r="AH58" s="534"/>
      <c r="AI58" s="601"/>
      <c r="AJ58" s="611" t="s">
        <v>675</v>
      </c>
      <c r="AK58" s="612">
        <v>0.38</v>
      </c>
      <c r="AL58" s="613">
        <f>AK58*$AF$34</f>
        <v>15.2</v>
      </c>
      <c r="AM58" s="536" t="s">
        <v>121</v>
      </c>
      <c r="AN58" s="614">
        <f>'Harga Satuan'!$J$178</f>
        <v>120000</v>
      </c>
      <c r="AO58" s="615">
        <f>AL58*AN58</f>
        <v>1824000</v>
      </c>
      <c r="AP58" s="943"/>
    </row>
    <row r="59" spans="2:42" s="374" customFormat="1" ht="26.5" customHeight="1">
      <c r="B59" s="552"/>
      <c r="C59" s="537"/>
      <c r="D59" s="535"/>
      <c r="E59" s="535"/>
      <c r="F59" s="535"/>
      <c r="G59" s="535"/>
      <c r="H59" s="538"/>
      <c r="I59" s="538"/>
      <c r="J59" s="1044"/>
      <c r="K59" s="1044"/>
      <c r="L59" s="1044"/>
      <c r="M59" s="1044"/>
      <c r="N59" s="1044"/>
      <c r="O59" s="1044"/>
      <c r="P59" s="1044"/>
      <c r="Q59" s="1044"/>
      <c r="R59" s="1044"/>
      <c r="S59" s="1044"/>
      <c r="T59" s="1044"/>
      <c r="U59" s="1044"/>
      <c r="V59" s="1044"/>
      <c r="W59" s="1044"/>
      <c r="X59" s="1044"/>
      <c r="Y59" s="756"/>
      <c r="Z59" s="756"/>
      <c r="AA59" s="756"/>
      <c r="AB59" s="1052"/>
      <c r="AC59" s="1099"/>
      <c r="AD59" s="1087"/>
      <c r="AE59" s="1083"/>
      <c r="AF59" s="1079"/>
      <c r="AG59" s="1079"/>
      <c r="AH59" s="534"/>
      <c r="AI59" s="601"/>
      <c r="AJ59" s="611" t="s">
        <v>676</v>
      </c>
      <c r="AK59" s="612">
        <v>0.32500000000000001</v>
      </c>
      <c r="AL59" s="613">
        <f>AK59*$AF$34</f>
        <v>13</v>
      </c>
      <c r="AM59" s="536" t="s">
        <v>121</v>
      </c>
      <c r="AN59" s="614">
        <f>'Harga Satuan'!$J$177</f>
        <v>130000</v>
      </c>
      <c r="AO59" s="615">
        <f>AL59*AN59</f>
        <v>1690000</v>
      </c>
      <c r="AP59" s="943"/>
    </row>
    <row r="60" spans="2:42" s="374" customFormat="1" ht="20" customHeight="1">
      <c r="B60" s="552"/>
      <c r="C60" s="537"/>
      <c r="D60" s="535"/>
      <c r="E60" s="535"/>
      <c r="F60" s="535"/>
      <c r="G60" s="535"/>
      <c r="H60" s="1201"/>
      <c r="I60" s="1201"/>
      <c r="J60" s="1044"/>
      <c r="K60" s="1044"/>
      <c r="L60" s="1044"/>
      <c r="M60" s="1044"/>
      <c r="N60" s="1044"/>
      <c r="O60" s="1044"/>
      <c r="P60" s="1044"/>
      <c r="Q60" s="1044"/>
      <c r="R60" s="1044"/>
      <c r="S60" s="1044"/>
      <c r="T60" s="1044"/>
      <c r="U60" s="1044"/>
      <c r="V60" s="1044"/>
      <c r="W60" s="1044"/>
      <c r="X60" s="1044"/>
      <c r="Y60" s="756"/>
      <c r="Z60" s="756"/>
      <c r="AA60" s="756"/>
      <c r="AB60" s="1052"/>
      <c r="AC60" s="1099"/>
      <c r="AD60" s="1080"/>
      <c r="AE60" s="1085"/>
      <c r="AF60" s="1079"/>
      <c r="AG60" s="1079"/>
      <c r="AH60" s="534"/>
      <c r="AI60" s="601"/>
      <c r="AJ60" s="611" t="s">
        <v>124</v>
      </c>
      <c r="AK60" s="616">
        <v>0.29799999999999999</v>
      </c>
      <c r="AL60" s="613">
        <f>AK60*$AF$34</f>
        <v>11.92</v>
      </c>
      <c r="AM60" s="536" t="s">
        <v>121</v>
      </c>
      <c r="AN60" s="614">
        <f>'Harga Satuan'!$J$179</f>
        <v>150000</v>
      </c>
      <c r="AO60" s="615">
        <f>AL60*AN60</f>
        <v>1788000</v>
      </c>
      <c r="AP60" s="943"/>
    </row>
    <row r="61" spans="2:42" s="374" customFormat="1" ht="20" customHeight="1">
      <c r="B61" s="552"/>
      <c r="C61" s="537"/>
      <c r="D61" s="535"/>
      <c r="E61" s="535"/>
      <c r="F61" s="535"/>
      <c r="G61" s="535"/>
      <c r="H61" s="538"/>
      <c r="I61" s="538"/>
      <c r="J61" s="1044"/>
      <c r="K61" s="1044"/>
      <c r="L61" s="1044"/>
      <c r="M61" s="1044"/>
      <c r="N61" s="1044"/>
      <c r="O61" s="1044"/>
      <c r="P61" s="1044"/>
      <c r="Q61" s="1044"/>
      <c r="R61" s="1044"/>
      <c r="S61" s="1044"/>
      <c r="T61" s="1044"/>
      <c r="U61" s="1044"/>
      <c r="V61" s="1044"/>
      <c r="W61" s="1044"/>
      <c r="X61" s="1044"/>
      <c r="Y61" s="756"/>
      <c r="Z61" s="756"/>
      <c r="AA61" s="756"/>
      <c r="AB61" s="1052"/>
      <c r="AC61" s="1099"/>
      <c r="AD61" s="1087"/>
      <c r="AE61" s="1083"/>
      <c r="AF61" s="1079"/>
      <c r="AG61" s="1079"/>
      <c r="AH61" s="534"/>
      <c r="AI61" s="601"/>
      <c r="AJ61" s="617" t="s">
        <v>145</v>
      </c>
      <c r="AK61" s="618"/>
      <c r="AL61" s="619"/>
      <c r="AM61" s="618"/>
      <c r="AN61" s="620"/>
      <c r="AO61" s="621"/>
      <c r="AP61" s="943"/>
    </row>
    <row r="62" spans="2:42" s="374" customFormat="1" ht="20" customHeight="1">
      <c r="B62" s="552"/>
      <c r="C62" s="537"/>
      <c r="D62" s="535"/>
      <c r="E62" s="535"/>
      <c r="F62" s="535"/>
      <c r="G62" s="535"/>
      <c r="H62" s="538"/>
      <c r="I62" s="538"/>
      <c r="J62" s="1044"/>
      <c r="K62" s="1044"/>
      <c r="L62" s="1044"/>
      <c r="M62" s="1044"/>
      <c r="N62" s="1044"/>
      <c r="O62" s="1044"/>
      <c r="P62" s="1044"/>
      <c r="Q62" s="1041"/>
      <c r="R62" s="1044"/>
      <c r="S62" s="1044"/>
      <c r="T62" s="1044"/>
      <c r="U62" s="1044"/>
      <c r="V62" s="1044"/>
      <c r="W62" s="1041"/>
      <c r="X62" s="1044"/>
      <c r="Y62" s="756"/>
      <c r="Z62" s="756"/>
      <c r="AA62" s="756"/>
      <c r="AB62" s="1052"/>
      <c r="AC62" s="1099"/>
      <c r="AD62" s="1087"/>
      <c r="AE62" s="1083"/>
      <c r="AF62" s="1079"/>
      <c r="AG62" s="1079"/>
      <c r="AH62" s="534"/>
      <c r="AI62" s="630"/>
      <c r="AJ62" s="611" t="s">
        <v>339</v>
      </c>
      <c r="AK62" s="616">
        <v>1.3</v>
      </c>
      <c r="AL62" s="613">
        <f>AK62*$AF$34</f>
        <v>52</v>
      </c>
      <c r="AM62" s="536" t="s">
        <v>133</v>
      </c>
      <c r="AN62" s="614">
        <f>'Harga Satuan'!$J$117</f>
        <v>150000</v>
      </c>
      <c r="AO62" s="623">
        <f>AL62*AN62</f>
        <v>7800000</v>
      </c>
      <c r="AP62" s="943"/>
    </row>
    <row r="63" spans="2:42" s="374" customFormat="1" ht="20" customHeight="1">
      <c r="B63" s="552"/>
      <c r="C63" s="537"/>
      <c r="D63" s="535"/>
      <c r="E63" s="535"/>
      <c r="F63" s="535"/>
      <c r="G63" s="535"/>
      <c r="H63" s="538"/>
      <c r="I63" s="538"/>
      <c r="J63" s="1047"/>
      <c r="K63" s="1047"/>
      <c r="L63" s="1047"/>
      <c r="M63" s="1047"/>
      <c r="N63" s="1047"/>
      <c r="O63" s="1047"/>
      <c r="P63" s="1047"/>
      <c r="Q63" s="1047"/>
      <c r="R63" s="1047"/>
      <c r="S63" s="1047"/>
      <c r="T63" s="1047"/>
      <c r="U63" s="1047"/>
      <c r="V63" s="1047"/>
      <c r="W63" s="1047"/>
      <c r="X63" s="1047"/>
      <c r="Y63" s="684"/>
      <c r="Z63" s="684"/>
      <c r="AA63" s="684"/>
      <c r="AB63" s="1054"/>
      <c r="AC63" s="1102"/>
      <c r="AD63" s="1087"/>
      <c r="AE63" s="1083"/>
      <c r="AF63" s="1079"/>
      <c r="AG63" s="1079"/>
      <c r="AH63" s="534"/>
      <c r="AI63" s="630"/>
      <c r="AJ63" s="1107" t="s">
        <v>677</v>
      </c>
      <c r="AK63" s="616">
        <v>15.1</v>
      </c>
      <c r="AL63" s="613">
        <f>AK63*$AF$34</f>
        <v>604</v>
      </c>
      <c r="AM63" s="536" t="s">
        <v>112</v>
      </c>
      <c r="AN63" s="614">
        <v>21000</v>
      </c>
      <c r="AO63" s="623">
        <f>AL63*AN63</f>
        <v>12684000</v>
      </c>
      <c r="AP63" s="943"/>
    </row>
    <row r="64" spans="2:42" s="374" customFormat="1" ht="20" customHeight="1">
      <c r="B64" s="552"/>
      <c r="C64" s="537"/>
      <c r="D64" s="535"/>
      <c r="E64" s="535"/>
      <c r="F64" s="535"/>
      <c r="G64" s="535"/>
      <c r="H64" s="538"/>
      <c r="I64" s="538"/>
      <c r="J64" s="1047"/>
      <c r="K64" s="1047"/>
      <c r="L64" s="1047"/>
      <c r="M64" s="1047"/>
      <c r="N64" s="1047"/>
      <c r="O64" s="1047"/>
      <c r="P64" s="1047"/>
      <c r="Q64" s="1047"/>
      <c r="R64" s="1047"/>
      <c r="S64" s="1047"/>
      <c r="T64" s="1047"/>
      <c r="U64" s="1047"/>
      <c r="V64" s="1047"/>
      <c r="W64" s="1047"/>
      <c r="X64" s="1047"/>
      <c r="Y64" s="684"/>
      <c r="Z64" s="684"/>
      <c r="AA64" s="684"/>
      <c r="AB64" s="1054"/>
      <c r="AC64" s="1102"/>
      <c r="AD64" s="1087"/>
      <c r="AE64" s="1083"/>
      <c r="AF64" s="1079"/>
      <c r="AG64" s="1079"/>
      <c r="AH64" s="534"/>
      <c r="AJ64" s="611"/>
      <c r="AK64" s="616"/>
      <c r="AL64" s="613"/>
      <c r="AM64" s="536"/>
      <c r="AN64" s="614"/>
      <c r="AO64" s="623"/>
    </row>
    <row r="65" spans="2:41" s="374" customFormat="1" ht="20" customHeight="1">
      <c r="B65" s="552"/>
      <c r="C65" s="537"/>
      <c r="D65" s="535"/>
      <c r="E65" s="535"/>
      <c r="F65" s="535"/>
      <c r="G65" s="535"/>
      <c r="H65" s="538"/>
      <c r="I65" s="538"/>
      <c r="J65" s="1044"/>
      <c r="K65" s="1044"/>
      <c r="L65" s="1044"/>
      <c r="M65" s="1044"/>
      <c r="N65" s="1044"/>
      <c r="O65" s="1044"/>
      <c r="P65" s="1044"/>
      <c r="Q65" s="1044"/>
      <c r="R65" s="1044"/>
      <c r="S65" s="1044"/>
      <c r="T65" s="1044"/>
      <c r="U65" s="1044"/>
      <c r="V65" s="1044"/>
      <c r="W65" s="1044"/>
      <c r="X65" s="1044"/>
      <c r="Y65" s="756"/>
      <c r="Z65" s="756"/>
      <c r="AA65" s="756"/>
      <c r="AB65" s="1052"/>
      <c r="AC65" s="1099"/>
      <c r="AD65" s="1087"/>
      <c r="AE65" s="1083"/>
      <c r="AF65" s="1079"/>
      <c r="AG65" s="1079"/>
      <c r="AH65" s="534"/>
      <c r="AJ65" s="624"/>
      <c r="AK65" s="625"/>
      <c r="AL65" s="626"/>
      <c r="AM65" s="627"/>
      <c r="AN65" s="628"/>
      <c r="AO65" s="629">
        <f>SUM(AO57:AO64)</f>
        <v>29890000</v>
      </c>
    </row>
    <row r="66" spans="2:41" s="374" customFormat="1" ht="20" customHeight="1">
      <c r="B66" s="552"/>
      <c r="C66" s="537"/>
      <c r="D66" s="535"/>
      <c r="E66" s="535"/>
      <c r="F66" s="535"/>
      <c r="G66" s="535"/>
      <c r="H66" s="538"/>
      <c r="I66" s="538"/>
      <c r="J66" s="1048"/>
      <c r="K66" s="1044"/>
      <c r="L66" s="1044"/>
      <c r="M66" s="1044"/>
      <c r="N66" s="1044"/>
      <c r="O66" s="1044"/>
      <c r="P66" s="1044"/>
      <c r="Q66" s="1044"/>
      <c r="R66" s="1044"/>
      <c r="S66" s="1044"/>
      <c r="T66" s="1044"/>
      <c r="U66" s="1044"/>
      <c r="V66" s="1044"/>
      <c r="W66" s="1044"/>
      <c r="X66" s="1044"/>
      <c r="Y66" s="756"/>
      <c r="Z66" s="756"/>
      <c r="AA66" s="756"/>
      <c r="AB66" s="1052"/>
      <c r="AC66" s="1099"/>
      <c r="AD66" s="1087"/>
      <c r="AE66" s="1083"/>
      <c r="AF66" s="1079"/>
      <c r="AG66" s="1079"/>
      <c r="AH66" s="534"/>
      <c r="AI66" s="945"/>
      <c r="AJ66" s="631"/>
      <c r="AK66" s="631"/>
      <c r="AL66" s="631"/>
      <c r="AM66" s="631"/>
      <c r="AN66" s="632"/>
      <c r="AO66" s="633"/>
    </row>
    <row r="67" spans="2:41" s="374" customFormat="1" ht="20" customHeight="1">
      <c r="B67" s="552"/>
      <c r="C67" s="537"/>
      <c r="D67" s="535"/>
      <c r="E67" s="535"/>
      <c r="F67" s="535"/>
      <c r="G67" s="535"/>
      <c r="H67" s="538"/>
      <c r="I67" s="538"/>
      <c r="J67" s="1044"/>
      <c r="K67" s="1044"/>
      <c r="L67" s="1044"/>
      <c r="M67" s="1044"/>
      <c r="N67" s="1044"/>
      <c r="O67" s="1044"/>
      <c r="P67" s="1044"/>
      <c r="Q67" s="1044"/>
      <c r="R67" s="1044"/>
      <c r="S67" s="1044"/>
      <c r="T67" s="1044"/>
      <c r="U67" s="1044"/>
      <c r="V67" s="1044"/>
      <c r="W67" s="1044"/>
      <c r="X67" s="1044"/>
      <c r="Y67" s="756"/>
      <c r="Z67" s="756"/>
      <c r="AA67" s="756"/>
      <c r="AB67" s="1052"/>
      <c r="AC67" s="1099"/>
      <c r="AD67" s="1087"/>
      <c r="AE67" s="1083"/>
      <c r="AF67" s="1079"/>
      <c r="AG67" s="1079"/>
      <c r="AH67" s="534"/>
      <c r="AJ67" s="841" t="s">
        <v>687</v>
      </c>
      <c r="AK67" s="649"/>
      <c r="AL67" s="649"/>
      <c r="AM67" s="649"/>
      <c r="AN67" s="649"/>
      <c r="AO67" s="649"/>
    </row>
    <row r="68" spans="2:41" s="374" customFormat="1" ht="20" customHeight="1">
      <c r="B68" s="552"/>
      <c r="C68" s="537"/>
      <c r="D68" s="535"/>
      <c r="E68" s="535"/>
      <c r="F68" s="535"/>
      <c r="G68" s="535"/>
      <c r="H68" s="538"/>
      <c r="I68" s="538"/>
      <c r="J68" s="1044"/>
      <c r="K68" s="1044"/>
      <c r="L68" s="1044"/>
      <c r="M68" s="1044"/>
      <c r="N68" s="1044"/>
      <c r="O68" s="1044"/>
      <c r="P68" s="1044"/>
      <c r="Q68" s="1048"/>
      <c r="R68" s="1044"/>
      <c r="S68" s="1044"/>
      <c r="T68" s="1044"/>
      <c r="U68" s="1044"/>
      <c r="V68" s="1044"/>
      <c r="W68" s="1044"/>
      <c r="X68" s="1044"/>
      <c r="Y68" s="756"/>
      <c r="Z68" s="756"/>
      <c r="AA68" s="756"/>
      <c r="AB68" s="1052"/>
      <c r="AC68" s="1099"/>
      <c r="AD68" s="1087"/>
      <c r="AE68" s="1083"/>
      <c r="AF68" s="1079"/>
      <c r="AG68" s="1079"/>
      <c r="AH68" s="534"/>
      <c r="AJ68" s="1178">
        <f>AB38</f>
        <v>0</v>
      </c>
      <c r="AK68" s="1179"/>
      <c r="AL68" s="1179"/>
      <c r="AM68" s="1179"/>
      <c r="AN68" s="1179"/>
      <c r="AO68" s="1180"/>
    </row>
    <row r="69" spans="2:41" s="374" customFormat="1" ht="20" customHeight="1" thickBot="1">
      <c r="B69" s="552"/>
      <c r="C69" s="537"/>
      <c r="D69" s="535"/>
      <c r="E69" s="535"/>
      <c r="F69" s="535"/>
      <c r="G69" s="535"/>
      <c r="H69" s="538"/>
      <c r="I69" s="538"/>
      <c r="J69" s="1044"/>
      <c r="K69" s="1044"/>
      <c r="L69" s="1044"/>
      <c r="M69" s="1044"/>
      <c r="N69" s="1044"/>
      <c r="O69" s="1044"/>
      <c r="P69" s="1044"/>
      <c r="Q69" s="1044"/>
      <c r="R69" s="1044"/>
      <c r="S69" s="1044"/>
      <c r="T69" s="1044"/>
      <c r="U69" s="1044"/>
      <c r="V69" s="1044"/>
      <c r="W69" s="1044"/>
      <c r="X69" s="1044"/>
      <c r="Y69" s="756"/>
      <c r="Z69" s="756"/>
      <c r="AA69" s="756"/>
      <c r="AB69" s="1052"/>
      <c r="AC69" s="1099"/>
      <c r="AD69" s="1087"/>
      <c r="AE69" s="1083"/>
      <c r="AF69" s="1079"/>
      <c r="AG69" s="1079"/>
      <c r="AH69" s="534"/>
      <c r="AJ69" s="637" t="s">
        <v>139</v>
      </c>
      <c r="AK69" s="638" t="s">
        <v>140</v>
      </c>
      <c r="AL69" s="639" t="s">
        <v>141</v>
      </c>
      <c r="AM69" s="638" t="s">
        <v>142</v>
      </c>
      <c r="AN69" s="640" t="s">
        <v>143</v>
      </c>
      <c r="AO69" s="818" t="s">
        <v>144</v>
      </c>
    </row>
    <row r="70" spans="2:41" s="374" customFormat="1" ht="20" customHeight="1">
      <c r="B70" s="552"/>
      <c r="C70" s="537"/>
      <c r="D70" s="535"/>
      <c r="E70" s="535"/>
      <c r="F70" s="535"/>
      <c r="G70" s="535"/>
      <c r="H70" s="538"/>
      <c r="I70" s="538"/>
      <c r="J70" s="1044"/>
      <c r="K70" s="1044"/>
      <c r="L70" s="1044"/>
      <c r="M70" s="1044"/>
      <c r="N70" s="1044"/>
      <c r="O70" s="1044"/>
      <c r="P70" s="1044"/>
      <c r="Q70" s="1044"/>
      <c r="R70" s="1044"/>
      <c r="S70" s="1044"/>
      <c r="T70" s="1044"/>
      <c r="U70" s="1044"/>
      <c r="V70" s="1044"/>
      <c r="W70" s="1044"/>
      <c r="X70" s="1044"/>
      <c r="Y70" s="756"/>
      <c r="Z70" s="756"/>
      <c r="AA70" s="756"/>
      <c r="AB70" s="1052"/>
      <c r="AC70" s="1099"/>
      <c r="AD70" s="1087"/>
      <c r="AE70" s="1083"/>
      <c r="AF70" s="1079"/>
      <c r="AG70" s="1079"/>
      <c r="AH70" s="534"/>
      <c r="AJ70" s="641" t="s">
        <v>147</v>
      </c>
      <c r="AK70" s="642"/>
      <c r="AL70" s="643"/>
      <c r="AM70" s="642"/>
      <c r="AN70" s="640"/>
      <c r="AO70" s="818"/>
    </row>
    <row r="71" spans="2:41" s="374" customFormat="1" ht="20" customHeight="1">
      <c r="B71" s="552"/>
      <c r="C71" s="537"/>
      <c r="D71" s="535"/>
      <c r="E71" s="535"/>
      <c r="F71" s="535"/>
      <c r="G71" s="535"/>
      <c r="H71" s="538"/>
      <c r="I71" s="538"/>
      <c r="J71" s="1044"/>
      <c r="K71" s="1044"/>
      <c r="L71" s="1044"/>
      <c r="M71" s="1044"/>
      <c r="N71" s="1044"/>
      <c r="O71" s="1044"/>
      <c r="P71" s="1044"/>
      <c r="Q71" s="1044"/>
      <c r="R71" s="1044"/>
      <c r="S71" s="1044"/>
      <c r="T71" s="1044"/>
      <c r="U71" s="1044"/>
      <c r="V71" s="1044"/>
      <c r="W71" s="1044"/>
      <c r="X71" s="1044"/>
      <c r="Y71" s="756"/>
      <c r="Z71" s="756"/>
      <c r="AA71" s="756"/>
      <c r="AB71" s="1052"/>
      <c r="AC71" s="1099"/>
      <c r="AD71" s="1087"/>
      <c r="AE71" s="1083"/>
      <c r="AF71" s="1079"/>
      <c r="AG71" s="1079"/>
      <c r="AH71" s="534"/>
      <c r="AJ71" s="652" t="s">
        <v>120</v>
      </c>
      <c r="AK71" s="653">
        <v>0.3</v>
      </c>
      <c r="AL71" s="654">
        <f>AK$71*$AF$37</f>
        <v>5.3999999999999995</v>
      </c>
      <c r="AM71" s="536" t="s">
        <v>121</v>
      </c>
      <c r="AN71" s="614">
        <f>'Harga Satuan'!$J$176</f>
        <v>90000</v>
      </c>
      <c r="AO71" s="645">
        <f>AL71*AN71</f>
        <v>485999.99999999994</v>
      </c>
    </row>
    <row r="72" spans="2:41" s="374" customFormat="1" ht="20" customHeight="1">
      <c r="B72" s="552"/>
      <c r="C72" s="537"/>
      <c r="D72" s="535"/>
      <c r="E72" s="535"/>
      <c r="F72" s="535"/>
      <c r="G72" s="535"/>
      <c r="H72" s="538"/>
      <c r="I72" s="538"/>
      <c r="J72" s="1044"/>
      <c r="K72" s="1044"/>
      <c r="L72" s="1044"/>
      <c r="M72" s="1044"/>
      <c r="N72" s="1044"/>
      <c r="O72" s="1044"/>
      <c r="P72" s="1044"/>
      <c r="Q72" s="1044"/>
      <c r="R72" s="1044"/>
      <c r="S72" s="1044"/>
      <c r="T72" s="1044"/>
      <c r="U72" s="1044"/>
      <c r="V72" s="1044"/>
      <c r="W72" s="1044"/>
      <c r="X72" s="1044"/>
      <c r="Y72" s="756"/>
      <c r="Z72" s="756"/>
      <c r="AA72" s="756"/>
      <c r="AB72" s="1052"/>
      <c r="AC72" s="1099"/>
      <c r="AD72" s="1087"/>
      <c r="AE72" s="1083"/>
      <c r="AF72" s="1079"/>
      <c r="AG72" s="1079"/>
      <c r="AH72" s="534"/>
      <c r="AJ72" s="652" t="s">
        <v>124</v>
      </c>
      <c r="AK72" s="653">
        <v>0.01</v>
      </c>
      <c r="AL72" s="654">
        <f>AK72*$AF$37</f>
        <v>0.18</v>
      </c>
      <c r="AM72" s="536" t="s">
        <v>121</v>
      </c>
      <c r="AN72" s="614" t="s">
        <v>699</v>
      </c>
      <c r="AO72" s="645" t="e">
        <f>AL72*AN72</f>
        <v>#VALUE!</v>
      </c>
    </row>
    <row r="73" spans="2:41" s="374" customFormat="1" ht="20" customHeight="1">
      <c r="B73" s="552"/>
      <c r="C73" s="537"/>
      <c r="D73" s="535"/>
      <c r="E73" s="535"/>
      <c r="F73" s="535"/>
      <c r="G73" s="535"/>
      <c r="H73" s="538"/>
      <c r="I73" s="538"/>
      <c r="J73" s="1044"/>
      <c r="K73" s="1044"/>
      <c r="L73" s="1044"/>
      <c r="M73" s="1044"/>
      <c r="N73" s="1044"/>
      <c r="O73" s="1044"/>
      <c r="P73" s="1044"/>
      <c r="Q73" s="1044"/>
      <c r="R73" s="1044"/>
      <c r="S73" s="1044"/>
      <c r="T73" s="1044"/>
      <c r="U73" s="1044"/>
      <c r="V73" s="1044"/>
      <c r="W73" s="1044"/>
      <c r="X73" s="1044"/>
      <c r="Y73" s="756"/>
      <c r="Z73" s="756"/>
      <c r="AA73" s="756"/>
      <c r="AB73" s="1052"/>
      <c r="AC73" s="1099"/>
      <c r="AD73" s="1087"/>
      <c r="AE73" s="1083"/>
      <c r="AF73" s="1079"/>
      <c r="AG73" s="1079"/>
      <c r="AH73" s="534"/>
      <c r="AJ73" s="641" t="s">
        <v>145</v>
      </c>
      <c r="AK73" s="642"/>
      <c r="AL73" s="643"/>
      <c r="AM73" s="642"/>
      <c r="AN73" s="640"/>
      <c r="AO73" s="818"/>
    </row>
    <row r="74" spans="2:41" s="374" customFormat="1" ht="20" customHeight="1">
      <c r="B74" s="552"/>
      <c r="C74" s="537"/>
      <c r="D74" s="535"/>
      <c r="E74" s="535"/>
      <c r="F74" s="535"/>
      <c r="G74" s="535"/>
      <c r="H74" s="538"/>
      <c r="I74" s="538"/>
      <c r="J74" s="1044"/>
      <c r="K74" s="1044"/>
      <c r="L74" s="1044"/>
      <c r="M74" s="1044"/>
      <c r="N74" s="1044"/>
      <c r="O74" s="1044"/>
      <c r="P74" s="1044"/>
      <c r="Q74" s="1044"/>
      <c r="R74" s="1044"/>
      <c r="S74" s="1044"/>
      <c r="T74" s="1044"/>
      <c r="U74" s="1044"/>
      <c r="V74" s="1044"/>
      <c r="W74" s="1044"/>
      <c r="X74" s="1044"/>
      <c r="Y74" s="756"/>
      <c r="Z74" s="756"/>
      <c r="AA74" s="756"/>
      <c r="AB74" s="1052"/>
      <c r="AC74" s="1099"/>
      <c r="AD74" s="1087"/>
      <c r="AE74" s="1083"/>
      <c r="AF74" s="1079"/>
      <c r="AG74" s="1079"/>
      <c r="AH74" s="534"/>
      <c r="AJ74" s="652" t="s">
        <v>292</v>
      </c>
      <c r="AK74" s="653">
        <v>1.2</v>
      </c>
      <c r="AL74" s="654">
        <f>AK74*$AF$37</f>
        <v>21.599999999999998</v>
      </c>
      <c r="AM74" s="536" t="s">
        <v>133</v>
      </c>
      <c r="AN74" s="614">
        <v>60000</v>
      </c>
      <c r="AO74" s="645">
        <f>AL74*AN74</f>
        <v>1295999.9999999998</v>
      </c>
    </row>
    <row r="75" spans="2:41" s="374" customFormat="1" ht="20" customHeight="1">
      <c r="B75" s="552"/>
      <c r="C75" s="537"/>
      <c r="D75" s="535"/>
      <c r="E75" s="535"/>
      <c r="F75" s="535"/>
      <c r="G75" s="535"/>
      <c r="H75" s="538"/>
      <c r="I75" s="538"/>
      <c r="J75" s="1044"/>
      <c r="K75" s="1044"/>
      <c r="L75" s="1044"/>
      <c r="M75" s="1044"/>
      <c r="N75" s="1044"/>
      <c r="O75" s="1044"/>
      <c r="P75" s="1044"/>
      <c r="Q75" s="1044"/>
      <c r="R75" s="1044"/>
      <c r="S75" s="1044"/>
      <c r="T75" s="1044"/>
      <c r="U75" s="1044"/>
      <c r="V75" s="1044"/>
      <c r="W75" s="1044"/>
      <c r="X75" s="1044"/>
      <c r="Y75" s="756"/>
      <c r="Z75" s="756"/>
      <c r="AA75" s="756"/>
      <c r="AB75" s="1052"/>
      <c r="AC75" s="1099"/>
      <c r="AD75" s="1087"/>
      <c r="AE75" s="1083"/>
      <c r="AF75" s="1079"/>
      <c r="AG75" s="1079"/>
      <c r="AH75" s="534"/>
      <c r="AJ75" s="655"/>
      <c r="AK75" s="655"/>
      <c r="AL75" s="655"/>
      <c r="AM75" s="655"/>
      <c r="AN75" s="655"/>
      <c r="AO75" s="656" t="e">
        <f>SUM(AO71:AO74)</f>
        <v>#VALUE!</v>
      </c>
    </row>
    <row r="76" spans="2:41" s="374" customFormat="1" ht="20" customHeight="1">
      <c r="B76" s="552"/>
      <c r="C76" s="537"/>
      <c r="D76" s="535"/>
      <c r="E76" s="535"/>
      <c r="F76" s="535"/>
      <c r="G76" s="535"/>
      <c r="H76" s="538"/>
      <c r="I76" s="538"/>
      <c r="J76" s="1044"/>
      <c r="K76" s="1044"/>
      <c r="L76" s="1044"/>
      <c r="M76" s="1044"/>
      <c r="N76" s="1044"/>
      <c r="O76" s="1044"/>
      <c r="P76" s="1044"/>
      <c r="Q76" s="1044"/>
      <c r="R76" s="1044"/>
      <c r="S76" s="1044"/>
      <c r="T76" s="1044"/>
      <c r="U76" s="1044"/>
      <c r="V76" s="1044"/>
      <c r="W76" s="1044"/>
      <c r="X76" s="1044"/>
      <c r="Y76" s="756"/>
      <c r="Z76" s="756"/>
      <c r="AA76" s="756"/>
      <c r="AB76" s="1052"/>
      <c r="AC76" s="1099"/>
      <c r="AD76" s="1087"/>
      <c r="AE76" s="1083"/>
      <c r="AF76" s="1079"/>
      <c r="AG76" s="1079"/>
      <c r="AH76" s="534"/>
      <c r="AI76" s="187"/>
      <c r="AJ76" s="842"/>
      <c r="AK76" s="940"/>
      <c r="AL76" s="626"/>
      <c r="AM76" s="627"/>
      <c r="AN76" s="628"/>
      <c r="AO76" s="941"/>
    </row>
    <row r="77" spans="2:41" s="374" customFormat="1" ht="20" customHeight="1">
      <c r="B77" s="552"/>
      <c r="C77" s="537"/>
      <c r="D77" s="535"/>
      <c r="E77" s="535"/>
      <c r="F77" s="535"/>
      <c r="G77" s="535"/>
      <c r="H77" s="538"/>
      <c r="I77" s="538"/>
      <c r="J77" s="1044"/>
      <c r="K77" s="1044"/>
      <c r="L77" s="1044"/>
      <c r="M77" s="1044"/>
      <c r="N77" s="1044"/>
      <c r="O77" s="1044"/>
      <c r="P77" s="1044"/>
      <c r="Q77" s="1044"/>
      <c r="R77" s="1044"/>
      <c r="S77" s="1044"/>
      <c r="T77" s="1044"/>
      <c r="U77" s="1044"/>
      <c r="V77" s="1044"/>
      <c r="W77" s="1044"/>
      <c r="X77" s="1044"/>
      <c r="Y77" s="756"/>
      <c r="Z77" s="756"/>
      <c r="AA77" s="756"/>
      <c r="AB77" s="1052"/>
      <c r="AC77" s="1099"/>
      <c r="AD77" s="1087"/>
      <c r="AE77" s="1083"/>
      <c r="AF77" s="1079"/>
      <c r="AG77" s="1079"/>
      <c r="AH77" s="534"/>
      <c r="AI77" s="187"/>
      <c r="AJ77" s="842"/>
      <c r="AK77" s="940"/>
      <c r="AL77" s="626"/>
      <c r="AM77" s="627"/>
      <c r="AN77" s="628"/>
      <c r="AO77" s="942"/>
    </row>
    <row r="78" spans="2:41" s="374" customFormat="1" ht="20" customHeight="1">
      <c r="B78" s="552"/>
      <c r="C78" s="537"/>
      <c r="D78" s="535"/>
      <c r="E78" s="535"/>
      <c r="F78" s="535"/>
      <c r="G78" s="535"/>
      <c r="H78" s="538"/>
      <c r="I78" s="538"/>
      <c r="J78" s="1044"/>
      <c r="K78" s="1044"/>
      <c r="L78" s="1044"/>
      <c r="M78" s="1044"/>
      <c r="N78" s="1044"/>
      <c r="O78" s="1044"/>
      <c r="P78" s="1044"/>
      <c r="Q78" s="1044"/>
      <c r="R78" s="1044"/>
      <c r="S78" s="1044"/>
      <c r="T78" s="1044"/>
      <c r="U78" s="1044"/>
      <c r="V78" s="1044"/>
      <c r="W78" s="1044"/>
      <c r="X78" s="1044"/>
      <c r="Y78" s="756"/>
      <c r="Z78" s="756"/>
      <c r="AA78" s="756"/>
      <c r="AB78" s="1052"/>
      <c r="AC78" s="1099"/>
      <c r="AD78" s="1087"/>
      <c r="AE78" s="1083"/>
      <c r="AF78" s="1079"/>
      <c r="AG78" s="1079"/>
      <c r="AH78" s="534"/>
      <c r="AI78" s="187"/>
      <c r="AJ78" s="810"/>
      <c r="AK78" s="810"/>
      <c r="AL78" s="810"/>
      <c r="AM78" s="810"/>
      <c r="AN78" s="811"/>
      <c r="AO78" s="633"/>
    </row>
    <row r="79" spans="2:41" s="374" customFormat="1" ht="20" customHeight="1">
      <c r="B79" s="552"/>
      <c r="C79" s="537"/>
      <c r="D79" s="535"/>
      <c r="E79" s="535"/>
      <c r="F79" s="535"/>
      <c r="G79" s="535"/>
      <c r="H79" s="538"/>
      <c r="I79" s="538"/>
      <c r="J79" s="1044"/>
      <c r="K79" s="1044"/>
      <c r="L79" s="1044"/>
      <c r="M79" s="1044"/>
      <c r="N79" s="1044"/>
      <c r="O79" s="1044"/>
      <c r="P79" s="1044"/>
      <c r="Q79" s="1044"/>
      <c r="R79" s="1044"/>
      <c r="S79" s="1044"/>
      <c r="T79" s="1044"/>
      <c r="U79" s="1044"/>
      <c r="V79" s="1044"/>
      <c r="W79" s="1044"/>
      <c r="X79" s="1044"/>
      <c r="Y79" s="756"/>
      <c r="Z79" s="756"/>
      <c r="AA79" s="756"/>
      <c r="AB79" s="1052"/>
      <c r="AC79" s="1099"/>
      <c r="AD79" s="1087"/>
      <c r="AE79" s="1083"/>
      <c r="AF79" s="1079"/>
      <c r="AG79" s="1079"/>
      <c r="AH79" s="534"/>
      <c r="AI79" s="187"/>
      <c r="AJ79" s="810"/>
      <c r="AK79" s="946"/>
      <c r="AL79" s="947"/>
      <c r="AM79" s="948"/>
      <c r="AN79" s="944"/>
      <c r="AO79" s="650"/>
    </row>
    <row r="80" spans="2:41" s="374" customFormat="1" ht="20" customHeight="1">
      <c r="B80" s="552"/>
      <c r="C80" s="537"/>
      <c r="D80" s="535"/>
      <c r="E80" s="535"/>
      <c r="F80" s="535"/>
      <c r="G80" s="535"/>
      <c r="H80" s="538"/>
      <c r="I80" s="538"/>
      <c r="J80" s="1044"/>
      <c r="K80" s="1044"/>
      <c r="L80" s="1044"/>
      <c r="M80" s="1044"/>
      <c r="N80" s="1044"/>
      <c r="O80" s="1044"/>
      <c r="P80" s="1044"/>
      <c r="Q80" s="1044"/>
      <c r="R80" s="1044"/>
      <c r="S80" s="1044"/>
      <c r="T80" s="1044"/>
      <c r="U80" s="1044"/>
      <c r="V80" s="1044"/>
      <c r="W80" s="1044"/>
      <c r="X80" s="1044"/>
      <c r="Y80" s="756"/>
      <c r="Z80" s="756"/>
      <c r="AA80" s="756"/>
      <c r="AB80" s="1052"/>
      <c r="AC80" s="1099"/>
      <c r="AD80" s="1087"/>
      <c r="AE80" s="1083"/>
      <c r="AF80" s="1079"/>
      <c r="AG80" s="1079"/>
      <c r="AH80" s="534"/>
    </row>
    <row r="81" spans="2:41" s="374" customFormat="1" ht="20" customHeight="1">
      <c r="B81" s="552"/>
      <c r="C81" s="537"/>
      <c r="D81" s="535"/>
      <c r="E81" s="535"/>
      <c r="F81" s="535"/>
      <c r="G81" s="535"/>
      <c r="H81" s="538"/>
      <c r="I81" s="538"/>
      <c r="J81" s="1044"/>
      <c r="K81" s="1044"/>
      <c r="L81" s="1044"/>
      <c r="M81" s="1044"/>
      <c r="N81" s="1044"/>
      <c r="O81" s="1044"/>
      <c r="P81" s="1044"/>
      <c r="Q81" s="1044"/>
      <c r="R81" s="1044"/>
      <c r="S81" s="1044"/>
      <c r="T81" s="1044"/>
      <c r="U81" s="1044"/>
      <c r="V81" s="1044"/>
      <c r="W81" s="1044"/>
      <c r="X81" s="1044"/>
      <c r="Y81" s="756"/>
      <c r="Z81" s="756"/>
      <c r="AA81" s="756"/>
      <c r="AB81" s="1052"/>
      <c r="AC81" s="1099"/>
      <c r="AD81" s="1087"/>
      <c r="AE81" s="1083"/>
      <c r="AF81" s="1079"/>
      <c r="AG81" s="1079"/>
      <c r="AH81" s="534"/>
      <c r="AJ81" s="949"/>
      <c r="AK81" s="649"/>
      <c r="AL81" s="649"/>
      <c r="AM81" s="649"/>
      <c r="AN81" s="649"/>
      <c r="AO81" s="649"/>
    </row>
    <row r="82" spans="2:41" s="374" customFormat="1" ht="20" customHeight="1">
      <c r="B82" s="552"/>
      <c r="C82" s="537"/>
      <c r="D82" s="535"/>
      <c r="E82" s="535"/>
      <c r="F82" s="535"/>
      <c r="G82" s="535"/>
      <c r="H82" s="538"/>
      <c r="I82" s="538"/>
      <c r="J82" s="1044"/>
      <c r="K82" s="1044"/>
      <c r="L82" s="1044"/>
      <c r="M82" s="1044"/>
      <c r="N82" s="1044"/>
      <c r="O82" s="1044"/>
      <c r="P82" s="1044"/>
      <c r="Q82" s="1044"/>
      <c r="R82" s="1044"/>
      <c r="S82" s="1044"/>
      <c r="T82" s="1044"/>
      <c r="U82" s="1044"/>
      <c r="V82" s="1044"/>
      <c r="W82" s="1044"/>
      <c r="X82" s="1044"/>
      <c r="Y82" s="756"/>
      <c r="Z82" s="756"/>
      <c r="AA82" s="756"/>
      <c r="AB82" s="1052"/>
      <c r="AC82" s="1099"/>
      <c r="AD82" s="1087"/>
      <c r="AE82" s="1083"/>
      <c r="AF82" s="1079"/>
      <c r="AG82" s="1079"/>
      <c r="AH82" s="534"/>
      <c r="AJ82" s="1197"/>
      <c r="AK82" s="1197"/>
      <c r="AL82" s="1197"/>
      <c r="AM82" s="1197"/>
      <c r="AN82" s="1197"/>
      <c r="AO82" s="1197"/>
    </row>
    <row r="83" spans="2:41" s="374" customFormat="1" ht="20" customHeight="1">
      <c r="B83" s="552"/>
      <c r="C83" s="537"/>
      <c r="D83" s="535"/>
      <c r="E83" s="535"/>
      <c r="F83" s="535"/>
      <c r="G83" s="535"/>
      <c r="H83" s="538"/>
      <c r="I83" s="538"/>
      <c r="J83" s="1044"/>
      <c r="K83" s="1044"/>
      <c r="L83" s="1044"/>
      <c r="M83" s="1044"/>
      <c r="N83" s="1044"/>
      <c r="O83" s="1044"/>
      <c r="P83" s="1044"/>
      <c r="Q83" s="1044"/>
      <c r="R83" s="1044"/>
      <c r="S83" s="1044"/>
      <c r="T83" s="1044"/>
      <c r="U83" s="1044"/>
      <c r="V83" s="1044"/>
      <c r="W83" s="1044"/>
      <c r="X83" s="1044"/>
      <c r="Y83" s="756"/>
      <c r="Z83" s="756"/>
      <c r="AA83" s="756"/>
      <c r="AB83" s="1052"/>
      <c r="AC83" s="1099"/>
      <c r="AD83" s="1087"/>
      <c r="AE83" s="1083"/>
      <c r="AF83" s="1079"/>
      <c r="AG83" s="1079"/>
      <c r="AH83" s="534"/>
      <c r="AJ83" s="1035"/>
      <c r="AK83" s="1035"/>
      <c r="AL83" s="1035"/>
      <c r="AM83" s="1035"/>
      <c r="AN83" s="1035"/>
      <c r="AO83" s="1035"/>
    </row>
    <row r="84" spans="2:41" s="374" customFormat="1" ht="20" customHeight="1">
      <c r="B84" s="552"/>
      <c r="C84" s="537"/>
      <c r="D84" s="535"/>
      <c r="E84" s="535"/>
      <c r="F84" s="535"/>
      <c r="G84" s="535"/>
      <c r="H84" s="538"/>
      <c r="I84" s="538"/>
      <c r="J84" s="1048"/>
      <c r="K84" s="1044"/>
      <c r="L84" s="1044"/>
      <c r="M84" s="1044"/>
      <c r="N84" s="1044"/>
      <c r="O84" s="1044"/>
      <c r="P84" s="1044"/>
      <c r="Q84" s="1044"/>
      <c r="R84" s="1044"/>
      <c r="S84" s="1044"/>
      <c r="T84" s="1044"/>
      <c r="U84" s="1044"/>
      <c r="V84" s="1044"/>
      <c r="W84" s="1044"/>
      <c r="X84" s="1044"/>
      <c r="Y84" s="756"/>
      <c r="Z84" s="756"/>
      <c r="AA84" s="756"/>
      <c r="AB84" s="1052"/>
      <c r="AC84" s="1099"/>
      <c r="AD84" s="1087"/>
      <c r="AE84" s="1083"/>
      <c r="AF84" s="1079"/>
      <c r="AG84" s="1079"/>
      <c r="AH84" s="534"/>
      <c r="AJ84" s="938"/>
      <c r="AK84" s="1035"/>
      <c r="AL84" s="1035"/>
      <c r="AM84" s="1035"/>
      <c r="AN84" s="1035"/>
      <c r="AO84" s="1035"/>
    </row>
    <row r="85" spans="2:41" s="374" customFormat="1" ht="20" customHeight="1">
      <c r="B85" s="552"/>
      <c r="C85" s="537"/>
      <c r="D85" s="535"/>
      <c r="E85" s="535"/>
      <c r="F85" s="535"/>
      <c r="G85" s="535"/>
      <c r="H85" s="538"/>
      <c r="I85" s="538"/>
      <c r="J85" s="1044"/>
      <c r="K85" s="1044"/>
      <c r="L85" s="1044"/>
      <c r="M85" s="1044"/>
      <c r="N85" s="1044"/>
      <c r="O85" s="1044"/>
      <c r="P85" s="1044"/>
      <c r="Q85" s="1044"/>
      <c r="R85" s="1044"/>
      <c r="S85" s="1044"/>
      <c r="T85" s="1044"/>
      <c r="U85" s="1044"/>
      <c r="V85" s="1044"/>
      <c r="W85" s="1044"/>
      <c r="X85" s="1044"/>
      <c r="Y85" s="756"/>
      <c r="Z85" s="756"/>
      <c r="AA85" s="756"/>
      <c r="AB85" s="1052"/>
      <c r="AC85" s="1099"/>
      <c r="AD85" s="1087"/>
      <c r="AE85" s="1083"/>
      <c r="AF85" s="1079"/>
      <c r="AG85" s="1079"/>
      <c r="AH85" s="534"/>
      <c r="AJ85" s="950"/>
      <c r="AK85" s="951"/>
      <c r="AL85" s="952"/>
      <c r="AM85" s="627"/>
      <c r="AN85" s="628"/>
      <c r="AO85" s="939"/>
    </row>
    <row r="86" spans="2:41" s="374" customFormat="1" ht="20" customHeight="1">
      <c r="B86" s="552"/>
      <c r="C86" s="537"/>
      <c r="D86" s="535"/>
      <c r="E86" s="535"/>
      <c r="F86" s="535"/>
      <c r="G86" s="535"/>
      <c r="H86" s="538"/>
      <c r="I86" s="538"/>
      <c r="J86" s="1044"/>
      <c r="K86" s="1044"/>
      <c r="L86" s="1044"/>
      <c r="M86" s="1044"/>
      <c r="N86" s="1044"/>
      <c r="O86" s="1044"/>
      <c r="P86" s="1044"/>
      <c r="Q86" s="1044"/>
      <c r="R86" s="1044"/>
      <c r="S86" s="1044"/>
      <c r="T86" s="1044"/>
      <c r="U86" s="1044"/>
      <c r="V86" s="1044"/>
      <c r="W86" s="1044"/>
      <c r="X86" s="1044"/>
      <c r="Y86" s="756"/>
      <c r="Z86" s="756"/>
      <c r="AA86" s="756"/>
      <c r="AB86" s="1052"/>
      <c r="AC86" s="1099"/>
      <c r="AD86" s="1087"/>
      <c r="AE86" s="1083"/>
      <c r="AF86" s="1079"/>
      <c r="AG86" s="1079"/>
      <c r="AH86" s="534"/>
      <c r="AJ86" s="950"/>
      <c r="AK86" s="951"/>
      <c r="AL86" s="952"/>
      <c r="AM86" s="627"/>
      <c r="AN86" s="628"/>
      <c r="AO86" s="939"/>
    </row>
    <row r="87" spans="2:41" s="374" customFormat="1" ht="20" customHeight="1">
      <c r="B87" s="552"/>
      <c r="C87" s="537"/>
      <c r="D87" s="535"/>
      <c r="E87" s="535"/>
      <c r="F87" s="535"/>
      <c r="G87" s="535"/>
      <c r="H87" s="538"/>
      <c r="I87" s="538"/>
      <c r="J87" s="1044"/>
      <c r="K87" s="1044"/>
      <c r="L87" s="1044"/>
      <c r="M87" s="1044"/>
      <c r="N87" s="1044"/>
      <c r="O87" s="1044"/>
      <c r="P87" s="1044"/>
      <c r="Q87" s="1044"/>
      <c r="R87" s="1044"/>
      <c r="S87" s="1044"/>
      <c r="T87" s="1044"/>
      <c r="U87" s="1044"/>
      <c r="V87" s="1044"/>
      <c r="W87" s="1044"/>
      <c r="X87" s="1044"/>
      <c r="Y87" s="756"/>
      <c r="Z87" s="756"/>
      <c r="AA87" s="756"/>
      <c r="AB87" s="1052"/>
      <c r="AC87" s="1099"/>
      <c r="AD87" s="1087"/>
      <c r="AE87" s="1083"/>
      <c r="AF87" s="1079"/>
      <c r="AG87" s="1079"/>
      <c r="AH87" s="534"/>
      <c r="AJ87" s="938"/>
      <c r="AK87" s="1035"/>
      <c r="AL87" s="1035"/>
      <c r="AM87" s="1035"/>
      <c r="AN87" s="1035"/>
      <c r="AO87" s="1035"/>
    </row>
    <row r="88" spans="2:41" s="374" customFormat="1" ht="20" customHeight="1" thickBot="1">
      <c r="B88" s="552"/>
      <c r="C88" s="537"/>
      <c r="D88" s="535"/>
      <c r="E88" s="535"/>
      <c r="F88" s="535"/>
      <c r="G88" s="535"/>
      <c r="H88" s="538"/>
      <c r="I88" s="538"/>
      <c r="J88" s="1044"/>
      <c r="K88" s="1044"/>
      <c r="L88" s="1044"/>
      <c r="M88" s="1044"/>
      <c r="N88" s="1044"/>
      <c r="O88" s="1044"/>
      <c r="P88" s="1044"/>
      <c r="Q88" s="1044"/>
      <c r="R88" s="1044"/>
      <c r="S88" s="1044"/>
      <c r="T88" s="1044"/>
      <c r="U88" s="1044"/>
      <c r="V88" s="1044"/>
      <c r="W88" s="1044"/>
      <c r="X88" s="1044"/>
      <c r="Y88" s="756"/>
      <c r="Z88" s="756"/>
      <c r="AA88" s="756"/>
      <c r="AB88" s="1052"/>
      <c r="AC88" s="1103"/>
      <c r="AD88" s="1088"/>
      <c r="AE88" s="1089"/>
      <c r="AF88" s="1090"/>
      <c r="AG88" s="1090"/>
      <c r="AH88" s="534"/>
      <c r="AJ88" s="950"/>
      <c r="AK88" s="951"/>
      <c r="AL88" s="952"/>
      <c r="AM88" s="627"/>
      <c r="AN88" s="628"/>
      <c r="AO88" s="939"/>
    </row>
    <row r="89" spans="2:41" s="374" customFormat="1" ht="20" customHeight="1">
      <c r="B89" s="552"/>
      <c r="C89" s="537"/>
      <c r="D89" s="535"/>
      <c r="E89" s="535"/>
      <c r="F89" s="535"/>
      <c r="G89" s="535"/>
      <c r="H89" s="538"/>
      <c r="I89" s="538"/>
      <c r="J89" s="585"/>
      <c r="K89" s="13"/>
      <c r="L89" s="13"/>
      <c r="M89" s="13"/>
      <c r="N89" s="13"/>
      <c r="O89" s="13"/>
      <c r="P89" s="13"/>
      <c r="Q89" s="13"/>
      <c r="R89" s="13"/>
      <c r="S89" s="13"/>
      <c r="T89" s="13"/>
      <c r="U89" s="13"/>
      <c r="V89" s="13"/>
      <c r="W89" s="13"/>
      <c r="X89" s="13"/>
      <c r="Y89" s="13"/>
      <c r="Z89" s="13"/>
      <c r="AA89" s="13"/>
      <c r="AB89" s="13"/>
      <c r="AC89" s="13"/>
      <c r="AD89" s="544"/>
      <c r="AE89" s="545"/>
      <c r="AH89" s="534"/>
      <c r="AJ89" s="655"/>
      <c r="AK89" s="655"/>
      <c r="AL89" s="655"/>
      <c r="AM89" s="655"/>
      <c r="AN89" s="655"/>
      <c r="AO89" s="953">
        <f>SUM(AO85:AO88)</f>
        <v>0</v>
      </c>
    </row>
    <row r="90" spans="2:41" s="374" customFormat="1" ht="20" customHeight="1">
      <c r="B90" s="552"/>
      <c r="C90" s="537"/>
      <c r="D90" s="535"/>
      <c r="E90" s="535"/>
      <c r="F90" s="535"/>
      <c r="G90" s="535"/>
      <c r="H90" s="538"/>
      <c r="I90" s="538"/>
      <c r="J90" s="585"/>
      <c r="K90" s="13"/>
      <c r="L90" s="13"/>
      <c r="M90" s="13"/>
      <c r="N90" s="13"/>
      <c r="O90" s="13"/>
      <c r="P90" s="13"/>
      <c r="Q90" s="13"/>
      <c r="R90" s="13"/>
      <c r="S90" s="13"/>
      <c r="T90" s="13"/>
      <c r="U90" s="13"/>
      <c r="V90" s="13"/>
      <c r="W90" s="13"/>
      <c r="X90" s="13"/>
      <c r="Y90" s="13"/>
      <c r="Z90" s="13"/>
      <c r="AA90" s="13"/>
      <c r="AB90" s="13"/>
      <c r="AC90" s="13"/>
      <c r="AD90" s="544"/>
      <c r="AE90" s="545"/>
      <c r="AH90" s="534"/>
    </row>
    <row r="91" spans="2:41" s="374" customFormat="1" ht="20" customHeight="1">
      <c r="B91" s="552"/>
      <c r="C91" s="537"/>
      <c r="D91" s="535"/>
      <c r="E91" s="535"/>
      <c r="F91" s="535"/>
      <c r="G91" s="535"/>
      <c r="H91" s="538"/>
      <c r="I91" s="577"/>
      <c r="J91" s="585"/>
      <c r="K91" s="13"/>
      <c r="L91" s="13"/>
      <c r="M91" s="13"/>
      <c r="N91" s="13"/>
      <c r="O91" s="13"/>
      <c r="P91" s="13"/>
      <c r="Q91" s="13"/>
      <c r="R91" s="13"/>
      <c r="S91" s="13"/>
      <c r="T91" s="13"/>
      <c r="U91" s="13"/>
      <c r="V91" s="13"/>
      <c r="W91" s="13"/>
      <c r="X91" s="13"/>
      <c r="Y91" s="13"/>
      <c r="Z91" s="13"/>
      <c r="AA91" s="13"/>
      <c r="AB91" s="13"/>
      <c r="AC91" s="13"/>
      <c r="AD91" s="544"/>
      <c r="AE91" s="545"/>
      <c r="AH91" s="534"/>
    </row>
    <row r="92" spans="2:41" s="374" customFormat="1" ht="20" customHeight="1">
      <c r="B92" s="552"/>
      <c r="C92" s="537"/>
      <c r="D92" s="535"/>
      <c r="E92" s="535"/>
      <c r="F92" s="535"/>
      <c r="G92" s="535"/>
      <c r="H92" s="538"/>
      <c r="J92" s="585"/>
      <c r="K92" s="13"/>
      <c r="L92" s="13"/>
      <c r="M92" s="13"/>
      <c r="N92" s="13"/>
      <c r="O92" s="13"/>
      <c r="P92" s="13"/>
      <c r="Q92" s="13"/>
      <c r="R92" s="13"/>
      <c r="S92" s="13"/>
      <c r="T92" s="13"/>
      <c r="U92" s="13"/>
      <c r="V92" s="13"/>
      <c r="W92" s="13"/>
      <c r="X92" s="13"/>
      <c r="Y92" s="13"/>
      <c r="Z92" s="13"/>
      <c r="AA92" s="13"/>
      <c r="AB92" s="13"/>
      <c r="AC92" s="13"/>
      <c r="AD92" s="544"/>
      <c r="AE92" s="545"/>
      <c r="AH92" s="534"/>
    </row>
    <row r="93" spans="2:41" s="374" customFormat="1" ht="20" customHeight="1">
      <c r="B93" s="552"/>
      <c r="C93" s="537"/>
      <c r="D93" s="535"/>
      <c r="E93" s="535"/>
      <c r="F93" s="535"/>
      <c r="G93" s="535"/>
      <c r="H93" s="538"/>
      <c r="I93" s="538"/>
      <c r="J93" s="585"/>
      <c r="K93" s="13"/>
      <c r="L93" s="13"/>
      <c r="M93" s="13"/>
      <c r="N93" s="13"/>
      <c r="O93" s="13"/>
      <c r="P93" s="13"/>
      <c r="Q93" s="13"/>
      <c r="R93" s="13"/>
      <c r="S93" s="13"/>
      <c r="T93" s="13"/>
      <c r="U93" s="13"/>
      <c r="V93" s="13"/>
      <c r="W93" s="13"/>
      <c r="X93" s="13"/>
      <c r="Y93" s="13"/>
      <c r="Z93" s="13"/>
      <c r="AA93" s="13"/>
      <c r="AB93" s="13"/>
      <c r="AC93" s="13"/>
      <c r="AD93" s="544"/>
      <c r="AE93" s="545"/>
      <c r="AH93" s="534"/>
    </row>
    <row r="94" spans="2:41" s="374" customFormat="1" ht="20" customHeight="1">
      <c r="B94" s="552"/>
      <c r="C94" s="537"/>
      <c r="D94" s="535"/>
      <c r="E94" s="535"/>
      <c r="F94" s="535"/>
      <c r="G94" s="535"/>
      <c r="H94" s="538"/>
      <c r="I94" s="538"/>
      <c r="J94" s="585"/>
      <c r="K94" s="13"/>
      <c r="L94" s="13"/>
      <c r="M94" s="13"/>
      <c r="N94" s="13"/>
      <c r="O94" s="13"/>
      <c r="P94" s="13"/>
      <c r="Q94" s="13"/>
      <c r="R94" s="13"/>
      <c r="S94" s="13"/>
      <c r="T94" s="13"/>
      <c r="U94" s="13"/>
      <c r="V94" s="13"/>
      <c r="W94" s="13"/>
      <c r="X94" s="13"/>
      <c r="Y94" s="13"/>
      <c r="Z94" s="13"/>
      <c r="AA94" s="13"/>
      <c r="AB94" s="13"/>
      <c r="AC94" s="13"/>
      <c r="AD94" s="544"/>
      <c r="AE94" s="545"/>
      <c r="AH94" s="534"/>
    </row>
    <row r="95" spans="2:41" s="374" customFormat="1" ht="20" customHeight="1">
      <c r="B95" s="552"/>
      <c r="C95" s="537"/>
      <c r="D95" s="535"/>
      <c r="E95" s="535"/>
      <c r="F95" s="535"/>
      <c r="G95" s="535"/>
      <c r="H95" s="538"/>
      <c r="I95" s="538"/>
      <c r="J95" s="585"/>
      <c r="K95" s="13"/>
      <c r="L95" s="13"/>
      <c r="M95" s="13"/>
      <c r="N95" s="13"/>
      <c r="O95" s="13"/>
      <c r="P95" s="13"/>
      <c r="Q95" s="13"/>
      <c r="R95" s="13"/>
      <c r="S95" s="13"/>
      <c r="T95" s="13"/>
      <c r="U95" s="13"/>
      <c r="V95" s="13"/>
      <c r="W95" s="13"/>
      <c r="X95" s="13"/>
      <c r="Y95" s="13"/>
      <c r="Z95" s="13"/>
      <c r="AA95" s="13"/>
      <c r="AB95" s="13"/>
      <c r="AC95" s="13"/>
      <c r="AD95" s="544"/>
      <c r="AE95" s="545"/>
      <c r="AH95" s="534"/>
    </row>
  </sheetData>
  <mergeCells count="24">
    <mergeCell ref="B1:AH1"/>
    <mergeCell ref="C10:AC10"/>
    <mergeCell ref="AD10:AE10"/>
    <mergeCell ref="C11:AC22"/>
    <mergeCell ref="AC23:AC26"/>
    <mergeCell ref="AE23:AE25"/>
    <mergeCell ref="AJ28:AO28"/>
    <mergeCell ref="X29:Y29"/>
    <mergeCell ref="X30:Y30"/>
    <mergeCell ref="X32:Y32"/>
    <mergeCell ref="X33:Y33"/>
    <mergeCell ref="AJ54:AO54"/>
    <mergeCell ref="H60:I60"/>
    <mergeCell ref="AJ68:AO68"/>
    <mergeCell ref="AJ82:AO82"/>
    <mergeCell ref="X31:Y31"/>
    <mergeCell ref="X34:Y34"/>
    <mergeCell ref="X40:Y40"/>
    <mergeCell ref="X41:Y41"/>
    <mergeCell ref="X42:Y42"/>
    <mergeCell ref="AJ49:AO50"/>
    <mergeCell ref="T51:Y51"/>
    <mergeCell ref="AJ51:AO52"/>
    <mergeCell ref="AJ39:AO39"/>
  </mergeCells>
  <pageMargins left="0.51180555555555596" right="0.43263888888888902" top="0.94374999999999998" bottom="0.59027777777777801" header="0.59027777777777801" footer="0.59027777777777801"/>
  <pageSetup paperSize="256" scale="10"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1F82B-2A52-41D5-AD83-78C7D596BC9C}">
  <dimension ref="B1:AQ132"/>
  <sheetViews>
    <sheetView tabSelected="1" view="pageBreakPreview" topLeftCell="C109" zoomScale="108" zoomScaleNormal="55" zoomScaleSheetLayoutView="55" workbookViewId="0">
      <selection activeCell="Y30" sqref="Y30"/>
    </sheetView>
  </sheetViews>
  <sheetFormatPr baseColWidth="10" defaultColWidth="8.83203125" defaultRowHeight="13"/>
  <cols>
    <col min="1" max="1" width="1.5" customWidth="1"/>
    <col min="2" max="5" width="3.6640625" customWidth="1"/>
    <col min="6" max="6" width="4" customWidth="1"/>
    <col min="7" max="7" width="5.5" customWidth="1"/>
    <col min="8" max="21" width="3.6640625" customWidth="1"/>
    <col min="22" max="22" width="4.33203125" customWidth="1"/>
    <col min="23" max="23" width="3.6640625" customWidth="1"/>
    <col min="24" max="24" width="4.5" customWidth="1"/>
    <col min="25" max="26" width="3.6640625" customWidth="1"/>
    <col min="27" max="27" width="6" customWidth="1"/>
    <col min="28" max="29" width="5.83203125" customWidth="1"/>
    <col min="30" max="30" width="6.1640625" customWidth="1"/>
    <col min="31" max="43" width="3.6640625" customWidth="1"/>
    <col min="44" max="44" width="1.5" customWidth="1"/>
  </cols>
  <sheetData>
    <row r="1" spans="2:43" ht="14" thickBot="1"/>
    <row r="2" spans="2:43">
      <c r="B2" s="114"/>
      <c r="C2" s="115"/>
      <c r="D2" s="115"/>
      <c r="E2" s="115"/>
      <c r="F2" s="115"/>
      <c r="G2" s="115"/>
      <c r="H2" s="115"/>
      <c r="I2" s="115"/>
      <c r="J2" s="115"/>
      <c r="K2" s="115"/>
      <c r="L2" s="115"/>
      <c r="M2" s="115"/>
      <c r="N2" s="115"/>
      <c r="O2" s="122"/>
      <c r="P2" s="115"/>
      <c r="Q2" s="115"/>
      <c r="R2" s="115"/>
      <c r="S2" s="115"/>
      <c r="T2" s="115"/>
      <c r="U2" s="115"/>
      <c r="V2" s="115"/>
      <c r="W2" s="115"/>
      <c r="X2" s="115"/>
      <c r="Y2" s="115"/>
      <c r="Z2" s="115"/>
      <c r="AA2" s="115"/>
      <c r="AB2" s="115"/>
      <c r="AC2" s="115"/>
      <c r="AD2" s="115"/>
      <c r="AE2" s="115"/>
      <c r="AF2" s="115"/>
      <c r="AG2" s="115"/>
      <c r="AH2" s="124"/>
      <c r="AI2" s="125"/>
      <c r="AJ2" s="125"/>
      <c r="AK2" s="125"/>
      <c r="AL2" s="125"/>
      <c r="AM2" s="125"/>
      <c r="AN2" s="125"/>
      <c r="AO2" s="125"/>
      <c r="AP2" s="125"/>
      <c r="AQ2" s="127"/>
    </row>
    <row r="3" spans="2:43" ht="20">
      <c r="B3" s="116"/>
      <c r="C3" s="1037"/>
      <c r="D3" s="117"/>
      <c r="E3" s="1037"/>
      <c r="F3" s="118"/>
      <c r="G3" s="915"/>
      <c r="H3" s="915"/>
      <c r="I3" s="915"/>
      <c r="J3" s="915"/>
      <c r="K3" s="915"/>
      <c r="L3" s="915"/>
      <c r="M3" s="915"/>
      <c r="N3" s="915"/>
      <c r="O3" s="915"/>
      <c r="P3" s="915"/>
      <c r="Q3" s="915"/>
      <c r="R3" s="915"/>
      <c r="S3" s="915"/>
      <c r="T3" s="915"/>
      <c r="U3" s="915"/>
      <c r="V3" s="915"/>
      <c r="W3" s="915"/>
      <c r="X3" s="915"/>
      <c r="Y3" s="915"/>
      <c r="Z3" s="916"/>
      <c r="AA3" s="915"/>
      <c r="AB3" s="915"/>
      <c r="AC3" s="915"/>
      <c r="AD3" s="915"/>
      <c r="AE3" s="915"/>
      <c r="AF3" s="915"/>
      <c r="AG3" s="915"/>
      <c r="AH3" s="126"/>
      <c r="AI3" s="123"/>
      <c r="AJ3" s="123"/>
      <c r="AK3" s="123"/>
      <c r="AL3" s="123"/>
      <c r="AM3" s="123"/>
      <c r="AN3" s="123"/>
      <c r="AO3" s="123"/>
      <c r="AP3" s="123"/>
      <c r="AQ3" s="128"/>
    </row>
    <row r="4" spans="2:43" ht="21" thickBot="1">
      <c r="B4" s="116"/>
      <c r="C4" s="1037"/>
      <c r="D4" s="1037"/>
      <c r="E4" s="1037"/>
      <c r="F4" s="915"/>
      <c r="G4" s="915"/>
      <c r="H4" s="915"/>
      <c r="I4" s="915"/>
      <c r="J4" s="915"/>
      <c r="K4" s="915"/>
      <c r="L4" s="915"/>
      <c r="M4" s="915"/>
      <c r="N4" s="915"/>
      <c r="O4" s="915"/>
      <c r="P4" s="915"/>
      <c r="Q4" s="915"/>
      <c r="R4" s="915"/>
      <c r="S4" s="915"/>
      <c r="T4" s="915"/>
      <c r="U4" s="915"/>
      <c r="V4" s="915"/>
      <c r="W4" s="915"/>
      <c r="X4" s="915"/>
      <c r="Y4" s="915"/>
      <c r="Z4" s="915"/>
      <c r="AA4" s="915"/>
      <c r="AB4" s="915"/>
      <c r="AC4" s="915"/>
      <c r="AD4" s="1037"/>
      <c r="AE4" s="915"/>
      <c r="AF4" s="915"/>
      <c r="AG4" s="915"/>
      <c r="AH4" s="126"/>
      <c r="AI4" s="123"/>
      <c r="AJ4" s="123"/>
      <c r="AK4" s="123"/>
      <c r="AL4" s="123"/>
      <c r="AM4" s="123"/>
      <c r="AN4" s="129"/>
      <c r="AO4" s="129"/>
      <c r="AP4" s="129"/>
      <c r="AQ4" s="934"/>
    </row>
    <row r="5" spans="2:43" ht="21" thickBot="1">
      <c r="B5" s="116"/>
      <c r="C5" s="1037"/>
      <c r="D5" s="1037"/>
      <c r="E5" s="1037"/>
      <c r="F5" s="915"/>
      <c r="G5" s="915"/>
      <c r="H5" s="915"/>
      <c r="I5" s="915"/>
      <c r="J5" s="915"/>
      <c r="K5" s="915"/>
      <c r="L5" s="915"/>
      <c r="M5" s="915"/>
      <c r="N5" s="915"/>
      <c r="O5" s="915"/>
      <c r="P5" s="915"/>
      <c r="Q5" s="915"/>
      <c r="R5" s="915"/>
      <c r="S5" s="915"/>
      <c r="T5" s="915"/>
      <c r="U5" s="915"/>
      <c r="V5" s="915"/>
      <c r="W5" s="915"/>
      <c r="X5" s="915"/>
      <c r="Y5" s="915"/>
      <c r="Z5" s="915"/>
      <c r="AA5" s="915"/>
      <c r="AB5" s="915"/>
      <c r="AC5" s="915"/>
      <c r="AD5" s="1037"/>
      <c r="AE5" s="915"/>
      <c r="AF5" s="915"/>
      <c r="AG5" s="915"/>
      <c r="AH5" s="1240" t="str">
        <f>INPUT!C6&amp;" "&amp;INPUT!M6</f>
        <v>Propinsi Papua Barat</v>
      </c>
      <c r="AI5" s="1241"/>
      <c r="AJ5" s="1241"/>
      <c r="AK5" s="1241"/>
      <c r="AL5" s="1241"/>
      <c r="AM5" s="1241"/>
      <c r="AN5" s="1223"/>
      <c r="AO5" s="1223"/>
      <c r="AP5" s="1223"/>
      <c r="AQ5" s="1224"/>
    </row>
    <row r="6" spans="2:43" ht="22" thickBot="1">
      <c r="B6" s="116"/>
      <c r="C6" s="1037"/>
      <c r="D6" s="1037"/>
      <c r="E6" s="1037"/>
      <c r="F6" s="935"/>
      <c r="G6" s="935"/>
      <c r="H6" s="935"/>
      <c r="I6" s="935"/>
      <c r="J6" s="935"/>
      <c r="K6" s="935"/>
      <c r="L6" s="935"/>
      <c r="M6" s="935"/>
      <c r="N6" s="935"/>
      <c r="O6" s="935"/>
      <c r="P6" s="935"/>
      <c r="Q6" s="935"/>
      <c r="R6" s="935"/>
      <c r="S6" s="935"/>
      <c r="T6" s="935"/>
      <c r="U6" s="935"/>
      <c r="V6" s="935"/>
      <c r="W6" s="935"/>
      <c r="X6" s="935"/>
      <c r="Y6" s="935"/>
      <c r="Z6" s="935"/>
      <c r="AA6" s="935"/>
      <c r="AB6" s="935"/>
      <c r="AC6" s="915"/>
      <c r="AD6" s="1037"/>
      <c r="AE6" s="915"/>
      <c r="AF6" s="915"/>
      <c r="AG6" s="915"/>
      <c r="AH6" s="1240" t="str">
        <f>INPUT!$C$7&amp;" "&amp;INPUT!$M$7</f>
        <v>Kabupaten Monokwari</v>
      </c>
      <c r="AI6" s="1241"/>
      <c r="AJ6" s="1241"/>
      <c r="AK6" s="1241"/>
      <c r="AL6" s="1241"/>
      <c r="AM6" s="1241"/>
      <c r="AN6" s="1223"/>
      <c r="AO6" s="1223"/>
      <c r="AP6" s="1223"/>
      <c r="AQ6" s="1224"/>
    </row>
    <row r="7" spans="2:43" ht="22" thickBot="1">
      <c r="B7" s="116"/>
      <c r="C7" s="1037"/>
      <c r="D7" s="1037"/>
      <c r="E7" s="119"/>
      <c r="F7" s="935"/>
      <c r="G7" s="935"/>
      <c r="H7" s="935"/>
      <c r="I7" s="935"/>
      <c r="J7" s="935"/>
      <c r="K7" s="935"/>
      <c r="L7" s="935"/>
      <c r="M7" s="935"/>
      <c r="N7" s="935"/>
      <c r="O7" s="935"/>
      <c r="P7" s="935"/>
      <c r="Q7" s="935"/>
      <c r="R7" s="935"/>
      <c r="S7" s="935"/>
      <c r="T7" s="935"/>
      <c r="U7" s="935"/>
      <c r="V7" s="935"/>
      <c r="W7" s="935"/>
      <c r="X7" s="935"/>
      <c r="Y7" s="935"/>
      <c r="Z7" s="935"/>
      <c r="AA7" s="935"/>
      <c r="AB7" s="935"/>
      <c r="AC7" s="915"/>
      <c r="AD7" s="1037"/>
      <c r="AE7" s="915"/>
      <c r="AF7" s="915"/>
      <c r="AG7" s="915"/>
      <c r="AH7" s="1240" t="str">
        <f>INPUT!$C$8&amp;" "&amp;INPUT!$M$8</f>
        <v>Kecamatan aaaaa</v>
      </c>
      <c r="AI7" s="1241"/>
      <c r="AJ7" s="1241"/>
      <c r="AK7" s="1241"/>
      <c r="AL7" s="1241"/>
      <c r="AM7" s="1241"/>
      <c r="AN7" s="1242"/>
      <c r="AO7" s="1242"/>
      <c r="AP7" s="1242"/>
      <c r="AQ7" s="1243"/>
    </row>
    <row r="8" spans="2:43" ht="21">
      <c r="B8" s="116"/>
      <c r="C8" s="1037"/>
      <c r="D8" s="1037"/>
      <c r="E8" s="1037"/>
      <c r="F8" s="935"/>
      <c r="G8" s="935"/>
      <c r="H8" s="935"/>
      <c r="I8" s="935"/>
      <c r="J8" s="935"/>
      <c r="K8" s="935"/>
      <c r="L8" s="935"/>
      <c r="M8" s="935"/>
      <c r="N8" s="935"/>
      <c r="O8" s="935"/>
      <c r="P8" s="935"/>
      <c r="Q8" s="935"/>
      <c r="R8" s="935"/>
      <c r="S8" s="935"/>
      <c r="T8" s="935"/>
      <c r="U8" s="935"/>
      <c r="V8" s="935"/>
      <c r="W8" s="935"/>
      <c r="X8" s="935"/>
      <c r="Y8" s="935"/>
      <c r="Z8" s="935"/>
      <c r="AA8" s="935"/>
      <c r="AB8" s="935"/>
      <c r="AC8" s="915"/>
      <c r="AD8" s="1037"/>
      <c r="AE8" s="915"/>
      <c r="AF8" s="915"/>
      <c r="AG8" s="915"/>
      <c r="AH8" s="1225" t="s">
        <v>236</v>
      </c>
      <c r="AI8" s="1226"/>
      <c r="AJ8" s="1226"/>
      <c r="AK8" s="1226"/>
      <c r="AL8" s="1226"/>
      <c r="AM8" s="1226"/>
      <c r="AN8" s="1244"/>
      <c r="AO8" s="1244"/>
      <c r="AP8" s="1244"/>
      <c r="AQ8" s="1245"/>
    </row>
    <row r="9" spans="2:43" ht="22" thickBot="1">
      <c r="B9" s="116"/>
      <c r="C9" s="1037"/>
      <c r="D9" s="1037"/>
      <c r="E9" s="1037"/>
      <c r="F9" s="935"/>
      <c r="G9" s="935"/>
      <c r="H9" s="935"/>
      <c r="I9" s="935"/>
      <c r="J9" s="935"/>
      <c r="K9" s="935"/>
      <c r="L9" s="935"/>
      <c r="M9" s="935"/>
      <c r="N9" s="935"/>
      <c r="O9" s="935"/>
      <c r="P9" s="935"/>
      <c r="Q9" s="935"/>
      <c r="R9" s="935"/>
      <c r="S9" s="935"/>
      <c r="T9" s="935"/>
      <c r="U9" s="935"/>
      <c r="V9" s="935"/>
      <c r="W9" s="935"/>
      <c r="X9" s="935"/>
      <c r="Y9" s="935"/>
      <c r="Z9" s="935"/>
      <c r="AA9" s="1111" t="s">
        <v>691</v>
      </c>
      <c r="AB9" s="1112" t="s">
        <v>146</v>
      </c>
      <c r="AC9" s="1114">
        <v>0.5</v>
      </c>
      <c r="AD9" s="1111" t="s">
        <v>628</v>
      </c>
      <c r="AE9" s="915"/>
      <c r="AF9" s="915"/>
      <c r="AG9" s="915"/>
      <c r="AH9" s="1228" t="str">
        <f>INPUT!$M$9</f>
        <v>bbb</v>
      </c>
      <c r="AI9" s="1229"/>
      <c r="AJ9" s="1229"/>
      <c r="AK9" s="1229"/>
      <c r="AL9" s="1229"/>
      <c r="AM9" s="1229"/>
      <c r="AN9" s="1229"/>
      <c r="AO9" s="1229"/>
      <c r="AP9" s="1229"/>
      <c r="AQ9" s="1230"/>
    </row>
    <row r="10" spans="2:43" ht="21">
      <c r="B10" s="116"/>
      <c r="C10" s="1037"/>
      <c r="D10" s="1037"/>
      <c r="E10" s="1037"/>
      <c r="F10" s="935"/>
      <c r="G10" s="935"/>
      <c r="H10" s="935"/>
      <c r="I10" s="935"/>
      <c r="J10" s="935"/>
      <c r="K10" s="935"/>
      <c r="L10" s="935"/>
      <c r="M10" s="935"/>
      <c r="N10" s="935"/>
      <c r="O10" s="935"/>
      <c r="P10" s="935"/>
      <c r="Q10" s="935"/>
      <c r="R10" s="935"/>
      <c r="S10" s="935"/>
      <c r="T10" s="935"/>
      <c r="U10" s="935"/>
      <c r="V10" s="935"/>
      <c r="W10" s="935"/>
      <c r="X10" s="935"/>
      <c r="Y10" s="935"/>
      <c r="Z10" s="935"/>
      <c r="AA10" s="1111" t="s">
        <v>690</v>
      </c>
      <c r="AB10" s="1112" t="s">
        <v>146</v>
      </c>
      <c r="AC10" s="1114">
        <v>0.5</v>
      </c>
      <c r="AD10" s="1111" t="s">
        <v>628</v>
      </c>
      <c r="AE10" s="915"/>
      <c r="AF10" s="915"/>
      <c r="AG10" s="915"/>
      <c r="AH10" s="1225" t="s">
        <v>237</v>
      </c>
      <c r="AI10" s="1226"/>
      <c r="AJ10" s="1226"/>
      <c r="AK10" s="1226"/>
      <c r="AL10" s="1226"/>
      <c r="AM10" s="1226"/>
      <c r="AN10" s="1244"/>
      <c r="AO10" s="1244"/>
      <c r="AP10" s="1244"/>
      <c r="AQ10" s="1245"/>
    </row>
    <row r="11" spans="2:43" ht="22" thickBot="1">
      <c r="B11" s="116"/>
      <c r="C11" s="1037"/>
      <c r="D11" s="1037"/>
      <c r="E11" s="1037"/>
      <c r="F11" s="935"/>
      <c r="G11" s="935"/>
      <c r="H11" s="935"/>
      <c r="I11" s="935"/>
      <c r="J11" s="935"/>
      <c r="K11" s="935"/>
      <c r="L11" s="935"/>
      <c r="M11" s="935"/>
      <c r="N11" s="935"/>
      <c r="O11" s="935"/>
      <c r="P11" s="935"/>
      <c r="Q11" s="935"/>
      <c r="R11" s="935"/>
      <c r="S11" s="935"/>
      <c r="T11" s="935"/>
      <c r="U11" s="935"/>
      <c r="V11" s="935"/>
      <c r="W11" s="935"/>
      <c r="X11" s="935"/>
      <c r="Y11" s="935"/>
      <c r="Z11" s="935"/>
      <c r="AA11" s="1111" t="s">
        <v>709</v>
      </c>
      <c r="AB11" s="1112" t="s">
        <v>146</v>
      </c>
      <c r="AC11" s="1114">
        <f>'BRONJONG 4'!$AA$31</f>
        <v>0.5</v>
      </c>
      <c r="AD11" s="1111" t="s">
        <v>628</v>
      </c>
      <c r="AE11" s="915"/>
      <c r="AF11" s="915"/>
      <c r="AG11" s="915"/>
      <c r="AH11" s="1228" t="str">
        <f>INPUT!$M$19</f>
        <v>Rumah Sehat</v>
      </c>
      <c r="AI11" s="1229"/>
      <c r="AJ11" s="1229"/>
      <c r="AK11" s="1229"/>
      <c r="AL11" s="1229"/>
      <c r="AM11" s="1229"/>
      <c r="AN11" s="1220"/>
      <c r="AO11" s="1220"/>
      <c r="AP11" s="1220"/>
      <c r="AQ11" s="1221"/>
    </row>
    <row r="12" spans="2:43" ht="21">
      <c r="B12" s="116"/>
      <c r="C12" s="1037"/>
      <c r="D12" s="1037"/>
      <c r="E12" s="1037"/>
      <c r="F12" s="935"/>
      <c r="G12" s="935"/>
      <c r="H12" s="935"/>
      <c r="I12" s="935"/>
      <c r="J12" s="935"/>
      <c r="K12" s="935"/>
      <c r="L12" s="935"/>
      <c r="M12" s="935"/>
      <c r="N12" s="935"/>
      <c r="O12" s="935"/>
      <c r="P12" s="935"/>
      <c r="Q12" s="935"/>
      <c r="R12" s="935"/>
      <c r="S12" s="935"/>
      <c r="T12" s="935"/>
      <c r="U12" s="935"/>
      <c r="V12" s="935"/>
      <c r="W12" s="935"/>
      <c r="X12" s="935"/>
      <c r="Y12" s="935"/>
      <c r="Z12" s="935"/>
      <c r="AA12" s="1111" t="s">
        <v>692</v>
      </c>
      <c r="AB12" s="1112" t="s">
        <v>146</v>
      </c>
      <c r="AC12" s="1114">
        <v>0.5</v>
      </c>
      <c r="AD12" s="1111" t="s">
        <v>628</v>
      </c>
      <c r="AE12" s="915"/>
      <c r="AF12" s="915"/>
      <c r="AG12" s="915"/>
      <c r="AH12" s="1225" t="s">
        <v>127</v>
      </c>
      <c r="AI12" s="1226"/>
      <c r="AJ12" s="1226"/>
      <c r="AK12" s="1226"/>
      <c r="AL12" s="1226"/>
      <c r="AM12" s="1226"/>
      <c r="AN12" s="1226"/>
      <c r="AO12" s="1226"/>
      <c r="AP12" s="1226"/>
      <c r="AQ12" s="1227"/>
    </row>
    <row r="13" spans="2:43" ht="22" thickBot="1">
      <c r="B13" s="116"/>
      <c r="C13" s="1037"/>
      <c r="D13" s="1037"/>
      <c r="E13" s="1037"/>
      <c r="F13" s="935"/>
      <c r="G13" s="935"/>
      <c r="H13" s="935"/>
      <c r="I13" s="935"/>
      <c r="J13" s="935"/>
      <c r="K13" s="935"/>
      <c r="L13" s="935"/>
      <c r="M13" s="935"/>
      <c r="N13" s="935"/>
      <c r="O13" s="935"/>
      <c r="P13" s="935"/>
      <c r="Q13" s="935"/>
      <c r="R13" s="935"/>
      <c r="S13" s="935"/>
      <c r="T13" s="935"/>
      <c r="U13" s="935"/>
      <c r="V13" s="935"/>
      <c r="W13" s="935"/>
      <c r="X13" s="935"/>
      <c r="Y13" s="935"/>
      <c r="Z13" s="935"/>
      <c r="AA13" s="1111" t="s">
        <v>693</v>
      </c>
      <c r="AB13" s="1112" t="s">
        <v>146</v>
      </c>
      <c r="AC13" s="1114">
        <v>1</v>
      </c>
      <c r="AD13" s="1111" t="s">
        <v>628</v>
      </c>
      <c r="AE13" s="915"/>
      <c r="AF13" s="915"/>
      <c r="AG13" s="915"/>
      <c r="AH13" s="1228" t="str">
        <f>INPUT!$M$10</f>
        <v>Dusun…</v>
      </c>
      <c r="AI13" s="1229"/>
      <c r="AJ13" s="1229"/>
      <c r="AK13" s="1229"/>
      <c r="AL13" s="1229"/>
      <c r="AM13" s="1229"/>
      <c r="AN13" s="1229"/>
      <c r="AO13" s="1229"/>
      <c r="AP13" s="1229"/>
      <c r="AQ13" s="1230"/>
    </row>
    <row r="14" spans="2:43" ht="21">
      <c r="B14" s="116"/>
      <c r="C14" s="1037"/>
      <c r="D14" s="1037"/>
      <c r="E14" s="1037"/>
      <c r="F14" s="935"/>
      <c r="G14" s="935"/>
      <c r="H14" s="935"/>
      <c r="I14" s="935"/>
      <c r="J14" s="935"/>
      <c r="K14" s="935"/>
      <c r="L14" s="935"/>
      <c r="M14" s="935"/>
      <c r="N14" s="935"/>
      <c r="O14" s="935"/>
      <c r="P14" s="935"/>
      <c r="Q14" s="935"/>
      <c r="R14" s="935"/>
      <c r="S14" s="935"/>
      <c r="T14" s="935"/>
      <c r="U14" s="935"/>
      <c r="V14" s="935"/>
      <c r="W14" s="935"/>
      <c r="X14" s="935"/>
      <c r="Y14" s="935"/>
      <c r="Z14" s="935"/>
      <c r="AA14" s="1111" t="s">
        <v>710</v>
      </c>
      <c r="AB14" s="1112" t="s">
        <v>146</v>
      </c>
      <c r="AC14" s="1114">
        <f>'BRONJONG 4'!$AA$34</f>
        <v>1.5</v>
      </c>
      <c r="AD14" s="1111" t="s">
        <v>628</v>
      </c>
      <c r="AE14" s="915"/>
      <c r="AF14" s="915"/>
      <c r="AG14" s="915"/>
      <c r="AH14" s="1225" t="s">
        <v>238</v>
      </c>
      <c r="AI14" s="1226"/>
      <c r="AJ14" s="1226"/>
      <c r="AK14" s="1226"/>
      <c r="AL14" s="1226"/>
      <c r="AM14" s="1226"/>
      <c r="AN14" s="1231"/>
      <c r="AO14" s="1231"/>
      <c r="AP14" s="1231"/>
      <c r="AQ14" s="1232"/>
    </row>
    <row r="15" spans="2:43" ht="22" thickBot="1">
      <c r="B15" s="116"/>
      <c r="C15" s="1037"/>
      <c r="D15" s="1037"/>
      <c r="E15" s="1037"/>
      <c r="F15" s="935"/>
      <c r="G15" s="935"/>
      <c r="H15" s="935"/>
      <c r="I15" s="935"/>
      <c r="J15" s="935"/>
      <c r="K15" s="935"/>
      <c r="L15" s="935"/>
      <c r="M15" s="935"/>
      <c r="N15" s="935"/>
      <c r="O15" s="935"/>
      <c r="P15" s="935"/>
      <c r="Q15" s="935"/>
      <c r="R15" s="935"/>
      <c r="S15" s="935"/>
      <c r="T15" s="935"/>
      <c r="U15" s="935"/>
      <c r="V15" s="935"/>
      <c r="W15" s="935"/>
      <c r="X15" s="935"/>
      <c r="Y15" s="935"/>
      <c r="Z15" s="935"/>
      <c r="AA15" s="935"/>
      <c r="AB15" s="935"/>
      <c r="AC15" s="915"/>
      <c r="AD15" s="1037"/>
      <c r="AE15" s="915"/>
      <c r="AF15" s="915"/>
      <c r="AG15" s="915"/>
      <c r="AH15" s="1233" t="s">
        <v>615</v>
      </c>
      <c r="AI15" s="1234"/>
      <c r="AJ15" s="1234"/>
      <c r="AK15" s="1234"/>
      <c r="AL15" s="1234"/>
      <c r="AM15" s="1234"/>
      <c r="AN15" s="1235"/>
      <c r="AO15" s="1235"/>
      <c r="AP15" s="1235"/>
      <c r="AQ15" s="1236"/>
    </row>
    <row r="16" spans="2:43" ht="22" thickBot="1">
      <c r="B16" s="116"/>
      <c r="C16" s="1037"/>
      <c r="D16" s="1037"/>
      <c r="E16" s="1037"/>
      <c r="F16" s="935"/>
      <c r="G16" s="935"/>
      <c r="H16" s="935"/>
      <c r="I16" s="935"/>
      <c r="J16" s="935"/>
      <c r="K16" s="935"/>
      <c r="L16" s="935"/>
      <c r="M16" s="935"/>
      <c r="N16" s="935"/>
      <c r="O16" s="935"/>
      <c r="P16" s="935"/>
      <c r="Q16" s="935"/>
      <c r="R16" s="935"/>
      <c r="S16" s="935"/>
      <c r="T16" s="935"/>
      <c r="U16" s="935"/>
      <c r="V16" s="935"/>
      <c r="W16" s="935"/>
      <c r="X16" s="935"/>
      <c r="Y16" s="935"/>
      <c r="Z16" s="935"/>
      <c r="AA16" s="935"/>
      <c r="AB16" s="935"/>
      <c r="AC16" s="915"/>
      <c r="AD16" s="1037"/>
      <c r="AE16" s="915"/>
      <c r="AF16" s="915"/>
      <c r="AG16" s="915"/>
      <c r="AH16" s="1206" t="s">
        <v>239</v>
      </c>
      <c r="AI16" s="1207"/>
      <c r="AJ16" s="1207"/>
      <c r="AK16" s="1207"/>
      <c r="AL16" s="1207"/>
      <c r="AM16" s="1207"/>
      <c r="AN16" s="1207"/>
      <c r="AO16" s="1207"/>
      <c r="AP16" s="1207"/>
      <c r="AQ16" s="1208"/>
    </row>
    <row r="17" spans="2:43" ht="21">
      <c r="B17" s="116"/>
      <c r="C17" s="1037"/>
      <c r="D17" s="1037"/>
      <c r="E17" s="1037"/>
      <c r="F17" s="935"/>
      <c r="G17" s="935"/>
      <c r="H17" s="935"/>
      <c r="I17" s="935"/>
      <c r="J17" s="935"/>
      <c r="K17" s="935"/>
      <c r="L17" s="935"/>
      <c r="M17" s="935"/>
      <c r="N17" s="935"/>
      <c r="O17" s="935"/>
      <c r="P17" s="935"/>
      <c r="Q17" s="935"/>
      <c r="R17" s="935"/>
      <c r="S17" s="935"/>
      <c r="T17" s="935"/>
      <c r="U17" s="935"/>
      <c r="V17" s="935"/>
      <c r="W17" s="935"/>
      <c r="X17" s="935"/>
      <c r="Y17" s="935"/>
      <c r="Z17" s="935"/>
      <c r="AA17" s="935"/>
      <c r="AB17" s="935"/>
      <c r="AC17" s="915"/>
      <c r="AD17" s="1037"/>
      <c r="AE17" s="915"/>
      <c r="AF17" s="915"/>
      <c r="AG17" s="915"/>
      <c r="AH17" s="1209" t="s">
        <v>240</v>
      </c>
      <c r="AI17" s="1210"/>
      <c r="AJ17" s="1210"/>
      <c r="AK17" s="1210"/>
      <c r="AL17" s="1210"/>
      <c r="AM17" s="1209" t="s">
        <v>19</v>
      </c>
      <c r="AN17" s="1210"/>
      <c r="AO17" s="1210"/>
      <c r="AP17" s="1210"/>
      <c r="AQ17" s="1211"/>
    </row>
    <row r="18" spans="2:43" ht="21">
      <c r="B18" s="116"/>
      <c r="C18" s="1037"/>
      <c r="D18" s="1037"/>
      <c r="E18" s="1037"/>
      <c r="F18" s="935"/>
      <c r="G18" s="935"/>
      <c r="H18" s="935"/>
      <c r="I18" s="935"/>
      <c r="J18" s="935"/>
      <c r="K18" s="935"/>
      <c r="L18" s="935"/>
      <c r="M18" s="935"/>
      <c r="N18" s="935"/>
      <c r="O18" s="935"/>
      <c r="P18" s="935"/>
      <c r="Q18" s="935"/>
      <c r="R18" s="935"/>
      <c r="S18" s="935"/>
      <c r="T18" s="935"/>
      <c r="U18" s="935"/>
      <c r="V18" s="935"/>
      <c r="W18" s="935"/>
      <c r="X18" s="935"/>
      <c r="Y18" s="935"/>
      <c r="Z18" s="935"/>
      <c r="AA18" s="935"/>
      <c r="AB18" s="935"/>
      <c r="AC18" s="915"/>
      <c r="AD18" s="1037"/>
      <c r="AE18" s="915"/>
      <c r="AF18" s="915"/>
      <c r="AG18" s="915"/>
      <c r="AH18" s="587"/>
      <c r="AI18" s="588"/>
      <c r="AJ18" s="588"/>
      <c r="AK18" s="588"/>
      <c r="AL18" s="588"/>
      <c r="AM18" s="587"/>
      <c r="AN18" s="588"/>
      <c r="AO18" s="588"/>
      <c r="AP18" s="588"/>
      <c r="AQ18" s="589"/>
    </row>
    <row r="19" spans="2:43" ht="21">
      <c r="B19" s="116"/>
      <c r="C19" s="1037"/>
      <c r="D19" s="1037"/>
      <c r="E19" s="1037"/>
      <c r="F19" s="935"/>
      <c r="G19" s="935"/>
      <c r="H19" s="935"/>
      <c r="I19" s="935"/>
      <c r="J19" s="935"/>
      <c r="K19" s="935"/>
      <c r="L19" s="935"/>
      <c r="M19" s="935"/>
      <c r="N19" s="935"/>
      <c r="O19" s="935"/>
      <c r="P19" s="935"/>
      <c r="Q19" s="935"/>
      <c r="R19" s="935"/>
      <c r="S19" s="935"/>
      <c r="T19" s="935"/>
      <c r="U19" s="935"/>
      <c r="V19" s="935"/>
      <c r="W19" s="935"/>
      <c r="X19" s="935"/>
      <c r="Y19" s="935"/>
      <c r="Z19" s="935"/>
      <c r="AA19" s="935"/>
      <c r="AB19" s="935"/>
      <c r="AC19" s="915"/>
      <c r="AD19" s="1037"/>
      <c r="AE19" s="915"/>
      <c r="AF19" s="915"/>
      <c r="AG19" s="915"/>
      <c r="AH19" s="587"/>
      <c r="AI19" s="588"/>
      <c r="AJ19" s="588"/>
      <c r="AK19" s="588"/>
      <c r="AL19" s="588"/>
      <c r="AM19" s="587"/>
      <c r="AN19" s="588"/>
      <c r="AO19" s="588"/>
      <c r="AP19" s="588"/>
      <c r="AQ19" s="589"/>
    </row>
    <row r="20" spans="2:43" ht="22" thickBot="1">
      <c r="B20" s="120"/>
      <c r="C20" s="1037"/>
      <c r="D20" s="1037"/>
      <c r="E20" s="1037"/>
      <c r="F20" s="935"/>
      <c r="G20" s="935"/>
      <c r="H20" s="935"/>
      <c r="I20" s="935"/>
      <c r="J20" s="935"/>
      <c r="K20" s="935"/>
      <c r="L20" s="935"/>
      <c r="M20" s="935"/>
      <c r="N20" s="935"/>
      <c r="O20" s="935"/>
      <c r="P20" s="935"/>
      <c r="Q20" s="935"/>
      <c r="R20" s="935"/>
      <c r="S20" s="935"/>
      <c r="T20" s="935"/>
      <c r="U20" s="935"/>
      <c r="V20" s="935"/>
      <c r="W20" s="935"/>
      <c r="X20" s="935"/>
      <c r="Y20" s="935"/>
      <c r="Z20" s="935"/>
      <c r="AA20" s="935"/>
      <c r="AB20" s="935"/>
      <c r="AC20" s="915"/>
      <c r="AD20" s="1037"/>
      <c r="AE20" s="915"/>
      <c r="AF20" s="915"/>
      <c r="AG20" s="915"/>
      <c r="AH20" s="1237" t="str">
        <f>INPUT!$M$16</f>
        <v>Supriono</v>
      </c>
      <c r="AI20" s="1238"/>
      <c r="AJ20" s="1238"/>
      <c r="AK20" s="1238"/>
      <c r="AL20" s="1238"/>
      <c r="AM20" s="1237" t="str">
        <f>INPUT!$M$15</f>
        <v>Sujito</v>
      </c>
      <c r="AN20" s="1238"/>
      <c r="AO20" s="1238"/>
      <c r="AP20" s="1238"/>
      <c r="AQ20" s="1239"/>
    </row>
    <row r="21" spans="2:43" ht="22" thickBot="1">
      <c r="B21" s="116"/>
      <c r="C21" s="1037"/>
      <c r="D21" s="1037"/>
      <c r="E21" s="1037"/>
      <c r="F21" s="935"/>
      <c r="G21" s="935"/>
      <c r="H21" s="935"/>
      <c r="I21" s="935"/>
      <c r="J21" s="935"/>
      <c r="K21" s="935"/>
      <c r="L21" s="935"/>
      <c r="M21" s="935"/>
      <c r="N21" s="935"/>
      <c r="O21" s="935"/>
      <c r="P21" s="935"/>
      <c r="Q21" s="935"/>
      <c r="R21" s="935"/>
      <c r="S21" s="935"/>
      <c r="T21" s="935"/>
      <c r="U21" s="935"/>
      <c r="V21" s="935"/>
      <c r="W21" s="935"/>
      <c r="X21" s="935"/>
      <c r="Y21" s="935"/>
      <c r="Z21" s="935"/>
      <c r="AA21" s="935"/>
      <c r="AB21" s="935"/>
      <c r="AC21" s="915"/>
      <c r="AD21" s="1037"/>
      <c r="AE21" s="915"/>
      <c r="AF21" s="915"/>
      <c r="AG21" s="915"/>
      <c r="AH21" s="1206" t="s">
        <v>241</v>
      </c>
      <c r="AI21" s="1207"/>
      <c r="AJ21" s="1207"/>
      <c r="AK21" s="1207"/>
      <c r="AL21" s="1207"/>
      <c r="AM21" s="1207"/>
      <c r="AN21" s="1207"/>
      <c r="AO21" s="1207"/>
      <c r="AP21" s="1207"/>
      <c r="AQ21" s="1208"/>
    </row>
    <row r="22" spans="2:43" ht="20">
      <c r="B22" s="116"/>
      <c r="C22" s="1037"/>
      <c r="D22" s="1037"/>
      <c r="E22" s="1037"/>
      <c r="F22" s="915"/>
      <c r="G22" s="915"/>
      <c r="H22" s="915"/>
      <c r="I22" s="915"/>
      <c r="J22" s="915"/>
      <c r="K22" s="915"/>
      <c r="L22" s="915"/>
      <c r="M22" s="915"/>
      <c r="N22" s="915"/>
      <c r="O22" s="915"/>
      <c r="P22" s="915"/>
      <c r="Q22" s="915"/>
      <c r="R22" s="915"/>
      <c r="S22" s="915"/>
      <c r="T22" s="915"/>
      <c r="U22" s="915"/>
      <c r="V22" s="915"/>
      <c r="W22" s="915"/>
      <c r="X22" s="915"/>
      <c r="Y22" s="915"/>
      <c r="Z22" s="915"/>
      <c r="AA22" s="915"/>
      <c r="AB22" s="915"/>
      <c r="AC22" s="915"/>
      <c r="AD22" s="1037"/>
      <c r="AE22" s="915"/>
      <c r="AF22" s="915"/>
      <c r="AG22" s="915"/>
      <c r="AH22" s="1209" t="str">
        <f>INPUT!$C$14</f>
        <v>Tenaga Ahli Teknik</v>
      </c>
      <c r="AI22" s="1210"/>
      <c r="AJ22" s="1210"/>
      <c r="AK22" s="1210"/>
      <c r="AL22" s="1210"/>
      <c r="AM22" s="1210"/>
      <c r="AN22" s="1210"/>
      <c r="AO22" s="1210"/>
      <c r="AP22" s="1210"/>
      <c r="AQ22" s="1211"/>
    </row>
    <row r="23" spans="2:43" ht="20">
      <c r="B23" s="116"/>
      <c r="C23" s="1037"/>
      <c r="D23" s="1037"/>
      <c r="E23" s="119"/>
      <c r="F23" s="917"/>
      <c r="G23" s="918"/>
      <c r="H23" s="919"/>
      <c r="I23" s="915"/>
      <c r="J23" s="915"/>
      <c r="K23" s="915"/>
      <c r="L23" s="915"/>
      <c r="M23" s="915"/>
      <c r="N23" s="915"/>
      <c r="O23" s="915"/>
      <c r="P23" s="930"/>
      <c r="Q23" s="930"/>
      <c r="R23" s="915"/>
      <c r="S23" s="915"/>
      <c r="T23" s="915"/>
      <c r="U23" s="915"/>
      <c r="V23" s="915"/>
      <c r="W23" s="915"/>
      <c r="X23" s="919"/>
      <c r="Y23" s="918"/>
      <c r="Z23" s="917"/>
      <c r="AA23" s="917"/>
      <c r="AB23" s="915"/>
      <c r="AC23" s="915"/>
      <c r="AD23" s="1037"/>
      <c r="AE23" s="915"/>
      <c r="AF23" s="915"/>
      <c r="AG23" s="915"/>
      <c r="AH23" s="587"/>
      <c r="AI23" s="588"/>
      <c r="AJ23" s="588"/>
      <c r="AK23" s="588"/>
      <c r="AL23" s="588"/>
      <c r="AM23" s="588"/>
      <c r="AN23" s="588"/>
      <c r="AO23" s="588"/>
      <c r="AP23" s="588"/>
      <c r="AQ23" s="589"/>
    </row>
    <row r="24" spans="2:43" ht="20">
      <c r="B24" s="116"/>
      <c r="C24" s="1037"/>
      <c r="D24" s="1037"/>
      <c r="E24" s="1037"/>
      <c r="F24" s="915"/>
      <c r="G24" s="915"/>
      <c r="H24" s="915"/>
      <c r="I24" s="915"/>
      <c r="J24" s="915"/>
      <c r="K24" s="915"/>
      <c r="L24" s="915"/>
      <c r="M24" s="915"/>
      <c r="N24" s="915"/>
      <c r="O24" s="915"/>
      <c r="P24" s="930"/>
      <c r="Q24" s="930"/>
      <c r="R24" s="915"/>
      <c r="S24" s="915"/>
      <c r="T24" s="915"/>
      <c r="U24" s="915"/>
      <c r="V24" s="915"/>
      <c r="W24" s="915"/>
      <c r="X24" s="915"/>
      <c r="Y24" s="915"/>
      <c r="Z24" s="915"/>
      <c r="AA24" s="915"/>
      <c r="AB24" s="915"/>
      <c r="AC24" s="915"/>
      <c r="AD24" s="1037"/>
      <c r="AE24" s="915"/>
      <c r="AF24" s="915"/>
      <c r="AG24" s="915"/>
      <c r="AH24" s="587"/>
      <c r="AI24" s="588"/>
      <c r="AJ24" s="588"/>
      <c r="AK24" s="588"/>
      <c r="AL24" s="588"/>
      <c r="AM24" s="588"/>
      <c r="AN24" s="588"/>
      <c r="AO24" s="588"/>
      <c r="AP24" s="588"/>
      <c r="AQ24" s="589"/>
    </row>
    <row r="25" spans="2:43" ht="20">
      <c r="B25" s="116"/>
      <c r="C25" s="1037"/>
      <c r="D25" s="1037"/>
      <c r="E25" s="1037"/>
      <c r="F25" s="915"/>
      <c r="G25" s="915"/>
      <c r="H25" s="915"/>
      <c r="I25" s="920"/>
      <c r="J25" s="920"/>
      <c r="K25" s="920"/>
      <c r="L25" s="920"/>
      <c r="M25" s="920"/>
      <c r="N25" s="915"/>
      <c r="O25" s="915"/>
      <c r="P25" s="915"/>
      <c r="Q25" s="915"/>
      <c r="R25" s="920"/>
      <c r="S25" s="920"/>
      <c r="T25" s="920"/>
      <c r="U25" s="920"/>
      <c r="V25" s="920"/>
      <c r="W25" s="915"/>
      <c r="X25" s="915"/>
      <c r="Y25" s="915"/>
      <c r="Z25" s="915"/>
      <c r="AA25" s="915"/>
      <c r="AB25" s="915"/>
      <c r="AC25" s="915"/>
      <c r="AD25" s="1037"/>
      <c r="AE25" s="915"/>
      <c r="AF25" s="915"/>
      <c r="AG25" s="915"/>
      <c r="AH25" s="587"/>
      <c r="AI25" s="588"/>
      <c r="AJ25" s="588"/>
      <c r="AK25" s="588"/>
      <c r="AL25" s="588"/>
      <c r="AM25" s="588"/>
      <c r="AN25" s="588"/>
      <c r="AO25" s="588"/>
      <c r="AP25" s="588"/>
      <c r="AQ25" s="589"/>
    </row>
    <row r="26" spans="2:43" ht="21" thickBot="1">
      <c r="B26" s="116"/>
      <c r="C26" s="1037"/>
      <c r="D26" s="1037"/>
      <c r="E26" s="1037"/>
      <c r="F26" s="915"/>
      <c r="G26" s="915"/>
      <c r="H26" s="915"/>
      <c r="I26" s="915"/>
      <c r="J26" s="915"/>
      <c r="K26" s="915"/>
      <c r="L26" s="915"/>
      <c r="M26" s="915"/>
      <c r="N26" s="915"/>
      <c r="O26" s="915"/>
      <c r="P26" s="915"/>
      <c r="Q26" s="915"/>
      <c r="R26" s="915"/>
      <c r="S26" s="915"/>
      <c r="T26" s="915"/>
      <c r="U26" s="915"/>
      <c r="V26" s="915"/>
      <c r="W26" s="915"/>
      <c r="X26" s="915"/>
      <c r="Y26" s="915"/>
      <c r="Z26" s="915"/>
      <c r="AA26" s="915"/>
      <c r="AB26" s="915"/>
      <c r="AC26" s="915"/>
      <c r="AD26" s="1037"/>
      <c r="AE26" s="915"/>
      <c r="AF26" s="915"/>
      <c r="AG26" s="915"/>
      <c r="AH26" s="1212" t="s">
        <v>18</v>
      </c>
      <c r="AI26" s="1213"/>
      <c r="AJ26" s="1213"/>
      <c r="AK26" s="1213"/>
      <c r="AL26" s="1213"/>
      <c r="AM26" s="1213"/>
      <c r="AN26" s="1213"/>
      <c r="AO26" s="1213"/>
      <c r="AP26" s="1213"/>
      <c r="AQ26" s="1214"/>
    </row>
    <row r="27" spans="2:43" ht="21" thickBot="1">
      <c r="B27" s="116"/>
      <c r="C27" s="1037"/>
      <c r="D27" s="1037"/>
      <c r="E27" s="1037"/>
      <c r="F27" s="915"/>
      <c r="G27" s="915"/>
      <c r="H27" s="915"/>
      <c r="I27" s="915"/>
      <c r="J27" s="915"/>
      <c r="K27" s="921"/>
      <c r="L27" s="915"/>
      <c r="M27" s="915"/>
      <c r="N27" s="915"/>
      <c r="O27" s="915"/>
      <c r="P27" s="915"/>
      <c r="Q27" s="931"/>
      <c r="R27" s="931"/>
      <c r="S27" s="922"/>
      <c r="T27" s="922"/>
      <c r="U27" s="923"/>
      <c r="V27" s="915"/>
      <c r="W27" s="915"/>
      <c r="X27" s="915"/>
      <c r="Y27" s="915"/>
      <c r="Z27" s="915"/>
      <c r="AA27" s="915"/>
      <c r="AB27" s="915"/>
      <c r="AC27" s="915"/>
      <c r="AD27" s="1037"/>
      <c r="AE27" s="915"/>
      <c r="AF27" s="915"/>
      <c r="AG27" s="915"/>
      <c r="AH27" s="1206" t="s">
        <v>242</v>
      </c>
      <c r="AI27" s="1207"/>
      <c r="AJ27" s="1207"/>
      <c r="AK27" s="1207"/>
      <c r="AL27" s="1207"/>
      <c r="AM27" s="1207"/>
      <c r="AN27" s="1207"/>
      <c r="AO27" s="1207"/>
      <c r="AP27" s="1207"/>
      <c r="AQ27" s="1208"/>
    </row>
    <row r="28" spans="2:43" ht="20">
      <c r="B28" s="116"/>
      <c r="C28" s="1037"/>
      <c r="D28" s="1037"/>
      <c r="E28" s="1037"/>
      <c r="F28" s="915"/>
      <c r="G28" s="915"/>
      <c r="H28" s="915"/>
      <c r="I28" s="915"/>
      <c r="J28" s="915"/>
      <c r="K28" s="915"/>
      <c r="L28" s="915"/>
      <c r="M28" s="915"/>
      <c r="N28" s="915"/>
      <c r="O28" s="915"/>
      <c r="P28" s="924"/>
      <c r="Q28" s="915"/>
      <c r="R28" s="915"/>
      <c r="S28" s="915"/>
      <c r="T28" s="915"/>
      <c r="U28" s="915"/>
      <c r="V28" s="915"/>
      <c r="W28" s="915"/>
      <c r="X28" s="915"/>
      <c r="Y28" s="915"/>
      <c r="Z28" s="915"/>
      <c r="AA28" s="915"/>
      <c r="AB28" s="915"/>
      <c r="AC28" s="915"/>
      <c r="AD28" s="1037"/>
      <c r="AE28" s="915"/>
      <c r="AF28" s="915"/>
      <c r="AG28" s="915"/>
      <c r="AH28" s="1209" t="str">
        <f>INPUT!$C$13</f>
        <v>Kepala Desa</v>
      </c>
      <c r="AI28" s="1210"/>
      <c r="AJ28" s="1210"/>
      <c r="AK28" s="1210"/>
      <c r="AL28" s="1210"/>
      <c r="AM28" s="1210"/>
      <c r="AN28" s="1210"/>
      <c r="AO28" s="1210"/>
      <c r="AP28" s="1210"/>
      <c r="AQ28" s="1211"/>
    </row>
    <row r="29" spans="2:43" ht="20">
      <c r="B29" s="116"/>
      <c r="C29" s="1037"/>
      <c r="D29" s="1037"/>
      <c r="E29" s="1037"/>
      <c r="F29" s="915"/>
      <c r="G29" s="915"/>
      <c r="H29" s="915"/>
      <c r="I29" s="915"/>
      <c r="J29" s="915"/>
      <c r="K29" s="915"/>
      <c r="L29" s="915"/>
      <c r="M29" s="915"/>
      <c r="N29" s="915"/>
      <c r="O29" s="915"/>
      <c r="P29" s="915"/>
      <c r="Q29" s="915"/>
      <c r="R29" s="915"/>
      <c r="S29" s="915"/>
      <c r="T29" s="915"/>
      <c r="U29" s="915"/>
      <c r="V29" s="915"/>
      <c r="W29" s="915"/>
      <c r="X29" s="915"/>
      <c r="Y29" s="915"/>
      <c r="Z29" s="915"/>
      <c r="AA29" s="915"/>
      <c r="AB29" s="915"/>
      <c r="AC29" s="915"/>
      <c r="AD29" s="1037"/>
      <c r="AE29" s="915"/>
      <c r="AF29" s="915"/>
      <c r="AG29" s="915"/>
      <c r="AH29" s="587"/>
      <c r="AI29" s="588"/>
      <c r="AJ29" s="588"/>
      <c r="AK29" s="588"/>
      <c r="AL29" s="588"/>
      <c r="AM29" s="588"/>
      <c r="AN29" s="588"/>
      <c r="AO29" s="588"/>
      <c r="AP29" s="588"/>
      <c r="AQ29" s="589"/>
    </row>
    <row r="30" spans="2:43" ht="20">
      <c r="B30" s="116"/>
      <c r="C30" s="1037"/>
      <c r="D30" s="1037"/>
      <c r="E30" s="1037"/>
      <c r="F30" s="915"/>
      <c r="G30" s="915"/>
      <c r="H30" s="915"/>
      <c r="I30" s="915"/>
      <c r="J30" s="915"/>
      <c r="K30" s="915"/>
      <c r="L30" s="915"/>
      <c r="M30" s="915"/>
      <c r="N30" s="915"/>
      <c r="O30" s="915"/>
      <c r="P30" s="915"/>
      <c r="Q30" s="915"/>
      <c r="R30" s="915"/>
      <c r="S30" s="915"/>
      <c r="T30" s="915"/>
      <c r="U30" s="915"/>
      <c r="V30" s="915"/>
      <c r="W30" s="915"/>
      <c r="X30" s="915"/>
      <c r="Y30" s="915"/>
      <c r="Z30" s="915"/>
      <c r="AA30" s="915"/>
      <c r="AB30" s="915"/>
      <c r="AC30" s="936"/>
      <c r="AD30" s="1037"/>
      <c r="AE30" s="923"/>
      <c r="AF30" s="915"/>
      <c r="AG30" s="915"/>
      <c r="AH30" s="587"/>
      <c r="AI30" s="588"/>
      <c r="AJ30" s="588"/>
      <c r="AK30" s="588"/>
      <c r="AL30" s="588"/>
      <c r="AM30" s="588"/>
      <c r="AN30" s="588"/>
      <c r="AO30" s="588"/>
      <c r="AP30" s="588"/>
      <c r="AQ30" s="589"/>
    </row>
    <row r="31" spans="2:43" ht="20">
      <c r="B31" s="116"/>
      <c r="C31" s="1037"/>
      <c r="D31" s="1037"/>
      <c r="E31" s="1037"/>
      <c r="F31" s="915"/>
      <c r="G31" s="915"/>
      <c r="H31" s="915"/>
      <c r="I31" s="915"/>
      <c r="J31" s="915"/>
      <c r="K31" s="915"/>
      <c r="L31" s="915"/>
      <c r="M31" s="915"/>
      <c r="N31" s="915"/>
      <c r="O31" s="915"/>
      <c r="P31" s="915"/>
      <c r="Q31" s="915"/>
      <c r="R31" s="915"/>
      <c r="S31" s="915"/>
      <c r="T31" s="915"/>
      <c r="U31" s="915"/>
      <c r="V31" s="915"/>
      <c r="W31" s="915"/>
      <c r="X31" s="915"/>
      <c r="Y31" s="915"/>
      <c r="Z31" s="915"/>
      <c r="AA31" s="915"/>
      <c r="AB31" s="915"/>
      <c r="AC31" s="915"/>
      <c r="AD31" s="1037"/>
      <c r="AE31" s="915"/>
      <c r="AF31" s="915"/>
      <c r="AG31" s="915"/>
      <c r="AH31" s="1215" t="str">
        <f>INPUT!$M$13</f>
        <v>Ulfa Hidayah,SE</v>
      </c>
      <c r="AI31" s="1216"/>
      <c r="AJ31" s="1216"/>
      <c r="AK31" s="1216"/>
      <c r="AL31" s="1216"/>
      <c r="AM31" s="1216"/>
      <c r="AN31" s="1216"/>
      <c r="AO31" s="1216"/>
      <c r="AP31" s="1216"/>
      <c r="AQ31" s="1217"/>
    </row>
    <row r="32" spans="2:43" ht="21" thickBot="1">
      <c r="B32" s="116"/>
      <c r="C32" s="1037"/>
      <c r="D32" s="1037"/>
      <c r="E32" s="1037"/>
      <c r="F32" s="915"/>
      <c r="G32" s="915"/>
      <c r="H32" s="915"/>
      <c r="I32" s="915"/>
      <c r="J32" s="915"/>
      <c r="K32" s="915"/>
      <c r="L32" s="915"/>
      <c r="M32" s="915"/>
      <c r="N32" s="925"/>
      <c r="O32" s="926"/>
      <c r="P32" s="926"/>
      <c r="Q32" s="926"/>
      <c r="R32" s="932"/>
      <c r="S32" s="933"/>
      <c r="T32" s="926"/>
      <c r="U32" s="915"/>
      <c r="V32" s="915"/>
      <c r="W32" s="915"/>
      <c r="X32" s="915"/>
      <c r="Y32" s="915"/>
      <c r="Z32" s="915"/>
      <c r="AA32" s="915"/>
      <c r="AB32" s="915"/>
      <c r="AC32" s="915"/>
      <c r="AD32" s="1037"/>
      <c r="AE32" s="915"/>
      <c r="AF32" s="915"/>
      <c r="AG32" s="915"/>
      <c r="AH32" s="1218"/>
      <c r="AI32" s="1219"/>
      <c r="AJ32" s="1219"/>
      <c r="AK32" s="1219"/>
      <c r="AL32" s="1219"/>
      <c r="AM32" s="1219"/>
      <c r="AN32" s="1220"/>
      <c r="AO32" s="1220"/>
      <c r="AP32" s="1220"/>
      <c r="AQ32" s="1221"/>
    </row>
    <row r="33" spans="2:43" ht="15" thickBot="1">
      <c r="B33" s="937"/>
      <c r="C33" s="121"/>
      <c r="D33" s="121"/>
      <c r="E33" s="121"/>
      <c r="F33" s="121"/>
      <c r="G33" s="927"/>
      <c r="H33" s="927"/>
      <c r="I33" s="927"/>
      <c r="J33" s="927"/>
      <c r="K33" s="1222"/>
      <c r="L33" s="1222"/>
      <c r="M33" s="927"/>
      <c r="N33" s="927"/>
      <c r="O33" s="927"/>
      <c r="P33" s="927"/>
      <c r="Q33" s="927"/>
      <c r="R33" s="927"/>
      <c r="S33" s="927"/>
      <c r="T33" s="927"/>
      <c r="U33" s="927"/>
      <c r="V33" s="927"/>
      <c r="W33" s="927"/>
      <c r="X33" s="927"/>
      <c r="Y33" s="927"/>
      <c r="Z33" s="927"/>
      <c r="AA33" s="927"/>
      <c r="AB33" s="927"/>
      <c r="AC33" s="927"/>
      <c r="AD33" s="927"/>
      <c r="AE33" s="927"/>
      <c r="AF33" s="927"/>
      <c r="AG33" s="927"/>
      <c r="AH33" s="1206" t="s">
        <v>243</v>
      </c>
      <c r="AI33" s="1207"/>
      <c r="AJ33" s="1207"/>
      <c r="AK33" s="1207"/>
      <c r="AL33" s="1207"/>
      <c r="AM33" s="1207"/>
      <c r="AN33" s="1223"/>
      <c r="AO33" s="1223"/>
      <c r="AP33" s="1223"/>
      <c r="AQ33" s="1224"/>
    </row>
    <row r="34" spans="2:43" ht="14" thickBot="1"/>
    <row r="35" spans="2:43">
      <c r="B35" s="114"/>
      <c r="C35" s="115"/>
      <c r="D35" s="115"/>
      <c r="E35" s="115"/>
      <c r="F35" s="115"/>
      <c r="G35" s="115"/>
      <c r="H35" s="115"/>
      <c r="I35" s="115"/>
      <c r="J35" s="115"/>
      <c r="K35" s="115"/>
      <c r="L35" s="115"/>
      <c r="M35" s="115"/>
      <c r="N35" s="115"/>
      <c r="O35" s="122"/>
      <c r="P35" s="115"/>
      <c r="Q35" s="115"/>
      <c r="R35" s="115"/>
      <c r="S35" s="115"/>
      <c r="T35" s="115"/>
      <c r="U35" s="115"/>
      <c r="V35" s="115"/>
      <c r="W35" s="115"/>
      <c r="X35" s="115"/>
      <c r="Y35" s="115"/>
      <c r="Z35" s="115"/>
      <c r="AA35" s="115"/>
      <c r="AB35" s="115"/>
      <c r="AC35" s="115"/>
      <c r="AD35" s="115"/>
      <c r="AE35" s="115"/>
      <c r="AF35" s="115"/>
      <c r="AG35" s="115"/>
      <c r="AH35" s="124"/>
      <c r="AI35" s="125"/>
      <c r="AJ35" s="125"/>
      <c r="AK35" s="125"/>
      <c r="AL35" s="125"/>
      <c r="AM35" s="125"/>
      <c r="AN35" s="125"/>
      <c r="AO35" s="125"/>
      <c r="AP35" s="125"/>
      <c r="AQ35" s="127"/>
    </row>
    <row r="36" spans="2:43" ht="20">
      <c r="B36" s="116"/>
      <c r="C36" s="1037"/>
      <c r="D36" s="117"/>
      <c r="E36" s="1037"/>
      <c r="F36" s="118"/>
      <c r="G36" s="915"/>
      <c r="H36" s="915"/>
      <c r="I36" s="915"/>
      <c r="J36" s="915"/>
      <c r="K36" s="915"/>
      <c r="L36" s="915"/>
      <c r="M36" s="915"/>
      <c r="N36" s="915"/>
      <c r="O36" s="915"/>
      <c r="P36" s="915"/>
      <c r="Q36" s="915"/>
      <c r="R36" s="915"/>
      <c r="S36" s="915"/>
      <c r="T36" s="915"/>
      <c r="U36" s="915"/>
      <c r="V36" s="915"/>
      <c r="W36" s="915"/>
      <c r="X36" s="915"/>
      <c r="Y36" s="915"/>
      <c r="Z36" s="916"/>
      <c r="AA36" s="915"/>
      <c r="AB36" s="915"/>
      <c r="AC36" s="915"/>
      <c r="AD36" s="915"/>
      <c r="AE36" s="915"/>
      <c r="AF36" s="915"/>
      <c r="AG36" s="915"/>
      <c r="AH36" s="126"/>
      <c r="AI36" s="123"/>
      <c r="AJ36" s="123"/>
      <c r="AK36" s="123"/>
      <c r="AL36" s="123"/>
      <c r="AM36" s="123"/>
      <c r="AN36" s="123"/>
      <c r="AO36" s="123"/>
      <c r="AP36" s="123"/>
      <c r="AQ36" s="128"/>
    </row>
    <row r="37" spans="2:43" ht="21" thickBot="1">
      <c r="B37" s="116"/>
      <c r="C37" s="118" t="s">
        <v>695</v>
      </c>
      <c r="D37" s="1037"/>
      <c r="E37" s="1037"/>
      <c r="F37" s="915"/>
      <c r="G37" s="915"/>
      <c r="H37" s="915"/>
      <c r="I37" s="915"/>
      <c r="J37" s="915"/>
      <c r="K37" s="915"/>
      <c r="L37" s="915"/>
      <c r="M37" s="915"/>
      <c r="N37" s="915"/>
      <c r="O37" s="915"/>
      <c r="P37" s="915"/>
      <c r="Q37" s="915"/>
      <c r="R37" s="915"/>
      <c r="S37" s="915"/>
      <c r="T37" s="915"/>
      <c r="U37" s="915"/>
      <c r="V37" s="915"/>
      <c r="W37" s="915"/>
      <c r="X37" s="915"/>
      <c r="Y37" s="915"/>
      <c r="Z37" s="915"/>
      <c r="AA37" s="915"/>
      <c r="AB37" s="915"/>
      <c r="AC37" s="915"/>
      <c r="AD37" s="1037"/>
      <c r="AE37" s="915"/>
      <c r="AF37" s="915"/>
      <c r="AG37" s="915"/>
      <c r="AH37" s="126"/>
      <c r="AI37" s="123"/>
      <c r="AJ37" s="123"/>
      <c r="AK37" s="123"/>
      <c r="AL37" s="123"/>
      <c r="AM37" s="123"/>
      <c r="AN37" s="129"/>
      <c r="AO37" s="129"/>
      <c r="AP37" s="129"/>
      <c r="AQ37" s="934"/>
    </row>
    <row r="38" spans="2:43" ht="21" thickBot="1">
      <c r="B38" s="116"/>
      <c r="C38" s="1037"/>
      <c r="D38" s="1037"/>
      <c r="E38" s="1037"/>
      <c r="F38" s="915"/>
      <c r="G38" s="915"/>
      <c r="H38" s="915"/>
      <c r="I38" s="915"/>
      <c r="J38" s="915"/>
      <c r="K38" s="915"/>
      <c r="L38" s="915"/>
      <c r="M38" s="915"/>
      <c r="N38" s="915"/>
      <c r="O38" s="915"/>
      <c r="P38" s="915"/>
      <c r="Q38" s="915"/>
      <c r="R38" s="915"/>
      <c r="S38" s="915"/>
      <c r="T38" s="915"/>
      <c r="U38" s="915"/>
      <c r="V38" s="915"/>
      <c r="W38" s="915"/>
      <c r="X38" s="915"/>
      <c r="Y38" s="915"/>
      <c r="Z38" s="915"/>
      <c r="AA38" s="915"/>
      <c r="AB38" s="915"/>
      <c r="AC38" s="915"/>
      <c r="AD38" s="1037"/>
      <c r="AE38" s="915"/>
      <c r="AF38" s="915"/>
      <c r="AG38" s="915"/>
      <c r="AH38" s="1240" t="str">
        <f>INPUT!C39&amp;" "&amp;INPUT!M39</f>
        <v xml:space="preserve"> </v>
      </c>
      <c r="AI38" s="1241"/>
      <c r="AJ38" s="1241"/>
      <c r="AK38" s="1241"/>
      <c r="AL38" s="1241"/>
      <c r="AM38" s="1241"/>
      <c r="AN38" s="1223"/>
      <c r="AO38" s="1223"/>
      <c r="AP38" s="1223"/>
      <c r="AQ38" s="1224"/>
    </row>
    <row r="39" spans="2:43" ht="22" thickBot="1">
      <c r="B39" s="116"/>
      <c r="C39" s="1037"/>
      <c r="D39" s="1037"/>
      <c r="E39" s="1037"/>
      <c r="F39" s="935"/>
      <c r="G39" s="935"/>
      <c r="H39" s="935"/>
      <c r="I39" s="935"/>
      <c r="J39" s="935"/>
      <c r="K39" s="935"/>
      <c r="L39" s="935"/>
      <c r="M39" s="935"/>
      <c r="N39" s="935"/>
      <c r="O39" s="935"/>
      <c r="P39" s="935"/>
      <c r="Q39" s="935"/>
      <c r="R39" s="935"/>
      <c r="S39" s="935"/>
      <c r="T39" s="935"/>
      <c r="U39" s="935"/>
      <c r="V39" s="935"/>
      <c r="W39" s="935"/>
      <c r="X39" s="935"/>
      <c r="Y39" s="935"/>
      <c r="Z39" s="935"/>
      <c r="AA39" s="935"/>
      <c r="AB39" s="935"/>
      <c r="AC39" s="915"/>
      <c r="AD39" s="1037"/>
      <c r="AE39" s="915"/>
      <c r="AF39" s="915"/>
      <c r="AG39" s="915"/>
      <c r="AH39" s="1240" t="str">
        <f>INPUT!$C$7&amp;" "&amp;INPUT!$M$7</f>
        <v>Kabupaten Monokwari</v>
      </c>
      <c r="AI39" s="1241"/>
      <c r="AJ39" s="1241"/>
      <c r="AK39" s="1241"/>
      <c r="AL39" s="1241"/>
      <c r="AM39" s="1241"/>
      <c r="AN39" s="1223"/>
      <c r="AO39" s="1223"/>
      <c r="AP39" s="1223"/>
      <c r="AQ39" s="1224"/>
    </row>
    <row r="40" spans="2:43" ht="22" thickBot="1">
      <c r="B40" s="116"/>
      <c r="C40" s="1037"/>
      <c r="D40" s="1037"/>
      <c r="E40" s="119"/>
      <c r="F40" s="935"/>
      <c r="G40" s="935"/>
      <c r="H40" s="935"/>
      <c r="I40" s="935"/>
      <c r="J40" s="935"/>
      <c r="K40" s="935"/>
      <c r="L40" s="935"/>
      <c r="M40" s="935"/>
      <c r="N40" s="935"/>
      <c r="O40" s="935"/>
      <c r="P40" s="935"/>
      <c r="Q40" s="935"/>
      <c r="R40" s="935"/>
      <c r="S40" s="935"/>
      <c r="T40" s="935"/>
      <c r="U40" s="935"/>
      <c r="V40" s="935"/>
      <c r="W40" s="935"/>
      <c r="X40" s="935"/>
      <c r="Y40" s="935"/>
      <c r="Z40" s="935"/>
      <c r="AA40" s="935"/>
      <c r="AB40" s="935"/>
      <c r="AC40" s="915"/>
      <c r="AD40" s="1037"/>
      <c r="AE40" s="915"/>
      <c r="AF40" s="915"/>
      <c r="AG40" s="915"/>
      <c r="AH40" s="1240" t="str">
        <f>INPUT!$C$8&amp;" "&amp;INPUT!$M$8</f>
        <v>Kecamatan aaaaa</v>
      </c>
      <c r="AI40" s="1241"/>
      <c r="AJ40" s="1241"/>
      <c r="AK40" s="1241"/>
      <c r="AL40" s="1241"/>
      <c r="AM40" s="1241"/>
      <c r="AN40" s="1242"/>
      <c r="AO40" s="1242"/>
      <c r="AP40" s="1242"/>
      <c r="AQ40" s="1243"/>
    </row>
    <row r="41" spans="2:43" ht="21">
      <c r="B41" s="116"/>
      <c r="C41" s="1037"/>
      <c r="D41" s="1037"/>
      <c r="E41" s="1037"/>
      <c r="F41" s="935"/>
      <c r="G41" s="935"/>
      <c r="H41" s="935"/>
      <c r="I41" s="935"/>
      <c r="J41" s="935"/>
      <c r="K41" s="935"/>
      <c r="L41" s="935"/>
      <c r="M41" s="935"/>
      <c r="N41" s="935"/>
      <c r="O41" s="935"/>
      <c r="P41" s="935"/>
      <c r="Q41" s="935"/>
      <c r="R41" s="935"/>
      <c r="S41" s="935"/>
      <c r="T41" s="935"/>
      <c r="U41" s="935"/>
      <c r="V41" s="935"/>
      <c r="W41" s="935"/>
      <c r="X41" s="935"/>
      <c r="Y41" s="935"/>
      <c r="Z41" s="935"/>
      <c r="AA41" s="935"/>
      <c r="AB41" s="935"/>
      <c r="AC41" s="915"/>
      <c r="AD41" s="1037"/>
      <c r="AE41" s="915"/>
      <c r="AF41" s="915"/>
      <c r="AG41" s="915"/>
      <c r="AH41" s="1225" t="s">
        <v>236</v>
      </c>
      <c r="AI41" s="1226"/>
      <c r="AJ41" s="1226"/>
      <c r="AK41" s="1226"/>
      <c r="AL41" s="1226"/>
      <c r="AM41" s="1226"/>
      <c r="AN41" s="1244"/>
      <c r="AO41" s="1244"/>
      <c r="AP41" s="1244"/>
      <c r="AQ41" s="1245"/>
    </row>
    <row r="42" spans="2:43" ht="22" thickBot="1">
      <c r="B42" s="116"/>
      <c r="C42" s="1037"/>
      <c r="D42" s="1037"/>
      <c r="E42" s="1037"/>
      <c r="F42" s="935"/>
      <c r="G42" s="935"/>
      <c r="H42" s="935"/>
      <c r="I42" s="935"/>
      <c r="J42" s="935"/>
      <c r="K42" s="935"/>
      <c r="L42" s="935"/>
      <c r="M42" s="935"/>
      <c r="N42" s="935"/>
      <c r="O42" s="935"/>
      <c r="P42" s="935"/>
      <c r="Q42" s="935"/>
      <c r="R42" s="935"/>
      <c r="S42" s="935"/>
      <c r="T42" s="935"/>
      <c r="U42" s="935"/>
      <c r="V42" s="935"/>
      <c r="W42" s="935"/>
      <c r="X42" s="935"/>
      <c r="Y42" s="935"/>
      <c r="Z42" s="935"/>
      <c r="AA42" s="1111" t="s">
        <v>691</v>
      </c>
      <c r="AB42" s="1112" t="s">
        <v>146</v>
      </c>
      <c r="AC42" s="1114">
        <f>'BRONJONG 4'!$AA$29</f>
        <v>0.5</v>
      </c>
      <c r="AD42" s="1111" t="s">
        <v>628</v>
      </c>
      <c r="AE42" s="915"/>
      <c r="AF42" s="915"/>
      <c r="AG42" s="915"/>
      <c r="AH42" s="1228" t="str">
        <f>INPUT!$M$9</f>
        <v>bbb</v>
      </c>
      <c r="AI42" s="1229"/>
      <c r="AJ42" s="1229"/>
      <c r="AK42" s="1229"/>
      <c r="AL42" s="1229"/>
      <c r="AM42" s="1229"/>
      <c r="AN42" s="1229"/>
      <c r="AO42" s="1229"/>
      <c r="AP42" s="1229"/>
      <c r="AQ42" s="1230"/>
    </row>
    <row r="43" spans="2:43" ht="21">
      <c r="B43" s="116"/>
      <c r="C43" s="1037"/>
      <c r="D43" s="1037"/>
      <c r="E43" s="1037"/>
      <c r="F43" s="935"/>
      <c r="G43" s="935"/>
      <c r="H43" s="935"/>
      <c r="I43" s="935"/>
      <c r="J43" s="935"/>
      <c r="K43" s="935"/>
      <c r="L43" s="935"/>
      <c r="M43" s="935"/>
      <c r="N43" s="935"/>
      <c r="O43" s="935"/>
      <c r="P43" s="935"/>
      <c r="Q43" s="935"/>
      <c r="R43" s="935"/>
      <c r="S43" s="935"/>
      <c r="T43" s="935"/>
      <c r="U43" s="935"/>
      <c r="V43" s="935"/>
      <c r="W43" s="935"/>
      <c r="X43" s="935"/>
      <c r="Y43" s="935"/>
      <c r="Z43" s="935"/>
      <c r="AA43" s="1111" t="s">
        <v>690</v>
      </c>
      <c r="AB43" s="1112" t="s">
        <v>146</v>
      </c>
      <c r="AC43" s="1114">
        <f>'BRONJONG 4'!$AA$30</f>
        <v>0.5</v>
      </c>
      <c r="AD43" s="1111" t="s">
        <v>628</v>
      </c>
      <c r="AE43" s="915"/>
      <c r="AF43" s="915"/>
      <c r="AG43" s="915"/>
      <c r="AH43" s="1225" t="s">
        <v>237</v>
      </c>
      <c r="AI43" s="1226"/>
      <c r="AJ43" s="1226"/>
      <c r="AK43" s="1226"/>
      <c r="AL43" s="1226"/>
      <c r="AM43" s="1226"/>
      <c r="AN43" s="1244"/>
      <c r="AO43" s="1244"/>
      <c r="AP43" s="1244"/>
      <c r="AQ43" s="1245"/>
    </row>
    <row r="44" spans="2:43" ht="22" thickBot="1">
      <c r="B44" s="116"/>
      <c r="C44" s="1037"/>
      <c r="D44" s="1037"/>
      <c r="E44" s="1037"/>
      <c r="F44" s="935"/>
      <c r="G44" s="935"/>
      <c r="H44" s="935"/>
      <c r="I44" s="935"/>
      <c r="J44" s="935"/>
      <c r="K44" s="935"/>
      <c r="L44" s="935"/>
      <c r="M44" s="935"/>
      <c r="N44" s="935"/>
      <c r="O44" s="935"/>
      <c r="P44" s="935"/>
      <c r="Q44" s="935"/>
      <c r="R44" s="935"/>
      <c r="S44" s="935"/>
      <c r="T44" s="935"/>
      <c r="U44" s="935"/>
      <c r="V44" s="935"/>
      <c r="W44" s="935"/>
      <c r="X44" s="935"/>
      <c r="Y44" s="935"/>
      <c r="Z44" s="935"/>
      <c r="AA44" s="1111" t="s">
        <v>709</v>
      </c>
      <c r="AB44" s="1112" t="s">
        <v>146</v>
      </c>
      <c r="AC44" s="1114">
        <f>'BRONJONG 4'!$AA$31</f>
        <v>0.5</v>
      </c>
      <c r="AD44" s="1111" t="s">
        <v>628</v>
      </c>
      <c r="AE44" s="915"/>
      <c r="AF44" s="915"/>
      <c r="AG44" s="915"/>
      <c r="AH44" s="1228" t="str">
        <f>INPUT!$M$19</f>
        <v>Rumah Sehat</v>
      </c>
      <c r="AI44" s="1229"/>
      <c r="AJ44" s="1229"/>
      <c r="AK44" s="1229"/>
      <c r="AL44" s="1229"/>
      <c r="AM44" s="1229"/>
      <c r="AN44" s="1220"/>
      <c r="AO44" s="1220"/>
      <c r="AP44" s="1220"/>
      <c r="AQ44" s="1221"/>
    </row>
    <row r="45" spans="2:43" ht="21">
      <c r="B45" s="116"/>
      <c r="C45" s="1037"/>
      <c r="D45" s="1037"/>
      <c r="E45" s="1037"/>
      <c r="F45" s="935"/>
      <c r="G45" s="935"/>
      <c r="H45" s="935"/>
      <c r="I45" s="935"/>
      <c r="J45" s="935"/>
      <c r="K45" s="935"/>
      <c r="L45" s="935"/>
      <c r="M45" s="935"/>
      <c r="N45" s="935"/>
      <c r="O45" s="935"/>
      <c r="P45" s="935"/>
      <c r="Q45" s="935"/>
      <c r="R45" s="935"/>
      <c r="S45" s="935"/>
      <c r="T45" s="935"/>
      <c r="U45" s="935"/>
      <c r="V45" s="935"/>
      <c r="W45" s="935"/>
      <c r="X45" s="935"/>
      <c r="Y45" s="935"/>
      <c r="Z45" s="935"/>
      <c r="AA45" s="1111" t="s">
        <v>692</v>
      </c>
      <c r="AB45" s="1112" t="s">
        <v>146</v>
      </c>
      <c r="AC45" s="1114">
        <f>'BRONJONG 4'!$AA$32</f>
        <v>0.5</v>
      </c>
      <c r="AD45" s="1111" t="s">
        <v>628</v>
      </c>
      <c r="AE45" s="915"/>
      <c r="AF45" s="915"/>
      <c r="AG45" s="915"/>
      <c r="AH45" s="1225" t="s">
        <v>127</v>
      </c>
      <c r="AI45" s="1226"/>
      <c r="AJ45" s="1226"/>
      <c r="AK45" s="1226"/>
      <c r="AL45" s="1226"/>
      <c r="AM45" s="1226"/>
      <c r="AN45" s="1226"/>
      <c r="AO45" s="1226"/>
      <c r="AP45" s="1226"/>
      <c r="AQ45" s="1227"/>
    </row>
    <row r="46" spans="2:43" ht="22" thickBot="1">
      <c r="B46" s="116"/>
      <c r="C46" s="1037"/>
      <c r="D46" s="1037"/>
      <c r="E46" s="1037"/>
      <c r="F46" s="935"/>
      <c r="G46" s="935"/>
      <c r="H46" s="935"/>
      <c r="I46" s="935"/>
      <c r="J46" s="935"/>
      <c r="K46" s="935"/>
      <c r="L46" s="935"/>
      <c r="M46" s="935"/>
      <c r="N46" s="935"/>
      <c r="O46" s="935"/>
      <c r="P46" s="935"/>
      <c r="Q46" s="935"/>
      <c r="R46" s="935"/>
      <c r="S46" s="935"/>
      <c r="T46" s="935"/>
      <c r="U46" s="935"/>
      <c r="V46" s="935"/>
      <c r="W46" s="935"/>
      <c r="X46" s="935"/>
      <c r="Y46" s="935"/>
      <c r="Z46" s="935"/>
      <c r="AA46" s="1111" t="s">
        <v>693</v>
      </c>
      <c r="AB46" s="1112" t="s">
        <v>146</v>
      </c>
      <c r="AC46" s="1114">
        <f>'BRONJONG 4'!$AA$33</f>
        <v>1</v>
      </c>
      <c r="AD46" s="1111" t="s">
        <v>628</v>
      </c>
      <c r="AE46" s="915"/>
      <c r="AF46" s="915"/>
      <c r="AG46" s="915"/>
      <c r="AH46" s="1228" t="str">
        <f>INPUT!$M$10</f>
        <v>Dusun…</v>
      </c>
      <c r="AI46" s="1229"/>
      <c r="AJ46" s="1229"/>
      <c r="AK46" s="1229"/>
      <c r="AL46" s="1229"/>
      <c r="AM46" s="1229"/>
      <c r="AN46" s="1229"/>
      <c r="AO46" s="1229"/>
      <c r="AP46" s="1229"/>
      <c r="AQ46" s="1230"/>
    </row>
    <row r="47" spans="2:43" ht="21">
      <c r="B47" s="116"/>
      <c r="C47" s="1037"/>
      <c r="D47" s="1037"/>
      <c r="E47" s="1037"/>
      <c r="F47" s="935"/>
      <c r="G47" s="935"/>
      <c r="H47" s="935"/>
      <c r="I47" s="935"/>
      <c r="J47" s="935"/>
      <c r="K47" s="935"/>
      <c r="L47" s="935"/>
      <c r="M47" s="935"/>
      <c r="N47" s="935"/>
      <c r="O47" s="935"/>
      <c r="P47" s="935"/>
      <c r="Q47" s="935"/>
      <c r="R47" s="935"/>
      <c r="S47" s="935"/>
      <c r="T47" s="935"/>
      <c r="U47" s="935"/>
      <c r="V47" s="935"/>
      <c r="W47" s="935"/>
      <c r="AA47" s="1111" t="s">
        <v>710</v>
      </c>
      <c r="AB47" s="1112" t="s">
        <v>146</v>
      </c>
      <c r="AC47" s="1114">
        <f>'BRONJONG 4'!$AA$34</f>
        <v>1.5</v>
      </c>
      <c r="AD47" s="1111" t="s">
        <v>628</v>
      </c>
      <c r="AE47" s="915"/>
      <c r="AF47" s="915"/>
      <c r="AG47" s="915"/>
      <c r="AH47" s="1225" t="s">
        <v>238</v>
      </c>
      <c r="AI47" s="1226"/>
      <c r="AJ47" s="1226"/>
      <c r="AK47" s="1226"/>
      <c r="AL47" s="1226"/>
      <c r="AM47" s="1226"/>
      <c r="AN47" s="1231"/>
      <c r="AO47" s="1231"/>
      <c r="AP47" s="1231"/>
      <c r="AQ47" s="1232"/>
    </row>
    <row r="48" spans="2:43" ht="22" thickBot="1">
      <c r="B48" s="116"/>
      <c r="C48" s="1037"/>
      <c r="D48" s="1037"/>
      <c r="E48" s="1037"/>
      <c r="F48" s="935"/>
      <c r="G48" s="935"/>
      <c r="H48" s="935"/>
      <c r="I48" s="935"/>
      <c r="J48" s="935"/>
      <c r="K48" s="935"/>
      <c r="L48" s="935"/>
      <c r="M48" s="935"/>
      <c r="N48" s="935"/>
      <c r="O48" s="935"/>
      <c r="P48" s="935"/>
      <c r="Q48" s="935"/>
      <c r="R48" s="935"/>
      <c r="S48" s="935"/>
      <c r="T48" s="935"/>
      <c r="U48" s="935"/>
      <c r="V48" s="935"/>
      <c r="W48" s="935"/>
      <c r="X48" s="935"/>
      <c r="Y48" s="935"/>
      <c r="Z48" s="935"/>
      <c r="AA48" s="1115" t="s">
        <v>694</v>
      </c>
      <c r="AB48" s="1112" t="s">
        <v>146</v>
      </c>
      <c r="AC48" s="1114">
        <f>'BRONJONG 4'!$AA$47</f>
        <v>0.5</v>
      </c>
      <c r="AD48" s="1111" t="s">
        <v>628</v>
      </c>
      <c r="AE48" s="915"/>
      <c r="AF48" s="915"/>
      <c r="AG48" s="915"/>
      <c r="AH48" s="1233" t="s">
        <v>615</v>
      </c>
      <c r="AI48" s="1234"/>
      <c r="AJ48" s="1234"/>
      <c r="AK48" s="1234"/>
      <c r="AL48" s="1234"/>
      <c r="AM48" s="1234"/>
      <c r="AN48" s="1235"/>
      <c r="AO48" s="1235"/>
      <c r="AP48" s="1235"/>
      <c r="AQ48" s="1236"/>
    </row>
    <row r="49" spans="2:43" ht="22" thickBot="1">
      <c r="B49" s="116"/>
      <c r="C49" s="1037"/>
      <c r="D49" s="1037"/>
      <c r="E49" s="1037"/>
      <c r="F49" s="935"/>
      <c r="G49" s="935"/>
      <c r="H49" s="935"/>
      <c r="I49" s="935"/>
      <c r="J49" s="935"/>
      <c r="K49" s="935"/>
      <c r="L49" s="935"/>
      <c r="M49" s="935"/>
      <c r="N49" s="935"/>
      <c r="O49" s="935"/>
      <c r="P49" s="935"/>
      <c r="Q49" s="935"/>
      <c r="R49" s="935"/>
      <c r="S49" s="935"/>
      <c r="T49" s="935"/>
      <c r="U49" s="935"/>
      <c r="V49" s="935"/>
      <c r="W49" s="935"/>
      <c r="X49" s="935"/>
      <c r="Y49" s="935"/>
      <c r="Z49" s="935"/>
      <c r="AA49" s="935"/>
      <c r="AB49" s="935"/>
      <c r="AC49" s="915"/>
      <c r="AD49" s="1037"/>
      <c r="AE49" s="915"/>
      <c r="AF49" s="915"/>
      <c r="AG49" s="915"/>
      <c r="AH49" s="1206" t="s">
        <v>239</v>
      </c>
      <c r="AI49" s="1207"/>
      <c r="AJ49" s="1207"/>
      <c r="AK49" s="1207"/>
      <c r="AL49" s="1207"/>
      <c r="AM49" s="1207"/>
      <c r="AN49" s="1207"/>
      <c r="AO49" s="1207"/>
      <c r="AP49" s="1207"/>
      <c r="AQ49" s="1208"/>
    </row>
    <row r="50" spans="2:43" ht="21">
      <c r="B50" s="116"/>
      <c r="C50" s="1037"/>
      <c r="D50" s="1037"/>
      <c r="E50" s="1037"/>
      <c r="F50" s="935"/>
      <c r="G50" s="935"/>
      <c r="H50" s="935"/>
      <c r="I50" s="935"/>
      <c r="J50" s="935"/>
      <c r="K50" s="935"/>
      <c r="L50" s="935"/>
      <c r="M50" s="935"/>
      <c r="N50" s="935"/>
      <c r="O50" s="935"/>
      <c r="P50" s="935"/>
      <c r="Q50" s="935"/>
      <c r="R50" s="935"/>
      <c r="S50" s="935"/>
      <c r="T50" s="935"/>
      <c r="U50" s="935"/>
      <c r="V50" s="935"/>
      <c r="W50" s="935"/>
      <c r="X50" s="935"/>
      <c r="Y50" s="935"/>
      <c r="Z50" s="935"/>
      <c r="AA50" s="935"/>
      <c r="AB50" s="935"/>
      <c r="AC50" s="915"/>
      <c r="AD50" s="1037"/>
      <c r="AE50" s="915"/>
      <c r="AF50" s="915"/>
      <c r="AG50" s="915"/>
      <c r="AH50" s="1209" t="s">
        <v>240</v>
      </c>
      <c r="AI50" s="1210"/>
      <c r="AJ50" s="1210"/>
      <c r="AK50" s="1210"/>
      <c r="AL50" s="1210"/>
      <c r="AM50" s="1209" t="s">
        <v>19</v>
      </c>
      <c r="AN50" s="1210"/>
      <c r="AO50" s="1210"/>
      <c r="AP50" s="1210"/>
      <c r="AQ50" s="1211"/>
    </row>
    <row r="51" spans="2:43" ht="21">
      <c r="B51" s="116"/>
      <c r="C51" s="1037"/>
      <c r="D51" s="1037"/>
      <c r="E51" s="1037"/>
      <c r="F51" s="935"/>
      <c r="G51" s="935"/>
      <c r="H51" s="935"/>
      <c r="I51" s="935"/>
      <c r="J51" s="935"/>
      <c r="K51" s="935"/>
      <c r="L51" s="935"/>
      <c r="M51" s="935"/>
      <c r="N51" s="935"/>
      <c r="O51" s="935"/>
      <c r="P51" s="935"/>
      <c r="Q51" s="935"/>
      <c r="R51" s="935"/>
      <c r="S51" s="935"/>
      <c r="T51" s="935"/>
      <c r="U51" s="935"/>
      <c r="V51" s="935"/>
      <c r="W51" s="935"/>
      <c r="X51" s="935"/>
      <c r="Y51" s="935"/>
      <c r="Z51" s="935"/>
      <c r="AA51" s="935"/>
      <c r="AB51" s="935"/>
      <c r="AC51" s="915"/>
      <c r="AD51" s="1037"/>
      <c r="AE51" s="915"/>
      <c r="AF51" s="915"/>
      <c r="AG51" s="915"/>
      <c r="AH51" s="587"/>
      <c r="AI51" s="588"/>
      <c r="AJ51" s="588"/>
      <c r="AK51" s="588"/>
      <c r="AL51" s="588"/>
      <c r="AM51" s="587"/>
      <c r="AN51" s="588"/>
      <c r="AO51" s="588"/>
      <c r="AP51" s="588"/>
      <c r="AQ51" s="589"/>
    </row>
    <row r="52" spans="2:43" ht="21">
      <c r="B52" s="116"/>
      <c r="C52" s="1037"/>
      <c r="D52" s="1037"/>
      <c r="E52" s="1037"/>
      <c r="F52" s="935"/>
      <c r="G52" s="935"/>
      <c r="H52" s="935"/>
      <c r="I52" s="935"/>
      <c r="J52" s="935"/>
      <c r="K52" s="935"/>
      <c r="L52" s="935"/>
      <c r="M52" s="935"/>
      <c r="N52" s="935"/>
      <c r="O52" s="935"/>
      <c r="P52" s="935"/>
      <c r="Q52" s="935"/>
      <c r="R52" s="935"/>
      <c r="S52" s="935"/>
      <c r="T52" s="935"/>
      <c r="U52" s="935"/>
      <c r="V52" s="935"/>
      <c r="W52" s="935"/>
      <c r="X52" s="935"/>
      <c r="Y52" s="935"/>
      <c r="Z52" s="935"/>
      <c r="AA52" s="935"/>
      <c r="AB52" s="935"/>
      <c r="AC52" s="915"/>
      <c r="AD52" s="1037"/>
      <c r="AE52" s="915"/>
      <c r="AF52" s="915"/>
      <c r="AG52" s="915"/>
      <c r="AH52" s="587"/>
      <c r="AI52" s="588"/>
      <c r="AJ52" s="588"/>
      <c r="AK52" s="588"/>
      <c r="AL52" s="588"/>
      <c r="AM52" s="587"/>
      <c r="AN52" s="588"/>
      <c r="AO52" s="588"/>
      <c r="AP52" s="588"/>
      <c r="AQ52" s="589"/>
    </row>
    <row r="53" spans="2:43" ht="22" thickBot="1">
      <c r="B53" s="120"/>
      <c r="C53" s="1037"/>
      <c r="D53" s="1037"/>
      <c r="E53" s="1037"/>
      <c r="F53" s="935"/>
      <c r="G53" s="935"/>
      <c r="H53" s="935"/>
      <c r="I53" s="935"/>
      <c r="J53" s="935"/>
      <c r="K53" s="935"/>
      <c r="L53" s="935"/>
      <c r="M53" s="935"/>
      <c r="N53" s="935"/>
      <c r="O53" s="935"/>
      <c r="P53" s="935"/>
      <c r="Q53" s="935"/>
      <c r="R53" s="935"/>
      <c r="S53" s="935"/>
      <c r="T53" s="935"/>
      <c r="U53" s="935"/>
      <c r="V53" s="935"/>
      <c r="W53" s="935"/>
      <c r="X53" s="935"/>
      <c r="Y53" s="935"/>
      <c r="Z53" s="935"/>
      <c r="AA53" s="935"/>
      <c r="AB53" s="935"/>
      <c r="AC53" s="915"/>
      <c r="AD53" s="1037"/>
      <c r="AE53" s="915"/>
      <c r="AF53" s="915"/>
      <c r="AG53" s="915"/>
      <c r="AH53" s="1237" t="str">
        <f>INPUT!$M$16</f>
        <v>Supriono</v>
      </c>
      <c r="AI53" s="1238"/>
      <c r="AJ53" s="1238"/>
      <c r="AK53" s="1238"/>
      <c r="AL53" s="1238"/>
      <c r="AM53" s="1237" t="str">
        <f>INPUT!$M$15</f>
        <v>Sujito</v>
      </c>
      <c r="AN53" s="1238"/>
      <c r="AO53" s="1238"/>
      <c r="AP53" s="1238"/>
      <c r="AQ53" s="1239"/>
    </row>
    <row r="54" spans="2:43" ht="22" thickBot="1">
      <c r="B54" s="116"/>
      <c r="C54" s="1037"/>
      <c r="D54" s="1037"/>
      <c r="E54" s="1037"/>
      <c r="F54" s="935"/>
      <c r="G54" s="935"/>
      <c r="H54" s="935"/>
      <c r="I54" s="935"/>
      <c r="J54" s="935"/>
      <c r="K54" s="935"/>
      <c r="L54" s="935"/>
      <c r="M54" s="935"/>
      <c r="N54" s="935"/>
      <c r="O54" s="935"/>
      <c r="P54" s="935"/>
      <c r="Q54" s="935"/>
      <c r="R54" s="935"/>
      <c r="S54" s="935"/>
      <c r="T54" s="935"/>
      <c r="U54" s="935"/>
      <c r="V54" s="935"/>
      <c r="W54" s="935"/>
      <c r="X54" s="935"/>
      <c r="Y54" s="935"/>
      <c r="Z54" s="935"/>
      <c r="AA54" s="935"/>
      <c r="AB54" s="935"/>
      <c r="AC54" s="915"/>
      <c r="AD54" s="1037"/>
      <c r="AE54" s="915"/>
      <c r="AF54" s="915"/>
      <c r="AG54" s="915"/>
      <c r="AH54" s="1206" t="s">
        <v>241</v>
      </c>
      <c r="AI54" s="1207"/>
      <c r="AJ54" s="1207"/>
      <c r="AK54" s="1207"/>
      <c r="AL54" s="1207"/>
      <c r="AM54" s="1207"/>
      <c r="AN54" s="1207"/>
      <c r="AO54" s="1207"/>
      <c r="AP54" s="1207"/>
      <c r="AQ54" s="1208"/>
    </row>
    <row r="55" spans="2:43" ht="20">
      <c r="B55" s="116"/>
      <c r="C55" s="1037"/>
      <c r="D55" s="1037"/>
      <c r="E55" s="1037"/>
      <c r="F55" s="915"/>
      <c r="G55" s="915"/>
      <c r="H55" s="915"/>
      <c r="I55" s="915"/>
      <c r="J55" s="915"/>
      <c r="K55" s="915"/>
      <c r="L55" s="915"/>
      <c r="M55" s="915"/>
      <c r="N55" s="915"/>
      <c r="O55" s="915"/>
      <c r="P55" s="915"/>
      <c r="Q55" s="915"/>
      <c r="R55" s="915"/>
      <c r="S55" s="915"/>
      <c r="T55" s="915"/>
      <c r="U55" s="915"/>
      <c r="V55" s="915"/>
      <c r="W55" s="915"/>
      <c r="X55" s="915"/>
      <c r="Y55" s="915"/>
      <c r="Z55" s="915"/>
      <c r="AA55" s="915"/>
      <c r="AB55" s="915"/>
      <c r="AC55" s="915"/>
      <c r="AD55" s="1037"/>
      <c r="AE55" s="915"/>
      <c r="AF55" s="915"/>
      <c r="AG55" s="915"/>
      <c r="AH55" s="1209" t="str">
        <f>INPUT!$C$14</f>
        <v>Tenaga Ahli Teknik</v>
      </c>
      <c r="AI55" s="1210"/>
      <c r="AJ55" s="1210"/>
      <c r="AK55" s="1210"/>
      <c r="AL55" s="1210"/>
      <c r="AM55" s="1210"/>
      <c r="AN55" s="1210"/>
      <c r="AO55" s="1210"/>
      <c r="AP55" s="1210"/>
      <c r="AQ55" s="1211"/>
    </row>
    <row r="56" spans="2:43" ht="20">
      <c r="B56" s="116"/>
      <c r="C56" s="1037"/>
      <c r="D56" s="1037"/>
      <c r="E56" s="119"/>
      <c r="F56" s="917"/>
      <c r="G56" s="918"/>
      <c r="H56" s="919"/>
      <c r="I56" s="915"/>
      <c r="J56" s="915"/>
      <c r="K56" s="915"/>
      <c r="L56" s="915"/>
      <c r="M56" s="915"/>
      <c r="N56" s="915"/>
      <c r="O56" s="915"/>
      <c r="P56" s="930"/>
      <c r="Q56" s="930"/>
      <c r="R56" s="915"/>
      <c r="S56" s="915"/>
      <c r="T56" s="915"/>
      <c r="U56" s="915"/>
      <c r="V56" s="915"/>
      <c r="W56" s="915"/>
      <c r="X56" s="919"/>
      <c r="Y56" s="918"/>
      <c r="Z56" s="917"/>
      <c r="AA56" s="917"/>
      <c r="AB56" s="915"/>
      <c r="AC56" s="915"/>
      <c r="AD56" s="1037"/>
      <c r="AE56" s="915"/>
      <c r="AF56" s="915"/>
      <c r="AG56" s="915"/>
      <c r="AH56" s="587"/>
      <c r="AI56" s="588"/>
      <c r="AJ56" s="588"/>
      <c r="AK56" s="588"/>
      <c r="AL56" s="588"/>
      <c r="AM56" s="588"/>
      <c r="AN56" s="588"/>
      <c r="AO56" s="588"/>
      <c r="AP56" s="588"/>
      <c r="AQ56" s="589"/>
    </row>
    <row r="57" spans="2:43" ht="20">
      <c r="B57" s="116"/>
      <c r="C57" s="1037"/>
      <c r="D57" s="1037"/>
      <c r="E57" s="1037"/>
      <c r="F57" s="915"/>
      <c r="G57" s="915"/>
      <c r="H57" s="915"/>
      <c r="I57" s="915"/>
      <c r="J57" s="915"/>
      <c r="K57" s="915"/>
      <c r="L57" s="915"/>
      <c r="M57" s="915"/>
      <c r="N57" s="915"/>
      <c r="O57" s="915"/>
      <c r="P57" s="930"/>
      <c r="Q57" s="930"/>
      <c r="R57" s="915"/>
      <c r="S57" s="915"/>
      <c r="T57" s="915"/>
      <c r="U57" s="915"/>
      <c r="V57" s="915"/>
      <c r="W57" s="915"/>
      <c r="X57" s="915"/>
      <c r="Y57" s="915"/>
      <c r="Z57" s="915"/>
      <c r="AA57" s="915"/>
      <c r="AB57" s="915"/>
      <c r="AC57" s="915"/>
      <c r="AD57" s="1037"/>
      <c r="AE57" s="915"/>
      <c r="AF57" s="915"/>
      <c r="AG57" s="915"/>
      <c r="AH57" s="587"/>
      <c r="AI57" s="588"/>
      <c r="AJ57" s="588"/>
      <c r="AK57" s="588"/>
      <c r="AL57" s="588"/>
      <c r="AM57" s="588"/>
      <c r="AN57" s="588"/>
      <c r="AO57" s="588"/>
      <c r="AP57" s="588"/>
      <c r="AQ57" s="589"/>
    </row>
    <row r="58" spans="2:43" ht="20">
      <c r="B58" s="116"/>
      <c r="C58" s="1037"/>
      <c r="D58" s="1037"/>
      <c r="E58" s="1037"/>
      <c r="F58" s="915"/>
      <c r="G58" s="915"/>
      <c r="H58" s="915"/>
      <c r="I58" s="920"/>
      <c r="J58" s="920"/>
      <c r="K58" s="920"/>
      <c r="L58" s="920"/>
      <c r="M58" s="920"/>
      <c r="N58" s="915"/>
      <c r="O58" s="915"/>
      <c r="P58" s="915"/>
      <c r="Q58" s="915"/>
      <c r="R58" s="920"/>
      <c r="S58" s="920"/>
      <c r="T58" s="920"/>
      <c r="U58" s="920"/>
      <c r="V58" s="920"/>
      <c r="W58" s="915"/>
      <c r="X58" s="915"/>
      <c r="Y58" s="915"/>
      <c r="Z58" s="915"/>
      <c r="AA58" s="915"/>
      <c r="AB58" s="915"/>
      <c r="AC58" s="915"/>
      <c r="AD58" s="1037"/>
      <c r="AE58" s="915"/>
      <c r="AF58" s="915"/>
      <c r="AG58" s="915"/>
      <c r="AH58" s="587"/>
      <c r="AI58" s="588"/>
      <c r="AJ58" s="588"/>
      <c r="AK58" s="588"/>
      <c r="AL58" s="588"/>
      <c r="AM58" s="588"/>
      <c r="AN58" s="588"/>
      <c r="AO58" s="588"/>
      <c r="AP58" s="588"/>
      <c r="AQ58" s="589"/>
    </row>
    <row r="59" spans="2:43" ht="21" thickBot="1">
      <c r="B59" s="116"/>
      <c r="C59" s="1037"/>
      <c r="D59" s="1037"/>
      <c r="E59" s="1037"/>
      <c r="F59" s="915"/>
      <c r="G59" s="915"/>
      <c r="H59" s="915"/>
      <c r="I59" s="915"/>
      <c r="J59" s="915"/>
      <c r="K59" s="915"/>
      <c r="L59" s="915"/>
      <c r="M59" s="915"/>
      <c r="N59" s="915"/>
      <c r="O59" s="915"/>
      <c r="P59" s="915"/>
      <c r="Q59" s="915"/>
      <c r="R59" s="915"/>
      <c r="S59" s="915"/>
      <c r="T59" s="915"/>
      <c r="U59" s="915"/>
      <c r="V59" s="915"/>
      <c r="W59" s="915"/>
      <c r="X59" s="915"/>
      <c r="Y59" s="915"/>
      <c r="Z59" s="915"/>
      <c r="AA59" s="915"/>
      <c r="AB59" s="915"/>
      <c r="AC59" s="915"/>
      <c r="AD59" s="1037"/>
      <c r="AE59" s="915"/>
      <c r="AF59" s="915"/>
      <c r="AG59" s="915"/>
      <c r="AH59" s="1212" t="s">
        <v>18</v>
      </c>
      <c r="AI59" s="1213"/>
      <c r="AJ59" s="1213"/>
      <c r="AK59" s="1213"/>
      <c r="AL59" s="1213"/>
      <c r="AM59" s="1213"/>
      <c r="AN59" s="1213"/>
      <c r="AO59" s="1213"/>
      <c r="AP59" s="1213"/>
      <c r="AQ59" s="1214"/>
    </row>
    <row r="60" spans="2:43" ht="21" thickBot="1">
      <c r="B60" s="116"/>
      <c r="C60" s="1037"/>
      <c r="D60" s="1037"/>
      <c r="E60" s="1037"/>
      <c r="F60" s="915"/>
      <c r="G60" s="915"/>
      <c r="H60" s="915"/>
      <c r="I60" s="915"/>
      <c r="J60" s="915"/>
      <c r="K60" s="921"/>
      <c r="L60" s="915"/>
      <c r="M60" s="915"/>
      <c r="N60" s="915"/>
      <c r="O60" s="915"/>
      <c r="P60" s="915"/>
      <c r="Q60" s="931"/>
      <c r="R60" s="931"/>
      <c r="S60" s="922"/>
      <c r="T60" s="922"/>
      <c r="U60" s="923"/>
      <c r="V60" s="915"/>
      <c r="W60" s="915"/>
      <c r="X60" s="915"/>
      <c r="Y60" s="915"/>
      <c r="Z60" s="915"/>
      <c r="AA60" s="915"/>
      <c r="AB60" s="915"/>
      <c r="AC60" s="915"/>
      <c r="AD60" s="1037"/>
      <c r="AE60" s="915"/>
      <c r="AF60" s="915"/>
      <c r="AG60" s="915"/>
      <c r="AH60" s="1206" t="s">
        <v>242</v>
      </c>
      <c r="AI60" s="1207"/>
      <c r="AJ60" s="1207"/>
      <c r="AK60" s="1207"/>
      <c r="AL60" s="1207"/>
      <c r="AM60" s="1207"/>
      <c r="AN60" s="1207"/>
      <c r="AO60" s="1207"/>
      <c r="AP60" s="1207"/>
      <c r="AQ60" s="1208"/>
    </row>
    <row r="61" spans="2:43" ht="20">
      <c r="B61" s="116"/>
      <c r="C61" s="1037"/>
      <c r="D61" s="1037"/>
      <c r="E61" s="1037"/>
      <c r="F61" s="915"/>
      <c r="G61" s="915"/>
      <c r="H61" s="915"/>
      <c r="I61" s="915"/>
      <c r="J61" s="915"/>
      <c r="K61" s="915"/>
      <c r="L61" s="915"/>
      <c r="M61" s="915"/>
      <c r="N61" s="915"/>
      <c r="O61" s="915"/>
      <c r="P61" s="924"/>
      <c r="Q61" s="915"/>
      <c r="R61" s="915"/>
      <c r="S61" s="915"/>
      <c r="T61" s="915"/>
      <c r="U61" s="915"/>
      <c r="V61" s="915"/>
      <c r="W61" s="915"/>
      <c r="X61" s="915"/>
      <c r="Y61" s="915"/>
      <c r="Z61" s="915"/>
      <c r="AA61" s="915"/>
      <c r="AB61" s="915"/>
      <c r="AC61" s="915"/>
      <c r="AD61" s="1037"/>
      <c r="AE61" s="915"/>
      <c r="AF61" s="915"/>
      <c r="AG61" s="915"/>
      <c r="AH61" s="1209" t="str">
        <f>INPUT!$C$13</f>
        <v>Kepala Desa</v>
      </c>
      <c r="AI61" s="1210"/>
      <c r="AJ61" s="1210"/>
      <c r="AK61" s="1210"/>
      <c r="AL61" s="1210"/>
      <c r="AM61" s="1210"/>
      <c r="AN61" s="1210"/>
      <c r="AO61" s="1210"/>
      <c r="AP61" s="1210"/>
      <c r="AQ61" s="1211"/>
    </row>
    <row r="62" spans="2:43" ht="20">
      <c r="B62" s="116"/>
      <c r="C62" s="1037"/>
      <c r="D62" s="1037"/>
      <c r="E62" s="1037"/>
      <c r="F62" s="915"/>
      <c r="G62" s="915"/>
      <c r="H62" s="915"/>
      <c r="I62" s="915"/>
      <c r="J62" s="915"/>
      <c r="K62" s="915"/>
      <c r="L62" s="915"/>
      <c r="M62" s="915"/>
      <c r="N62" s="915"/>
      <c r="O62" s="915"/>
      <c r="P62" s="915"/>
      <c r="Q62" s="915"/>
      <c r="R62" s="915"/>
      <c r="S62" s="915"/>
      <c r="T62" s="915"/>
      <c r="U62" s="915"/>
      <c r="V62" s="915"/>
      <c r="W62" s="915"/>
      <c r="X62" s="915"/>
      <c r="Y62" s="915"/>
      <c r="Z62" s="915"/>
      <c r="AA62" s="915"/>
      <c r="AB62" s="915"/>
      <c r="AC62" s="915"/>
      <c r="AD62" s="1037"/>
      <c r="AE62" s="915"/>
      <c r="AF62" s="915"/>
      <c r="AG62" s="915"/>
      <c r="AH62" s="587"/>
      <c r="AI62" s="588"/>
      <c r="AJ62" s="588"/>
      <c r="AK62" s="588"/>
      <c r="AL62" s="588"/>
      <c r="AM62" s="588"/>
      <c r="AN62" s="588"/>
      <c r="AO62" s="588"/>
      <c r="AP62" s="588"/>
      <c r="AQ62" s="589"/>
    </row>
    <row r="63" spans="2:43" ht="20">
      <c r="B63" s="116"/>
      <c r="C63" s="1037"/>
      <c r="D63" s="1037"/>
      <c r="E63" s="1037"/>
      <c r="F63" s="915"/>
      <c r="G63" s="915"/>
      <c r="H63" s="915"/>
      <c r="I63" s="915"/>
      <c r="J63" s="915"/>
      <c r="K63" s="915"/>
      <c r="L63" s="915"/>
      <c r="M63" s="915"/>
      <c r="N63" s="915"/>
      <c r="O63" s="915"/>
      <c r="P63" s="915"/>
      <c r="Q63" s="915"/>
      <c r="R63" s="915"/>
      <c r="S63" s="915"/>
      <c r="T63" s="915"/>
      <c r="U63" s="915"/>
      <c r="V63" s="915"/>
      <c r="W63" s="915"/>
      <c r="X63" s="915"/>
      <c r="Y63" s="915"/>
      <c r="Z63" s="915"/>
      <c r="AA63" s="915"/>
      <c r="AB63" s="915"/>
      <c r="AC63" s="936"/>
      <c r="AD63" s="1037"/>
      <c r="AE63" s="923"/>
      <c r="AF63" s="915"/>
      <c r="AG63" s="915"/>
      <c r="AH63" s="587"/>
      <c r="AI63" s="588"/>
      <c r="AJ63" s="588"/>
      <c r="AK63" s="588"/>
      <c r="AL63" s="588"/>
      <c r="AM63" s="588"/>
      <c r="AN63" s="588"/>
      <c r="AO63" s="588"/>
      <c r="AP63" s="588"/>
      <c r="AQ63" s="589"/>
    </row>
    <row r="64" spans="2:43" ht="20">
      <c r="B64" s="116"/>
      <c r="C64" s="1037"/>
      <c r="D64" s="1037"/>
      <c r="E64" s="1037"/>
      <c r="F64" s="915"/>
      <c r="G64" s="915"/>
      <c r="H64" s="915"/>
      <c r="I64" s="915"/>
      <c r="J64" s="915"/>
      <c r="K64" s="915"/>
      <c r="L64" s="915"/>
      <c r="M64" s="915"/>
      <c r="N64" s="915"/>
      <c r="O64" s="915"/>
      <c r="P64" s="915"/>
      <c r="Q64" s="915"/>
      <c r="R64" s="915"/>
      <c r="S64" s="915"/>
      <c r="T64" s="915"/>
      <c r="U64" s="915"/>
      <c r="V64" s="915"/>
      <c r="W64" s="915"/>
      <c r="X64" s="915"/>
      <c r="Y64" s="915"/>
      <c r="Z64" s="915"/>
      <c r="AA64" s="915"/>
      <c r="AB64" s="915"/>
      <c r="AC64" s="915"/>
      <c r="AD64" s="1037"/>
      <c r="AE64" s="915"/>
      <c r="AF64" s="915"/>
      <c r="AG64" s="915"/>
      <c r="AH64" s="1215" t="str">
        <f>INPUT!$M$13</f>
        <v>Ulfa Hidayah,SE</v>
      </c>
      <c r="AI64" s="1216"/>
      <c r="AJ64" s="1216"/>
      <c r="AK64" s="1216"/>
      <c r="AL64" s="1216"/>
      <c r="AM64" s="1216"/>
      <c r="AN64" s="1216"/>
      <c r="AO64" s="1216"/>
      <c r="AP64" s="1216"/>
      <c r="AQ64" s="1217"/>
    </row>
    <row r="65" spans="2:43" ht="21" thickBot="1">
      <c r="B65" s="116"/>
      <c r="C65" s="1037"/>
      <c r="D65" s="1037"/>
      <c r="E65" s="1037"/>
      <c r="F65" s="915"/>
      <c r="G65" s="915"/>
      <c r="H65" s="915"/>
      <c r="I65" s="915"/>
      <c r="J65" s="915"/>
      <c r="K65" s="915"/>
      <c r="L65" s="915"/>
      <c r="M65" s="915"/>
      <c r="N65" s="925"/>
      <c r="O65" s="926"/>
      <c r="P65" s="926"/>
      <c r="Q65" s="926"/>
      <c r="R65" s="932"/>
      <c r="S65" s="933"/>
      <c r="T65" s="926"/>
      <c r="U65" s="915"/>
      <c r="V65" s="915"/>
      <c r="W65" s="915"/>
      <c r="X65" s="915"/>
      <c r="Y65" s="915"/>
      <c r="Z65" s="915"/>
      <c r="AA65" s="915"/>
      <c r="AB65" s="915"/>
      <c r="AC65" s="915"/>
      <c r="AD65" s="1037"/>
      <c r="AE65" s="915"/>
      <c r="AF65" s="915"/>
      <c r="AG65" s="915"/>
      <c r="AH65" s="1218"/>
      <c r="AI65" s="1219"/>
      <c r="AJ65" s="1219"/>
      <c r="AK65" s="1219"/>
      <c r="AL65" s="1219"/>
      <c r="AM65" s="1219"/>
      <c r="AN65" s="1220"/>
      <c r="AO65" s="1220"/>
      <c r="AP65" s="1220"/>
      <c r="AQ65" s="1221"/>
    </row>
    <row r="66" spans="2:43" ht="15" thickBot="1">
      <c r="B66" s="937"/>
      <c r="C66" s="121"/>
      <c r="D66" s="121"/>
      <c r="E66" s="121"/>
      <c r="F66" s="121"/>
      <c r="G66" s="927"/>
      <c r="H66" s="927"/>
      <c r="I66" s="927"/>
      <c r="J66" s="927"/>
      <c r="K66" s="1222"/>
      <c r="L66" s="1222"/>
      <c r="M66" s="927"/>
      <c r="N66" s="927"/>
      <c r="O66" s="927"/>
      <c r="P66" s="927"/>
      <c r="Q66" s="927"/>
      <c r="R66" s="927"/>
      <c r="S66" s="927"/>
      <c r="T66" s="927"/>
      <c r="U66" s="927"/>
      <c r="V66" s="927"/>
      <c r="W66" s="927"/>
      <c r="X66" s="927"/>
      <c r="Y66" s="927"/>
      <c r="Z66" s="927"/>
      <c r="AA66" s="927"/>
      <c r="AB66" s="927"/>
      <c r="AC66" s="927"/>
      <c r="AD66" s="927"/>
      <c r="AE66" s="927"/>
      <c r="AF66" s="927"/>
      <c r="AG66" s="927"/>
      <c r="AH66" s="1206" t="s">
        <v>243</v>
      </c>
      <c r="AI66" s="1207"/>
      <c r="AJ66" s="1207"/>
      <c r="AK66" s="1207"/>
      <c r="AL66" s="1207"/>
      <c r="AM66" s="1207"/>
      <c r="AN66" s="1223"/>
      <c r="AO66" s="1223"/>
      <c r="AP66" s="1223"/>
      <c r="AQ66" s="1224"/>
    </row>
    <row r="67" spans="2:43" ht="14" thickBot="1"/>
    <row r="68" spans="2:43">
      <c r="B68" s="114"/>
      <c r="C68" s="115"/>
      <c r="D68" s="115"/>
      <c r="E68" s="115"/>
      <c r="F68" s="115"/>
      <c r="G68" s="115"/>
      <c r="H68" s="115"/>
      <c r="I68" s="115"/>
      <c r="J68" s="115"/>
      <c r="K68" s="115"/>
      <c r="L68" s="115"/>
      <c r="M68" s="115"/>
      <c r="N68" s="115"/>
      <c r="O68" s="122"/>
      <c r="P68" s="115"/>
      <c r="Q68" s="115"/>
      <c r="R68" s="115"/>
      <c r="S68" s="115"/>
      <c r="T68" s="115"/>
      <c r="U68" s="115"/>
      <c r="V68" s="115"/>
      <c r="W68" s="115"/>
      <c r="X68" s="115"/>
      <c r="Y68" s="115"/>
      <c r="Z68" s="115"/>
      <c r="AA68" s="115"/>
      <c r="AB68" s="115"/>
      <c r="AC68" s="115"/>
      <c r="AD68" s="115"/>
      <c r="AE68" s="115"/>
      <c r="AF68" s="115"/>
      <c r="AG68" s="115"/>
      <c r="AH68" s="124"/>
      <c r="AI68" s="125"/>
      <c r="AJ68" s="125"/>
      <c r="AK68" s="125"/>
      <c r="AL68" s="125"/>
      <c r="AM68" s="125"/>
      <c r="AN68" s="125"/>
      <c r="AO68" s="125"/>
      <c r="AP68" s="125"/>
      <c r="AQ68" s="127"/>
    </row>
    <row r="69" spans="2:43" ht="20">
      <c r="B69" s="116"/>
      <c r="C69" s="1037"/>
      <c r="D69" s="117"/>
      <c r="E69" s="1037"/>
      <c r="F69" s="118"/>
      <c r="G69" s="915"/>
      <c r="H69" s="915"/>
      <c r="I69" s="915"/>
      <c r="J69" s="915"/>
      <c r="K69" s="915"/>
      <c r="L69" s="915"/>
      <c r="M69" s="915"/>
      <c r="N69" s="915"/>
      <c r="O69" s="915"/>
      <c r="P69" s="915"/>
      <c r="Q69" s="915"/>
      <c r="R69" s="915"/>
      <c r="S69" s="915"/>
      <c r="T69" s="915"/>
      <c r="U69" s="915"/>
      <c r="V69" s="915"/>
      <c r="W69" s="915"/>
      <c r="X69" s="915"/>
      <c r="Y69" s="915"/>
      <c r="Z69" s="916"/>
      <c r="AA69" s="915"/>
      <c r="AB69" s="915"/>
      <c r="AC69" s="915"/>
      <c r="AD69" s="915"/>
      <c r="AE69" s="915"/>
      <c r="AF69" s="915"/>
      <c r="AG69" s="915"/>
      <c r="AH69" s="126"/>
      <c r="AI69" s="123"/>
      <c r="AJ69" s="123"/>
      <c r="AK69" s="123"/>
      <c r="AL69" s="123"/>
      <c r="AM69" s="123"/>
      <c r="AN69" s="123"/>
      <c r="AO69" s="123"/>
      <c r="AP69" s="123"/>
      <c r="AQ69" s="128"/>
    </row>
    <row r="70" spans="2:43" ht="21" thickBot="1">
      <c r="B70" s="116"/>
      <c r="C70" s="1037"/>
      <c r="D70" s="1037"/>
      <c r="E70" s="1037"/>
      <c r="F70" s="915"/>
      <c r="G70" s="915"/>
      <c r="H70" s="915"/>
      <c r="I70" s="915"/>
      <c r="J70" s="915"/>
      <c r="K70" s="915"/>
      <c r="L70" s="915"/>
      <c r="M70" s="915"/>
      <c r="N70" s="915"/>
      <c r="O70" s="915"/>
      <c r="P70" s="915"/>
      <c r="Q70" s="915"/>
      <c r="R70" s="915"/>
      <c r="S70" s="915"/>
      <c r="T70" s="915"/>
      <c r="U70" s="915"/>
      <c r="V70" s="915"/>
      <c r="W70" s="915"/>
      <c r="X70" s="915"/>
      <c r="Y70" s="915"/>
      <c r="Z70" s="915"/>
      <c r="AA70" s="915"/>
      <c r="AB70" s="915"/>
      <c r="AC70" s="915"/>
      <c r="AD70" s="1037"/>
      <c r="AE70" s="915"/>
      <c r="AF70" s="915"/>
      <c r="AG70" s="915"/>
      <c r="AH70" s="126"/>
      <c r="AI70" s="123"/>
      <c r="AJ70" s="123"/>
      <c r="AK70" s="123"/>
      <c r="AL70" s="123"/>
      <c r="AM70" s="123"/>
      <c r="AN70" s="129"/>
      <c r="AO70" s="129"/>
      <c r="AP70" s="129"/>
      <c r="AQ70" s="934"/>
    </row>
    <row r="71" spans="2:43" ht="21" thickBot="1">
      <c r="B71" s="116"/>
      <c r="C71" s="1037"/>
      <c r="D71" s="1037"/>
      <c r="E71" s="1037"/>
      <c r="F71" s="915"/>
      <c r="G71" s="915"/>
      <c r="H71" s="915"/>
      <c r="I71" s="915"/>
      <c r="J71" s="915"/>
      <c r="K71" s="915"/>
      <c r="L71" s="915"/>
      <c r="M71" s="915"/>
      <c r="N71" s="915"/>
      <c r="O71" s="915"/>
      <c r="P71" s="915"/>
      <c r="Q71" s="915"/>
      <c r="R71" s="915"/>
      <c r="S71" s="915"/>
      <c r="T71" s="915"/>
      <c r="U71" s="915"/>
      <c r="V71" s="915"/>
      <c r="W71" s="915"/>
      <c r="X71" s="915"/>
      <c r="Y71" s="915"/>
      <c r="Z71" s="915"/>
      <c r="AA71" s="915"/>
      <c r="AB71" s="915"/>
      <c r="AC71" s="915"/>
      <c r="AD71" s="1037"/>
      <c r="AE71" s="915"/>
      <c r="AF71" s="915"/>
      <c r="AG71" s="915"/>
      <c r="AH71" s="1240" t="str">
        <f>INPUT!C72&amp;" "&amp;INPUT!M72</f>
        <v xml:space="preserve"> </v>
      </c>
      <c r="AI71" s="1241"/>
      <c r="AJ71" s="1241"/>
      <c r="AK71" s="1241"/>
      <c r="AL71" s="1241"/>
      <c r="AM71" s="1241"/>
      <c r="AN71" s="1223"/>
      <c r="AO71" s="1223"/>
      <c r="AP71" s="1223"/>
      <c r="AQ71" s="1224"/>
    </row>
    <row r="72" spans="2:43" ht="22" thickBot="1">
      <c r="B72" s="116"/>
      <c r="C72" s="1037"/>
      <c r="D72" s="1037"/>
      <c r="E72" s="1037"/>
      <c r="F72" s="935"/>
      <c r="G72" s="935"/>
      <c r="H72" s="935"/>
      <c r="I72" s="935"/>
      <c r="J72" s="935"/>
      <c r="K72" s="935"/>
      <c r="L72" s="935"/>
      <c r="M72" s="935"/>
      <c r="N72" s="935"/>
      <c r="O72" s="935"/>
      <c r="P72" s="935"/>
      <c r="Q72" s="935"/>
      <c r="R72" s="935"/>
      <c r="S72" s="935"/>
      <c r="T72" s="935"/>
      <c r="U72" s="935"/>
      <c r="V72" s="935"/>
      <c r="W72" s="935"/>
      <c r="X72" s="935"/>
      <c r="Y72" s="935"/>
      <c r="Z72" s="935"/>
      <c r="AA72" s="935"/>
      <c r="AB72" s="935"/>
      <c r="AC72" s="915"/>
      <c r="AD72" s="1037"/>
      <c r="AE72" s="915"/>
      <c r="AF72" s="915"/>
      <c r="AG72" s="915"/>
      <c r="AH72" s="1240" t="str">
        <f>INPUT!$C$7&amp;" "&amp;INPUT!$M$7</f>
        <v>Kabupaten Monokwari</v>
      </c>
      <c r="AI72" s="1241"/>
      <c r="AJ72" s="1241"/>
      <c r="AK72" s="1241"/>
      <c r="AL72" s="1241"/>
      <c r="AM72" s="1241"/>
      <c r="AN72" s="1223"/>
      <c r="AO72" s="1223"/>
      <c r="AP72" s="1223"/>
      <c r="AQ72" s="1224"/>
    </row>
    <row r="73" spans="2:43" ht="22" thickBot="1">
      <c r="B73" s="116"/>
      <c r="C73" s="1037"/>
      <c r="D73" s="1037"/>
      <c r="E73" s="119"/>
      <c r="F73" s="935"/>
      <c r="G73" s="935"/>
      <c r="H73" s="935"/>
      <c r="I73" s="935"/>
      <c r="J73" s="935"/>
      <c r="K73" s="935"/>
      <c r="L73" s="935"/>
      <c r="M73" s="935"/>
      <c r="N73" s="935"/>
      <c r="O73" s="935"/>
      <c r="P73" s="935"/>
      <c r="Q73" s="935"/>
      <c r="R73" s="935"/>
      <c r="S73" s="935"/>
      <c r="T73" s="935"/>
      <c r="U73" s="935"/>
      <c r="V73" s="935"/>
      <c r="W73" s="935"/>
      <c r="X73" s="935"/>
      <c r="Y73" s="935"/>
      <c r="Z73" s="935"/>
      <c r="AA73" s="935"/>
      <c r="AB73" s="935"/>
      <c r="AC73" s="915"/>
      <c r="AD73" s="1037"/>
      <c r="AE73" s="915"/>
      <c r="AF73" s="915"/>
      <c r="AG73" s="915"/>
      <c r="AH73" s="1240" t="str">
        <f>INPUT!$C$8&amp;" "&amp;INPUT!$M$8</f>
        <v>Kecamatan aaaaa</v>
      </c>
      <c r="AI73" s="1241"/>
      <c r="AJ73" s="1241"/>
      <c r="AK73" s="1241"/>
      <c r="AL73" s="1241"/>
      <c r="AM73" s="1241"/>
      <c r="AN73" s="1242"/>
      <c r="AO73" s="1242"/>
      <c r="AP73" s="1242"/>
      <c r="AQ73" s="1243"/>
    </row>
    <row r="74" spans="2:43" ht="21">
      <c r="B74" s="116"/>
      <c r="C74" s="1037"/>
      <c r="D74" s="1037"/>
      <c r="E74" s="1037"/>
      <c r="F74" s="935"/>
      <c r="G74" s="935"/>
      <c r="H74" s="935"/>
      <c r="I74" s="935"/>
      <c r="J74" s="935"/>
      <c r="K74" s="935"/>
      <c r="L74" s="935"/>
      <c r="M74" s="935"/>
      <c r="N74" s="935"/>
      <c r="O74" s="935"/>
      <c r="P74" s="935"/>
      <c r="Q74" s="935"/>
      <c r="R74" s="935"/>
      <c r="S74" s="935"/>
      <c r="T74" s="935"/>
      <c r="U74" s="935"/>
      <c r="V74" s="935"/>
      <c r="W74" s="935"/>
      <c r="X74" s="935"/>
      <c r="Y74" s="935"/>
      <c r="Z74" s="935"/>
      <c r="AA74" s="935"/>
      <c r="AB74" s="935"/>
      <c r="AC74" s="915"/>
      <c r="AD74" s="1037"/>
      <c r="AE74" s="915"/>
      <c r="AF74" s="915"/>
      <c r="AG74" s="915"/>
      <c r="AH74" s="1225" t="s">
        <v>236</v>
      </c>
      <c r="AI74" s="1226"/>
      <c r="AJ74" s="1226"/>
      <c r="AK74" s="1226"/>
      <c r="AL74" s="1226"/>
      <c r="AM74" s="1226"/>
      <c r="AN74" s="1244"/>
      <c r="AO74" s="1244"/>
      <c r="AP74" s="1244"/>
      <c r="AQ74" s="1245"/>
    </row>
    <row r="75" spans="2:43" ht="22" thickBot="1">
      <c r="B75" s="116"/>
      <c r="C75" s="1037"/>
      <c r="D75" s="1037"/>
      <c r="E75" s="1037"/>
      <c r="F75" s="935"/>
      <c r="G75" s="935"/>
      <c r="H75" s="935"/>
      <c r="I75" s="935"/>
      <c r="J75" s="935"/>
      <c r="K75" s="935"/>
      <c r="L75" s="935"/>
      <c r="M75" s="935"/>
      <c r="N75" s="935"/>
      <c r="O75" s="935"/>
      <c r="P75" s="935"/>
      <c r="Q75" s="935"/>
      <c r="R75" s="1116"/>
      <c r="S75" s="1116"/>
      <c r="T75" s="1116"/>
      <c r="U75" s="1116"/>
      <c r="V75" s="935"/>
      <c r="W75" s="935"/>
      <c r="X75" s="935"/>
      <c r="Y75" s="935"/>
      <c r="Z75" s="935"/>
      <c r="AA75" s="1111"/>
      <c r="AB75" s="1112"/>
      <c r="AC75" s="1114"/>
      <c r="AD75" s="1111"/>
      <c r="AE75" s="915"/>
      <c r="AF75" s="915"/>
      <c r="AG75" s="915"/>
      <c r="AH75" s="1228" t="str">
        <f>INPUT!$M$9</f>
        <v>bbb</v>
      </c>
      <c r="AI75" s="1229"/>
      <c r="AJ75" s="1229"/>
      <c r="AK75" s="1229"/>
      <c r="AL75" s="1229"/>
      <c r="AM75" s="1229"/>
      <c r="AN75" s="1229"/>
      <c r="AO75" s="1229"/>
      <c r="AP75" s="1229"/>
      <c r="AQ75" s="1230"/>
    </row>
    <row r="76" spans="2:43" ht="21">
      <c r="B76" s="116"/>
      <c r="C76" s="1037"/>
      <c r="D76" s="1037"/>
      <c r="E76" s="1037"/>
      <c r="F76" s="935"/>
      <c r="G76" s="935"/>
      <c r="H76" s="935"/>
      <c r="I76" s="935"/>
      <c r="J76" s="935"/>
      <c r="K76" s="935"/>
      <c r="L76" s="935"/>
      <c r="M76" s="935"/>
      <c r="N76" s="935"/>
      <c r="O76" s="935"/>
      <c r="P76" s="935"/>
      <c r="Q76" s="935"/>
      <c r="R76" s="1116"/>
      <c r="S76" s="1260">
        <f>'BRONJONG 4'!$AA$40*100</f>
        <v>800</v>
      </c>
      <c r="T76" s="1260"/>
      <c r="U76" s="1111" t="s">
        <v>696</v>
      </c>
      <c r="V76" s="935"/>
      <c r="W76" s="935"/>
      <c r="X76" s="935"/>
      <c r="Y76" s="935"/>
      <c r="Z76" s="935"/>
      <c r="AA76" s="1111"/>
      <c r="AB76" s="1112"/>
      <c r="AC76" s="1114"/>
      <c r="AD76" s="1111"/>
      <c r="AE76" s="915"/>
      <c r="AF76" s="915"/>
      <c r="AG76" s="915"/>
      <c r="AH76" s="1225" t="s">
        <v>237</v>
      </c>
      <c r="AI76" s="1226"/>
      <c r="AJ76" s="1226"/>
      <c r="AK76" s="1226"/>
      <c r="AL76" s="1226"/>
      <c r="AM76" s="1226"/>
      <c r="AN76" s="1244"/>
      <c r="AO76" s="1244"/>
      <c r="AP76" s="1244"/>
      <c r="AQ76" s="1245"/>
    </row>
    <row r="77" spans="2:43" ht="22" thickBot="1">
      <c r="B77" s="116"/>
      <c r="C77" s="1037"/>
      <c r="D77" s="1037"/>
      <c r="E77" s="1037"/>
      <c r="F77" s="935"/>
      <c r="G77" s="935"/>
      <c r="H77" s="935"/>
      <c r="I77" s="935"/>
      <c r="J77" s="935"/>
      <c r="K77" s="935"/>
      <c r="L77" s="935"/>
      <c r="M77" s="935"/>
      <c r="N77" s="935"/>
      <c r="O77" s="935"/>
      <c r="P77" s="935"/>
      <c r="Q77" s="935"/>
      <c r="R77" s="935"/>
      <c r="S77" s="935"/>
      <c r="T77" s="935"/>
      <c r="U77" s="935"/>
      <c r="V77" s="935"/>
      <c r="W77" s="935"/>
      <c r="X77" s="935"/>
      <c r="Y77" s="935"/>
      <c r="Z77" s="935"/>
      <c r="AA77" s="1111"/>
      <c r="AB77" s="1112"/>
      <c r="AC77" s="1114"/>
      <c r="AD77" s="1111"/>
      <c r="AE77" s="915"/>
      <c r="AF77" s="915"/>
      <c r="AG77" s="915"/>
      <c r="AH77" s="1228" t="str">
        <f>INPUT!$M$19</f>
        <v>Rumah Sehat</v>
      </c>
      <c r="AI77" s="1229"/>
      <c r="AJ77" s="1229"/>
      <c r="AK77" s="1229"/>
      <c r="AL77" s="1229"/>
      <c r="AM77" s="1229"/>
      <c r="AN77" s="1220"/>
      <c r="AO77" s="1220"/>
      <c r="AP77" s="1220"/>
      <c r="AQ77" s="1221"/>
    </row>
    <row r="78" spans="2:43" ht="21">
      <c r="B78" s="116"/>
      <c r="C78" s="1037"/>
      <c r="D78" s="1037"/>
      <c r="E78" s="1037"/>
      <c r="F78" s="935"/>
      <c r="G78" s="935"/>
      <c r="H78" s="935"/>
      <c r="I78" s="935"/>
      <c r="J78" s="935"/>
      <c r="K78" s="935"/>
      <c r="L78" s="935"/>
      <c r="M78" s="935"/>
      <c r="N78" s="935"/>
      <c r="O78" s="935"/>
      <c r="P78" s="935"/>
      <c r="Q78" s="935"/>
      <c r="R78" s="935"/>
      <c r="S78" s="935"/>
      <c r="T78" s="935"/>
      <c r="U78" s="935"/>
      <c r="V78" s="935"/>
      <c r="W78" s="935"/>
      <c r="X78" s="935"/>
      <c r="Y78" s="935"/>
      <c r="Z78" s="935"/>
      <c r="AA78" s="1111"/>
      <c r="AB78" s="1112"/>
      <c r="AC78" s="1114"/>
      <c r="AD78" s="1111"/>
      <c r="AE78" s="915"/>
      <c r="AF78" s="915"/>
      <c r="AG78" s="915"/>
      <c r="AH78" s="1225" t="s">
        <v>127</v>
      </c>
      <c r="AI78" s="1226"/>
      <c r="AJ78" s="1226"/>
      <c r="AK78" s="1226"/>
      <c r="AL78" s="1226"/>
      <c r="AM78" s="1226"/>
      <c r="AN78" s="1226"/>
      <c r="AO78" s="1226"/>
      <c r="AP78" s="1226"/>
      <c r="AQ78" s="1227"/>
    </row>
    <row r="79" spans="2:43" ht="22" thickBot="1">
      <c r="B79" s="116"/>
      <c r="C79" s="1037"/>
      <c r="D79" s="1037"/>
      <c r="E79" s="1037"/>
      <c r="F79" s="935"/>
      <c r="G79" s="935"/>
      <c r="H79" s="935"/>
      <c r="I79" s="935"/>
      <c r="J79" s="935"/>
      <c r="K79" s="935"/>
      <c r="L79" s="935"/>
      <c r="M79" s="935"/>
      <c r="N79" s="935"/>
      <c r="O79" s="935"/>
      <c r="P79" s="935"/>
      <c r="Q79" s="935"/>
      <c r="R79" s="935"/>
      <c r="S79" s="935"/>
      <c r="T79" s="935"/>
      <c r="U79" s="935"/>
      <c r="V79" s="935"/>
      <c r="W79" s="935"/>
      <c r="X79" s="935"/>
      <c r="Y79" s="935"/>
      <c r="Z79" s="935"/>
      <c r="AA79" s="1115"/>
      <c r="AB79" s="1112"/>
      <c r="AC79" s="1114"/>
      <c r="AD79" s="1111"/>
      <c r="AE79" s="915"/>
      <c r="AF79" s="915"/>
      <c r="AG79" s="915"/>
      <c r="AH79" s="1228" t="str">
        <f>INPUT!$M$10</f>
        <v>Dusun…</v>
      </c>
      <c r="AI79" s="1229"/>
      <c r="AJ79" s="1229"/>
      <c r="AK79" s="1229"/>
      <c r="AL79" s="1229"/>
      <c r="AM79" s="1229"/>
      <c r="AN79" s="1229"/>
      <c r="AO79" s="1229"/>
      <c r="AP79" s="1229"/>
      <c r="AQ79" s="1230"/>
    </row>
    <row r="80" spans="2:43" ht="21">
      <c r="B80" s="116"/>
      <c r="C80" s="1037"/>
      <c r="D80" s="1037"/>
      <c r="E80" s="1037"/>
      <c r="F80" s="935"/>
      <c r="G80" s="935"/>
      <c r="H80" s="935"/>
      <c r="I80" s="935"/>
      <c r="J80" s="935"/>
      <c r="K80" s="935"/>
      <c r="L80" s="935"/>
      <c r="M80" s="935"/>
      <c r="N80" s="935"/>
      <c r="O80" s="935"/>
      <c r="P80" s="935"/>
      <c r="Q80" s="935"/>
      <c r="R80" s="935"/>
      <c r="S80" s="935"/>
      <c r="T80" s="935"/>
      <c r="U80" s="935"/>
      <c r="V80" s="935"/>
      <c r="W80" s="935"/>
      <c r="X80" s="935"/>
      <c r="Y80" s="935"/>
      <c r="Z80" s="935"/>
      <c r="AA80" s="935"/>
      <c r="AB80" s="935"/>
      <c r="AC80" s="915"/>
      <c r="AD80" s="1037"/>
      <c r="AE80" s="915"/>
      <c r="AF80" s="915"/>
      <c r="AG80" s="915"/>
      <c r="AH80" s="1225" t="s">
        <v>238</v>
      </c>
      <c r="AI80" s="1226"/>
      <c r="AJ80" s="1226"/>
      <c r="AK80" s="1226"/>
      <c r="AL80" s="1226"/>
      <c r="AM80" s="1226"/>
      <c r="AN80" s="1231"/>
      <c r="AO80" s="1231"/>
      <c r="AP80" s="1231"/>
      <c r="AQ80" s="1232"/>
    </row>
    <row r="81" spans="2:43" ht="22" thickBot="1">
      <c r="B81" s="116"/>
      <c r="C81" s="1037"/>
      <c r="D81" s="1037"/>
      <c r="E81" s="1037"/>
      <c r="F81" s="935"/>
      <c r="G81" s="935"/>
      <c r="H81" s="935"/>
      <c r="I81" s="935"/>
      <c r="J81" s="935"/>
      <c r="K81" s="935"/>
      <c r="L81" s="935"/>
      <c r="M81" s="935"/>
      <c r="N81" s="935"/>
      <c r="O81" s="935"/>
      <c r="P81" s="935"/>
      <c r="Q81" s="935"/>
      <c r="R81" s="935"/>
      <c r="S81" s="935"/>
      <c r="T81" s="935"/>
      <c r="U81" s="935"/>
      <c r="V81" s="935"/>
      <c r="W81" s="935"/>
      <c r="X81" s="935"/>
      <c r="Y81" s="935"/>
      <c r="Z81" s="935"/>
      <c r="AA81" s="935"/>
      <c r="AB81" s="935"/>
      <c r="AC81" s="915"/>
      <c r="AD81" s="1037"/>
      <c r="AE81" s="915"/>
      <c r="AF81" s="915"/>
      <c r="AG81" s="915"/>
      <c r="AH81" s="1233" t="s">
        <v>615</v>
      </c>
      <c r="AI81" s="1234"/>
      <c r="AJ81" s="1234"/>
      <c r="AK81" s="1234"/>
      <c r="AL81" s="1234"/>
      <c r="AM81" s="1234"/>
      <c r="AN81" s="1235"/>
      <c r="AO81" s="1235"/>
      <c r="AP81" s="1235"/>
      <c r="AQ81" s="1236"/>
    </row>
    <row r="82" spans="2:43" ht="22" thickBot="1">
      <c r="B82" s="116"/>
      <c r="C82" s="1037"/>
      <c r="D82" s="1037"/>
      <c r="E82" s="1037"/>
      <c r="F82" s="935"/>
      <c r="G82" s="935"/>
      <c r="H82" s="935"/>
      <c r="I82" s="935"/>
      <c r="J82" s="935"/>
      <c r="K82" s="935"/>
      <c r="L82" s="935"/>
      <c r="M82" s="935"/>
      <c r="N82" s="935"/>
      <c r="O82" s="935"/>
      <c r="P82" s="935"/>
      <c r="Q82" s="935"/>
      <c r="R82" s="935"/>
      <c r="S82" s="935"/>
      <c r="T82" s="935"/>
      <c r="U82" s="935"/>
      <c r="V82" s="935"/>
      <c r="W82" s="935"/>
      <c r="X82" s="935"/>
      <c r="Y82" s="935"/>
      <c r="Z82" s="935"/>
      <c r="AA82" s="935"/>
      <c r="AB82" s="935"/>
      <c r="AC82" s="915"/>
      <c r="AD82" s="1037"/>
      <c r="AE82" s="915"/>
      <c r="AF82" s="915"/>
      <c r="AG82" s="915"/>
      <c r="AH82" s="1206" t="s">
        <v>239</v>
      </c>
      <c r="AI82" s="1207"/>
      <c r="AJ82" s="1207"/>
      <c r="AK82" s="1207"/>
      <c r="AL82" s="1207"/>
      <c r="AM82" s="1207"/>
      <c r="AN82" s="1207"/>
      <c r="AO82" s="1207"/>
      <c r="AP82" s="1207"/>
      <c r="AQ82" s="1208"/>
    </row>
    <row r="83" spans="2:43" ht="21">
      <c r="B83" s="116"/>
      <c r="C83" s="1037"/>
      <c r="D83" s="1037"/>
      <c r="E83" s="1037"/>
      <c r="F83" s="935"/>
      <c r="G83" s="935"/>
      <c r="H83" s="935"/>
      <c r="I83" s="935"/>
      <c r="J83" s="935"/>
      <c r="K83" s="935"/>
      <c r="L83" s="935"/>
      <c r="M83" s="935"/>
      <c r="N83" s="935"/>
      <c r="O83" s="935"/>
      <c r="P83" s="935"/>
      <c r="Q83" s="935"/>
      <c r="R83" s="935"/>
      <c r="S83" s="935"/>
      <c r="T83" s="935"/>
      <c r="U83" s="935"/>
      <c r="V83" s="935"/>
      <c r="W83" s="935"/>
      <c r="X83" s="935"/>
      <c r="Y83" s="935"/>
      <c r="Z83" s="935"/>
      <c r="AA83" s="935"/>
      <c r="AB83" s="935"/>
      <c r="AC83" s="915"/>
      <c r="AD83" s="1037"/>
      <c r="AE83" s="915"/>
      <c r="AF83" s="915"/>
      <c r="AG83" s="915"/>
      <c r="AH83" s="1209" t="s">
        <v>240</v>
      </c>
      <c r="AI83" s="1210"/>
      <c r="AJ83" s="1210"/>
      <c r="AK83" s="1210"/>
      <c r="AL83" s="1210"/>
      <c r="AM83" s="1209" t="s">
        <v>19</v>
      </c>
      <c r="AN83" s="1210"/>
      <c r="AO83" s="1210"/>
      <c r="AP83" s="1210"/>
      <c r="AQ83" s="1211"/>
    </row>
    <row r="84" spans="2:43" ht="21">
      <c r="B84" s="116"/>
      <c r="C84" s="1037"/>
      <c r="D84" s="1037"/>
      <c r="E84" s="1037"/>
      <c r="F84" s="935"/>
      <c r="G84" s="935"/>
      <c r="H84" s="935"/>
      <c r="I84" s="935"/>
      <c r="J84" s="935"/>
      <c r="K84" s="935"/>
      <c r="L84" s="935"/>
      <c r="M84" s="935"/>
      <c r="N84" s="935"/>
      <c r="O84" s="935"/>
      <c r="P84" s="935"/>
      <c r="Q84" s="935"/>
      <c r="R84" s="935"/>
      <c r="S84" s="935"/>
      <c r="T84" s="935"/>
      <c r="U84" s="935"/>
      <c r="V84" s="935"/>
      <c r="W84" s="935"/>
      <c r="X84" s="935"/>
      <c r="Y84" s="935"/>
      <c r="Z84" s="935"/>
      <c r="AA84" s="935"/>
      <c r="AB84" s="935"/>
      <c r="AC84" s="915"/>
      <c r="AD84" s="1037"/>
      <c r="AE84" s="915"/>
      <c r="AF84" s="915"/>
      <c r="AG84" s="915"/>
      <c r="AH84" s="587"/>
      <c r="AI84" s="588"/>
      <c r="AJ84" s="588"/>
      <c r="AK84" s="588"/>
      <c r="AL84" s="588"/>
      <c r="AM84" s="587"/>
      <c r="AN84" s="588"/>
      <c r="AO84" s="588"/>
      <c r="AP84" s="588"/>
      <c r="AQ84" s="589"/>
    </row>
    <row r="85" spans="2:43" ht="21">
      <c r="B85" s="116"/>
      <c r="C85" s="1037"/>
      <c r="D85" s="1037"/>
      <c r="E85" s="1037"/>
      <c r="F85" s="935"/>
      <c r="G85" s="935"/>
      <c r="H85" s="935"/>
      <c r="I85" s="935"/>
      <c r="J85" s="935"/>
      <c r="K85" s="935"/>
      <c r="L85" s="935"/>
      <c r="M85" s="935"/>
      <c r="N85" s="935"/>
      <c r="O85" s="935"/>
      <c r="P85" s="935"/>
      <c r="Q85" s="935"/>
      <c r="R85" s="935"/>
      <c r="S85" s="935"/>
      <c r="T85" s="935"/>
      <c r="U85" s="935"/>
      <c r="V85" s="935"/>
      <c r="W85" s="935"/>
      <c r="X85" s="935"/>
      <c r="Y85" s="935"/>
      <c r="Z85" s="935"/>
      <c r="AA85" s="935"/>
      <c r="AB85" s="935"/>
      <c r="AC85" s="915"/>
      <c r="AD85" s="1037"/>
      <c r="AE85" s="915"/>
      <c r="AF85" s="915"/>
      <c r="AG85" s="915"/>
      <c r="AH85" s="587"/>
      <c r="AI85" s="588"/>
      <c r="AJ85" s="588"/>
      <c r="AK85" s="588"/>
      <c r="AL85" s="588"/>
      <c r="AM85" s="587"/>
      <c r="AN85" s="588"/>
      <c r="AO85" s="588"/>
      <c r="AP85" s="588"/>
      <c r="AQ85" s="589"/>
    </row>
    <row r="86" spans="2:43" ht="22" thickBot="1">
      <c r="B86" s="120"/>
      <c r="C86" s="1037"/>
      <c r="D86" s="1037"/>
      <c r="E86" s="1037"/>
      <c r="F86" s="935"/>
      <c r="G86" s="935"/>
      <c r="H86" s="935"/>
      <c r="I86" s="935"/>
      <c r="J86" s="935"/>
      <c r="K86" s="935"/>
      <c r="L86" s="935"/>
      <c r="M86" s="935"/>
      <c r="N86" s="935"/>
      <c r="O86" s="935"/>
      <c r="P86" s="935"/>
      <c r="Q86" s="935"/>
      <c r="R86" s="935"/>
      <c r="S86" s="935"/>
      <c r="T86" s="935"/>
      <c r="U86" s="935"/>
      <c r="V86" s="935"/>
      <c r="W86" s="935"/>
      <c r="X86" s="935"/>
      <c r="Y86" s="935"/>
      <c r="Z86" s="935"/>
      <c r="AA86" s="935"/>
      <c r="AB86" s="935"/>
      <c r="AC86" s="915"/>
      <c r="AD86" s="1037"/>
      <c r="AE86" s="915"/>
      <c r="AF86" s="915"/>
      <c r="AG86" s="915"/>
      <c r="AH86" s="1237" t="str">
        <f>INPUT!$M$16</f>
        <v>Supriono</v>
      </c>
      <c r="AI86" s="1238"/>
      <c r="AJ86" s="1238"/>
      <c r="AK86" s="1238"/>
      <c r="AL86" s="1238"/>
      <c r="AM86" s="1237" t="str">
        <f>INPUT!$M$15</f>
        <v>Sujito</v>
      </c>
      <c r="AN86" s="1238"/>
      <c r="AO86" s="1238"/>
      <c r="AP86" s="1238"/>
      <c r="AQ86" s="1239"/>
    </row>
    <row r="87" spans="2:43" ht="22" thickBot="1">
      <c r="B87" s="116"/>
      <c r="C87" s="1037"/>
      <c r="D87" s="1037"/>
      <c r="E87" s="1037"/>
      <c r="F87" s="935"/>
      <c r="G87" s="935"/>
      <c r="H87" s="935"/>
      <c r="I87" s="935"/>
      <c r="J87" s="935"/>
      <c r="K87" s="935"/>
      <c r="L87" s="935"/>
      <c r="M87" s="935"/>
      <c r="N87" s="935"/>
      <c r="O87" s="935"/>
      <c r="P87" s="935"/>
      <c r="Q87" s="935"/>
      <c r="R87" s="935"/>
      <c r="S87" s="935"/>
      <c r="T87" s="935"/>
      <c r="U87" s="935"/>
      <c r="V87" s="935"/>
      <c r="W87" s="935"/>
      <c r="X87" s="935"/>
      <c r="Y87" s="935"/>
      <c r="Z87" s="935"/>
      <c r="AA87" s="935"/>
      <c r="AB87" s="935"/>
      <c r="AC87" s="915"/>
      <c r="AD87" s="1037"/>
      <c r="AE87" s="915"/>
      <c r="AF87" s="915"/>
      <c r="AG87" s="915"/>
      <c r="AH87" s="1206" t="s">
        <v>241</v>
      </c>
      <c r="AI87" s="1207"/>
      <c r="AJ87" s="1207"/>
      <c r="AK87" s="1207"/>
      <c r="AL87" s="1207"/>
      <c r="AM87" s="1207"/>
      <c r="AN87" s="1207"/>
      <c r="AO87" s="1207"/>
      <c r="AP87" s="1207"/>
      <c r="AQ87" s="1208"/>
    </row>
    <row r="88" spans="2:43" ht="20">
      <c r="B88" s="116"/>
      <c r="C88" s="1037"/>
      <c r="D88" s="1037"/>
      <c r="E88" s="1037"/>
      <c r="F88" s="915"/>
      <c r="G88" s="915"/>
      <c r="H88" s="915"/>
      <c r="I88" s="915"/>
      <c r="J88" s="915"/>
      <c r="K88" s="915"/>
      <c r="L88" s="915"/>
      <c r="M88" s="915"/>
      <c r="N88" s="915"/>
      <c r="O88" s="915"/>
      <c r="P88" s="915"/>
      <c r="Q88" s="915"/>
      <c r="R88" s="915"/>
      <c r="S88" s="915"/>
      <c r="T88" s="915"/>
      <c r="U88" s="915"/>
      <c r="V88" s="915"/>
      <c r="W88" s="915"/>
      <c r="X88" s="915"/>
      <c r="Y88" s="915"/>
      <c r="Z88" s="915"/>
      <c r="AA88" s="915"/>
      <c r="AB88" s="915"/>
      <c r="AC88" s="915"/>
      <c r="AD88" s="1037"/>
      <c r="AE88" s="915"/>
      <c r="AF88" s="915"/>
      <c r="AG88" s="915"/>
      <c r="AH88" s="1209" t="str">
        <f>INPUT!$C$14</f>
        <v>Tenaga Ahli Teknik</v>
      </c>
      <c r="AI88" s="1210"/>
      <c r="AJ88" s="1210"/>
      <c r="AK88" s="1210"/>
      <c r="AL88" s="1210"/>
      <c r="AM88" s="1210"/>
      <c r="AN88" s="1210"/>
      <c r="AO88" s="1210"/>
      <c r="AP88" s="1210"/>
      <c r="AQ88" s="1211"/>
    </row>
    <row r="89" spans="2:43" ht="20">
      <c r="B89" s="116"/>
      <c r="C89" s="1037"/>
      <c r="D89" s="1037"/>
      <c r="E89" s="119"/>
      <c r="F89" s="917"/>
      <c r="G89" s="918"/>
      <c r="H89" s="919"/>
      <c r="I89" s="915"/>
      <c r="J89" s="915"/>
      <c r="K89" s="915"/>
      <c r="L89" s="915"/>
      <c r="M89" s="915"/>
      <c r="N89" s="915"/>
      <c r="O89" s="915"/>
      <c r="P89" s="930"/>
      <c r="Q89" s="930"/>
      <c r="R89" s="915"/>
      <c r="S89" s="915"/>
      <c r="T89" s="915"/>
      <c r="U89" s="915"/>
      <c r="V89" s="915"/>
      <c r="W89" s="915"/>
      <c r="X89" s="919"/>
      <c r="Y89" s="918"/>
      <c r="Z89" s="917"/>
      <c r="AA89" s="917"/>
      <c r="AB89" s="915"/>
      <c r="AC89" s="915"/>
      <c r="AD89" s="1037"/>
      <c r="AE89" s="915"/>
      <c r="AF89" s="915"/>
      <c r="AG89" s="915"/>
      <c r="AH89" s="587"/>
      <c r="AI89" s="588"/>
      <c r="AJ89" s="588"/>
      <c r="AK89" s="588"/>
      <c r="AL89" s="588"/>
      <c r="AM89" s="588"/>
      <c r="AN89" s="588"/>
      <c r="AO89" s="588"/>
      <c r="AP89" s="588"/>
      <c r="AQ89" s="589"/>
    </row>
    <row r="90" spans="2:43" ht="20">
      <c r="B90" s="116"/>
      <c r="C90" s="1037"/>
      <c r="D90" s="1037"/>
      <c r="E90" s="1037"/>
      <c r="F90" s="915"/>
      <c r="G90" s="915"/>
      <c r="H90" s="915"/>
      <c r="I90" s="915"/>
      <c r="J90" s="915"/>
      <c r="K90" s="915"/>
      <c r="L90" s="915"/>
      <c r="M90" s="915"/>
      <c r="N90" s="915"/>
      <c r="O90" s="915"/>
      <c r="P90" s="930"/>
      <c r="Q90" s="930"/>
      <c r="R90" s="915"/>
      <c r="S90" s="915"/>
      <c r="T90" s="915"/>
      <c r="U90" s="915"/>
      <c r="V90" s="915"/>
      <c r="W90" s="915"/>
      <c r="X90" s="915"/>
      <c r="Y90" s="915"/>
      <c r="Z90" s="915"/>
      <c r="AA90" s="915"/>
      <c r="AB90" s="915"/>
      <c r="AC90" s="915"/>
      <c r="AD90" s="1037"/>
      <c r="AE90" s="915"/>
      <c r="AF90" s="915"/>
      <c r="AG90" s="915"/>
      <c r="AH90" s="587"/>
      <c r="AI90" s="588"/>
      <c r="AJ90" s="588"/>
      <c r="AK90" s="588"/>
      <c r="AL90" s="588"/>
      <c r="AM90" s="588"/>
      <c r="AN90" s="588"/>
      <c r="AO90" s="588"/>
      <c r="AP90" s="588"/>
      <c r="AQ90" s="589"/>
    </row>
    <row r="91" spans="2:43" ht="20">
      <c r="B91" s="116"/>
      <c r="C91" s="1037"/>
      <c r="D91" s="1037"/>
      <c r="E91" s="1037"/>
      <c r="F91" s="915"/>
      <c r="G91" s="915"/>
      <c r="H91" s="915"/>
      <c r="I91" s="920"/>
      <c r="J91" s="920"/>
      <c r="K91" s="920"/>
      <c r="L91" s="920"/>
      <c r="M91" s="920"/>
      <c r="N91" s="915"/>
      <c r="O91" s="915"/>
      <c r="P91" s="915"/>
      <c r="Q91" s="915"/>
      <c r="R91" s="920"/>
      <c r="S91" s="920"/>
      <c r="T91" s="920"/>
      <c r="U91" s="920"/>
      <c r="V91" s="920"/>
      <c r="W91" s="915"/>
      <c r="X91" s="915"/>
      <c r="Y91" s="915"/>
      <c r="Z91" s="915"/>
      <c r="AA91" s="915"/>
      <c r="AB91" s="915"/>
      <c r="AC91" s="915"/>
      <c r="AD91" s="1037"/>
      <c r="AE91" s="915"/>
      <c r="AF91" s="915"/>
      <c r="AG91" s="915"/>
      <c r="AH91" s="587"/>
      <c r="AI91" s="588"/>
      <c r="AJ91" s="588"/>
      <c r="AK91" s="588"/>
      <c r="AL91" s="588"/>
      <c r="AM91" s="588"/>
      <c r="AN91" s="588"/>
      <c r="AO91" s="588"/>
      <c r="AP91" s="588"/>
      <c r="AQ91" s="589"/>
    </row>
    <row r="92" spans="2:43" ht="21" thickBot="1">
      <c r="B92" s="116"/>
      <c r="C92" s="1037"/>
      <c r="D92" s="1037"/>
      <c r="E92" s="1037"/>
      <c r="F92" s="915"/>
      <c r="G92" s="915"/>
      <c r="H92" s="915"/>
      <c r="I92" s="915"/>
      <c r="J92" s="915"/>
      <c r="K92" s="915"/>
      <c r="L92" s="915"/>
      <c r="M92" s="915"/>
      <c r="N92" s="915"/>
      <c r="O92" s="915"/>
      <c r="P92" s="915"/>
      <c r="Q92" s="915"/>
      <c r="R92" s="915"/>
      <c r="S92" s="915"/>
      <c r="T92" s="915"/>
      <c r="U92" s="915"/>
      <c r="V92" s="915"/>
      <c r="W92" s="915"/>
      <c r="X92" s="915"/>
      <c r="Y92" s="915"/>
      <c r="Z92" s="915"/>
      <c r="AA92" s="915"/>
      <c r="AB92" s="915"/>
      <c r="AC92" s="915"/>
      <c r="AD92" s="1037"/>
      <c r="AE92" s="915"/>
      <c r="AF92" s="915"/>
      <c r="AG92" s="915"/>
      <c r="AH92" s="1212" t="s">
        <v>18</v>
      </c>
      <c r="AI92" s="1213"/>
      <c r="AJ92" s="1213"/>
      <c r="AK92" s="1213"/>
      <c r="AL92" s="1213"/>
      <c r="AM92" s="1213"/>
      <c r="AN92" s="1213"/>
      <c r="AO92" s="1213"/>
      <c r="AP92" s="1213"/>
      <c r="AQ92" s="1214"/>
    </row>
    <row r="93" spans="2:43" ht="21" thickBot="1">
      <c r="B93" s="116"/>
      <c r="C93" s="1037"/>
      <c r="D93" s="1037"/>
      <c r="E93" s="1037"/>
      <c r="F93" s="915"/>
      <c r="G93" s="915"/>
      <c r="H93" s="915"/>
      <c r="I93" s="915"/>
      <c r="J93" s="915"/>
      <c r="K93" s="921"/>
      <c r="L93" s="915"/>
      <c r="M93" s="915"/>
      <c r="N93" s="915"/>
      <c r="O93" s="915"/>
      <c r="P93" s="915"/>
      <c r="Q93" s="931"/>
      <c r="R93" s="931"/>
      <c r="S93" s="922"/>
      <c r="T93" s="922"/>
      <c r="U93" s="923"/>
      <c r="V93" s="915"/>
      <c r="W93" s="915"/>
      <c r="X93" s="915"/>
      <c r="Y93" s="915"/>
      <c r="Z93" s="915"/>
      <c r="AA93" s="915"/>
      <c r="AB93" s="915"/>
      <c r="AC93" s="915"/>
      <c r="AD93" s="1037"/>
      <c r="AE93" s="915"/>
      <c r="AF93" s="915"/>
      <c r="AG93" s="915"/>
      <c r="AH93" s="1206" t="s">
        <v>242</v>
      </c>
      <c r="AI93" s="1207"/>
      <c r="AJ93" s="1207"/>
      <c r="AK93" s="1207"/>
      <c r="AL93" s="1207"/>
      <c r="AM93" s="1207"/>
      <c r="AN93" s="1207"/>
      <c r="AO93" s="1207"/>
      <c r="AP93" s="1207"/>
      <c r="AQ93" s="1208"/>
    </row>
    <row r="94" spans="2:43" ht="20">
      <c r="B94" s="116"/>
      <c r="C94" s="1037"/>
      <c r="D94" s="1037"/>
      <c r="E94" s="1037"/>
      <c r="F94" s="915"/>
      <c r="G94" s="915"/>
      <c r="H94" s="915"/>
      <c r="I94" s="915"/>
      <c r="J94" s="915"/>
      <c r="K94" s="915"/>
      <c r="L94" s="915"/>
      <c r="M94" s="915"/>
      <c r="N94" s="915"/>
      <c r="O94" s="915"/>
      <c r="P94" s="924"/>
      <c r="Q94" s="915"/>
      <c r="R94" s="915"/>
      <c r="S94" s="915"/>
      <c r="T94" s="915"/>
      <c r="U94" s="915"/>
      <c r="V94" s="915"/>
      <c r="W94" s="915"/>
      <c r="X94" s="915"/>
      <c r="Y94" s="915"/>
      <c r="Z94" s="915"/>
      <c r="AA94" s="915"/>
      <c r="AB94" s="915"/>
      <c r="AC94" s="915"/>
      <c r="AD94" s="1037"/>
      <c r="AE94" s="915"/>
      <c r="AF94" s="915"/>
      <c r="AG94" s="915"/>
      <c r="AH94" s="1209" t="str">
        <f>INPUT!$C$13</f>
        <v>Kepala Desa</v>
      </c>
      <c r="AI94" s="1210"/>
      <c r="AJ94" s="1210"/>
      <c r="AK94" s="1210"/>
      <c r="AL94" s="1210"/>
      <c r="AM94" s="1210"/>
      <c r="AN94" s="1210"/>
      <c r="AO94" s="1210"/>
      <c r="AP94" s="1210"/>
      <c r="AQ94" s="1211"/>
    </row>
    <row r="95" spans="2:43" ht="20">
      <c r="B95" s="116"/>
      <c r="C95" s="1037"/>
      <c r="D95" s="1037"/>
      <c r="E95" s="1037"/>
      <c r="F95" s="915"/>
      <c r="G95" s="915"/>
      <c r="H95" s="915"/>
      <c r="I95" s="915"/>
      <c r="J95" s="915"/>
      <c r="K95" s="915"/>
      <c r="L95" s="915"/>
      <c r="M95" s="915"/>
      <c r="N95" s="915"/>
      <c r="O95" s="915"/>
      <c r="P95" s="915"/>
      <c r="Q95" s="915"/>
      <c r="R95" s="915"/>
      <c r="S95" s="915"/>
      <c r="T95" s="915"/>
      <c r="U95" s="915"/>
      <c r="V95" s="915"/>
      <c r="W95" s="915"/>
      <c r="X95" s="915"/>
      <c r="Y95" s="915"/>
      <c r="Z95" s="915"/>
      <c r="AA95" s="915"/>
      <c r="AB95" s="915"/>
      <c r="AC95" s="915"/>
      <c r="AD95" s="1037"/>
      <c r="AE95" s="915"/>
      <c r="AF95" s="915"/>
      <c r="AG95" s="915"/>
      <c r="AH95" s="587"/>
      <c r="AI95" s="588"/>
      <c r="AJ95" s="588"/>
      <c r="AK95" s="588"/>
      <c r="AL95" s="588"/>
      <c r="AM95" s="588"/>
      <c r="AN95" s="588"/>
      <c r="AO95" s="588"/>
      <c r="AP95" s="588"/>
      <c r="AQ95" s="589"/>
    </row>
    <row r="96" spans="2:43" ht="20">
      <c r="B96" s="116"/>
      <c r="C96" s="1037"/>
      <c r="D96" s="1037"/>
      <c r="E96" s="1037"/>
      <c r="F96" s="915"/>
      <c r="G96" s="915"/>
      <c r="H96" s="915"/>
      <c r="I96" s="915"/>
      <c r="J96" s="915"/>
      <c r="K96" s="915"/>
      <c r="L96" s="915"/>
      <c r="M96" s="915"/>
      <c r="N96" s="915"/>
      <c r="O96" s="915"/>
      <c r="P96" s="915"/>
      <c r="Q96" s="915"/>
      <c r="R96" s="915"/>
      <c r="S96" s="915"/>
      <c r="T96" s="915"/>
      <c r="U96" s="915"/>
      <c r="V96" s="915"/>
      <c r="W96" s="915"/>
      <c r="X96" s="915"/>
      <c r="Y96" s="915"/>
      <c r="Z96" s="915"/>
      <c r="AA96" s="915"/>
      <c r="AB96" s="915"/>
      <c r="AC96" s="936"/>
      <c r="AD96" s="1037"/>
      <c r="AE96" s="923"/>
      <c r="AF96" s="915"/>
      <c r="AG96" s="915"/>
      <c r="AH96" s="587"/>
      <c r="AI96" s="588"/>
      <c r="AJ96" s="588"/>
      <c r="AK96" s="588"/>
      <c r="AL96" s="588"/>
      <c r="AM96" s="588"/>
      <c r="AN96" s="588"/>
      <c r="AO96" s="588"/>
      <c r="AP96" s="588"/>
      <c r="AQ96" s="589"/>
    </row>
    <row r="97" spans="2:43" ht="20">
      <c r="B97" s="116"/>
      <c r="C97" s="1037"/>
      <c r="D97" s="1037"/>
      <c r="E97" s="1037"/>
      <c r="F97" s="915"/>
      <c r="G97" s="915"/>
      <c r="H97" s="915"/>
      <c r="I97" s="915"/>
      <c r="J97" s="915"/>
      <c r="K97" s="915"/>
      <c r="L97" s="915"/>
      <c r="M97" s="915"/>
      <c r="N97" s="915"/>
      <c r="O97" s="915"/>
      <c r="P97" s="915"/>
      <c r="Q97" s="915"/>
      <c r="R97" s="915"/>
      <c r="S97" s="915"/>
      <c r="T97" s="915"/>
      <c r="U97" s="915"/>
      <c r="V97" s="915"/>
      <c r="W97" s="915"/>
      <c r="X97" s="915"/>
      <c r="Y97" s="915"/>
      <c r="Z97" s="915"/>
      <c r="AA97" s="915"/>
      <c r="AB97" s="915"/>
      <c r="AC97" s="915"/>
      <c r="AD97" s="1037"/>
      <c r="AE97" s="915"/>
      <c r="AF97" s="915"/>
      <c r="AG97" s="915"/>
      <c r="AH97" s="1215" t="str">
        <f>INPUT!$M$13</f>
        <v>Ulfa Hidayah,SE</v>
      </c>
      <c r="AI97" s="1216"/>
      <c r="AJ97" s="1216"/>
      <c r="AK97" s="1216"/>
      <c r="AL97" s="1216"/>
      <c r="AM97" s="1216"/>
      <c r="AN97" s="1216"/>
      <c r="AO97" s="1216"/>
      <c r="AP97" s="1216"/>
      <c r="AQ97" s="1217"/>
    </row>
    <row r="98" spans="2:43" ht="21" thickBot="1">
      <c r="B98" s="116"/>
      <c r="C98" s="1037"/>
      <c r="D98" s="1037"/>
      <c r="E98" s="1037"/>
      <c r="F98" s="915"/>
      <c r="G98" s="915"/>
      <c r="H98" s="915"/>
      <c r="I98" s="915"/>
      <c r="J98" s="915"/>
      <c r="K98" s="915"/>
      <c r="L98" s="915"/>
      <c r="M98" s="915"/>
      <c r="N98" s="925"/>
      <c r="O98" s="926"/>
      <c r="P98" s="926"/>
      <c r="Q98" s="926"/>
      <c r="R98" s="932"/>
      <c r="S98" s="933"/>
      <c r="T98" s="926"/>
      <c r="U98" s="915"/>
      <c r="V98" s="915"/>
      <c r="W98" s="915"/>
      <c r="X98" s="915"/>
      <c r="Y98" s="915"/>
      <c r="Z98" s="915"/>
      <c r="AA98" s="915"/>
      <c r="AB98" s="915"/>
      <c r="AC98" s="915"/>
      <c r="AD98" s="1037"/>
      <c r="AE98" s="915"/>
      <c r="AF98" s="915"/>
      <c r="AG98" s="915"/>
      <c r="AH98" s="1218"/>
      <c r="AI98" s="1219"/>
      <c r="AJ98" s="1219"/>
      <c r="AK98" s="1219"/>
      <c r="AL98" s="1219"/>
      <c r="AM98" s="1219"/>
      <c r="AN98" s="1220"/>
      <c r="AO98" s="1220"/>
      <c r="AP98" s="1220"/>
      <c r="AQ98" s="1221"/>
    </row>
    <row r="99" spans="2:43" ht="15" thickBot="1">
      <c r="B99" s="937"/>
      <c r="C99" s="121"/>
      <c r="D99" s="121"/>
      <c r="E99" s="121"/>
      <c r="F99" s="121"/>
      <c r="G99" s="927"/>
      <c r="H99" s="927"/>
      <c r="I99" s="927"/>
      <c r="J99" s="927"/>
      <c r="K99" s="1222"/>
      <c r="L99" s="1222"/>
      <c r="M99" s="927"/>
      <c r="N99" s="927"/>
      <c r="O99" s="927"/>
      <c r="P99" s="927"/>
      <c r="Q99" s="927"/>
      <c r="R99" s="927"/>
      <c r="S99" s="927"/>
      <c r="T99" s="927"/>
      <c r="U99" s="927"/>
      <c r="V99" s="927"/>
      <c r="W99" s="927"/>
      <c r="X99" s="927"/>
      <c r="Y99" s="927"/>
      <c r="Z99" s="927"/>
      <c r="AA99" s="927"/>
      <c r="AB99" s="927"/>
      <c r="AC99" s="927"/>
      <c r="AD99" s="927"/>
      <c r="AE99" s="927"/>
      <c r="AF99" s="927"/>
      <c r="AG99" s="927"/>
      <c r="AH99" s="1206" t="s">
        <v>243</v>
      </c>
      <c r="AI99" s="1207"/>
      <c r="AJ99" s="1207"/>
      <c r="AK99" s="1207"/>
      <c r="AL99" s="1207"/>
      <c r="AM99" s="1207"/>
      <c r="AN99" s="1223"/>
      <c r="AO99" s="1223"/>
      <c r="AP99" s="1223"/>
      <c r="AQ99" s="1224"/>
    </row>
    <row r="100" spans="2:43" ht="14" thickBot="1"/>
    <row r="101" spans="2:43">
      <c r="B101" s="114"/>
      <c r="C101" s="115"/>
      <c r="D101" s="115"/>
      <c r="E101" s="115"/>
      <c r="F101" s="115"/>
      <c r="G101" s="115"/>
      <c r="H101" s="115"/>
      <c r="I101" s="115"/>
      <c r="J101" s="115"/>
      <c r="K101" s="115"/>
      <c r="L101" s="115"/>
      <c r="M101" s="115"/>
      <c r="N101" s="115"/>
      <c r="O101" s="122"/>
      <c r="P101" s="115"/>
      <c r="Q101" s="115"/>
      <c r="R101" s="115"/>
      <c r="S101" s="115"/>
      <c r="T101" s="115"/>
      <c r="U101" s="115"/>
      <c r="V101" s="115"/>
      <c r="W101" s="115"/>
      <c r="X101" s="115"/>
      <c r="Y101" s="115"/>
      <c r="Z101" s="115"/>
      <c r="AA101" s="115"/>
      <c r="AB101" s="115"/>
      <c r="AC101" s="115"/>
      <c r="AD101" s="115"/>
      <c r="AE101" s="115"/>
      <c r="AF101" s="115"/>
      <c r="AG101" s="115"/>
      <c r="AH101" s="124"/>
      <c r="AI101" s="125"/>
      <c r="AJ101" s="125"/>
      <c r="AK101" s="125"/>
      <c r="AL101" s="125"/>
      <c r="AM101" s="125"/>
      <c r="AN101" s="125"/>
      <c r="AO101" s="125"/>
      <c r="AP101" s="125"/>
      <c r="AQ101" s="127"/>
    </row>
    <row r="102" spans="2:43" ht="20">
      <c r="B102" s="116"/>
      <c r="C102" s="1037"/>
      <c r="D102" s="117"/>
      <c r="E102" s="1037"/>
      <c r="F102" s="118"/>
      <c r="G102" s="915"/>
      <c r="H102" s="915"/>
      <c r="I102" s="915"/>
      <c r="J102" s="915"/>
      <c r="K102" s="915"/>
      <c r="L102" s="915"/>
      <c r="M102" s="915"/>
      <c r="N102" s="915"/>
      <c r="O102" s="915"/>
      <c r="P102" s="915"/>
      <c r="Q102" s="915"/>
      <c r="R102" s="915"/>
      <c r="S102" s="915"/>
      <c r="T102" s="915"/>
      <c r="U102" s="915"/>
      <c r="V102" s="915"/>
      <c r="W102" s="915"/>
      <c r="X102" s="915"/>
      <c r="Y102" s="915"/>
      <c r="Z102" s="916"/>
      <c r="AA102" s="915"/>
      <c r="AB102" s="915"/>
      <c r="AC102" s="915"/>
      <c r="AD102" s="915"/>
      <c r="AE102" s="915"/>
      <c r="AF102" s="915"/>
      <c r="AG102" s="915"/>
      <c r="AH102" s="126"/>
      <c r="AI102" s="123"/>
      <c r="AJ102" s="123"/>
      <c r="AK102" s="123"/>
      <c r="AL102" s="123"/>
      <c r="AM102" s="123"/>
      <c r="AN102" s="123"/>
      <c r="AO102" s="123"/>
      <c r="AP102" s="123"/>
      <c r="AQ102" s="128"/>
    </row>
    <row r="103" spans="2:43" ht="21" thickBot="1">
      <c r="B103" s="116"/>
      <c r="C103" s="1037"/>
      <c r="D103" s="1037"/>
      <c r="E103" s="1037"/>
      <c r="F103" s="915"/>
      <c r="G103" s="915"/>
      <c r="H103" s="915"/>
      <c r="I103" s="915"/>
      <c r="J103" s="915"/>
      <c r="K103" s="915"/>
      <c r="L103" s="915"/>
      <c r="M103" s="915"/>
      <c r="N103" s="915"/>
      <c r="O103" s="915"/>
      <c r="P103" s="915"/>
      <c r="Q103" s="915"/>
      <c r="R103" s="915"/>
      <c r="S103" s="915"/>
      <c r="T103" s="915"/>
      <c r="U103" s="915"/>
      <c r="V103" s="915"/>
      <c r="W103" s="915"/>
      <c r="X103" s="915"/>
      <c r="Y103" s="915"/>
      <c r="Z103" s="915"/>
      <c r="AA103" s="915"/>
      <c r="AB103" s="915"/>
      <c r="AC103" s="915"/>
      <c r="AD103" s="1037"/>
      <c r="AE103" s="915"/>
      <c r="AF103" s="915"/>
      <c r="AG103" s="915"/>
      <c r="AH103" s="126"/>
      <c r="AI103" s="123"/>
      <c r="AJ103" s="123"/>
      <c r="AK103" s="123"/>
      <c r="AL103" s="123"/>
      <c r="AM103" s="123"/>
      <c r="AN103" s="129"/>
      <c r="AO103" s="129"/>
      <c r="AP103" s="129"/>
      <c r="AQ103" s="934"/>
    </row>
    <row r="104" spans="2:43" ht="21" thickBot="1">
      <c r="B104" s="116"/>
      <c r="C104" s="1037"/>
      <c r="D104" s="1037"/>
      <c r="E104" s="1037"/>
      <c r="F104" s="915"/>
      <c r="G104" s="915"/>
      <c r="H104" s="915"/>
      <c r="I104" s="915"/>
      <c r="J104" s="915"/>
      <c r="K104" s="915"/>
      <c r="L104" s="915"/>
      <c r="M104" s="915"/>
      <c r="N104" s="915"/>
      <c r="O104" s="915"/>
      <c r="P104" s="915"/>
      <c r="Q104" s="915"/>
      <c r="R104" s="915"/>
      <c r="S104" s="915"/>
      <c r="T104" s="915"/>
      <c r="U104" s="915"/>
      <c r="V104" s="915"/>
      <c r="W104" s="915"/>
      <c r="X104" s="915"/>
      <c r="Y104" s="915"/>
      <c r="Z104" s="915"/>
      <c r="AA104" s="915"/>
      <c r="AB104" s="915"/>
      <c r="AC104" s="915"/>
      <c r="AD104" s="1037"/>
      <c r="AE104" s="915"/>
      <c r="AF104" s="915"/>
      <c r="AG104" s="915"/>
      <c r="AH104" s="1240" t="str">
        <f>INPUT!C105&amp;" "&amp;INPUT!M105</f>
        <v xml:space="preserve"> </v>
      </c>
      <c r="AI104" s="1241"/>
      <c r="AJ104" s="1241"/>
      <c r="AK104" s="1241"/>
      <c r="AL104" s="1241"/>
      <c r="AM104" s="1241"/>
      <c r="AN104" s="1223"/>
      <c r="AO104" s="1223"/>
      <c r="AP104" s="1223"/>
      <c r="AQ104" s="1224"/>
    </row>
    <row r="105" spans="2:43" ht="22" thickBot="1">
      <c r="B105" s="116"/>
      <c r="C105" s="1037"/>
      <c r="D105" s="1037"/>
      <c r="E105" s="118" t="s">
        <v>695</v>
      </c>
      <c r="F105" s="935"/>
      <c r="G105" s="935"/>
      <c r="H105" s="935"/>
      <c r="I105" s="935"/>
      <c r="J105" s="935"/>
      <c r="K105" s="935"/>
      <c r="L105" s="935"/>
      <c r="M105" s="935"/>
      <c r="N105" s="935"/>
      <c r="O105" s="935"/>
      <c r="P105" s="935"/>
      <c r="Q105" s="935"/>
      <c r="R105" s="935"/>
      <c r="S105" s="935"/>
      <c r="T105" s="935"/>
      <c r="U105" s="935"/>
      <c r="V105" s="935"/>
      <c r="W105" s="935"/>
      <c r="X105" s="935"/>
      <c r="Y105" s="935"/>
      <c r="Z105" s="935"/>
      <c r="AA105" s="935"/>
      <c r="AB105" s="935"/>
      <c r="AC105" s="915"/>
      <c r="AD105" s="1037"/>
      <c r="AE105" s="915"/>
      <c r="AF105" s="915"/>
      <c r="AG105" s="915"/>
      <c r="AH105" s="1240" t="str">
        <f>INPUT!$C$7&amp;" "&amp;INPUT!$M$7</f>
        <v>Kabupaten Monokwari</v>
      </c>
      <c r="AI105" s="1241"/>
      <c r="AJ105" s="1241"/>
      <c r="AK105" s="1241"/>
      <c r="AL105" s="1241"/>
      <c r="AM105" s="1241"/>
      <c r="AN105" s="1223"/>
      <c r="AO105" s="1223"/>
      <c r="AP105" s="1223"/>
      <c r="AQ105" s="1224"/>
    </row>
    <row r="106" spans="2:43" ht="22" thickBot="1">
      <c r="B106" s="116"/>
      <c r="C106" s="1037"/>
      <c r="D106" s="1037"/>
      <c r="E106" s="119"/>
      <c r="F106" s="935"/>
      <c r="G106" s="935"/>
      <c r="H106" s="935"/>
      <c r="I106" s="935"/>
      <c r="J106" s="935"/>
      <c r="K106" s="935"/>
      <c r="L106" s="935"/>
      <c r="M106" s="935"/>
      <c r="N106" s="935"/>
      <c r="O106" s="935"/>
      <c r="P106" s="935"/>
      <c r="Q106" s="935"/>
      <c r="R106" s="935"/>
      <c r="S106" s="935"/>
      <c r="T106" s="935"/>
      <c r="U106" s="935"/>
      <c r="V106" s="935"/>
      <c r="W106" s="935"/>
      <c r="X106" s="935"/>
      <c r="Y106" s="935"/>
      <c r="Z106" s="935"/>
      <c r="AA106" s="935"/>
      <c r="AB106" s="935"/>
      <c r="AC106" s="915"/>
      <c r="AD106" s="1037"/>
      <c r="AE106" s="915"/>
      <c r="AF106" s="915"/>
      <c r="AG106" s="915"/>
      <c r="AH106" s="1240" t="str">
        <f>INPUT!$C$8&amp;" "&amp;INPUT!$M$8</f>
        <v>Kecamatan aaaaa</v>
      </c>
      <c r="AI106" s="1241"/>
      <c r="AJ106" s="1241"/>
      <c r="AK106" s="1241"/>
      <c r="AL106" s="1241"/>
      <c r="AM106" s="1241"/>
      <c r="AN106" s="1242"/>
      <c r="AO106" s="1242"/>
      <c r="AP106" s="1242"/>
      <c r="AQ106" s="1243"/>
    </row>
    <row r="107" spans="2:43" ht="21">
      <c r="B107" s="116"/>
      <c r="C107" s="1037"/>
      <c r="D107" s="1037"/>
      <c r="E107" s="1037"/>
      <c r="F107" s="935"/>
      <c r="G107" s="935"/>
      <c r="H107" s="935"/>
      <c r="I107" s="935"/>
      <c r="J107" s="935"/>
      <c r="K107" s="935"/>
      <c r="L107" s="935"/>
      <c r="M107" s="935"/>
      <c r="N107" s="935"/>
      <c r="O107" s="935"/>
      <c r="P107" s="935"/>
      <c r="Q107" s="935"/>
      <c r="R107" s="935"/>
      <c r="S107" s="935"/>
      <c r="T107" s="935"/>
      <c r="U107" s="935"/>
      <c r="V107" s="935"/>
      <c r="W107" s="935"/>
      <c r="X107" s="935"/>
      <c r="Y107" s="935"/>
      <c r="Z107" s="935"/>
      <c r="AA107" s="935"/>
      <c r="AB107" s="935"/>
      <c r="AC107" s="915"/>
      <c r="AD107" s="1037"/>
      <c r="AE107" s="915"/>
      <c r="AF107" s="915"/>
      <c r="AG107" s="915"/>
      <c r="AH107" s="1225" t="s">
        <v>236</v>
      </c>
      <c r="AI107" s="1226"/>
      <c r="AJ107" s="1226"/>
      <c r="AK107" s="1226"/>
      <c r="AL107" s="1226"/>
      <c r="AM107" s="1226"/>
      <c r="AN107" s="1244"/>
      <c r="AO107" s="1244"/>
      <c r="AP107" s="1244"/>
      <c r="AQ107" s="1245"/>
    </row>
    <row r="108" spans="2:43" ht="22" thickBot="1">
      <c r="B108" s="116"/>
      <c r="C108" s="1037"/>
      <c r="D108" s="1037"/>
      <c r="E108" s="1037"/>
      <c r="F108" s="935"/>
      <c r="G108" s="935"/>
      <c r="H108" s="935"/>
      <c r="I108" s="935"/>
      <c r="J108" s="935"/>
      <c r="K108" s="935"/>
      <c r="L108" s="935"/>
      <c r="M108" s="935"/>
      <c r="N108" s="935"/>
      <c r="O108" s="935"/>
      <c r="P108" s="935"/>
      <c r="Q108" s="935"/>
      <c r="R108" s="1116"/>
      <c r="S108" s="1116"/>
      <c r="T108" s="1116"/>
      <c r="U108" s="1116"/>
      <c r="V108" s="935"/>
      <c r="W108" s="935"/>
      <c r="X108" s="935"/>
      <c r="Y108" s="935"/>
      <c r="Z108" s="935"/>
      <c r="AA108" s="1111"/>
      <c r="AB108" s="1112"/>
      <c r="AC108" s="1114"/>
      <c r="AD108" s="1111"/>
      <c r="AE108" s="915"/>
      <c r="AF108" s="915"/>
      <c r="AG108" s="915"/>
      <c r="AH108" s="1228" t="str">
        <f>INPUT!$M$9</f>
        <v>bbb</v>
      </c>
      <c r="AI108" s="1229"/>
      <c r="AJ108" s="1229"/>
      <c r="AK108" s="1229"/>
      <c r="AL108" s="1229"/>
      <c r="AM108" s="1229"/>
      <c r="AN108" s="1229"/>
      <c r="AO108" s="1229"/>
      <c r="AP108" s="1229"/>
      <c r="AQ108" s="1230"/>
    </row>
    <row r="109" spans="2:43" ht="21">
      <c r="B109" s="116"/>
      <c r="C109" s="1037"/>
      <c r="D109" s="1037"/>
      <c r="E109" s="1037"/>
      <c r="F109" s="935"/>
      <c r="G109" s="935"/>
      <c r="H109" s="935"/>
      <c r="I109" s="935"/>
      <c r="J109" s="935"/>
      <c r="K109" s="935"/>
      <c r="L109" s="935"/>
      <c r="M109" s="935"/>
      <c r="N109" s="935"/>
      <c r="O109" s="935"/>
      <c r="P109" s="935"/>
      <c r="Q109" s="935"/>
      <c r="R109" s="1116"/>
      <c r="S109" s="1260">
        <f>'BRONJONG 4'!$AA$40*100</f>
        <v>800</v>
      </c>
      <c r="T109" s="1260"/>
      <c r="U109" s="1111" t="s">
        <v>696</v>
      </c>
      <c r="V109" s="935"/>
      <c r="W109" s="935"/>
      <c r="X109" s="935"/>
      <c r="Y109" s="935"/>
      <c r="Z109" s="935"/>
      <c r="AA109" s="1111"/>
      <c r="AB109" s="1112"/>
      <c r="AC109" s="1114"/>
      <c r="AD109" s="1111"/>
      <c r="AE109" s="915"/>
      <c r="AF109" s="915"/>
      <c r="AG109" s="915"/>
      <c r="AH109" s="1225" t="s">
        <v>237</v>
      </c>
      <c r="AI109" s="1226"/>
      <c r="AJ109" s="1226"/>
      <c r="AK109" s="1226"/>
      <c r="AL109" s="1226"/>
      <c r="AM109" s="1226"/>
      <c r="AN109" s="1244"/>
      <c r="AO109" s="1244"/>
      <c r="AP109" s="1244"/>
      <c r="AQ109" s="1245"/>
    </row>
    <row r="110" spans="2:43" ht="22" thickBot="1">
      <c r="B110" s="116"/>
      <c r="C110" s="1037"/>
      <c r="D110" s="1037"/>
      <c r="E110" s="1037"/>
      <c r="F110" s="935"/>
      <c r="G110" s="935"/>
      <c r="H110" s="935"/>
      <c r="I110" s="935"/>
      <c r="J110" s="935"/>
      <c r="K110" s="935"/>
      <c r="L110" s="935"/>
      <c r="M110" s="935"/>
      <c r="N110" s="935"/>
      <c r="O110" s="935"/>
      <c r="P110" s="935"/>
      <c r="Q110" s="935"/>
      <c r="R110" s="935"/>
      <c r="S110" s="935"/>
      <c r="T110" s="935"/>
      <c r="U110" s="935"/>
      <c r="V110" s="935"/>
      <c r="W110" s="935"/>
      <c r="X110" s="935"/>
      <c r="Y110" s="935"/>
      <c r="Z110" s="935"/>
      <c r="AA110" s="1111"/>
      <c r="AB110" s="1112"/>
      <c r="AC110" s="1114"/>
      <c r="AD110" s="1111"/>
      <c r="AE110" s="915"/>
      <c r="AF110" s="915"/>
      <c r="AG110" s="915"/>
      <c r="AH110" s="1228" t="str">
        <f>INPUT!$M$19</f>
        <v>Rumah Sehat</v>
      </c>
      <c r="AI110" s="1229"/>
      <c r="AJ110" s="1229"/>
      <c r="AK110" s="1229"/>
      <c r="AL110" s="1229"/>
      <c r="AM110" s="1229"/>
      <c r="AN110" s="1220"/>
      <c r="AO110" s="1220"/>
      <c r="AP110" s="1220"/>
      <c r="AQ110" s="1221"/>
    </row>
    <row r="111" spans="2:43" ht="21">
      <c r="B111" s="116"/>
      <c r="C111" s="1037"/>
      <c r="D111" s="1037"/>
      <c r="E111" s="1037"/>
      <c r="F111" s="935"/>
      <c r="G111" s="935"/>
      <c r="H111" s="935"/>
      <c r="I111" s="935"/>
      <c r="J111" s="935"/>
      <c r="K111" s="935"/>
      <c r="L111" s="935"/>
      <c r="M111" s="935"/>
      <c r="N111" s="935"/>
      <c r="O111" s="935"/>
      <c r="P111" s="935"/>
      <c r="Q111" s="935"/>
      <c r="R111" s="935"/>
      <c r="S111" s="935"/>
      <c r="T111" s="935"/>
      <c r="U111" s="935"/>
      <c r="V111" s="935"/>
      <c r="W111" s="935"/>
      <c r="X111" s="935"/>
      <c r="Y111" s="935"/>
      <c r="Z111" s="935"/>
      <c r="AA111" s="1111"/>
      <c r="AB111" s="1112"/>
      <c r="AC111" s="1114"/>
      <c r="AD111" s="1111"/>
      <c r="AE111" s="915"/>
      <c r="AF111" s="915"/>
      <c r="AG111" s="915"/>
      <c r="AH111" s="1225" t="s">
        <v>127</v>
      </c>
      <c r="AI111" s="1226"/>
      <c r="AJ111" s="1226"/>
      <c r="AK111" s="1226"/>
      <c r="AL111" s="1226"/>
      <c r="AM111" s="1226"/>
      <c r="AN111" s="1226"/>
      <c r="AO111" s="1226"/>
      <c r="AP111" s="1226"/>
      <c r="AQ111" s="1227"/>
    </row>
    <row r="112" spans="2:43" ht="22" thickBot="1">
      <c r="B112" s="116"/>
      <c r="C112" s="1037"/>
      <c r="D112" s="1037"/>
      <c r="E112" s="1037"/>
      <c r="F112" s="935"/>
      <c r="G112" s="935"/>
      <c r="H112" s="935"/>
      <c r="I112" s="935"/>
      <c r="J112" s="935"/>
      <c r="K112" s="935"/>
      <c r="L112" s="935"/>
      <c r="M112" s="935"/>
      <c r="N112" s="935"/>
      <c r="O112" s="935"/>
      <c r="P112" s="935"/>
      <c r="Q112" s="935"/>
      <c r="R112" s="935"/>
      <c r="S112" s="935"/>
      <c r="T112" s="935"/>
      <c r="U112" s="935"/>
      <c r="V112" s="935"/>
      <c r="W112" s="935"/>
      <c r="X112" s="935"/>
      <c r="Y112" s="935"/>
      <c r="Z112" s="935"/>
      <c r="AA112" s="1115"/>
      <c r="AB112" s="1112"/>
      <c r="AC112" s="1114"/>
      <c r="AD112" s="1111"/>
      <c r="AE112" s="915"/>
      <c r="AF112" s="915"/>
      <c r="AG112" s="915"/>
      <c r="AH112" s="1228" t="str">
        <f>INPUT!$M$10</f>
        <v>Dusun…</v>
      </c>
      <c r="AI112" s="1229"/>
      <c r="AJ112" s="1229"/>
      <c r="AK112" s="1229"/>
      <c r="AL112" s="1229"/>
      <c r="AM112" s="1229"/>
      <c r="AN112" s="1229"/>
      <c r="AO112" s="1229"/>
      <c r="AP112" s="1229"/>
      <c r="AQ112" s="1230"/>
    </row>
    <row r="113" spans="2:43" ht="21">
      <c r="B113" s="116"/>
      <c r="C113" s="1037"/>
      <c r="D113" s="1037"/>
      <c r="E113" s="1037"/>
      <c r="F113" s="935"/>
      <c r="G113" s="935"/>
      <c r="H113" s="935"/>
      <c r="I113" s="935"/>
      <c r="J113" s="935"/>
      <c r="K113" s="935"/>
      <c r="L113" s="935"/>
      <c r="M113" s="935"/>
      <c r="N113" s="935"/>
      <c r="O113" s="935"/>
      <c r="P113" s="935"/>
      <c r="Q113" s="935"/>
      <c r="R113" s="935"/>
      <c r="S113" s="935"/>
      <c r="T113" s="935"/>
      <c r="U113" s="935"/>
      <c r="V113" s="935"/>
      <c r="W113" s="935"/>
      <c r="X113" s="935"/>
      <c r="Y113" s="935"/>
      <c r="Z113" s="935"/>
      <c r="AA113" s="935"/>
      <c r="AB113" s="935"/>
      <c r="AC113" s="915"/>
      <c r="AD113" s="1037"/>
      <c r="AE113" s="915"/>
      <c r="AF113" s="915"/>
      <c r="AG113" s="915"/>
      <c r="AH113" s="1225" t="s">
        <v>238</v>
      </c>
      <c r="AI113" s="1226"/>
      <c r="AJ113" s="1226"/>
      <c r="AK113" s="1226"/>
      <c r="AL113" s="1226"/>
      <c r="AM113" s="1226"/>
      <c r="AN113" s="1231"/>
      <c r="AO113" s="1231"/>
      <c r="AP113" s="1231"/>
      <c r="AQ113" s="1232"/>
    </row>
    <row r="114" spans="2:43" ht="22" thickBot="1">
      <c r="B114" s="116"/>
      <c r="C114" s="1037"/>
      <c r="D114" s="1037"/>
      <c r="E114" s="1037"/>
      <c r="F114" s="935"/>
      <c r="G114" s="935"/>
      <c r="H114" s="935"/>
      <c r="I114" s="935"/>
      <c r="J114" s="935"/>
      <c r="K114" s="935"/>
      <c r="L114" s="935"/>
      <c r="M114" s="935"/>
      <c r="N114" s="935"/>
      <c r="O114" s="935"/>
      <c r="P114" s="935"/>
      <c r="Q114" s="935"/>
      <c r="R114" s="935"/>
      <c r="S114" s="935"/>
      <c r="T114" s="935"/>
      <c r="U114" s="935"/>
      <c r="V114" s="935"/>
      <c r="W114" s="935"/>
      <c r="X114" s="935"/>
      <c r="Y114" s="935"/>
      <c r="Z114" s="935"/>
      <c r="AA114" s="935"/>
      <c r="AB114" s="935"/>
      <c r="AC114" s="915"/>
      <c r="AD114" s="1037"/>
      <c r="AE114" s="915"/>
      <c r="AF114" s="915"/>
      <c r="AG114" s="915"/>
      <c r="AH114" s="1233" t="s">
        <v>615</v>
      </c>
      <c r="AI114" s="1234"/>
      <c r="AJ114" s="1234"/>
      <c r="AK114" s="1234"/>
      <c r="AL114" s="1234"/>
      <c r="AM114" s="1234"/>
      <c r="AN114" s="1235"/>
      <c r="AO114" s="1235"/>
      <c r="AP114" s="1235"/>
      <c r="AQ114" s="1236"/>
    </row>
    <row r="115" spans="2:43" ht="22" thickBot="1">
      <c r="B115" s="116"/>
      <c r="C115" s="1037"/>
      <c r="D115" s="1037"/>
      <c r="E115" s="1037"/>
      <c r="F115" s="935"/>
      <c r="G115" s="935"/>
      <c r="H115" s="935"/>
      <c r="I115" s="935"/>
      <c r="J115" s="935"/>
      <c r="K115" s="935"/>
      <c r="L115" s="935"/>
      <c r="M115" s="935"/>
      <c r="N115" s="935"/>
      <c r="O115" s="935"/>
      <c r="P115" s="935"/>
      <c r="Q115" s="935"/>
      <c r="R115" s="935"/>
      <c r="S115" s="935"/>
      <c r="T115" s="935"/>
      <c r="U115" s="935"/>
      <c r="V115" s="935"/>
      <c r="W115" s="935"/>
      <c r="X115" s="935"/>
      <c r="Y115" s="935"/>
      <c r="Z115" s="935"/>
      <c r="AA115" s="935"/>
      <c r="AB115" s="935"/>
      <c r="AC115" s="915"/>
      <c r="AD115" s="1037"/>
      <c r="AE115" s="915"/>
      <c r="AF115" s="915"/>
      <c r="AG115" s="915"/>
      <c r="AH115" s="1206" t="s">
        <v>239</v>
      </c>
      <c r="AI115" s="1207"/>
      <c r="AJ115" s="1207"/>
      <c r="AK115" s="1207"/>
      <c r="AL115" s="1207"/>
      <c r="AM115" s="1207"/>
      <c r="AN115" s="1207"/>
      <c r="AO115" s="1207"/>
      <c r="AP115" s="1207"/>
      <c r="AQ115" s="1208"/>
    </row>
    <row r="116" spans="2:43" ht="21">
      <c r="B116" s="116"/>
      <c r="C116" s="1037"/>
      <c r="D116" s="1037"/>
      <c r="E116" s="1037"/>
      <c r="F116" s="935"/>
      <c r="G116" s="935"/>
      <c r="H116" s="935"/>
      <c r="I116" s="935"/>
      <c r="J116" s="935"/>
      <c r="K116" s="935"/>
      <c r="L116" s="935"/>
      <c r="M116" s="935"/>
      <c r="N116" s="935"/>
      <c r="O116" s="935"/>
      <c r="P116" s="935"/>
      <c r="Q116" s="935"/>
      <c r="R116" s="935"/>
      <c r="S116" s="935"/>
      <c r="T116" s="935"/>
      <c r="U116" s="935"/>
      <c r="V116" s="935"/>
      <c r="W116" s="935"/>
      <c r="X116" s="935"/>
      <c r="Y116" s="935"/>
      <c r="Z116" s="935"/>
      <c r="AA116" s="935"/>
      <c r="AB116" s="935"/>
      <c r="AC116" s="915"/>
      <c r="AD116" s="1037"/>
      <c r="AE116" s="915"/>
      <c r="AF116" s="915"/>
      <c r="AG116" s="915"/>
      <c r="AH116" s="1209" t="s">
        <v>240</v>
      </c>
      <c r="AI116" s="1210"/>
      <c r="AJ116" s="1210"/>
      <c r="AK116" s="1210"/>
      <c r="AL116" s="1210"/>
      <c r="AM116" s="1209" t="s">
        <v>19</v>
      </c>
      <c r="AN116" s="1210"/>
      <c r="AO116" s="1210"/>
      <c r="AP116" s="1210"/>
      <c r="AQ116" s="1211"/>
    </row>
    <row r="117" spans="2:43" ht="21">
      <c r="B117" s="116"/>
      <c r="C117" s="1037"/>
      <c r="D117" s="1037"/>
      <c r="E117" s="1037"/>
      <c r="F117" s="935"/>
      <c r="G117" s="935"/>
      <c r="H117" s="935"/>
      <c r="I117" s="935"/>
      <c r="J117" s="935"/>
      <c r="K117" s="935"/>
      <c r="L117" s="935"/>
      <c r="M117" s="935"/>
      <c r="N117" s="935"/>
      <c r="O117" s="935"/>
      <c r="P117" s="935"/>
      <c r="Q117" s="935"/>
      <c r="R117" s="935"/>
      <c r="S117" s="935"/>
      <c r="T117" s="935"/>
      <c r="U117" s="935"/>
      <c r="V117" s="935"/>
      <c r="W117" s="935"/>
      <c r="X117" s="935"/>
      <c r="Y117" s="935"/>
      <c r="Z117" s="935"/>
      <c r="AA117" s="935"/>
      <c r="AB117" s="935"/>
      <c r="AC117" s="915"/>
      <c r="AD117" s="1037"/>
      <c r="AE117" s="915"/>
      <c r="AF117" s="915"/>
      <c r="AG117" s="915"/>
      <c r="AH117" s="587"/>
      <c r="AI117" s="588"/>
      <c r="AJ117" s="588"/>
      <c r="AK117" s="588"/>
      <c r="AL117" s="588"/>
      <c r="AM117" s="587"/>
      <c r="AN117" s="588"/>
      <c r="AO117" s="588"/>
      <c r="AP117" s="588"/>
      <c r="AQ117" s="589"/>
    </row>
    <row r="118" spans="2:43" ht="21">
      <c r="B118" s="116"/>
      <c r="C118" s="1037"/>
      <c r="D118" s="1037"/>
      <c r="E118" s="1037"/>
      <c r="F118" s="935"/>
      <c r="G118" s="935"/>
      <c r="H118" s="935"/>
      <c r="I118" s="935"/>
      <c r="J118" s="935"/>
      <c r="K118" s="935"/>
      <c r="L118" s="935"/>
      <c r="M118" s="935"/>
      <c r="N118" s="935"/>
      <c r="O118" s="935"/>
      <c r="P118" s="935"/>
      <c r="Q118" s="935"/>
      <c r="R118" s="935"/>
      <c r="S118" s="935"/>
      <c r="T118" s="935"/>
      <c r="U118" s="935"/>
      <c r="V118" s="935"/>
      <c r="W118" s="935"/>
      <c r="X118" s="935"/>
      <c r="Y118" s="935"/>
      <c r="Z118" s="935"/>
      <c r="AA118" s="935"/>
      <c r="AB118" s="935"/>
      <c r="AC118" s="915"/>
      <c r="AD118" s="1037"/>
      <c r="AE118" s="915"/>
      <c r="AF118" s="915"/>
      <c r="AG118" s="915"/>
      <c r="AH118" s="587"/>
      <c r="AI118" s="588"/>
      <c r="AJ118" s="588"/>
      <c r="AK118" s="588"/>
      <c r="AL118" s="588"/>
      <c r="AM118" s="587"/>
      <c r="AN118" s="588"/>
      <c r="AO118" s="588"/>
      <c r="AP118" s="588"/>
      <c r="AQ118" s="589"/>
    </row>
    <row r="119" spans="2:43" ht="22" thickBot="1">
      <c r="B119" s="120"/>
      <c r="C119" s="1037"/>
      <c r="D119" s="1037"/>
      <c r="E119" s="1037"/>
      <c r="F119" s="935"/>
      <c r="G119" s="935"/>
      <c r="H119" s="935"/>
      <c r="I119" s="935"/>
      <c r="J119" s="935"/>
      <c r="K119" s="935"/>
      <c r="L119" s="935"/>
      <c r="M119" s="935"/>
      <c r="N119" s="935"/>
      <c r="O119" s="935"/>
      <c r="P119" s="935"/>
      <c r="Q119" s="935"/>
      <c r="R119" s="935"/>
      <c r="S119" s="935"/>
      <c r="T119" s="935"/>
      <c r="U119" s="935"/>
      <c r="V119" s="935"/>
      <c r="W119" s="935"/>
      <c r="X119" s="935"/>
      <c r="Y119" s="935"/>
      <c r="Z119" s="935"/>
      <c r="AA119" s="935"/>
      <c r="AB119" s="935"/>
      <c r="AC119" s="915"/>
      <c r="AD119" s="1037"/>
      <c r="AE119" s="915"/>
      <c r="AF119" s="915"/>
      <c r="AG119" s="915"/>
      <c r="AH119" s="1237" t="str">
        <f>INPUT!$M$16</f>
        <v>Supriono</v>
      </c>
      <c r="AI119" s="1238"/>
      <c r="AJ119" s="1238"/>
      <c r="AK119" s="1238"/>
      <c r="AL119" s="1238"/>
      <c r="AM119" s="1237" t="str">
        <f>INPUT!$M$15</f>
        <v>Sujito</v>
      </c>
      <c r="AN119" s="1238"/>
      <c r="AO119" s="1238"/>
      <c r="AP119" s="1238"/>
      <c r="AQ119" s="1239"/>
    </row>
    <row r="120" spans="2:43" ht="22" thickBot="1">
      <c r="B120" s="116"/>
      <c r="C120" s="1037"/>
      <c r="D120" s="1037"/>
      <c r="E120" s="1037"/>
      <c r="F120" s="935"/>
      <c r="G120" s="935"/>
      <c r="H120" s="935"/>
      <c r="I120" s="935"/>
      <c r="J120" s="935"/>
      <c r="K120" s="935"/>
      <c r="L120" s="935"/>
      <c r="M120" s="935"/>
      <c r="N120" s="935"/>
      <c r="O120" s="935"/>
      <c r="P120" s="935"/>
      <c r="Q120" s="935"/>
      <c r="R120" s="935"/>
      <c r="S120" s="935"/>
      <c r="T120" s="935"/>
      <c r="U120" s="935"/>
      <c r="V120" s="935"/>
      <c r="W120" s="935"/>
      <c r="X120" s="935"/>
      <c r="Y120" s="935"/>
      <c r="Z120" s="935"/>
      <c r="AA120" s="935"/>
      <c r="AB120" s="935"/>
      <c r="AC120" s="915"/>
      <c r="AD120" s="1037"/>
      <c r="AE120" s="915"/>
      <c r="AF120" s="915"/>
      <c r="AG120" s="915"/>
      <c r="AH120" s="1206" t="s">
        <v>241</v>
      </c>
      <c r="AI120" s="1207"/>
      <c r="AJ120" s="1207"/>
      <c r="AK120" s="1207"/>
      <c r="AL120" s="1207"/>
      <c r="AM120" s="1207"/>
      <c r="AN120" s="1207"/>
      <c r="AO120" s="1207"/>
      <c r="AP120" s="1207"/>
      <c r="AQ120" s="1208"/>
    </row>
    <row r="121" spans="2:43" ht="20">
      <c r="B121" s="116"/>
      <c r="C121" s="1037"/>
      <c r="D121" s="1037"/>
      <c r="E121" s="1037"/>
      <c r="F121" s="915"/>
      <c r="G121" s="915"/>
      <c r="H121" s="915"/>
      <c r="I121" s="915"/>
      <c r="J121" s="915"/>
      <c r="K121" s="915"/>
      <c r="L121" s="915"/>
      <c r="M121" s="915"/>
      <c r="N121" s="915"/>
      <c r="O121" s="915"/>
      <c r="P121" s="915"/>
      <c r="Q121" s="915"/>
      <c r="R121" s="915"/>
      <c r="S121" s="915"/>
      <c r="T121" s="915"/>
      <c r="U121" s="915"/>
      <c r="V121" s="915"/>
      <c r="W121" s="915"/>
      <c r="X121" s="915"/>
      <c r="Y121" s="915"/>
      <c r="Z121" s="915"/>
      <c r="AA121" s="915"/>
      <c r="AB121" s="915"/>
      <c r="AC121" s="915"/>
      <c r="AD121" s="1037"/>
      <c r="AE121" s="915"/>
      <c r="AF121" s="915"/>
      <c r="AG121" s="915"/>
      <c r="AH121" s="1209" t="str">
        <f>INPUT!$C$14</f>
        <v>Tenaga Ahli Teknik</v>
      </c>
      <c r="AI121" s="1210"/>
      <c r="AJ121" s="1210"/>
      <c r="AK121" s="1210"/>
      <c r="AL121" s="1210"/>
      <c r="AM121" s="1210"/>
      <c r="AN121" s="1210"/>
      <c r="AO121" s="1210"/>
      <c r="AP121" s="1210"/>
      <c r="AQ121" s="1211"/>
    </row>
    <row r="122" spans="2:43" ht="20">
      <c r="B122" s="116"/>
      <c r="C122" s="1037"/>
      <c r="D122" s="1037"/>
      <c r="E122" s="119"/>
      <c r="F122" s="917"/>
      <c r="G122" s="918"/>
      <c r="H122" s="919"/>
      <c r="I122" s="915"/>
      <c r="J122" s="915"/>
      <c r="K122" s="915"/>
      <c r="L122" s="915"/>
      <c r="M122" s="915"/>
      <c r="N122" s="915"/>
      <c r="O122" s="915"/>
      <c r="P122" s="930"/>
      <c r="Q122" s="930"/>
      <c r="R122" s="915"/>
      <c r="S122" s="915"/>
      <c r="T122" s="915"/>
      <c r="U122" s="915"/>
      <c r="V122" s="915"/>
      <c r="W122" s="915"/>
      <c r="X122" s="919"/>
      <c r="Y122" s="918"/>
      <c r="Z122" s="917"/>
      <c r="AA122" s="917"/>
      <c r="AB122" s="915"/>
      <c r="AC122" s="915"/>
      <c r="AD122" s="1037"/>
      <c r="AE122" s="915"/>
      <c r="AF122" s="915"/>
      <c r="AG122" s="915"/>
      <c r="AH122" s="587"/>
      <c r="AI122" s="588"/>
      <c r="AJ122" s="588"/>
      <c r="AK122" s="588"/>
      <c r="AL122" s="588"/>
      <c r="AM122" s="588"/>
      <c r="AN122" s="588"/>
      <c r="AO122" s="588"/>
      <c r="AP122" s="588"/>
      <c r="AQ122" s="589"/>
    </row>
    <row r="123" spans="2:43" ht="20">
      <c r="B123" s="116"/>
      <c r="C123" s="1037"/>
      <c r="D123" s="1037"/>
      <c r="E123" s="1037"/>
      <c r="F123" s="915"/>
      <c r="G123" s="915"/>
      <c r="H123" s="915"/>
      <c r="I123" s="915"/>
      <c r="J123" s="915"/>
      <c r="K123" s="915"/>
      <c r="L123" s="915"/>
      <c r="M123" s="915"/>
      <c r="N123" s="915"/>
      <c r="O123" s="915"/>
      <c r="P123" s="930"/>
      <c r="Q123" s="930"/>
      <c r="R123" s="915"/>
      <c r="S123" s="915"/>
      <c r="T123" s="915"/>
      <c r="U123" s="915"/>
      <c r="V123" s="915"/>
      <c r="W123" s="915"/>
      <c r="X123" s="915"/>
      <c r="Y123" s="915"/>
      <c r="Z123" s="915"/>
      <c r="AA123" s="915"/>
      <c r="AB123" s="915"/>
      <c r="AC123" s="915"/>
      <c r="AD123" s="1037"/>
      <c r="AE123" s="915"/>
      <c r="AF123" s="915"/>
      <c r="AG123" s="915"/>
      <c r="AH123" s="587"/>
      <c r="AI123" s="588"/>
      <c r="AJ123" s="588"/>
      <c r="AK123" s="588"/>
      <c r="AL123" s="588"/>
      <c r="AM123" s="588"/>
      <c r="AN123" s="588"/>
      <c r="AO123" s="588"/>
      <c r="AP123" s="588"/>
      <c r="AQ123" s="589"/>
    </row>
    <row r="124" spans="2:43" ht="20">
      <c r="B124" s="116"/>
      <c r="C124" s="1037"/>
      <c r="D124" s="1037"/>
      <c r="E124" s="1037"/>
      <c r="F124" s="915"/>
      <c r="G124" s="915"/>
      <c r="H124" s="915"/>
      <c r="I124" s="920"/>
      <c r="J124" s="920"/>
      <c r="K124" s="920"/>
      <c r="L124" s="920"/>
      <c r="M124" s="920"/>
      <c r="N124" s="915"/>
      <c r="O124" s="915"/>
      <c r="P124" s="915"/>
      <c r="Q124" s="915"/>
      <c r="R124" s="920"/>
      <c r="S124" s="920"/>
      <c r="T124" s="920"/>
      <c r="U124" s="920"/>
      <c r="V124" s="920"/>
      <c r="W124" s="915"/>
      <c r="X124" s="915"/>
      <c r="Y124" s="915"/>
      <c r="Z124" s="915"/>
      <c r="AA124" s="915"/>
      <c r="AB124" s="915"/>
      <c r="AC124" s="915"/>
      <c r="AD124" s="1037"/>
      <c r="AE124" s="915"/>
      <c r="AF124" s="915"/>
      <c r="AG124" s="915"/>
      <c r="AH124" s="587"/>
      <c r="AI124" s="588"/>
      <c r="AJ124" s="588"/>
      <c r="AK124" s="588"/>
      <c r="AL124" s="588"/>
      <c r="AM124" s="588"/>
      <c r="AN124" s="588"/>
      <c r="AO124" s="588"/>
      <c r="AP124" s="588"/>
      <c r="AQ124" s="589"/>
    </row>
    <row r="125" spans="2:43" ht="21" thickBot="1">
      <c r="B125" s="116"/>
      <c r="C125" s="1037"/>
      <c r="D125" s="1037"/>
      <c r="E125" s="1037"/>
      <c r="F125" s="915"/>
      <c r="G125" s="915"/>
      <c r="H125" s="915"/>
      <c r="I125" s="915"/>
      <c r="J125" s="915"/>
      <c r="K125" s="915"/>
      <c r="L125" s="915"/>
      <c r="M125" s="915"/>
      <c r="N125" s="915"/>
      <c r="O125" s="915"/>
      <c r="P125" s="915"/>
      <c r="Q125" s="915"/>
      <c r="R125" s="915"/>
      <c r="S125" s="915"/>
      <c r="T125" s="915"/>
      <c r="U125" s="915"/>
      <c r="V125" s="915"/>
      <c r="W125" s="915"/>
      <c r="X125" s="915"/>
      <c r="Y125" s="915"/>
      <c r="Z125" s="915"/>
      <c r="AA125" s="915"/>
      <c r="AB125" s="915"/>
      <c r="AC125" s="915"/>
      <c r="AD125" s="1037"/>
      <c r="AE125" s="915"/>
      <c r="AF125" s="915"/>
      <c r="AG125" s="915"/>
      <c r="AH125" s="1212" t="s">
        <v>18</v>
      </c>
      <c r="AI125" s="1213"/>
      <c r="AJ125" s="1213"/>
      <c r="AK125" s="1213"/>
      <c r="AL125" s="1213"/>
      <c r="AM125" s="1213"/>
      <c r="AN125" s="1213"/>
      <c r="AO125" s="1213"/>
      <c r="AP125" s="1213"/>
      <c r="AQ125" s="1214"/>
    </row>
    <row r="126" spans="2:43" ht="21" thickBot="1">
      <c r="B126" s="116"/>
      <c r="C126" s="1037"/>
      <c r="D126" s="1037"/>
      <c r="E126" s="1037"/>
      <c r="F126" s="915"/>
      <c r="G126" s="1259">
        <f>AC48</f>
        <v>0.5</v>
      </c>
      <c r="H126" s="1259"/>
      <c r="I126" s="1113" t="s">
        <v>30</v>
      </c>
      <c r="J126" s="915"/>
      <c r="K126" s="921"/>
      <c r="L126" s="915"/>
      <c r="M126" s="915"/>
      <c r="N126" s="915"/>
      <c r="O126" s="915"/>
      <c r="P126" s="915"/>
      <c r="Q126" s="931"/>
      <c r="R126" s="931"/>
      <c r="S126" s="922"/>
      <c r="T126" s="922"/>
      <c r="U126" s="923"/>
      <c r="V126" s="915"/>
      <c r="W126" s="915"/>
      <c r="X126" s="915"/>
      <c r="Y126" s="915"/>
      <c r="Z126" s="915"/>
      <c r="AA126" s="915"/>
      <c r="AB126" s="915"/>
      <c r="AC126" s="915"/>
      <c r="AD126" s="1037"/>
      <c r="AE126" s="915"/>
      <c r="AF126" s="915"/>
      <c r="AG126" s="915"/>
      <c r="AH126" s="1206" t="s">
        <v>242</v>
      </c>
      <c r="AI126" s="1207"/>
      <c r="AJ126" s="1207"/>
      <c r="AK126" s="1207"/>
      <c r="AL126" s="1207"/>
      <c r="AM126" s="1207"/>
      <c r="AN126" s="1207"/>
      <c r="AO126" s="1207"/>
      <c r="AP126" s="1207"/>
      <c r="AQ126" s="1208"/>
    </row>
    <row r="127" spans="2:43" ht="20">
      <c r="B127" s="116"/>
      <c r="C127" s="1037"/>
      <c r="D127" s="1037"/>
      <c r="E127" s="1037"/>
      <c r="F127" s="915"/>
      <c r="G127" s="915"/>
      <c r="H127" s="915"/>
      <c r="I127" s="915"/>
      <c r="J127" s="915"/>
      <c r="K127" s="915"/>
      <c r="L127" s="915"/>
      <c r="M127" s="915"/>
      <c r="N127" s="915"/>
      <c r="O127" s="915"/>
      <c r="P127" s="924"/>
      <c r="Q127" s="915"/>
      <c r="R127" s="915"/>
      <c r="S127" s="915"/>
      <c r="T127" s="915"/>
      <c r="U127" s="915"/>
      <c r="V127" s="915"/>
      <c r="W127" s="915"/>
      <c r="X127" s="915"/>
      <c r="Y127" s="915"/>
      <c r="Z127" s="915"/>
      <c r="AA127" s="915"/>
      <c r="AB127" s="915"/>
      <c r="AC127" s="915"/>
      <c r="AD127" s="1037"/>
      <c r="AE127" s="915"/>
      <c r="AF127" s="915"/>
      <c r="AG127" s="915"/>
      <c r="AH127" s="1209" t="str">
        <f>INPUT!$C$13</f>
        <v>Kepala Desa</v>
      </c>
      <c r="AI127" s="1210"/>
      <c r="AJ127" s="1210"/>
      <c r="AK127" s="1210"/>
      <c r="AL127" s="1210"/>
      <c r="AM127" s="1210"/>
      <c r="AN127" s="1210"/>
      <c r="AO127" s="1210"/>
      <c r="AP127" s="1210"/>
      <c r="AQ127" s="1211"/>
    </row>
    <row r="128" spans="2:43" ht="20">
      <c r="B128" s="116"/>
      <c r="C128" s="1037"/>
      <c r="D128" s="1037"/>
      <c r="E128" s="1037"/>
      <c r="F128" s="915"/>
      <c r="G128" s="915"/>
      <c r="H128" s="915"/>
      <c r="I128" s="915"/>
      <c r="J128" s="915"/>
      <c r="K128" s="915"/>
      <c r="L128" s="915"/>
      <c r="M128" s="915"/>
      <c r="N128" s="915"/>
      <c r="O128" s="915"/>
      <c r="P128" s="915"/>
      <c r="Q128" s="915"/>
      <c r="R128" s="915"/>
      <c r="S128" s="915"/>
      <c r="T128" s="915"/>
      <c r="U128" s="915"/>
      <c r="V128" s="915"/>
      <c r="W128" s="915"/>
      <c r="X128" s="915"/>
      <c r="Y128" s="915"/>
      <c r="Z128" s="915"/>
      <c r="AA128" s="915"/>
      <c r="AB128" s="915"/>
      <c r="AC128" s="915"/>
      <c r="AD128" s="1037"/>
      <c r="AE128" s="915"/>
      <c r="AF128" s="915"/>
      <c r="AG128" s="915"/>
      <c r="AH128" s="587"/>
      <c r="AI128" s="588"/>
      <c r="AJ128" s="588"/>
      <c r="AK128" s="588"/>
      <c r="AL128" s="588"/>
      <c r="AM128" s="588"/>
      <c r="AN128" s="588"/>
      <c r="AO128" s="588"/>
      <c r="AP128" s="588"/>
      <c r="AQ128" s="589"/>
    </row>
    <row r="129" spans="2:43" ht="20">
      <c r="B129" s="116"/>
      <c r="C129" s="1037"/>
      <c r="D129" s="1037"/>
      <c r="E129" s="1037"/>
      <c r="F129" s="915"/>
      <c r="G129" s="915"/>
      <c r="H129" s="915"/>
      <c r="I129" s="915"/>
      <c r="J129" s="915"/>
      <c r="K129" s="915"/>
      <c r="L129" s="915"/>
      <c r="M129" s="915"/>
      <c r="N129" s="915"/>
      <c r="O129" s="915"/>
      <c r="P129" s="915"/>
      <c r="Q129" s="915"/>
      <c r="R129" s="915"/>
      <c r="S129" s="915"/>
      <c r="T129" s="915"/>
      <c r="U129" s="915"/>
      <c r="V129" s="915"/>
      <c r="W129" s="915"/>
      <c r="X129" s="915"/>
      <c r="Y129" s="915"/>
      <c r="Z129" s="915"/>
      <c r="AA129" s="915"/>
      <c r="AB129" s="915"/>
      <c r="AC129" s="936"/>
      <c r="AD129" s="1037"/>
      <c r="AE129" s="923"/>
      <c r="AF129" s="915"/>
      <c r="AG129" s="915"/>
      <c r="AH129" s="587"/>
      <c r="AI129" s="588"/>
      <c r="AJ129" s="588"/>
      <c r="AK129" s="588"/>
      <c r="AL129" s="588"/>
      <c r="AM129" s="588"/>
      <c r="AN129" s="588"/>
      <c r="AO129" s="588"/>
      <c r="AP129" s="588"/>
      <c r="AQ129" s="589"/>
    </row>
    <row r="130" spans="2:43" ht="20">
      <c r="B130" s="116"/>
      <c r="C130" s="1037"/>
      <c r="D130" s="1037"/>
      <c r="E130" s="1037"/>
      <c r="F130" s="915"/>
      <c r="G130" s="915"/>
      <c r="H130" s="915"/>
      <c r="I130" s="915"/>
      <c r="J130" s="915"/>
      <c r="K130" s="915"/>
      <c r="L130" s="915"/>
      <c r="M130" s="915"/>
      <c r="N130" s="915"/>
      <c r="O130" s="915"/>
      <c r="P130" s="915"/>
      <c r="Q130" s="915"/>
      <c r="R130" s="915"/>
      <c r="S130" s="915"/>
      <c r="T130" s="915"/>
      <c r="U130" s="915"/>
      <c r="V130" s="915"/>
      <c r="W130" s="915"/>
      <c r="X130" s="915"/>
      <c r="Y130" s="915"/>
      <c r="Z130" s="915"/>
      <c r="AA130" s="915"/>
      <c r="AB130" s="915"/>
      <c r="AC130" s="915"/>
      <c r="AD130" s="1037"/>
      <c r="AE130" s="915"/>
      <c r="AF130" s="915"/>
      <c r="AG130" s="915"/>
      <c r="AH130" s="1215" t="str">
        <f>INPUT!$M$13</f>
        <v>Ulfa Hidayah,SE</v>
      </c>
      <c r="AI130" s="1216"/>
      <c r="AJ130" s="1216"/>
      <c r="AK130" s="1216"/>
      <c r="AL130" s="1216"/>
      <c r="AM130" s="1216"/>
      <c r="AN130" s="1216"/>
      <c r="AO130" s="1216"/>
      <c r="AP130" s="1216"/>
      <c r="AQ130" s="1217"/>
    </row>
    <row r="131" spans="2:43" ht="21" thickBot="1">
      <c r="B131" s="116"/>
      <c r="C131" s="1037"/>
      <c r="D131" s="1037"/>
      <c r="E131" s="1037"/>
      <c r="F131" s="915"/>
      <c r="G131" s="915"/>
      <c r="H131" s="915"/>
      <c r="I131" s="915"/>
      <c r="J131" s="915"/>
      <c r="K131" s="915"/>
      <c r="L131" s="915"/>
      <c r="M131" s="915"/>
      <c r="N131" s="925"/>
      <c r="O131" s="926"/>
      <c r="P131" s="926"/>
      <c r="Q131" s="926"/>
      <c r="R131" s="932"/>
      <c r="S131" s="933"/>
      <c r="T131" s="926"/>
      <c r="U131" s="915"/>
      <c r="V131" s="915"/>
      <c r="W131" s="915"/>
      <c r="X131" s="915"/>
      <c r="Y131" s="915"/>
      <c r="Z131" s="915"/>
      <c r="AA131" s="915"/>
      <c r="AB131" s="915"/>
      <c r="AC131" s="915"/>
      <c r="AD131" s="1037"/>
      <c r="AE131" s="915"/>
      <c r="AF131" s="915"/>
      <c r="AG131" s="915"/>
      <c r="AH131" s="1218"/>
      <c r="AI131" s="1219"/>
      <c r="AJ131" s="1219"/>
      <c r="AK131" s="1219"/>
      <c r="AL131" s="1219"/>
      <c r="AM131" s="1219"/>
      <c r="AN131" s="1220"/>
      <c r="AO131" s="1220"/>
      <c r="AP131" s="1220"/>
      <c r="AQ131" s="1221"/>
    </row>
    <row r="132" spans="2:43" ht="15" thickBot="1">
      <c r="B132" s="937"/>
      <c r="C132" s="121"/>
      <c r="D132" s="121"/>
      <c r="E132" s="121"/>
      <c r="F132" s="121"/>
      <c r="G132" s="927"/>
      <c r="H132" s="927"/>
      <c r="I132" s="927"/>
      <c r="J132" s="927"/>
      <c r="K132" s="1222"/>
      <c r="L132" s="1222"/>
      <c r="M132" s="927"/>
      <c r="N132" s="927"/>
      <c r="O132" s="927"/>
      <c r="P132" s="927"/>
      <c r="Q132" s="927"/>
      <c r="R132" s="927"/>
      <c r="S132" s="927"/>
      <c r="T132" s="927"/>
      <c r="U132" s="927"/>
      <c r="V132" s="927"/>
      <c r="W132" s="927"/>
      <c r="X132" s="927"/>
      <c r="Y132" s="927"/>
      <c r="Z132" s="927"/>
      <c r="AA132" s="927"/>
      <c r="AB132" s="927"/>
      <c r="AC132" s="927"/>
      <c r="AD132" s="927"/>
      <c r="AE132" s="927"/>
      <c r="AF132" s="927"/>
      <c r="AG132" s="927"/>
      <c r="AH132" s="1206" t="s">
        <v>243</v>
      </c>
      <c r="AI132" s="1207"/>
      <c r="AJ132" s="1207"/>
      <c r="AK132" s="1207"/>
      <c r="AL132" s="1207"/>
      <c r="AM132" s="1207"/>
      <c r="AN132" s="1223"/>
      <c r="AO132" s="1223"/>
      <c r="AP132" s="1223"/>
      <c r="AQ132" s="1224"/>
    </row>
  </sheetData>
  <mergeCells count="103">
    <mergeCell ref="AH5:AQ5"/>
    <mergeCell ref="AH6:AQ6"/>
    <mergeCell ref="AH7:AQ7"/>
    <mergeCell ref="AH8:AQ8"/>
    <mergeCell ref="AH9:AQ9"/>
    <mergeCell ref="AH10:AQ10"/>
    <mergeCell ref="K33:L33"/>
    <mergeCell ref="AH33:AQ33"/>
    <mergeCell ref="AH17:AL17"/>
    <mergeCell ref="AM17:AQ17"/>
    <mergeCell ref="AH20:AL20"/>
    <mergeCell ref="AM20:AQ20"/>
    <mergeCell ref="AH21:AQ21"/>
    <mergeCell ref="AH22:AQ22"/>
    <mergeCell ref="AH11:AQ11"/>
    <mergeCell ref="AH12:AQ12"/>
    <mergeCell ref="AH13:AQ13"/>
    <mergeCell ref="AH14:AQ14"/>
    <mergeCell ref="AH15:AQ15"/>
    <mergeCell ref="AH16:AQ16"/>
    <mergeCell ref="AH38:AQ38"/>
    <mergeCell ref="AH39:AQ39"/>
    <mergeCell ref="AH40:AQ40"/>
    <mergeCell ref="AH41:AQ41"/>
    <mergeCell ref="AH42:AQ42"/>
    <mergeCell ref="AH43:AQ43"/>
    <mergeCell ref="AH26:AQ26"/>
    <mergeCell ref="AH27:AQ27"/>
    <mergeCell ref="AH28:AQ28"/>
    <mergeCell ref="AH31:AQ31"/>
    <mergeCell ref="AH32:AQ32"/>
    <mergeCell ref="K66:L66"/>
    <mergeCell ref="AH66:AQ66"/>
    <mergeCell ref="AH50:AL50"/>
    <mergeCell ref="AM50:AQ50"/>
    <mergeCell ref="AH53:AL53"/>
    <mergeCell ref="AM53:AQ53"/>
    <mergeCell ref="AH54:AQ54"/>
    <mergeCell ref="AH55:AQ55"/>
    <mergeCell ref="AH44:AQ44"/>
    <mergeCell ref="AH45:AQ45"/>
    <mergeCell ref="AH46:AQ46"/>
    <mergeCell ref="AH47:AQ47"/>
    <mergeCell ref="AH48:AQ48"/>
    <mergeCell ref="AH49:AQ49"/>
    <mergeCell ref="AH71:AQ71"/>
    <mergeCell ref="AH72:AQ72"/>
    <mergeCell ref="AH73:AQ73"/>
    <mergeCell ref="AH74:AQ74"/>
    <mergeCell ref="AH75:AQ75"/>
    <mergeCell ref="S76:T76"/>
    <mergeCell ref="AH76:AQ76"/>
    <mergeCell ref="AH59:AQ59"/>
    <mergeCell ref="AH60:AQ60"/>
    <mergeCell ref="AH61:AQ61"/>
    <mergeCell ref="AH64:AQ64"/>
    <mergeCell ref="AH65:AQ65"/>
    <mergeCell ref="AH83:AL83"/>
    <mergeCell ref="AM83:AQ83"/>
    <mergeCell ref="AH86:AL86"/>
    <mergeCell ref="AM86:AQ86"/>
    <mergeCell ref="AH87:AQ87"/>
    <mergeCell ref="AH88:AQ88"/>
    <mergeCell ref="AH77:AQ77"/>
    <mergeCell ref="AH78:AQ78"/>
    <mergeCell ref="AH79:AQ79"/>
    <mergeCell ref="AH80:AQ80"/>
    <mergeCell ref="AH81:AQ81"/>
    <mergeCell ref="AH82:AQ82"/>
    <mergeCell ref="S109:T109"/>
    <mergeCell ref="AH109:AQ109"/>
    <mergeCell ref="AH92:AQ92"/>
    <mergeCell ref="AH93:AQ93"/>
    <mergeCell ref="AH94:AQ94"/>
    <mergeCell ref="AH97:AQ97"/>
    <mergeCell ref="AH98:AQ98"/>
    <mergeCell ref="K99:L99"/>
    <mergeCell ref="AH99:AQ99"/>
    <mergeCell ref="AH110:AQ110"/>
    <mergeCell ref="AH111:AQ111"/>
    <mergeCell ref="AH112:AQ112"/>
    <mergeCell ref="AH113:AQ113"/>
    <mergeCell ref="AH114:AQ114"/>
    <mergeCell ref="AH115:AQ115"/>
    <mergeCell ref="AH104:AQ104"/>
    <mergeCell ref="AH105:AQ105"/>
    <mergeCell ref="AH106:AQ106"/>
    <mergeCell ref="AH107:AQ107"/>
    <mergeCell ref="AH108:AQ108"/>
    <mergeCell ref="K132:L132"/>
    <mergeCell ref="AH132:AQ132"/>
    <mergeCell ref="AH125:AQ125"/>
    <mergeCell ref="G126:H126"/>
    <mergeCell ref="AH126:AQ126"/>
    <mergeCell ref="AH127:AQ127"/>
    <mergeCell ref="AH130:AQ130"/>
    <mergeCell ref="AH131:AQ131"/>
    <mergeCell ref="AH116:AL116"/>
    <mergeCell ref="AM116:AQ116"/>
    <mergeCell ref="AH119:AL119"/>
    <mergeCell ref="AM119:AQ119"/>
    <mergeCell ref="AH120:AQ120"/>
    <mergeCell ref="AH121:AQ121"/>
  </mergeCells>
  <pageMargins left="0.7" right="0.7" top="0.75" bottom="0.75" header="0.3" footer="0.3"/>
  <pageSetup scale="55" orientation="portrait" horizontalDpi="4294967293"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86D043-03C6-477F-9E2C-E45DE61B2366}">
  <sheetPr>
    <tabColor rgb="FF00B050"/>
  </sheetPr>
  <dimension ref="B1:BL93"/>
  <sheetViews>
    <sheetView view="pageBreakPreview" topLeftCell="A29" zoomScale="225" zoomScaleNormal="90" zoomScaleSheetLayoutView="70" workbookViewId="0">
      <selection activeCell="W32" sqref="W32"/>
    </sheetView>
  </sheetViews>
  <sheetFormatPr baseColWidth="10" defaultColWidth="9.1640625" defaultRowHeight="13"/>
  <cols>
    <col min="1" max="1" width="1.33203125" style="375" customWidth="1"/>
    <col min="2" max="2" width="4.5" style="13" customWidth="1"/>
    <col min="3" max="22" width="4.83203125" style="95" customWidth="1"/>
    <col min="23" max="23" width="6.1640625" style="95" customWidth="1"/>
    <col min="24" max="28" width="4.83203125" style="95" customWidth="1"/>
    <col min="29" max="29" width="16.33203125" style="95" customWidth="1"/>
    <col min="30" max="30" width="8.83203125" style="376" customWidth="1"/>
    <col min="31" max="31" width="34.83203125" style="376" customWidth="1"/>
    <col min="32" max="32" width="11.1640625" style="377" customWidth="1"/>
    <col min="33" max="33" width="10.1640625" style="377" customWidth="1"/>
    <col min="34" max="34" width="6.33203125" style="378" customWidth="1"/>
    <col min="35" max="35" width="4.5" style="375" customWidth="1"/>
    <col min="36" max="36" width="26.1640625" style="375" customWidth="1"/>
    <col min="37" max="37" width="12.6640625" style="375" customWidth="1"/>
    <col min="38" max="38" width="10.83203125" style="375" customWidth="1"/>
    <col min="39" max="39" width="9.33203125" style="375" customWidth="1"/>
    <col min="40" max="40" width="10.83203125" style="375" customWidth="1"/>
    <col min="41" max="41" width="13.33203125" style="375" customWidth="1"/>
    <col min="42" max="42" width="11.5" style="375" customWidth="1"/>
    <col min="43" max="16384" width="9.1640625" style="375"/>
  </cols>
  <sheetData>
    <row r="1" spans="2:35">
      <c r="B1" s="1198" t="s">
        <v>125</v>
      </c>
      <c r="C1" s="1198"/>
      <c r="D1" s="1198"/>
      <c r="E1" s="1198"/>
      <c r="F1" s="1198"/>
      <c r="G1" s="1198"/>
      <c r="H1" s="1198"/>
      <c r="I1" s="1198"/>
      <c r="J1" s="1198"/>
      <c r="K1" s="1198"/>
      <c r="L1" s="1198"/>
      <c r="M1" s="1198"/>
      <c r="N1" s="1198"/>
      <c r="O1" s="1198"/>
      <c r="P1" s="1198"/>
      <c r="Q1" s="1198"/>
      <c r="R1" s="1198"/>
      <c r="S1" s="1198"/>
      <c r="T1" s="1198"/>
      <c r="U1" s="1198"/>
      <c r="V1" s="1198"/>
      <c r="W1" s="1198"/>
      <c r="X1" s="1198"/>
      <c r="Y1" s="1198"/>
      <c r="Z1" s="1198"/>
      <c r="AA1" s="1198"/>
      <c r="AB1" s="1198"/>
      <c r="AC1" s="1198"/>
      <c r="AD1" s="1198"/>
      <c r="AE1" s="1198"/>
      <c r="AF1" s="1198"/>
      <c r="AG1" s="1198"/>
      <c r="AH1" s="1198"/>
    </row>
    <row r="2" spans="2:35" ht="6.75" customHeight="1">
      <c r="B2" s="372"/>
      <c r="C2" s="1036"/>
      <c r="D2" s="1036"/>
      <c r="E2" s="1036"/>
      <c r="F2" s="1036"/>
      <c r="G2" s="1036"/>
      <c r="H2" s="1036"/>
      <c r="I2" s="1036"/>
      <c r="J2" s="1036"/>
      <c r="K2" s="1036"/>
      <c r="L2" s="1036"/>
      <c r="M2" s="1036"/>
      <c r="N2" s="1036"/>
      <c r="O2" s="1036"/>
      <c r="P2" s="1036"/>
      <c r="Q2" s="1036"/>
      <c r="R2" s="1036"/>
      <c r="S2" s="1036"/>
      <c r="T2" s="1036"/>
      <c r="U2" s="1036"/>
      <c r="V2" s="1036"/>
      <c r="W2" s="1036"/>
      <c r="X2" s="1036"/>
      <c r="Y2" s="1036"/>
      <c r="Z2" s="1036"/>
      <c r="AA2" s="1036"/>
      <c r="AB2" s="1036"/>
      <c r="AC2" s="1036"/>
      <c r="AD2" s="383"/>
      <c r="AE2" s="383"/>
      <c r="AF2" s="383"/>
      <c r="AG2" s="383"/>
      <c r="AH2" s="383"/>
    </row>
    <row r="3" spans="2:35" s="373" customFormat="1" ht="9.75" customHeight="1">
      <c r="B3" s="380" t="s">
        <v>126</v>
      </c>
      <c r="I3" s="555" t="s">
        <v>305</v>
      </c>
      <c r="J3" s="379"/>
      <c r="K3" s="379"/>
      <c r="L3" s="379"/>
      <c r="M3" s="379"/>
      <c r="N3" s="379"/>
      <c r="O3" s="379"/>
      <c r="P3" s="379"/>
      <c r="Q3" s="379"/>
      <c r="R3" s="379"/>
      <c r="S3" s="379"/>
      <c r="T3" s="379"/>
      <c r="U3" s="379"/>
      <c r="V3" s="379"/>
      <c r="W3" s="379"/>
      <c r="X3" s="379"/>
      <c r="Y3" s="379"/>
      <c r="Z3" s="379"/>
      <c r="AA3" s="379"/>
      <c r="AB3" s="379"/>
      <c r="AC3" s="379"/>
      <c r="AD3" s="384"/>
      <c r="AE3" s="385" t="s">
        <v>2</v>
      </c>
      <c r="AF3" s="377"/>
      <c r="AG3" s="377"/>
      <c r="AH3" s="386"/>
    </row>
    <row r="4" spans="2:35" s="373" customFormat="1" ht="9.75" customHeight="1">
      <c r="B4" s="380" t="s">
        <v>127</v>
      </c>
      <c r="I4" s="380" t="str">
        <f>":"&amp;" "&amp;INPUT!M10</f>
        <v>: Dusun…</v>
      </c>
      <c r="J4" s="380"/>
      <c r="K4" s="380"/>
      <c r="L4" s="380"/>
      <c r="M4" s="380"/>
      <c r="N4" s="380"/>
      <c r="O4" s="380"/>
      <c r="P4" s="380"/>
      <c r="Q4" s="380"/>
      <c r="R4" s="380"/>
      <c r="S4" s="380"/>
      <c r="T4" s="380"/>
      <c r="U4" s="380"/>
      <c r="V4" s="380"/>
      <c r="W4" s="380"/>
      <c r="X4" s="380"/>
      <c r="Y4" s="380"/>
      <c r="Z4" s="380"/>
      <c r="AA4" s="380"/>
      <c r="AB4" s="380"/>
      <c r="AC4" s="380"/>
      <c r="AD4" s="376"/>
      <c r="AE4" s="385" t="s">
        <v>2</v>
      </c>
      <c r="AF4" s="377"/>
      <c r="AG4" s="377"/>
      <c r="AH4" s="386"/>
    </row>
    <row r="5" spans="2:35" s="373" customFormat="1" ht="9.75" customHeight="1">
      <c r="B5" s="380"/>
      <c r="I5" s="379" t="str">
        <f>":"&amp;" "&amp;"Desa"&amp;" "&amp;INPUT!M9</f>
        <v>: Desa bbb</v>
      </c>
      <c r="J5" s="379"/>
      <c r="K5" s="379"/>
      <c r="L5" s="379"/>
      <c r="M5" s="379"/>
      <c r="N5" s="379"/>
      <c r="O5" s="379"/>
      <c r="P5" s="379"/>
      <c r="Q5" s="379"/>
      <c r="R5" s="379"/>
      <c r="S5" s="379"/>
      <c r="T5" s="379"/>
      <c r="U5" s="379"/>
      <c r="V5" s="379"/>
      <c r="W5" s="379"/>
      <c r="X5" s="379"/>
      <c r="Y5" s="379"/>
      <c r="Z5" s="379"/>
      <c r="AA5" s="379"/>
      <c r="AB5" s="379"/>
      <c r="AC5" s="379"/>
      <c r="AD5" s="376"/>
      <c r="AE5" s="385"/>
      <c r="AF5" s="377"/>
      <c r="AG5" s="377"/>
      <c r="AH5" s="386"/>
    </row>
    <row r="6" spans="2:35" s="373" customFormat="1" ht="9.75" customHeight="1">
      <c r="B6" s="380"/>
      <c r="I6" s="379" t="str">
        <f>":"&amp;" "&amp;INPUT!C8&amp;" "&amp;INPUT!M8</f>
        <v>: Kecamatan aaaaa</v>
      </c>
      <c r="J6" s="379"/>
      <c r="K6" s="379"/>
      <c r="L6" s="379"/>
      <c r="M6" s="379"/>
      <c r="N6" s="379"/>
      <c r="O6" s="379"/>
      <c r="P6" s="379"/>
      <c r="Q6" s="379"/>
      <c r="R6" s="379"/>
      <c r="S6" s="379"/>
      <c r="T6" s="379"/>
      <c r="U6" s="379"/>
      <c r="V6" s="379"/>
      <c r="W6" s="379"/>
      <c r="X6" s="379"/>
      <c r="Y6" s="379"/>
      <c r="Z6" s="379"/>
      <c r="AA6" s="379"/>
      <c r="AB6" s="379"/>
      <c r="AC6" s="379"/>
      <c r="AD6" s="376"/>
      <c r="AE6" s="385"/>
      <c r="AF6" s="377"/>
      <c r="AG6" s="377"/>
      <c r="AH6" s="386"/>
    </row>
    <row r="7" spans="2:35" s="373" customFormat="1" ht="9.75" customHeight="1">
      <c r="B7" s="380" t="s">
        <v>128</v>
      </c>
      <c r="I7" s="379" t="str">
        <f>":"&amp;" "&amp;INPUT!M5</f>
        <v>: 2021</v>
      </c>
      <c r="J7" s="379"/>
      <c r="K7" s="379"/>
      <c r="L7" s="379"/>
      <c r="M7" s="379"/>
      <c r="N7" s="379"/>
      <c r="O7" s="379"/>
      <c r="P7" s="379"/>
      <c r="Q7" s="379"/>
      <c r="R7" s="379"/>
      <c r="S7" s="379"/>
      <c r="T7" s="379"/>
      <c r="U7" s="379"/>
      <c r="V7" s="379"/>
      <c r="W7" s="379"/>
      <c r="X7" s="379"/>
      <c r="Y7" s="379"/>
      <c r="Z7" s="379"/>
      <c r="AA7" s="379"/>
      <c r="AB7" s="379"/>
      <c r="AC7" s="379"/>
      <c r="AD7" s="376"/>
      <c r="AE7" s="385" t="s">
        <v>2</v>
      </c>
      <c r="AF7" s="377"/>
      <c r="AG7" s="377"/>
      <c r="AH7" s="386"/>
    </row>
    <row r="8" spans="2:35" s="373" customFormat="1" ht="9.75" customHeight="1">
      <c r="B8" s="380" t="s">
        <v>129</v>
      </c>
      <c r="I8" s="381"/>
      <c r="J8" s="381"/>
      <c r="K8" s="381"/>
      <c r="L8" s="381"/>
      <c r="M8" s="381"/>
      <c r="N8" s="381"/>
      <c r="O8" s="381"/>
      <c r="P8" s="381"/>
      <c r="Q8" s="381"/>
      <c r="R8" s="381"/>
      <c r="S8" s="381"/>
      <c r="T8" s="381"/>
      <c r="U8" s="381"/>
      <c r="V8" s="381"/>
      <c r="W8" s="381"/>
      <c r="X8" s="381"/>
      <c r="Y8" s="381"/>
      <c r="Z8" s="381"/>
      <c r="AA8" s="381"/>
      <c r="AB8" s="381"/>
      <c r="AC8" s="381"/>
      <c r="AD8" s="376"/>
      <c r="AE8" s="385" t="s">
        <v>2</v>
      </c>
      <c r="AF8" s="377"/>
      <c r="AG8" s="377"/>
      <c r="AH8" s="386"/>
    </row>
    <row r="9" spans="2:35" ht="6.75" customHeight="1" thickBot="1">
      <c r="C9" s="308"/>
      <c r="D9" s="308"/>
      <c r="E9" s="308"/>
      <c r="F9" s="308"/>
      <c r="G9" s="308"/>
      <c r="H9" s="308"/>
      <c r="I9" s="308"/>
      <c r="J9" s="308"/>
      <c r="K9" s="308"/>
      <c r="L9" s="308"/>
      <c r="M9" s="308"/>
      <c r="N9" s="308"/>
      <c r="O9" s="308"/>
      <c r="P9" s="308"/>
      <c r="Q9" s="308"/>
      <c r="R9" s="308"/>
      <c r="S9" s="308"/>
      <c r="T9" s="308"/>
      <c r="U9" s="308"/>
      <c r="V9" s="308"/>
      <c r="W9" s="308"/>
      <c r="X9" s="308"/>
      <c r="Y9" s="308"/>
      <c r="Z9" s="308"/>
      <c r="AA9" s="308"/>
      <c r="AB9" s="308"/>
      <c r="AC9" s="308"/>
      <c r="AE9" s="385"/>
      <c r="AH9" s="386"/>
    </row>
    <row r="10" spans="2:35" s="374" customFormat="1" ht="31.25" customHeight="1" thickBot="1">
      <c r="B10" s="551" t="s">
        <v>90</v>
      </c>
      <c r="C10" s="1204" t="s">
        <v>130</v>
      </c>
      <c r="D10" s="1205"/>
      <c r="E10" s="1205"/>
      <c r="F10" s="1205"/>
      <c r="G10" s="1205"/>
      <c r="H10" s="1205"/>
      <c r="I10" s="1205"/>
      <c r="J10" s="1205"/>
      <c r="K10" s="1205"/>
      <c r="L10" s="1205"/>
      <c r="M10" s="1205"/>
      <c r="N10" s="1205"/>
      <c r="O10" s="1205"/>
      <c r="P10" s="1205"/>
      <c r="Q10" s="1205"/>
      <c r="R10" s="1205"/>
      <c r="S10" s="1205"/>
      <c r="T10" s="1205"/>
      <c r="U10" s="1205"/>
      <c r="V10" s="1205"/>
      <c r="W10" s="1205"/>
      <c r="X10" s="1205"/>
      <c r="Y10" s="1205"/>
      <c r="Z10" s="1205"/>
      <c r="AA10" s="1205"/>
      <c r="AB10" s="1205"/>
      <c r="AC10" s="1205"/>
      <c r="AD10" s="1199" t="s">
        <v>646</v>
      </c>
      <c r="AE10" s="1200"/>
      <c r="AF10" s="1078" t="s">
        <v>152</v>
      </c>
      <c r="AG10" s="1078" t="s">
        <v>223</v>
      </c>
      <c r="AH10" s="954"/>
      <c r="AI10" s="388"/>
    </row>
    <row r="11" spans="2:35" ht="15.75" hidden="1" customHeight="1" thickBot="1">
      <c r="B11" s="552"/>
      <c r="C11" s="1192"/>
      <c r="D11" s="1193"/>
      <c r="E11" s="1193"/>
      <c r="F11" s="1193"/>
      <c r="G11" s="1193"/>
      <c r="H11" s="1193"/>
      <c r="I11" s="1193"/>
      <c r="J11" s="1193"/>
      <c r="K11" s="1193"/>
      <c r="L11" s="1193"/>
      <c r="M11" s="1193"/>
      <c r="N11" s="1193"/>
      <c r="O11" s="1193"/>
      <c r="P11" s="1193"/>
      <c r="Q11" s="1193"/>
      <c r="R11" s="1193"/>
      <c r="S11" s="1193"/>
      <c r="T11" s="1193"/>
      <c r="U11" s="1193"/>
      <c r="V11" s="1193"/>
      <c r="W11" s="1193"/>
      <c r="X11" s="1193"/>
      <c r="Y11" s="1193"/>
      <c r="Z11" s="1193"/>
      <c r="AA11" s="1193"/>
      <c r="AB11" s="1193"/>
      <c r="AC11" s="1193"/>
      <c r="AD11" s="1055"/>
      <c r="AE11" s="1056"/>
      <c r="AF11" s="1070"/>
      <c r="AG11" s="955"/>
      <c r="AH11" s="956"/>
    </row>
    <row r="12" spans="2:35" ht="15.75" hidden="1" customHeight="1">
      <c r="B12" s="552"/>
      <c r="C12" s="1192"/>
      <c r="D12" s="1193"/>
      <c r="E12" s="1193"/>
      <c r="F12" s="1193"/>
      <c r="G12" s="1193"/>
      <c r="H12" s="1193"/>
      <c r="I12" s="1193"/>
      <c r="J12" s="1193"/>
      <c r="K12" s="1193"/>
      <c r="L12" s="1193"/>
      <c r="M12" s="1193"/>
      <c r="N12" s="1193"/>
      <c r="O12" s="1193"/>
      <c r="P12" s="1193"/>
      <c r="Q12" s="1193"/>
      <c r="R12" s="1193"/>
      <c r="S12" s="1193"/>
      <c r="T12" s="1193"/>
      <c r="U12" s="1193"/>
      <c r="V12" s="1193"/>
      <c r="W12" s="1193"/>
      <c r="X12" s="1193"/>
      <c r="Y12" s="1193"/>
      <c r="Z12" s="1193"/>
      <c r="AA12" s="1193"/>
      <c r="AB12" s="1193"/>
      <c r="AC12" s="1193"/>
      <c r="AD12" s="1057"/>
      <c r="AE12" s="1058"/>
      <c r="AF12" s="1070"/>
      <c r="AG12" s="955"/>
      <c r="AH12" s="385"/>
    </row>
    <row r="13" spans="2:35" ht="15.75" hidden="1" customHeight="1">
      <c r="B13" s="552"/>
      <c r="C13" s="1192"/>
      <c r="D13" s="1193"/>
      <c r="E13" s="1193"/>
      <c r="F13" s="1193"/>
      <c r="G13" s="1193"/>
      <c r="H13" s="1193"/>
      <c r="I13" s="1193"/>
      <c r="J13" s="1193"/>
      <c r="K13" s="1193"/>
      <c r="L13" s="1193"/>
      <c r="M13" s="1193"/>
      <c r="N13" s="1193"/>
      <c r="O13" s="1193"/>
      <c r="P13" s="1193"/>
      <c r="Q13" s="1193"/>
      <c r="R13" s="1193"/>
      <c r="S13" s="1193"/>
      <c r="T13" s="1193"/>
      <c r="U13" s="1193"/>
      <c r="V13" s="1193"/>
      <c r="W13" s="1193"/>
      <c r="X13" s="1193"/>
      <c r="Y13" s="1193"/>
      <c r="Z13" s="1193"/>
      <c r="AA13" s="1193"/>
      <c r="AB13" s="1193"/>
      <c r="AC13" s="1193"/>
      <c r="AD13" s="1059"/>
      <c r="AE13" s="1058"/>
      <c r="AF13" s="1071"/>
      <c r="AG13" s="957"/>
      <c r="AH13" s="958"/>
    </row>
    <row r="14" spans="2:35" ht="15.75" hidden="1" customHeight="1">
      <c r="B14" s="552"/>
      <c r="C14" s="1192"/>
      <c r="D14" s="1193"/>
      <c r="E14" s="1193"/>
      <c r="F14" s="1193"/>
      <c r="G14" s="1193"/>
      <c r="H14" s="1193"/>
      <c r="I14" s="1193"/>
      <c r="J14" s="1193"/>
      <c r="K14" s="1193"/>
      <c r="L14" s="1193"/>
      <c r="M14" s="1193"/>
      <c r="N14" s="1193"/>
      <c r="O14" s="1193"/>
      <c r="P14" s="1193"/>
      <c r="Q14" s="1193"/>
      <c r="R14" s="1193"/>
      <c r="S14" s="1193"/>
      <c r="T14" s="1193"/>
      <c r="U14" s="1193"/>
      <c r="V14" s="1193"/>
      <c r="W14" s="1193"/>
      <c r="X14" s="1193"/>
      <c r="Y14" s="1193"/>
      <c r="Z14" s="1193"/>
      <c r="AA14" s="1193"/>
      <c r="AB14" s="1193"/>
      <c r="AC14" s="1193"/>
      <c r="AD14" s="1057"/>
      <c r="AE14" s="1060"/>
      <c r="AF14" s="1072"/>
      <c r="AG14" s="959"/>
      <c r="AH14" s="385"/>
    </row>
    <row r="15" spans="2:35" ht="15.75" hidden="1" customHeight="1">
      <c r="B15" s="552"/>
      <c r="C15" s="1192"/>
      <c r="D15" s="1193"/>
      <c r="E15" s="1193"/>
      <c r="F15" s="1193"/>
      <c r="G15" s="1193"/>
      <c r="H15" s="1193"/>
      <c r="I15" s="1193"/>
      <c r="J15" s="1193"/>
      <c r="K15" s="1193"/>
      <c r="L15" s="1193"/>
      <c r="M15" s="1193"/>
      <c r="N15" s="1193"/>
      <c r="O15" s="1193"/>
      <c r="P15" s="1193"/>
      <c r="Q15" s="1193"/>
      <c r="R15" s="1193"/>
      <c r="S15" s="1193"/>
      <c r="T15" s="1193"/>
      <c r="U15" s="1193"/>
      <c r="V15" s="1193"/>
      <c r="W15" s="1193"/>
      <c r="X15" s="1193"/>
      <c r="Y15" s="1193"/>
      <c r="Z15" s="1193"/>
      <c r="AA15" s="1193"/>
      <c r="AB15" s="1193"/>
      <c r="AC15" s="1193"/>
      <c r="AD15" s="1059"/>
      <c r="AE15" s="1061"/>
      <c r="AF15" s="1073"/>
      <c r="AG15" s="960"/>
      <c r="AH15" s="958"/>
    </row>
    <row r="16" spans="2:35" ht="15.75" hidden="1" customHeight="1">
      <c r="B16" s="552"/>
      <c r="C16" s="1192"/>
      <c r="D16" s="1193"/>
      <c r="E16" s="1193"/>
      <c r="F16" s="1193"/>
      <c r="G16" s="1193"/>
      <c r="H16" s="1193"/>
      <c r="I16" s="1193"/>
      <c r="J16" s="1193"/>
      <c r="K16" s="1193"/>
      <c r="L16" s="1193"/>
      <c r="M16" s="1193"/>
      <c r="N16" s="1193"/>
      <c r="O16" s="1193"/>
      <c r="P16" s="1193"/>
      <c r="Q16" s="1193"/>
      <c r="R16" s="1193"/>
      <c r="S16" s="1193"/>
      <c r="T16" s="1193"/>
      <c r="U16" s="1193"/>
      <c r="V16" s="1193"/>
      <c r="W16" s="1193"/>
      <c r="X16" s="1193"/>
      <c r="Y16" s="1193"/>
      <c r="Z16" s="1193"/>
      <c r="AA16" s="1193"/>
      <c r="AB16" s="1193"/>
      <c r="AC16" s="1193"/>
      <c r="AD16" s="1057"/>
      <c r="AE16" s="1062"/>
      <c r="AF16" s="1074"/>
      <c r="AG16" s="961"/>
      <c r="AH16" s="385"/>
    </row>
    <row r="17" spans="2:64" ht="15.75" hidden="1" customHeight="1">
      <c r="B17" s="552"/>
      <c r="C17" s="1192"/>
      <c r="D17" s="1193"/>
      <c r="E17" s="1193"/>
      <c r="F17" s="1193"/>
      <c r="G17" s="1193"/>
      <c r="H17" s="1193"/>
      <c r="I17" s="1193"/>
      <c r="J17" s="1193"/>
      <c r="K17" s="1193"/>
      <c r="L17" s="1193"/>
      <c r="M17" s="1193"/>
      <c r="N17" s="1193"/>
      <c r="O17" s="1193"/>
      <c r="P17" s="1193"/>
      <c r="Q17" s="1193"/>
      <c r="R17" s="1193"/>
      <c r="S17" s="1193"/>
      <c r="T17" s="1193"/>
      <c r="U17" s="1193"/>
      <c r="V17" s="1193"/>
      <c r="W17" s="1193"/>
      <c r="X17" s="1193"/>
      <c r="Y17" s="1193"/>
      <c r="Z17" s="1193"/>
      <c r="AA17" s="1193"/>
      <c r="AB17" s="1193"/>
      <c r="AC17" s="1193"/>
      <c r="AD17" s="1059"/>
      <c r="AE17" s="1062"/>
      <c r="AF17" s="1071"/>
      <c r="AG17" s="957"/>
      <c r="AH17" s="958"/>
    </row>
    <row r="18" spans="2:64" ht="15.75" hidden="1" customHeight="1">
      <c r="B18" s="552"/>
      <c r="C18" s="1192"/>
      <c r="D18" s="1193"/>
      <c r="E18" s="1193"/>
      <c r="F18" s="1193"/>
      <c r="G18" s="1193"/>
      <c r="H18" s="1193"/>
      <c r="I18" s="1193"/>
      <c r="J18" s="1193"/>
      <c r="K18" s="1193"/>
      <c r="L18" s="1193"/>
      <c r="M18" s="1193"/>
      <c r="N18" s="1193"/>
      <c r="O18" s="1193"/>
      <c r="P18" s="1193"/>
      <c r="Q18" s="1193"/>
      <c r="R18" s="1193"/>
      <c r="S18" s="1193"/>
      <c r="T18" s="1193"/>
      <c r="U18" s="1193"/>
      <c r="V18" s="1193"/>
      <c r="W18" s="1193"/>
      <c r="X18" s="1193"/>
      <c r="Y18" s="1193"/>
      <c r="Z18" s="1193"/>
      <c r="AA18" s="1193"/>
      <c r="AB18" s="1193"/>
      <c r="AC18" s="1193"/>
      <c r="AD18" s="1057"/>
      <c r="AE18" s="1060"/>
      <c r="AF18" s="1074"/>
      <c r="AG18" s="961"/>
      <c r="AH18" s="385"/>
    </row>
    <row r="19" spans="2:64" ht="15.75" hidden="1" customHeight="1">
      <c r="B19" s="552"/>
      <c r="C19" s="1192"/>
      <c r="D19" s="1193"/>
      <c r="E19" s="1193"/>
      <c r="F19" s="1193"/>
      <c r="G19" s="1193"/>
      <c r="H19" s="1193"/>
      <c r="I19" s="1193"/>
      <c r="J19" s="1193"/>
      <c r="K19" s="1193"/>
      <c r="L19" s="1193"/>
      <c r="M19" s="1193"/>
      <c r="N19" s="1193"/>
      <c r="O19" s="1193"/>
      <c r="P19" s="1193"/>
      <c r="Q19" s="1193"/>
      <c r="R19" s="1193"/>
      <c r="S19" s="1193"/>
      <c r="T19" s="1193"/>
      <c r="U19" s="1193"/>
      <c r="V19" s="1193"/>
      <c r="W19" s="1193"/>
      <c r="X19" s="1193"/>
      <c r="Y19" s="1193"/>
      <c r="Z19" s="1193"/>
      <c r="AA19" s="1193"/>
      <c r="AB19" s="1193"/>
      <c r="AC19" s="1193"/>
      <c r="AD19" s="1059"/>
      <c r="AE19" s="1060"/>
      <c r="AF19" s="1071"/>
      <c r="AG19" s="957"/>
      <c r="AH19" s="958"/>
    </row>
    <row r="20" spans="2:64" ht="15.75" hidden="1" customHeight="1">
      <c r="B20" s="552"/>
      <c r="C20" s="1192"/>
      <c r="D20" s="1193"/>
      <c r="E20" s="1193"/>
      <c r="F20" s="1193"/>
      <c r="G20" s="1193"/>
      <c r="H20" s="1193"/>
      <c r="I20" s="1193"/>
      <c r="J20" s="1193"/>
      <c r="K20" s="1193"/>
      <c r="L20" s="1193"/>
      <c r="M20" s="1193"/>
      <c r="N20" s="1193"/>
      <c r="O20" s="1193"/>
      <c r="P20" s="1193"/>
      <c r="Q20" s="1193"/>
      <c r="R20" s="1193"/>
      <c r="S20" s="1193"/>
      <c r="T20" s="1193"/>
      <c r="U20" s="1193"/>
      <c r="V20" s="1193"/>
      <c r="W20" s="1193"/>
      <c r="X20" s="1193"/>
      <c r="Y20" s="1193"/>
      <c r="Z20" s="1193"/>
      <c r="AA20" s="1193"/>
      <c r="AB20" s="1193"/>
      <c r="AC20" s="1193"/>
      <c r="AD20" s="1057"/>
      <c r="AE20" s="1060"/>
      <c r="AF20" s="1074"/>
      <c r="AG20" s="961"/>
      <c r="AH20" s="385"/>
    </row>
    <row r="21" spans="2:64" ht="15.75" hidden="1" customHeight="1">
      <c r="B21" s="552"/>
      <c r="C21" s="1192"/>
      <c r="D21" s="1193"/>
      <c r="E21" s="1193"/>
      <c r="F21" s="1193"/>
      <c r="G21" s="1193"/>
      <c r="H21" s="1193"/>
      <c r="I21" s="1193"/>
      <c r="J21" s="1193"/>
      <c r="K21" s="1193"/>
      <c r="L21" s="1193"/>
      <c r="M21" s="1193"/>
      <c r="N21" s="1193"/>
      <c r="O21" s="1193"/>
      <c r="P21" s="1193"/>
      <c r="Q21" s="1193"/>
      <c r="R21" s="1193"/>
      <c r="S21" s="1193"/>
      <c r="T21" s="1193"/>
      <c r="U21" s="1193"/>
      <c r="V21" s="1193"/>
      <c r="W21" s="1193"/>
      <c r="X21" s="1193"/>
      <c r="Y21" s="1193"/>
      <c r="Z21" s="1193"/>
      <c r="AA21" s="1193"/>
      <c r="AB21" s="1193"/>
      <c r="AC21" s="1193"/>
      <c r="AD21" s="1059"/>
      <c r="AE21" s="1061"/>
      <c r="AF21" s="1071"/>
      <c r="AG21" s="957"/>
      <c r="AH21" s="958"/>
    </row>
    <row r="22" spans="2:64" ht="17.5" hidden="1" customHeight="1">
      <c r="B22" s="552"/>
      <c r="C22" s="1192"/>
      <c r="D22" s="1193"/>
      <c r="E22" s="1193"/>
      <c r="F22" s="1193"/>
      <c r="G22" s="1193"/>
      <c r="H22" s="1193"/>
      <c r="I22" s="1193"/>
      <c r="J22" s="1193"/>
      <c r="K22" s="1193"/>
      <c r="L22" s="1193"/>
      <c r="M22" s="1193"/>
      <c r="N22" s="1193"/>
      <c r="O22" s="1193"/>
      <c r="P22" s="1193"/>
      <c r="Q22" s="1193"/>
      <c r="R22" s="1193"/>
      <c r="S22" s="1193"/>
      <c r="T22" s="1193"/>
      <c r="U22" s="1193"/>
      <c r="V22" s="1193"/>
      <c r="W22" s="1193"/>
      <c r="X22" s="1193"/>
      <c r="Y22" s="1193"/>
      <c r="Z22" s="1193"/>
      <c r="AA22" s="1193"/>
      <c r="AB22" s="1193"/>
      <c r="AC22" s="1193"/>
      <c r="AD22" s="1063"/>
      <c r="AE22" s="1060"/>
      <c r="AF22" s="1075"/>
      <c r="AG22" s="962"/>
      <c r="AH22" s="385"/>
    </row>
    <row r="23" spans="2:64" s="374" customFormat="1" ht="15.75" customHeight="1">
      <c r="B23" s="553"/>
      <c r="C23" s="12"/>
      <c r="D23" s="90"/>
      <c r="E23" s="90"/>
      <c r="F23" s="90"/>
      <c r="G23" s="90"/>
      <c r="H23" s="556"/>
      <c r="I23" s="382"/>
      <c r="J23" s="540"/>
      <c r="K23" s="13"/>
      <c r="L23" s="541"/>
      <c r="M23" s="541"/>
      <c r="N23" s="541"/>
      <c r="O23" s="541"/>
      <c r="P23" s="541"/>
      <c r="Q23" s="541"/>
      <c r="R23" s="541"/>
      <c r="S23" s="541"/>
      <c r="T23" s="541"/>
      <c r="U23" s="541"/>
      <c r="V23" s="541"/>
      <c r="W23" s="541"/>
      <c r="X23" s="541"/>
      <c r="Y23" s="541"/>
      <c r="Z23" s="541"/>
      <c r="AA23" s="541"/>
      <c r="AB23" s="541"/>
      <c r="AC23" s="1189" t="s">
        <v>667</v>
      </c>
      <c r="AD23" s="1065"/>
      <c r="AE23" s="1186" t="s">
        <v>660</v>
      </c>
      <c r="AF23" s="1076"/>
      <c r="AG23" s="1095"/>
      <c r="AH23" s="385"/>
    </row>
    <row r="24" spans="2:64" s="374" customFormat="1" ht="15" customHeight="1">
      <c r="B24" s="552"/>
      <c r="C24" s="591"/>
      <c r="D24" s="593"/>
      <c r="E24" s="593"/>
      <c r="F24" s="593"/>
      <c r="G24" s="593"/>
      <c r="H24" s="558"/>
      <c r="I24" s="538"/>
      <c r="J24" s="592"/>
      <c r="K24" s="593"/>
      <c r="L24" s="657"/>
      <c r="M24" s="657"/>
      <c r="N24" s="657"/>
      <c r="O24" s="657"/>
      <c r="P24" s="657"/>
      <c r="Q24" s="657"/>
      <c r="R24" s="657"/>
      <c r="S24" s="657"/>
      <c r="T24" s="657"/>
      <c r="U24" s="1118"/>
      <c r="V24" s="1117" t="s">
        <v>700</v>
      </c>
      <c r="W24" s="657"/>
      <c r="X24" s="657"/>
      <c r="Y24" s="657"/>
      <c r="Z24" s="657"/>
      <c r="AA24" s="657"/>
      <c r="AB24" s="657"/>
      <c r="AC24" s="1190"/>
      <c r="AD24" s="1066"/>
      <c r="AE24" s="1187"/>
      <c r="AF24" s="1077"/>
      <c r="AG24" s="1077"/>
      <c r="BL24" s="374" t="s">
        <v>132</v>
      </c>
    </row>
    <row r="25" spans="2:64" s="374" customFormat="1" ht="15" customHeight="1" thickBot="1">
      <c r="B25" s="552"/>
      <c r="C25" s="591"/>
      <c r="D25" s="593"/>
      <c r="E25" s="593"/>
      <c r="F25" s="593"/>
      <c r="G25" s="593"/>
      <c r="H25" s="558"/>
      <c r="I25" s="538"/>
      <c r="J25" s="592"/>
      <c r="K25" s="593"/>
      <c r="L25" s="542"/>
      <c r="M25" s="542"/>
      <c r="N25" s="542"/>
      <c r="O25" s="542"/>
      <c r="P25" s="542"/>
      <c r="Q25" s="542"/>
      <c r="R25" s="542"/>
      <c r="S25" s="542"/>
      <c r="T25" s="542"/>
      <c r="U25" s="542"/>
      <c r="V25" s="1117" t="s">
        <v>701</v>
      </c>
      <c r="W25" s="542"/>
      <c r="X25" s="542"/>
      <c r="Y25" s="542"/>
      <c r="Z25" s="542"/>
      <c r="AA25" s="542"/>
      <c r="AB25" s="542"/>
      <c r="AC25" s="1190"/>
      <c r="AD25" s="1067"/>
      <c r="AE25" s="1188"/>
      <c r="AF25" s="1077"/>
      <c r="AG25" s="1077"/>
      <c r="AH25" s="534"/>
    </row>
    <row r="26" spans="2:64" s="374" customFormat="1" ht="15" customHeight="1" thickBot="1">
      <c r="B26" s="552"/>
      <c r="C26" s="591"/>
      <c r="D26" s="593"/>
      <c r="E26" s="593"/>
      <c r="F26" s="593"/>
      <c r="G26" s="593"/>
      <c r="H26" s="558"/>
      <c r="I26" s="372"/>
      <c r="J26" s="592"/>
      <c r="K26" s="593"/>
      <c r="L26" s="542"/>
      <c r="M26" s="542"/>
      <c r="N26" s="542"/>
      <c r="O26" s="542"/>
      <c r="P26" s="542"/>
      <c r="Q26" s="542"/>
      <c r="R26" s="542"/>
      <c r="S26" s="542"/>
      <c r="T26" s="542"/>
      <c r="U26" s="542"/>
      <c r="V26" s="542"/>
      <c r="W26" s="542"/>
      <c r="X26" s="542"/>
      <c r="Y26" s="542"/>
      <c r="Z26" s="542"/>
      <c r="AA26" s="542"/>
      <c r="AB26" s="542"/>
      <c r="AC26" s="1191"/>
      <c r="AD26" s="1067"/>
      <c r="AE26" s="1064"/>
      <c r="AF26" s="1077"/>
      <c r="AG26" s="1077"/>
      <c r="AH26" s="534"/>
    </row>
    <row r="27" spans="2:64" s="374" customFormat="1" ht="20" customHeight="1" thickBot="1">
      <c r="B27" s="552"/>
      <c r="C27" s="591"/>
      <c r="D27" s="593"/>
      <c r="E27" s="593"/>
      <c r="F27" s="593"/>
      <c r="G27" s="593"/>
      <c r="H27" s="558"/>
      <c r="I27" s="372"/>
      <c r="J27" s="1040" t="s">
        <v>632</v>
      </c>
      <c r="K27" s="681"/>
      <c r="L27" s="682"/>
      <c r="M27" s="682"/>
      <c r="N27" s="682"/>
      <c r="O27" s="682"/>
      <c r="P27" s="682"/>
      <c r="Q27" s="682"/>
      <c r="R27" s="682"/>
      <c r="S27" s="682"/>
      <c r="T27" s="682"/>
      <c r="U27" s="682"/>
      <c r="V27" s="682"/>
      <c r="W27" s="682"/>
      <c r="X27" s="682"/>
      <c r="Y27" s="682"/>
      <c r="Z27" s="682"/>
      <c r="AA27" s="682"/>
      <c r="AB27" s="1050"/>
      <c r="AC27" s="1097"/>
      <c r="AD27" s="1093">
        <v>1</v>
      </c>
      <c r="AE27" s="1094" t="s">
        <v>647</v>
      </c>
      <c r="AF27" s="1079"/>
      <c r="AG27" s="1079"/>
      <c r="AH27" s="534"/>
      <c r="AI27" s="594"/>
      <c r="AJ27" s="595" t="s">
        <v>345</v>
      </c>
      <c r="AK27" s="596"/>
      <c r="AL27" s="596"/>
      <c r="AM27" s="597"/>
      <c r="AN27" s="598"/>
      <c r="AO27" s="636"/>
    </row>
    <row r="28" spans="2:64" s="374" customFormat="1" ht="20" customHeight="1">
      <c r="B28" s="552"/>
      <c r="C28" s="591"/>
      <c r="D28" s="593"/>
      <c r="E28" s="593"/>
      <c r="F28" s="593"/>
      <c r="G28" s="593"/>
      <c r="I28" s="372"/>
      <c r="J28" s="758"/>
      <c r="K28" s="757"/>
      <c r="L28" s="759"/>
      <c r="M28" s="759"/>
      <c r="N28" s="759"/>
      <c r="O28" s="759"/>
      <c r="P28" s="759"/>
      <c r="Q28" s="759"/>
      <c r="R28" s="1049" t="s">
        <v>633</v>
      </c>
      <c r="S28" s="1041"/>
      <c r="T28" s="759"/>
      <c r="U28" s="759"/>
      <c r="V28" s="759"/>
      <c r="W28" s="759"/>
      <c r="X28" s="759"/>
      <c r="Y28" s="759"/>
      <c r="Z28" s="1042" t="s">
        <v>146</v>
      </c>
      <c r="AA28" s="964">
        <v>8</v>
      </c>
      <c r="AB28" s="1051" t="s">
        <v>231</v>
      </c>
      <c r="AC28" s="1098"/>
      <c r="AD28" s="1080"/>
      <c r="AE28" s="1091" t="s">
        <v>655</v>
      </c>
      <c r="AF28" s="1092">
        <f>AA38*AA39*AA40</f>
        <v>8</v>
      </c>
      <c r="AG28" s="1092" t="s">
        <v>133</v>
      </c>
      <c r="AH28" s="534"/>
      <c r="AI28" s="630"/>
      <c r="AJ28" s="1178" t="str">
        <f>AE27</f>
        <v>Galian Bronjong yang tertanam</v>
      </c>
      <c r="AK28" s="1179"/>
      <c r="AL28" s="1179"/>
      <c r="AM28" s="1179"/>
      <c r="AN28" s="1179"/>
      <c r="AO28" s="1180"/>
    </row>
    <row r="29" spans="2:64" s="374" customFormat="1" ht="20" customHeight="1" thickBot="1">
      <c r="B29" s="552"/>
      <c r="C29" s="591"/>
      <c r="D29" s="593"/>
      <c r="E29" s="593"/>
      <c r="F29" s="593"/>
      <c r="G29" s="593"/>
      <c r="H29" s="558"/>
      <c r="I29" s="372"/>
      <c r="J29" s="758"/>
      <c r="K29" s="757"/>
      <c r="L29" s="759"/>
      <c r="M29" s="759"/>
      <c r="N29" s="759"/>
      <c r="O29" s="759"/>
      <c r="P29" s="759"/>
      <c r="Q29" s="759"/>
      <c r="R29" s="759"/>
      <c r="S29" s="759"/>
      <c r="T29" s="759"/>
      <c r="U29" s="759"/>
      <c r="V29" s="759"/>
      <c r="W29" s="759"/>
      <c r="X29" s="1202" t="s">
        <v>634</v>
      </c>
      <c r="Y29" s="1203"/>
      <c r="Z29" s="1042" t="s">
        <v>146</v>
      </c>
      <c r="AA29" s="1043">
        <v>0.5</v>
      </c>
      <c r="AB29" s="1051" t="s">
        <v>30</v>
      </c>
      <c r="AC29" s="1098"/>
      <c r="AD29" s="1080"/>
      <c r="AE29" s="1081"/>
      <c r="AF29" s="1082"/>
      <c r="AG29" s="1082"/>
      <c r="AH29" s="534"/>
      <c r="AI29" s="630"/>
      <c r="AJ29" s="637" t="s">
        <v>139</v>
      </c>
      <c r="AK29" s="638" t="s">
        <v>140</v>
      </c>
      <c r="AL29" s="639" t="s">
        <v>141</v>
      </c>
      <c r="AM29" s="638" t="s">
        <v>142</v>
      </c>
      <c r="AN29" s="640" t="s">
        <v>143</v>
      </c>
      <c r="AO29" s="818" t="s">
        <v>144</v>
      </c>
    </row>
    <row r="30" spans="2:64" s="374" customFormat="1" ht="20" customHeight="1" thickBot="1">
      <c r="B30" s="552"/>
      <c r="C30" s="591"/>
      <c r="D30" s="593"/>
      <c r="E30" s="593"/>
      <c r="F30" s="593"/>
      <c r="G30" s="593"/>
      <c r="H30" s="558"/>
      <c r="I30" s="372"/>
      <c r="J30" s="758"/>
      <c r="K30" s="757"/>
      <c r="L30" s="759"/>
      <c r="M30" s="759"/>
      <c r="N30" s="759"/>
      <c r="O30" s="759"/>
      <c r="P30" s="759"/>
      <c r="Q30" s="759"/>
      <c r="R30" s="759"/>
      <c r="S30" s="759"/>
      <c r="T30" s="759"/>
      <c r="U30" s="759"/>
      <c r="V30" s="759"/>
      <c r="W30" s="759"/>
      <c r="X30" s="1202" t="s">
        <v>635</v>
      </c>
      <c r="Y30" s="1203"/>
      <c r="Z30" s="1042" t="s">
        <v>146</v>
      </c>
      <c r="AA30" s="1043">
        <v>0.5</v>
      </c>
      <c r="AB30" s="1051" t="s">
        <v>30</v>
      </c>
      <c r="AC30" s="1098"/>
      <c r="AD30" s="1093">
        <v>2</v>
      </c>
      <c r="AE30" s="1094" t="s">
        <v>658</v>
      </c>
      <c r="AF30" s="1079"/>
      <c r="AG30" s="1079"/>
      <c r="AH30" s="534"/>
      <c r="AI30" s="630"/>
      <c r="AJ30" s="641" t="s">
        <v>147</v>
      </c>
      <c r="AK30" s="642"/>
      <c r="AL30" s="643"/>
      <c r="AM30" s="642"/>
      <c r="AN30" s="640"/>
      <c r="AO30" s="818"/>
    </row>
    <row r="31" spans="2:64" s="374" customFormat="1" ht="20" customHeight="1">
      <c r="B31" s="552"/>
      <c r="C31" s="591"/>
      <c r="D31" s="593"/>
      <c r="E31" s="593"/>
      <c r="F31" s="593"/>
      <c r="G31" s="593"/>
      <c r="H31" s="558"/>
      <c r="I31" s="557"/>
      <c r="J31" s="758"/>
      <c r="K31" s="1039"/>
      <c r="L31" s="759"/>
      <c r="M31" s="759"/>
      <c r="N31" s="759"/>
      <c r="O31" s="759"/>
      <c r="P31" s="759"/>
      <c r="Q31" s="759"/>
      <c r="R31" s="1049" t="s">
        <v>656</v>
      </c>
      <c r="S31" s="759"/>
      <c r="T31" s="759"/>
      <c r="U31" s="759"/>
      <c r="V31" s="759"/>
      <c r="W31" s="759"/>
      <c r="X31" s="1202" t="s">
        <v>636</v>
      </c>
      <c r="Y31" s="1203"/>
      <c r="Z31" s="1042" t="s">
        <v>146</v>
      </c>
      <c r="AA31" s="1043">
        <v>0.5</v>
      </c>
      <c r="AB31" s="1051" t="s">
        <v>30</v>
      </c>
      <c r="AC31" s="1098"/>
      <c r="AD31" s="1080"/>
      <c r="AE31" s="1091" t="s">
        <v>662</v>
      </c>
      <c r="AF31" s="1092">
        <f>AA49</f>
        <v>64</v>
      </c>
      <c r="AG31" s="1092" t="s">
        <v>28</v>
      </c>
      <c r="AH31" s="534"/>
      <c r="AI31" s="630"/>
      <c r="AJ31" s="611" t="s">
        <v>120</v>
      </c>
      <c r="AK31" s="612">
        <v>0.67500000000000004</v>
      </c>
      <c r="AL31" s="644">
        <f>AK31*$AF$28</f>
        <v>5.4</v>
      </c>
      <c r="AM31" s="536" t="s">
        <v>121</v>
      </c>
      <c r="AN31" s="614">
        <f>'Harga Satuan'!$J$176</f>
        <v>90000</v>
      </c>
      <c r="AO31" s="645">
        <f>AL31*AN31</f>
        <v>486000.00000000006</v>
      </c>
      <c r="BL31" s="374" t="s">
        <v>134</v>
      </c>
    </row>
    <row r="32" spans="2:64" s="374" customFormat="1" ht="20" customHeight="1" thickBot="1">
      <c r="B32" s="552"/>
      <c r="C32" s="591"/>
      <c r="D32" s="593"/>
      <c r="E32" s="593"/>
      <c r="F32" s="593"/>
      <c r="G32" s="593"/>
      <c r="H32" s="558"/>
      <c r="I32" s="557"/>
      <c r="J32" s="758"/>
      <c r="K32" s="1039"/>
      <c r="L32" s="759"/>
      <c r="M32" s="759"/>
      <c r="N32" s="759"/>
      <c r="O32" s="759"/>
      <c r="P32" s="759"/>
      <c r="Q32" s="759"/>
      <c r="R32" s="759"/>
      <c r="S32" s="759"/>
      <c r="T32" s="759"/>
      <c r="U32" s="759"/>
      <c r="V32" s="759"/>
      <c r="W32" s="759"/>
      <c r="X32" s="1202" t="s">
        <v>637</v>
      </c>
      <c r="Y32" s="1203"/>
      <c r="Z32" s="1042" t="s">
        <v>146</v>
      </c>
      <c r="AA32" s="1043">
        <v>1</v>
      </c>
      <c r="AB32" s="1051" t="s">
        <v>30</v>
      </c>
      <c r="AC32" s="1098"/>
      <c r="AD32" s="1080"/>
      <c r="AE32" s="1081"/>
      <c r="AF32" s="1079"/>
      <c r="AG32" s="1079"/>
      <c r="AH32" s="534"/>
      <c r="AI32" s="630"/>
      <c r="AJ32" s="611" t="s">
        <v>124</v>
      </c>
      <c r="AK32" s="616">
        <v>6.7500000000000004E-2</v>
      </c>
      <c r="AL32" s="644">
        <f>AK32*$AF$28</f>
        <v>0.54</v>
      </c>
      <c r="AM32" s="536" t="s">
        <v>121</v>
      </c>
      <c r="AN32" s="614">
        <f>'Harga Satuan'!$J$179</f>
        <v>150000</v>
      </c>
      <c r="AO32" s="646">
        <f>AL32*AN32</f>
        <v>81000</v>
      </c>
      <c r="AP32" s="622"/>
      <c r="BL32" s="374" t="s">
        <v>135</v>
      </c>
    </row>
    <row r="33" spans="2:42" s="374" customFormat="1" ht="20" customHeight="1" thickBot="1">
      <c r="B33" s="552"/>
      <c r="C33" s="537"/>
      <c r="D33" s="535"/>
      <c r="E33" s="535"/>
      <c r="F33" s="535"/>
      <c r="G33" s="535"/>
      <c r="H33" s="538"/>
      <c r="I33" s="538"/>
      <c r="J33" s="759"/>
      <c r="K33" s="756"/>
      <c r="L33" s="759"/>
      <c r="M33" s="759"/>
      <c r="N33" s="759"/>
      <c r="O33" s="759"/>
      <c r="P33" s="759"/>
      <c r="Q33" s="759"/>
      <c r="R33" s="1049" t="s">
        <v>645</v>
      </c>
      <c r="S33" s="759"/>
      <c r="T33" s="759"/>
      <c r="U33" s="759"/>
      <c r="V33" s="759"/>
      <c r="W33" s="759"/>
      <c r="X33" s="759"/>
      <c r="Y33" s="759"/>
      <c r="Z33" s="759"/>
      <c r="AA33" s="759"/>
      <c r="AB33" s="1051"/>
      <c r="AC33" s="1098"/>
      <c r="AD33" s="1093">
        <v>3</v>
      </c>
      <c r="AE33" s="1094" t="s">
        <v>680</v>
      </c>
      <c r="AF33" s="1079"/>
      <c r="AG33" s="1079"/>
      <c r="AI33" s="630"/>
      <c r="AJ33" s="624"/>
      <c r="AK33" s="625"/>
      <c r="AL33" s="626"/>
      <c r="AM33" s="627"/>
      <c r="AN33" s="628"/>
      <c r="AO33" s="647">
        <f>SUM(AO31:AO32)</f>
        <v>567000</v>
      </c>
      <c r="AP33" s="622"/>
    </row>
    <row r="34" spans="2:42" s="374" customFormat="1" ht="20" customHeight="1">
      <c r="B34" s="552"/>
      <c r="C34" s="537"/>
      <c r="D34" s="535"/>
      <c r="E34" s="535"/>
      <c r="F34" s="535"/>
      <c r="G34" s="535"/>
      <c r="H34" s="538"/>
      <c r="I34" s="538"/>
      <c r="J34" s="756"/>
      <c r="K34" s="756"/>
      <c r="L34" s="759"/>
      <c r="M34" s="759"/>
      <c r="N34" s="759"/>
      <c r="O34" s="759"/>
      <c r="P34" s="759"/>
      <c r="Q34" s="759"/>
      <c r="R34" s="1041" t="s">
        <v>638</v>
      </c>
      <c r="S34" s="759"/>
      <c r="T34" s="759"/>
      <c r="U34" s="759"/>
      <c r="V34" s="759"/>
      <c r="W34" s="759"/>
      <c r="X34" s="759"/>
      <c r="Y34" s="759"/>
      <c r="Z34" s="1042" t="s">
        <v>146</v>
      </c>
      <c r="AA34" s="1043">
        <v>8</v>
      </c>
      <c r="AB34" s="1051" t="s">
        <v>30</v>
      </c>
      <c r="AC34" s="1105" t="s">
        <v>702</v>
      </c>
      <c r="AD34" s="1080"/>
      <c r="AE34" s="1091" t="s">
        <v>682</v>
      </c>
      <c r="AF34" s="1092">
        <f>AA35</f>
        <v>32</v>
      </c>
      <c r="AG34" s="1092" t="s">
        <v>231</v>
      </c>
      <c r="AH34" s="534"/>
      <c r="AP34" s="622"/>
    </row>
    <row r="35" spans="2:42" s="374" customFormat="1" ht="20" customHeight="1" thickBot="1">
      <c r="B35" s="552"/>
      <c r="C35" s="537"/>
      <c r="D35" s="535"/>
      <c r="E35" s="535"/>
      <c r="F35" s="535"/>
      <c r="G35" s="535"/>
      <c r="H35" s="372"/>
      <c r="I35" s="538"/>
      <c r="J35" s="756"/>
      <c r="K35" s="756"/>
      <c r="L35" s="759"/>
      <c r="M35" s="759"/>
      <c r="N35" s="759"/>
      <c r="O35" s="759"/>
      <c r="P35" s="759"/>
      <c r="Q35" s="759"/>
      <c r="R35" s="759"/>
      <c r="S35" s="759"/>
      <c r="T35" s="759"/>
      <c r="U35" s="759"/>
      <c r="V35" s="759"/>
      <c r="W35" s="759" t="s">
        <v>681</v>
      </c>
      <c r="X35" s="759"/>
      <c r="Y35" s="759"/>
      <c r="Z35" s="1042" t="s">
        <v>146</v>
      </c>
      <c r="AA35" s="964">
        <f>AA28*(AA34/2)</f>
        <v>32</v>
      </c>
      <c r="AB35" s="1051" t="s">
        <v>231</v>
      </c>
      <c r="AC35" s="1098"/>
      <c r="AD35" s="1068"/>
      <c r="AE35" s="1069"/>
      <c r="AF35" s="1079"/>
      <c r="AG35" s="1079"/>
      <c r="AH35" s="534"/>
      <c r="AI35" s="187"/>
      <c r="AJ35" s="938"/>
      <c r="AK35" s="1035"/>
      <c r="AL35" s="1035"/>
      <c r="AM35" s="1035"/>
      <c r="AN35" s="1035"/>
      <c r="AO35" s="1035"/>
      <c r="AP35" s="622"/>
    </row>
    <row r="36" spans="2:42" s="374" customFormat="1" ht="20" customHeight="1" thickBot="1">
      <c r="B36" s="552"/>
      <c r="C36" s="537"/>
      <c r="D36" s="535"/>
      <c r="E36" s="535"/>
      <c r="F36" s="535"/>
      <c r="G36" s="535"/>
      <c r="H36" s="372"/>
      <c r="I36" s="538"/>
      <c r="J36" s="756"/>
      <c r="K36" s="756"/>
      <c r="L36" s="756"/>
      <c r="M36" s="756"/>
      <c r="N36" s="756"/>
      <c r="O36" s="756"/>
      <c r="P36" s="756"/>
      <c r="Q36" s="756"/>
      <c r="R36" s="1046" t="s">
        <v>648</v>
      </c>
      <c r="S36" s="756"/>
      <c r="T36" s="756"/>
      <c r="U36" s="756"/>
      <c r="V36" s="756"/>
      <c r="W36" s="756"/>
      <c r="X36" s="756"/>
      <c r="Y36" s="756"/>
      <c r="Z36" s="756"/>
      <c r="AA36" s="756"/>
      <c r="AB36" s="1052"/>
      <c r="AC36" s="1099"/>
      <c r="AD36" s="1093">
        <v>4</v>
      </c>
      <c r="AE36" s="1094" t="s">
        <v>688</v>
      </c>
      <c r="AF36" s="1079"/>
      <c r="AG36" s="1079"/>
      <c r="AH36" s="534"/>
      <c r="AJ36" s="651" t="s">
        <v>657</v>
      </c>
      <c r="AK36" s="649"/>
      <c r="AL36" s="649"/>
      <c r="AM36" s="649"/>
      <c r="AN36" s="649"/>
      <c r="AO36" s="649"/>
      <c r="AP36" s="622"/>
    </row>
    <row r="37" spans="2:42" s="374" customFormat="1" ht="20" customHeight="1">
      <c r="B37" s="552"/>
      <c r="C37" s="537"/>
      <c r="D37" s="535"/>
      <c r="E37" s="535"/>
      <c r="F37" s="535"/>
      <c r="G37" s="535"/>
      <c r="H37" s="372"/>
      <c r="I37" s="538"/>
      <c r="J37" s="756"/>
      <c r="K37" s="756"/>
      <c r="L37" s="756"/>
      <c r="M37" s="756"/>
      <c r="N37" s="558"/>
      <c r="O37" s="756"/>
      <c r="P37" s="756"/>
      <c r="Q37" s="756"/>
      <c r="R37" s="1046" t="s">
        <v>649</v>
      </c>
      <c r="S37" s="756"/>
      <c r="T37" s="756"/>
      <c r="U37" s="756"/>
      <c r="V37" s="756"/>
      <c r="W37" s="756"/>
      <c r="X37" s="756"/>
      <c r="Y37" s="756"/>
      <c r="Z37" s="756"/>
      <c r="AA37" s="756"/>
      <c r="AB37" s="1052"/>
      <c r="AC37" s="1109" t="s">
        <v>689</v>
      </c>
      <c r="AD37" s="1110" t="s">
        <v>336</v>
      </c>
      <c r="AE37" s="1091" t="s">
        <v>292</v>
      </c>
      <c r="AF37" s="1092">
        <f>(AA31*0.5*AA38)+(AA32*1*AA38)</f>
        <v>10</v>
      </c>
      <c r="AG37" s="1092" t="s">
        <v>133</v>
      </c>
      <c r="AH37" s="534"/>
      <c r="AJ37" s="1178" t="str">
        <f>AE30</f>
        <v>Cecucuk Bambu</v>
      </c>
      <c r="AK37" s="1179"/>
      <c r="AL37" s="1179"/>
      <c r="AM37" s="1179"/>
      <c r="AN37" s="1179"/>
      <c r="AO37" s="1180"/>
      <c r="AP37" s="622"/>
    </row>
    <row r="38" spans="2:42" s="374" customFormat="1" ht="20" customHeight="1" thickBot="1">
      <c r="B38" s="552"/>
      <c r="C38" s="537"/>
      <c r="D38" s="535"/>
      <c r="E38" s="535"/>
      <c r="F38" s="535"/>
      <c r="G38" s="535"/>
      <c r="H38" s="372"/>
      <c r="I38" s="538"/>
      <c r="J38" s="756"/>
      <c r="K38" s="756"/>
      <c r="L38" s="756"/>
      <c r="M38" s="756"/>
      <c r="N38" s="756"/>
      <c r="O38" s="756"/>
      <c r="P38" s="756"/>
      <c r="Q38" s="756"/>
      <c r="R38" s="1044"/>
      <c r="S38" s="756"/>
      <c r="T38" s="756"/>
      <c r="U38" s="756"/>
      <c r="V38" s="756"/>
      <c r="W38" s="756"/>
      <c r="X38" s="1181" t="s">
        <v>651</v>
      </c>
      <c r="Y38" s="1183"/>
      <c r="Z38" s="1042" t="s">
        <v>146</v>
      </c>
      <c r="AA38" s="963">
        <f>AA34</f>
        <v>8</v>
      </c>
      <c r="AB38" s="1051" t="s">
        <v>30</v>
      </c>
      <c r="AC38" s="1099"/>
      <c r="AD38" s="1068"/>
      <c r="AE38" s="1069"/>
      <c r="AF38" s="1079"/>
      <c r="AG38" s="1079"/>
      <c r="AH38" s="534"/>
      <c r="AJ38" s="637" t="s">
        <v>139</v>
      </c>
      <c r="AK38" s="638" t="s">
        <v>140</v>
      </c>
      <c r="AL38" s="639" t="s">
        <v>141</v>
      </c>
      <c r="AM38" s="638" t="s">
        <v>142</v>
      </c>
      <c r="AN38" s="640" t="s">
        <v>143</v>
      </c>
      <c r="AO38" s="818" t="s">
        <v>144</v>
      </c>
      <c r="AP38" s="622"/>
    </row>
    <row r="39" spans="2:42" s="374" customFormat="1" ht="20" customHeight="1">
      <c r="B39" s="552"/>
      <c r="C39" s="537"/>
      <c r="D39" s="535"/>
      <c r="E39" s="535"/>
      <c r="F39" s="535"/>
      <c r="G39" s="535"/>
      <c r="H39" s="372"/>
      <c r="I39" s="538"/>
      <c r="J39" s="756"/>
      <c r="K39" s="756"/>
      <c r="L39" s="756"/>
      <c r="M39" s="756"/>
      <c r="N39" s="756"/>
      <c r="O39" s="756"/>
      <c r="P39" s="756"/>
      <c r="Q39" s="756"/>
      <c r="R39" s="1044"/>
      <c r="S39" s="756"/>
      <c r="T39" s="756"/>
      <c r="U39" s="756"/>
      <c r="V39" s="756"/>
      <c r="W39" s="756"/>
      <c r="X39" s="1181" t="s">
        <v>650</v>
      </c>
      <c r="Y39" s="1183"/>
      <c r="Z39" s="1042" t="s">
        <v>146</v>
      </c>
      <c r="AA39" s="1045">
        <v>2</v>
      </c>
      <c r="AB39" s="1051" t="s">
        <v>30</v>
      </c>
      <c r="AC39" s="1099"/>
      <c r="AD39" s="1068"/>
      <c r="AE39" s="1069"/>
      <c r="AF39" s="1079"/>
      <c r="AG39" s="1079"/>
      <c r="AH39" s="534"/>
      <c r="AJ39" s="641" t="s">
        <v>147</v>
      </c>
      <c r="AK39" s="642"/>
      <c r="AL39" s="643"/>
      <c r="AM39" s="642"/>
      <c r="AN39" s="640"/>
      <c r="AO39" s="818"/>
      <c r="AP39" s="622"/>
    </row>
    <row r="40" spans="2:42" s="374" customFormat="1" ht="20" customHeight="1">
      <c r="B40" s="552"/>
      <c r="C40" s="340" t="s">
        <v>639</v>
      </c>
      <c r="D40" s="372"/>
      <c r="E40" s="372"/>
      <c r="F40" s="372"/>
      <c r="G40" s="372"/>
      <c r="H40" s="538"/>
      <c r="I40" s="538"/>
      <c r="J40" s="759"/>
      <c r="K40" s="756"/>
      <c r="L40" s="756"/>
      <c r="M40" s="756"/>
      <c r="N40" s="756"/>
      <c r="O40" s="756"/>
      <c r="P40" s="756"/>
      <c r="Q40" s="756"/>
      <c r="R40" s="1044"/>
      <c r="S40" s="756"/>
      <c r="T40" s="756"/>
      <c r="U40" s="756"/>
      <c r="V40" s="756"/>
      <c r="W40" s="756"/>
      <c r="X40" s="1181" t="s">
        <v>652</v>
      </c>
      <c r="Y40" s="1183"/>
      <c r="Z40" s="1042" t="s">
        <v>146</v>
      </c>
      <c r="AA40" s="1045">
        <v>0.5</v>
      </c>
      <c r="AB40" s="1051" t="s">
        <v>30</v>
      </c>
      <c r="AC40" s="1098"/>
      <c r="AD40" s="1068"/>
      <c r="AE40" s="1069"/>
      <c r="AF40" s="1079"/>
      <c r="AG40" s="1079"/>
      <c r="AH40" s="534"/>
      <c r="AJ40" s="652" t="s">
        <v>120</v>
      </c>
      <c r="AK40" s="653">
        <v>0.12</v>
      </c>
      <c r="AL40" s="654">
        <f>$AF$31*AK40</f>
        <v>7.68</v>
      </c>
      <c r="AM40" s="536" t="s">
        <v>121</v>
      </c>
      <c r="AN40" s="614">
        <f>'Harga Satuan'!$J$176</f>
        <v>90000</v>
      </c>
      <c r="AO40" s="645">
        <f>AL40*AN40</f>
        <v>691200</v>
      </c>
      <c r="AP40" s="622"/>
    </row>
    <row r="41" spans="2:42" s="374" customFormat="1" ht="20" customHeight="1">
      <c r="B41" s="552"/>
      <c r="C41" s="340" t="s">
        <v>640</v>
      </c>
      <c r="D41" s="372"/>
      <c r="E41" s="372"/>
      <c r="F41" s="372"/>
      <c r="G41" s="372"/>
      <c r="H41" s="538"/>
      <c r="I41" s="538"/>
      <c r="J41" s="756"/>
      <c r="K41" s="756"/>
      <c r="L41" s="756"/>
      <c r="M41" s="756"/>
      <c r="N41" s="756"/>
      <c r="O41" s="756"/>
      <c r="P41" s="756"/>
      <c r="Q41" s="756"/>
      <c r="R41" s="1044" t="s">
        <v>654</v>
      </c>
      <c r="S41" s="756"/>
      <c r="T41" s="756"/>
      <c r="U41" s="756"/>
      <c r="V41" s="756"/>
      <c r="W41" s="756"/>
      <c r="X41" s="756"/>
      <c r="Y41" s="756"/>
      <c r="Z41" s="756"/>
      <c r="AA41" s="756"/>
      <c r="AB41" s="1052"/>
      <c r="AC41" s="1099"/>
      <c r="AD41" s="1068"/>
      <c r="AE41" s="1069"/>
      <c r="AF41" s="1079"/>
      <c r="AG41" s="1079"/>
      <c r="AH41" s="534"/>
      <c r="AJ41" s="652" t="s">
        <v>124</v>
      </c>
      <c r="AK41" s="653">
        <v>1.2E-2</v>
      </c>
      <c r="AL41" s="654">
        <f>$AF$31*AK41</f>
        <v>0.76800000000000002</v>
      </c>
      <c r="AM41" s="536" t="s">
        <v>121</v>
      </c>
      <c r="AN41" s="614">
        <f>'Harga Satuan'!$J$179</f>
        <v>150000</v>
      </c>
      <c r="AO41" s="645">
        <f>AL41*AN41</f>
        <v>115200</v>
      </c>
      <c r="AP41" s="622"/>
    </row>
    <row r="42" spans="2:42" s="374" customFormat="1" ht="20" customHeight="1">
      <c r="B42" s="552"/>
      <c r="C42" s="340" t="s">
        <v>659</v>
      </c>
      <c r="D42" s="372"/>
      <c r="E42" s="372"/>
      <c r="F42" s="372"/>
      <c r="G42" s="372"/>
      <c r="H42" s="538"/>
      <c r="I42" s="538"/>
      <c r="J42" s="756"/>
      <c r="K42" s="756"/>
      <c r="L42" s="756"/>
      <c r="M42" s="756"/>
      <c r="N42" s="756"/>
      <c r="O42" s="756"/>
      <c r="P42" s="756"/>
      <c r="Q42" s="756"/>
      <c r="R42" s="1044" t="s">
        <v>653</v>
      </c>
      <c r="S42" s="756"/>
      <c r="T42" s="756"/>
      <c r="U42" s="756"/>
      <c r="V42" s="756"/>
      <c r="W42" s="756"/>
      <c r="X42" s="756"/>
      <c r="Y42" s="756"/>
      <c r="Z42" s="756"/>
      <c r="AA42" s="756"/>
      <c r="AB42" s="1052"/>
      <c r="AC42" s="1099"/>
      <c r="AD42" s="1068"/>
      <c r="AE42" s="1069"/>
      <c r="AF42" s="1079"/>
      <c r="AG42" s="1079"/>
      <c r="AH42" s="534"/>
      <c r="AJ42" s="641" t="s">
        <v>145</v>
      </c>
      <c r="AK42" s="642"/>
      <c r="AL42" s="643"/>
      <c r="AM42" s="642"/>
      <c r="AN42" s="640"/>
      <c r="AO42" s="818"/>
      <c r="AP42" s="622"/>
    </row>
    <row r="43" spans="2:42" s="374" customFormat="1" ht="20" customHeight="1">
      <c r="B43" s="552"/>
      <c r="C43" s="340"/>
      <c r="D43" s="372"/>
      <c r="E43" s="372"/>
      <c r="F43" s="372"/>
      <c r="G43" s="372"/>
      <c r="H43" s="538"/>
      <c r="I43" s="538"/>
      <c r="J43" s="756"/>
      <c r="K43" s="756"/>
      <c r="L43" s="756"/>
      <c r="M43" s="756"/>
      <c r="N43" s="756"/>
      <c r="O43" s="756"/>
      <c r="P43" s="756"/>
      <c r="Q43" s="756"/>
      <c r="R43" s="1044"/>
      <c r="S43" s="756"/>
      <c r="T43" s="756"/>
      <c r="U43" s="756"/>
      <c r="V43" s="756"/>
      <c r="W43" s="756"/>
      <c r="X43" s="756"/>
      <c r="Y43" s="756"/>
      <c r="Z43" s="756"/>
      <c r="AA43" s="756"/>
      <c r="AB43" s="1052"/>
      <c r="AC43" s="1099"/>
      <c r="AD43" s="1068"/>
      <c r="AE43" s="1069"/>
      <c r="AF43" s="1079"/>
      <c r="AG43" s="1079"/>
      <c r="AH43" s="534"/>
      <c r="AJ43" s="652" t="s">
        <v>661</v>
      </c>
      <c r="AK43" s="653">
        <v>1.05</v>
      </c>
      <c r="AL43" s="654">
        <f>$AF$31*AK43</f>
        <v>67.2</v>
      </c>
      <c r="AM43" s="788" t="s">
        <v>28</v>
      </c>
      <c r="AN43" s="614">
        <v>5000</v>
      </c>
      <c r="AO43" s="645">
        <f>AL43*AN43</f>
        <v>336000</v>
      </c>
      <c r="AP43" s="622"/>
    </row>
    <row r="44" spans="2:42" s="374" customFormat="1" ht="20" customHeight="1">
      <c r="B44" s="552"/>
      <c r="C44" s="340"/>
      <c r="D44" s="372"/>
      <c r="E44" s="372"/>
      <c r="F44" s="372"/>
      <c r="G44" s="372"/>
      <c r="H44" s="538"/>
      <c r="I44" s="538"/>
      <c r="J44" s="756"/>
      <c r="K44" s="756"/>
      <c r="L44" s="756"/>
      <c r="M44" s="756"/>
      <c r="N44" s="756"/>
      <c r="O44" s="756"/>
      <c r="P44" s="756"/>
      <c r="Q44" s="756"/>
      <c r="R44" s="756"/>
      <c r="S44" s="756"/>
      <c r="T44" s="756"/>
      <c r="U44" s="756"/>
      <c r="V44" s="756"/>
      <c r="W44" s="756"/>
      <c r="X44" s="756"/>
      <c r="Y44" s="756"/>
      <c r="Z44" s="756"/>
      <c r="AA44" s="756"/>
      <c r="AB44" s="1052"/>
      <c r="AC44" s="1099"/>
      <c r="AD44" s="1068"/>
      <c r="AE44" s="1069"/>
      <c r="AF44" s="1079"/>
      <c r="AG44" s="1079"/>
      <c r="AH44" s="534"/>
      <c r="AJ44" s="655"/>
      <c r="AK44" s="655"/>
      <c r="AL44" s="655"/>
      <c r="AM44" s="655"/>
      <c r="AN44" s="655"/>
      <c r="AO44" s="656">
        <f>SUM(AO40:AO43)</f>
        <v>1142400</v>
      </c>
      <c r="AP44" s="622"/>
    </row>
    <row r="45" spans="2:42" s="374" customFormat="1" ht="20" customHeight="1">
      <c r="B45" s="552"/>
      <c r="C45" s="537"/>
      <c r="D45" s="535"/>
      <c r="E45" s="535"/>
      <c r="F45" s="535"/>
      <c r="G45" s="535"/>
      <c r="H45" s="538"/>
      <c r="I45" s="538"/>
      <c r="J45" s="756"/>
      <c r="K45" s="756"/>
      <c r="L45" s="756"/>
      <c r="M45" s="756"/>
      <c r="N45" s="756"/>
      <c r="O45" s="756"/>
      <c r="P45" s="756"/>
      <c r="Q45" s="756"/>
      <c r="R45" s="1046" t="s">
        <v>641</v>
      </c>
      <c r="S45" s="756"/>
      <c r="T45" s="756"/>
      <c r="U45" s="756"/>
      <c r="V45" s="756"/>
      <c r="W45" s="756"/>
      <c r="X45" s="756"/>
      <c r="Y45" s="757" t="s">
        <v>636</v>
      </c>
      <c r="Z45" s="758" t="s">
        <v>146</v>
      </c>
      <c r="AA45" s="1045">
        <v>0.5</v>
      </c>
      <c r="AB45" s="1052" t="s">
        <v>30</v>
      </c>
      <c r="AC45" s="1099"/>
      <c r="AD45" s="1068"/>
      <c r="AE45" s="1069"/>
      <c r="AF45" s="1079"/>
      <c r="AG45" s="1079"/>
      <c r="AJ45" s="374" t="s">
        <v>672</v>
      </c>
      <c r="AK45" s="1106">
        <f>AA51</f>
        <v>4</v>
      </c>
      <c r="AL45" s="374" t="s">
        <v>673</v>
      </c>
      <c r="AM45" s="882">
        <f>AL43/AK45</f>
        <v>16.8</v>
      </c>
    </row>
    <row r="46" spans="2:42" s="374" customFormat="1" ht="20" customHeight="1">
      <c r="B46" s="552"/>
      <c r="C46" s="537"/>
      <c r="D46" s="535"/>
      <c r="E46" s="535"/>
      <c r="F46" s="535"/>
      <c r="G46" s="535"/>
      <c r="H46" s="538"/>
      <c r="I46" s="538"/>
      <c r="J46" s="756"/>
      <c r="K46" s="756"/>
      <c r="L46" s="756"/>
      <c r="M46" s="756"/>
      <c r="N46" s="756"/>
      <c r="O46" s="756"/>
      <c r="P46" s="756"/>
      <c r="Q46" s="756"/>
      <c r="R46" s="1046" t="s">
        <v>642</v>
      </c>
      <c r="S46" s="756"/>
      <c r="T46" s="756"/>
      <c r="U46" s="756"/>
      <c r="V46" s="756"/>
      <c r="W46" s="756"/>
      <c r="X46" s="756"/>
      <c r="Y46" s="756" t="s">
        <v>644</v>
      </c>
      <c r="Z46" s="758" t="s">
        <v>146</v>
      </c>
      <c r="AA46" s="1043">
        <v>1</v>
      </c>
      <c r="AB46" s="1052" t="s">
        <v>30</v>
      </c>
      <c r="AC46" s="1099"/>
      <c r="AD46" s="1068"/>
      <c r="AE46" s="1069"/>
      <c r="AF46" s="1079"/>
      <c r="AG46" s="1079"/>
      <c r="AH46" s="534"/>
    </row>
    <row r="47" spans="2:42" s="374" customFormat="1" ht="20" customHeight="1">
      <c r="B47" s="552"/>
      <c r="C47" s="537"/>
      <c r="D47" s="535"/>
      <c r="E47" s="535"/>
      <c r="F47" s="535"/>
      <c r="G47" s="535"/>
      <c r="H47" s="538"/>
      <c r="I47" s="538"/>
      <c r="J47" s="756"/>
      <c r="K47" s="756"/>
      <c r="L47" s="756"/>
      <c r="M47" s="756"/>
      <c r="N47" s="756"/>
      <c r="O47" s="756"/>
      <c r="P47" s="756"/>
      <c r="Q47" s="756"/>
      <c r="R47" s="1044" t="s">
        <v>663</v>
      </c>
      <c r="S47" s="756"/>
      <c r="T47" s="756"/>
      <c r="U47" s="756"/>
      <c r="V47" s="756"/>
      <c r="W47" s="756"/>
      <c r="X47" s="756"/>
      <c r="Y47" s="757" t="s">
        <v>643</v>
      </c>
      <c r="Z47" s="758" t="s">
        <v>146</v>
      </c>
      <c r="AA47" s="1104">
        <f>2/AA45</f>
        <v>4</v>
      </c>
      <c r="AB47" s="1053" t="s">
        <v>115</v>
      </c>
      <c r="AC47" s="1100" t="s">
        <v>666</v>
      </c>
      <c r="AD47" s="1068"/>
      <c r="AE47" s="1069"/>
      <c r="AF47" s="1079"/>
      <c r="AG47" s="1079"/>
      <c r="AH47" s="534"/>
      <c r="AI47" s="594"/>
      <c r="AJ47" s="1184" t="s">
        <v>678</v>
      </c>
      <c r="AK47" s="1184"/>
      <c r="AL47" s="1184"/>
      <c r="AM47" s="1184"/>
      <c r="AN47" s="1184"/>
      <c r="AO47" s="1184"/>
      <c r="AP47" s="943"/>
    </row>
    <row r="48" spans="2:42" s="374" customFormat="1" ht="20" customHeight="1">
      <c r="B48" s="552"/>
      <c r="C48" s="537"/>
      <c r="D48" s="535"/>
      <c r="E48" s="535"/>
      <c r="F48" s="535"/>
      <c r="G48" s="535"/>
      <c r="H48" s="538"/>
      <c r="I48" s="538"/>
      <c r="J48" s="1044"/>
      <c r="K48" s="1044"/>
      <c r="L48" s="1046"/>
      <c r="M48" s="1046"/>
      <c r="N48" s="1046"/>
      <c r="O48" s="1046"/>
      <c r="P48" s="1046"/>
      <c r="Q48" s="1046"/>
      <c r="R48" s="1046"/>
      <c r="S48" s="1046"/>
      <c r="T48" s="1046"/>
      <c r="U48" s="1046"/>
      <c r="V48" s="1096" t="s">
        <v>664</v>
      </c>
      <c r="W48" s="1046"/>
      <c r="X48" s="1046"/>
      <c r="Y48" s="757" t="s">
        <v>665</v>
      </c>
      <c r="Z48" s="758" t="s">
        <v>146</v>
      </c>
      <c r="AA48" s="1104">
        <f>AA34/AA45</f>
        <v>16</v>
      </c>
      <c r="AB48" s="1053" t="s">
        <v>115</v>
      </c>
      <c r="AC48" s="1101"/>
      <c r="AD48" s="1080"/>
      <c r="AE48" s="1081"/>
      <c r="AF48" s="1079"/>
      <c r="AG48" s="1079"/>
      <c r="AH48" s="534"/>
      <c r="AI48" s="601"/>
      <c r="AJ48" s="1184"/>
      <c r="AK48" s="1184"/>
      <c r="AL48" s="1184"/>
      <c r="AM48" s="1184"/>
      <c r="AN48" s="1184"/>
      <c r="AO48" s="1184"/>
      <c r="AP48" s="943"/>
    </row>
    <row r="49" spans="2:42" s="374" customFormat="1" ht="20" customHeight="1">
      <c r="B49" s="552"/>
      <c r="C49" s="537"/>
      <c r="D49" s="535"/>
      <c r="E49" s="535"/>
      <c r="F49" s="535"/>
      <c r="G49" s="535"/>
      <c r="H49" s="538"/>
      <c r="I49" s="538"/>
      <c r="J49" s="1044"/>
      <c r="K49" s="1044"/>
      <c r="L49" s="1044"/>
      <c r="M49" s="1044"/>
      <c r="N49" s="1044"/>
      <c r="O49" s="1044"/>
      <c r="P49" s="1044"/>
      <c r="Q49" s="1044"/>
      <c r="R49" s="1044"/>
      <c r="S49" s="1044"/>
      <c r="T49" s="1181" t="s">
        <v>668</v>
      </c>
      <c r="U49" s="1182"/>
      <c r="V49" s="1182"/>
      <c r="W49" s="1182"/>
      <c r="X49" s="1182"/>
      <c r="Y49" s="1183"/>
      <c r="Z49" s="756"/>
      <c r="AA49" s="963">
        <f>AA48*AA47*AA46</f>
        <v>64</v>
      </c>
      <c r="AB49" s="1052" t="s">
        <v>336</v>
      </c>
      <c r="AC49" s="1105" t="s">
        <v>669</v>
      </c>
      <c r="AD49" s="1080"/>
      <c r="AE49" s="1083"/>
      <c r="AF49" s="1079"/>
      <c r="AG49" s="1079"/>
      <c r="AH49" s="534"/>
      <c r="AI49" s="601"/>
      <c r="AJ49" s="1185" t="s">
        <v>679</v>
      </c>
      <c r="AK49" s="1185"/>
      <c r="AL49" s="1185"/>
      <c r="AM49" s="1185"/>
      <c r="AN49" s="1185"/>
      <c r="AO49" s="1185"/>
      <c r="AP49" s="943"/>
    </row>
    <row r="50" spans="2:42" s="374" customFormat="1" ht="20" customHeight="1">
      <c r="B50" s="552"/>
      <c r="C50" s="537"/>
      <c r="D50" s="535"/>
      <c r="E50" s="535"/>
      <c r="F50" s="535"/>
      <c r="G50" s="535"/>
      <c r="H50" s="538"/>
      <c r="I50" s="538"/>
      <c r="J50" s="1041"/>
      <c r="K50" s="1044"/>
      <c r="L50" s="1044"/>
      <c r="M50" s="1044"/>
      <c r="N50" s="1044"/>
      <c r="O50" s="1044"/>
      <c r="P50" s="1044"/>
      <c r="Q50" s="1044"/>
      <c r="R50" s="1044"/>
      <c r="S50" s="1044"/>
      <c r="T50" s="1044"/>
      <c r="U50" s="1044"/>
      <c r="V50" s="1044"/>
      <c r="W50" s="1044"/>
      <c r="X50" s="1044"/>
      <c r="Y50" s="756"/>
      <c r="Z50" s="756"/>
      <c r="AA50" s="756"/>
      <c r="AB50" s="1052"/>
      <c r="AC50" s="1099"/>
      <c r="AD50" s="1080"/>
      <c r="AE50" s="1081"/>
      <c r="AF50" s="1084"/>
      <c r="AG50" s="1084"/>
      <c r="AH50" s="534"/>
      <c r="AI50" s="601"/>
      <c r="AJ50" s="1185"/>
      <c r="AK50" s="1185"/>
      <c r="AL50" s="1185"/>
      <c r="AM50" s="1185"/>
      <c r="AN50" s="1185"/>
      <c r="AO50" s="1185"/>
      <c r="AP50" s="943"/>
    </row>
    <row r="51" spans="2:42" s="374" customFormat="1" ht="20" customHeight="1">
      <c r="B51" s="552"/>
      <c r="C51" s="537"/>
      <c r="D51" s="535"/>
      <c r="E51" s="535"/>
      <c r="F51" s="535"/>
      <c r="G51" s="535"/>
      <c r="H51" s="538"/>
      <c r="I51" s="538"/>
      <c r="J51" s="1044"/>
      <c r="K51" s="1044"/>
      <c r="L51" s="1044"/>
      <c r="M51" s="1044"/>
      <c r="N51" s="1044"/>
      <c r="O51" s="1044"/>
      <c r="P51" s="1044"/>
      <c r="Q51" s="1044"/>
      <c r="R51" s="1046" t="s">
        <v>670</v>
      </c>
      <c r="S51" s="1044"/>
      <c r="T51" s="1044"/>
      <c r="U51" s="1044"/>
      <c r="V51" s="1044"/>
      <c r="W51" s="1044"/>
      <c r="X51" s="1044"/>
      <c r="Y51" s="756"/>
      <c r="Z51" s="758" t="s">
        <v>146</v>
      </c>
      <c r="AA51" s="1045">
        <v>4</v>
      </c>
      <c r="AB51" s="1052" t="s">
        <v>30</v>
      </c>
      <c r="AC51" s="1099"/>
      <c r="AD51" s="1080"/>
      <c r="AE51" s="1083"/>
      <c r="AF51" s="1079"/>
      <c r="AG51" s="1079"/>
      <c r="AH51" s="534"/>
      <c r="AI51" s="601"/>
      <c r="AP51" s="943"/>
    </row>
    <row r="52" spans="2:42" s="374" customFormat="1" ht="20" customHeight="1">
      <c r="B52" s="552"/>
      <c r="C52" s="537"/>
      <c r="D52" s="535"/>
      <c r="E52" s="535"/>
      <c r="F52" s="535"/>
      <c r="G52" s="535"/>
      <c r="H52" s="538"/>
      <c r="I52" s="538"/>
      <c r="J52" s="1044"/>
      <c r="K52" s="1044"/>
      <c r="L52" s="1044"/>
      <c r="M52" s="1044"/>
      <c r="N52" s="1044"/>
      <c r="O52" s="1044"/>
      <c r="P52" s="1044"/>
      <c r="Q52" s="1044"/>
      <c r="R52" s="1046" t="s">
        <v>671</v>
      </c>
      <c r="S52" s="1044"/>
      <c r="T52" s="1044"/>
      <c r="U52" s="1044"/>
      <c r="V52" s="1044"/>
      <c r="W52" s="1044"/>
      <c r="X52" s="1044"/>
      <c r="Y52" s="756"/>
      <c r="Z52" s="756"/>
      <c r="AA52" s="756"/>
      <c r="AB52" s="1052"/>
      <c r="AC52" s="1099"/>
      <c r="AD52" s="1080"/>
      <c r="AE52" s="1085"/>
      <c r="AF52" s="1084"/>
      <c r="AG52" s="1084"/>
      <c r="AH52" s="534"/>
      <c r="AI52" s="601"/>
      <c r="AJ52" s="1194" t="str">
        <f>AE34</f>
        <v>Bronjong 2x1x0.5 perbuah</v>
      </c>
      <c r="AK52" s="1195"/>
      <c r="AL52" s="1195"/>
      <c r="AM52" s="1195"/>
      <c r="AN52" s="1195"/>
      <c r="AO52" s="1196"/>
      <c r="AP52" s="943"/>
    </row>
    <row r="53" spans="2:42" s="374" customFormat="1" ht="20" customHeight="1" thickBot="1">
      <c r="B53" s="552"/>
      <c r="C53" s="537"/>
      <c r="D53" s="535"/>
      <c r="E53" s="535"/>
      <c r="F53" s="535"/>
      <c r="G53" s="535"/>
      <c r="H53" s="538"/>
      <c r="I53" s="538"/>
      <c r="J53" s="1044"/>
      <c r="K53" s="1044"/>
      <c r="L53" s="1044"/>
      <c r="M53" s="1044"/>
      <c r="N53" s="1044"/>
      <c r="O53" s="1044"/>
      <c r="P53" s="1044"/>
      <c r="Q53" s="1044"/>
      <c r="R53" s="1044"/>
      <c r="S53" s="1044"/>
      <c r="T53" s="1044"/>
      <c r="U53" s="1044"/>
      <c r="V53" s="1044"/>
      <c r="W53" s="1044"/>
      <c r="X53" s="1044"/>
      <c r="Y53" s="756"/>
      <c r="Z53" s="756"/>
      <c r="AA53" s="756"/>
      <c r="AB53" s="1052"/>
      <c r="AC53" s="1098"/>
      <c r="AD53" s="1080"/>
      <c r="AE53" s="1083"/>
      <c r="AF53" s="1079"/>
      <c r="AG53" s="1079"/>
      <c r="AH53" s="534"/>
      <c r="AI53" s="601"/>
      <c r="AJ53" s="1108" t="s">
        <v>336</v>
      </c>
      <c r="AK53" s="603" t="s">
        <v>140</v>
      </c>
      <c r="AL53" s="604" t="s">
        <v>141</v>
      </c>
      <c r="AM53" s="603" t="s">
        <v>142</v>
      </c>
      <c r="AN53" s="605" t="s">
        <v>143</v>
      </c>
      <c r="AO53" s="670" t="s">
        <v>144</v>
      </c>
      <c r="AP53" s="943"/>
    </row>
    <row r="54" spans="2:42" s="374" customFormat="1" ht="20" customHeight="1">
      <c r="B54" s="552"/>
      <c r="C54" s="537"/>
      <c r="D54" s="535"/>
      <c r="E54" s="535"/>
      <c r="F54" s="535"/>
      <c r="G54" s="535"/>
      <c r="H54" s="538"/>
      <c r="I54" s="538"/>
      <c r="J54" s="1044"/>
      <c r="K54" s="1044"/>
      <c r="L54" s="1044"/>
      <c r="M54" s="1044"/>
      <c r="N54" s="1044"/>
      <c r="O54" s="1044"/>
      <c r="P54" s="1044"/>
      <c r="Q54" s="1044"/>
      <c r="R54" s="1044"/>
      <c r="S54" s="1044"/>
      <c r="T54" s="1044"/>
      <c r="U54" s="1044"/>
      <c r="V54" s="1044"/>
      <c r="W54" s="1044"/>
      <c r="X54" s="1044"/>
      <c r="Y54" s="756"/>
      <c r="Z54" s="756"/>
      <c r="AA54" s="756"/>
      <c r="AB54" s="1052"/>
      <c r="AC54" s="1099"/>
      <c r="AD54" s="1080"/>
      <c r="AE54" s="1081"/>
      <c r="AF54" s="1084"/>
      <c r="AG54" s="1084"/>
      <c r="AH54" s="534"/>
      <c r="AI54" s="601"/>
      <c r="AJ54" s="606" t="s">
        <v>147</v>
      </c>
      <c r="AK54" s="607"/>
      <c r="AL54" s="608"/>
      <c r="AM54" s="607"/>
      <c r="AN54" s="609"/>
      <c r="AO54" s="610"/>
      <c r="AP54" s="943"/>
    </row>
    <row r="55" spans="2:42" s="374" customFormat="1" ht="20" customHeight="1">
      <c r="B55" s="552"/>
      <c r="C55" s="537"/>
      <c r="D55" s="535"/>
      <c r="E55" s="535"/>
      <c r="F55" s="535"/>
      <c r="G55" s="535"/>
      <c r="H55" s="538"/>
      <c r="I55" s="538"/>
      <c r="J55" s="1044"/>
      <c r="K55" s="1044"/>
      <c r="L55" s="1044"/>
      <c r="M55" s="1044"/>
      <c r="N55" s="1044"/>
      <c r="O55" s="1044"/>
      <c r="P55" s="1044"/>
      <c r="Q55" s="1044"/>
      <c r="R55" s="1044"/>
      <c r="S55" s="1044"/>
      <c r="T55" s="1044"/>
      <c r="U55" s="1044"/>
      <c r="V55" s="1044"/>
      <c r="W55" s="1044"/>
      <c r="X55" s="1044"/>
      <c r="Y55" s="756"/>
      <c r="Z55" s="756"/>
      <c r="AA55" s="756"/>
      <c r="AB55" s="1052"/>
      <c r="AC55" s="1099"/>
      <c r="AD55" s="1080"/>
      <c r="AE55" s="1083"/>
      <c r="AF55" s="1079"/>
      <c r="AG55" s="1079"/>
      <c r="AH55" s="534"/>
      <c r="AI55" s="601"/>
      <c r="AJ55" s="611" t="s">
        <v>674</v>
      </c>
      <c r="AK55" s="612">
        <v>1.1399999999999999</v>
      </c>
      <c r="AL55" s="613">
        <f>AK55*$AF$34</f>
        <v>36.479999999999997</v>
      </c>
      <c r="AM55" s="536" t="s">
        <v>121</v>
      </c>
      <c r="AN55" s="614">
        <f>'Harga Satuan'!$J$176</f>
        <v>90000</v>
      </c>
      <c r="AO55" s="615">
        <f>AL55*AN55</f>
        <v>3283199.9999999995</v>
      </c>
      <c r="AP55" s="622"/>
    </row>
    <row r="56" spans="2:42" s="374" customFormat="1" ht="20" customHeight="1">
      <c r="B56" s="552"/>
      <c r="C56" s="537"/>
      <c r="D56" s="535"/>
      <c r="E56" s="535"/>
      <c r="F56" s="535"/>
      <c r="G56" s="535"/>
      <c r="H56" s="538"/>
      <c r="I56" s="538"/>
      <c r="J56" s="1044"/>
      <c r="K56" s="1044"/>
      <c r="L56" s="1044"/>
      <c r="M56" s="1044"/>
      <c r="N56" s="1044"/>
      <c r="O56" s="1044"/>
      <c r="P56" s="1044"/>
      <c r="Q56" s="1044"/>
      <c r="R56" s="1044"/>
      <c r="S56" s="1044"/>
      <c r="T56" s="1044"/>
      <c r="U56" s="1044"/>
      <c r="V56" s="1044"/>
      <c r="W56" s="1044"/>
      <c r="X56" s="1044"/>
      <c r="Y56" s="756"/>
      <c r="Z56" s="756"/>
      <c r="AA56" s="756"/>
      <c r="AB56" s="1052"/>
      <c r="AC56" s="1099"/>
      <c r="AD56" s="1080"/>
      <c r="AE56" s="1085"/>
      <c r="AF56" s="1086"/>
      <c r="AG56" s="1086"/>
      <c r="AH56" s="534"/>
      <c r="AI56" s="601"/>
      <c r="AJ56" s="611" t="s">
        <v>675</v>
      </c>
      <c r="AK56" s="612">
        <v>0.38</v>
      </c>
      <c r="AL56" s="613">
        <f t="shared" ref="AL56:AL61" si="0">AK56*$AF$34</f>
        <v>12.16</v>
      </c>
      <c r="AM56" s="536" t="s">
        <v>121</v>
      </c>
      <c r="AN56" s="614">
        <f>'Harga Satuan'!$J$178</f>
        <v>120000</v>
      </c>
      <c r="AO56" s="615">
        <f>AL56*AN56</f>
        <v>1459200</v>
      </c>
      <c r="AP56" s="943"/>
    </row>
    <row r="57" spans="2:42" s="374" customFormat="1" ht="26.5" customHeight="1">
      <c r="B57" s="552"/>
      <c r="C57" s="537"/>
      <c r="D57" s="535"/>
      <c r="E57" s="535"/>
      <c r="F57" s="535"/>
      <c r="G57" s="535"/>
      <c r="H57" s="538"/>
      <c r="I57" s="538"/>
      <c r="J57" s="1044"/>
      <c r="K57" s="1044"/>
      <c r="L57" s="1044"/>
      <c r="M57" s="1044"/>
      <c r="N57" s="1044"/>
      <c r="O57" s="1044"/>
      <c r="P57" s="1044"/>
      <c r="Q57" s="1044"/>
      <c r="R57" s="1044"/>
      <c r="S57" s="1044"/>
      <c r="T57" s="1044"/>
      <c r="U57" s="1044"/>
      <c r="V57" s="1044"/>
      <c r="W57" s="1044"/>
      <c r="X57" s="1044"/>
      <c r="Y57" s="756"/>
      <c r="Z57" s="756"/>
      <c r="AA57" s="756"/>
      <c r="AB57" s="1052"/>
      <c r="AC57" s="1099"/>
      <c r="AD57" s="1087"/>
      <c r="AE57" s="1083"/>
      <c r="AF57" s="1079"/>
      <c r="AG57" s="1079"/>
      <c r="AH57" s="534"/>
      <c r="AI57" s="601"/>
      <c r="AJ57" s="611" t="s">
        <v>676</v>
      </c>
      <c r="AK57" s="612">
        <v>0.32500000000000001</v>
      </c>
      <c r="AL57" s="613">
        <f t="shared" si="0"/>
        <v>10.4</v>
      </c>
      <c r="AM57" s="536" t="s">
        <v>121</v>
      </c>
      <c r="AN57" s="614">
        <f>'Harga Satuan'!$J$177</f>
        <v>130000</v>
      </c>
      <c r="AO57" s="615">
        <f>AL57*AN57</f>
        <v>1352000</v>
      </c>
      <c r="AP57" s="943"/>
    </row>
    <row r="58" spans="2:42" s="374" customFormat="1" ht="20" customHeight="1">
      <c r="B58" s="552"/>
      <c r="C58" s="537"/>
      <c r="D58" s="535"/>
      <c r="E58" s="535"/>
      <c r="F58" s="535"/>
      <c r="G58" s="535"/>
      <c r="H58" s="1201"/>
      <c r="I58" s="1201"/>
      <c r="J58" s="1044"/>
      <c r="K58" s="1044"/>
      <c r="L58" s="1044"/>
      <c r="M58" s="1044"/>
      <c r="N58" s="1044"/>
      <c r="O58" s="1044"/>
      <c r="P58" s="1044"/>
      <c r="Q58" s="1044"/>
      <c r="R58" s="1044"/>
      <c r="S58" s="1044"/>
      <c r="T58" s="1044"/>
      <c r="U58" s="1044"/>
      <c r="V58" s="1044"/>
      <c r="W58" s="1044"/>
      <c r="X58" s="1044"/>
      <c r="Y58" s="756"/>
      <c r="Z58" s="756"/>
      <c r="AA58" s="756"/>
      <c r="AB58" s="1052"/>
      <c r="AC58" s="1099"/>
      <c r="AD58" s="1080"/>
      <c r="AE58" s="1085"/>
      <c r="AF58" s="1079"/>
      <c r="AG58" s="1079"/>
      <c r="AH58" s="534"/>
      <c r="AI58" s="601"/>
      <c r="AJ58" s="611" t="s">
        <v>124</v>
      </c>
      <c r="AK58" s="616">
        <v>0.29799999999999999</v>
      </c>
      <c r="AL58" s="613">
        <f t="shared" si="0"/>
        <v>9.5359999999999996</v>
      </c>
      <c r="AM58" s="536" t="s">
        <v>121</v>
      </c>
      <c r="AN58" s="614">
        <f>'Harga Satuan'!$J$179</f>
        <v>150000</v>
      </c>
      <c r="AO58" s="615">
        <f>AL58*AN58</f>
        <v>1430400</v>
      </c>
      <c r="AP58" s="943"/>
    </row>
    <row r="59" spans="2:42" s="374" customFormat="1" ht="20" customHeight="1">
      <c r="B59" s="552"/>
      <c r="C59" s="537"/>
      <c r="D59" s="535"/>
      <c r="E59" s="535"/>
      <c r="F59" s="535"/>
      <c r="G59" s="535"/>
      <c r="H59" s="538"/>
      <c r="I59" s="538"/>
      <c r="J59" s="1044"/>
      <c r="K59" s="1044"/>
      <c r="L59" s="1044"/>
      <c r="M59" s="1044"/>
      <c r="N59" s="1044"/>
      <c r="O59" s="1044"/>
      <c r="P59" s="1044"/>
      <c r="Q59" s="1044"/>
      <c r="R59" s="1044"/>
      <c r="S59" s="1044"/>
      <c r="T59" s="1044"/>
      <c r="U59" s="1044"/>
      <c r="V59" s="1044"/>
      <c r="W59" s="1044"/>
      <c r="X59" s="1044"/>
      <c r="Y59" s="756"/>
      <c r="Z59" s="756"/>
      <c r="AA59" s="756"/>
      <c r="AB59" s="1052"/>
      <c r="AC59" s="1099"/>
      <c r="AD59" s="1087"/>
      <c r="AE59" s="1083"/>
      <c r="AF59" s="1079"/>
      <c r="AG59" s="1079"/>
      <c r="AH59" s="534"/>
      <c r="AI59" s="601"/>
      <c r="AJ59" s="617" t="s">
        <v>145</v>
      </c>
      <c r="AK59" s="618"/>
      <c r="AL59" s="619"/>
      <c r="AM59" s="618"/>
      <c r="AN59" s="620"/>
      <c r="AO59" s="621"/>
      <c r="AP59" s="943"/>
    </row>
    <row r="60" spans="2:42" s="374" customFormat="1" ht="20" customHeight="1">
      <c r="B60" s="552"/>
      <c r="C60" s="537"/>
      <c r="D60" s="535"/>
      <c r="E60" s="535"/>
      <c r="F60" s="535"/>
      <c r="G60" s="535"/>
      <c r="H60" s="538"/>
      <c r="I60" s="538"/>
      <c r="J60" s="1044"/>
      <c r="K60" s="1044"/>
      <c r="L60" s="1044"/>
      <c r="M60" s="1044"/>
      <c r="N60" s="1044"/>
      <c r="O60" s="1044"/>
      <c r="P60" s="1044"/>
      <c r="Q60" s="1041"/>
      <c r="R60" s="1044"/>
      <c r="S60" s="1044"/>
      <c r="T60" s="1044"/>
      <c r="U60" s="1044"/>
      <c r="V60" s="1044"/>
      <c r="W60" s="1041"/>
      <c r="X60" s="1044"/>
      <c r="Y60" s="756"/>
      <c r="Z60" s="756"/>
      <c r="AA60" s="756"/>
      <c r="AB60" s="1052"/>
      <c r="AC60" s="1099"/>
      <c r="AD60" s="1087"/>
      <c r="AE60" s="1083"/>
      <c r="AF60" s="1079"/>
      <c r="AG60" s="1079"/>
      <c r="AH60" s="534"/>
      <c r="AI60" s="630"/>
      <c r="AJ60" s="611" t="s">
        <v>339</v>
      </c>
      <c r="AK60" s="616">
        <v>1.3</v>
      </c>
      <c r="AL60" s="613">
        <f t="shared" si="0"/>
        <v>41.6</v>
      </c>
      <c r="AM60" s="536" t="s">
        <v>133</v>
      </c>
      <c r="AN60" s="614">
        <f>'Harga Satuan'!$J$117</f>
        <v>150000</v>
      </c>
      <c r="AO60" s="623">
        <f>AL60*AN60</f>
        <v>6240000</v>
      </c>
      <c r="AP60" s="943"/>
    </row>
    <row r="61" spans="2:42" s="374" customFormat="1" ht="20" customHeight="1">
      <c r="B61" s="552"/>
      <c r="C61" s="537"/>
      <c r="D61" s="535"/>
      <c r="E61" s="535"/>
      <c r="F61" s="535"/>
      <c r="G61" s="535"/>
      <c r="H61" s="538"/>
      <c r="I61" s="538"/>
      <c r="J61" s="1047"/>
      <c r="K61" s="1047"/>
      <c r="L61" s="1047"/>
      <c r="M61" s="1047"/>
      <c r="N61" s="1047"/>
      <c r="O61" s="1047"/>
      <c r="P61" s="1047"/>
      <c r="Q61" s="1047"/>
      <c r="R61" s="1047"/>
      <c r="S61" s="1047"/>
      <c r="T61" s="1047"/>
      <c r="U61" s="1047"/>
      <c r="V61" s="1047"/>
      <c r="W61" s="1047"/>
      <c r="X61" s="1047"/>
      <c r="Y61" s="684"/>
      <c r="Z61" s="684"/>
      <c r="AA61" s="684"/>
      <c r="AB61" s="1054"/>
      <c r="AC61" s="1102"/>
      <c r="AD61" s="1087"/>
      <c r="AE61" s="1083"/>
      <c r="AF61" s="1079"/>
      <c r="AG61" s="1079"/>
      <c r="AH61" s="534"/>
      <c r="AI61" s="630"/>
      <c r="AJ61" s="1107" t="s">
        <v>677</v>
      </c>
      <c r="AK61" s="616">
        <v>15.1</v>
      </c>
      <c r="AL61" s="613">
        <f t="shared" si="0"/>
        <v>483.2</v>
      </c>
      <c r="AM61" s="536" t="s">
        <v>112</v>
      </c>
      <c r="AN61" s="614">
        <v>21000</v>
      </c>
      <c r="AO61" s="623">
        <f>AL61*AN61</f>
        <v>10147200</v>
      </c>
      <c r="AP61" s="943"/>
    </row>
    <row r="62" spans="2:42" s="374" customFormat="1" ht="20" customHeight="1">
      <c r="B62" s="552"/>
      <c r="C62" s="537"/>
      <c r="D62" s="535"/>
      <c r="E62" s="535"/>
      <c r="F62" s="535"/>
      <c r="G62" s="535"/>
      <c r="H62" s="538"/>
      <c r="I62" s="538"/>
      <c r="J62" s="1047"/>
      <c r="K62" s="1047"/>
      <c r="L62" s="1047"/>
      <c r="M62" s="1047"/>
      <c r="N62" s="1047"/>
      <c r="O62" s="1047"/>
      <c r="P62" s="1047"/>
      <c r="Q62" s="1047"/>
      <c r="R62" s="1047"/>
      <c r="S62" s="1047"/>
      <c r="T62" s="1047"/>
      <c r="U62" s="1047"/>
      <c r="V62" s="1047"/>
      <c r="W62" s="1047"/>
      <c r="X62" s="1047"/>
      <c r="Y62" s="684"/>
      <c r="Z62" s="684"/>
      <c r="AA62" s="684"/>
      <c r="AB62" s="1054"/>
      <c r="AC62" s="1102"/>
      <c r="AD62" s="1087"/>
      <c r="AE62" s="1083"/>
      <c r="AF62" s="1079"/>
      <c r="AG62" s="1079"/>
      <c r="AH62" s="534"/>
      <c r="AJ62" s="611"/>
      <c r="AK62" s="616"/>
      <c r="AL62" s="613"/>
      <c r="AM62" s="536"/>
      <c r="AN62" s="614"/>
      <c r="AO62" s="623"/>
    </row>
    <row r="63" spans="2:42" s="374" customFormat="1" ht="20" customHeight="1">
      <c r="B63" s="552"/>
      <c r="C63" s="537"/>
      <c r="D63" s="535"/>
      <c r="E63" s="535"/>
      <c r="F63" s="535"/>
      <c r="G63" s="535"/>
      <c r="H63" s="538"/>
      <c r="I63" s="538"/>
      <c r="J63" s="1044"/>
      <c r="K63" s="1044"/>
      <c r="L63" s="1044"/>
      <c r="M63" s="1044"/>
      <c r="N63" s="1044"/>
      <c r="O63" s="1044"/>
      <c r="P63" s="1044"/>
      <c r="Q63" s="1044"/>
      <c r="R63" s="1044"/>
      <c r="S63" s="1044"/>
      <c r="T63" s="1044"/>
      <c r="U63" s="1044"/>
      <c r="V63" s="1044"/>
      <c r="W63" s="1044"/>
      <c r="X63" s="1044"/>
      <c r="Y63" s="756"/>
      <c r="Z63" s="756"/>
      <c r="AA63" s="756"/>
      <c r="AB63" s="1052"/>
      <c r="AC63" s="1099"/>
      <c r="AD63" s="1087"/>
      <c r="AE63" s="1083"/>
      <c r="AF63" s="1079"/>
      <c r="AG63" s="1079"/>
      <c r="AH63" s="534"/>
      <c r="AJ63" s="624"/>
      <c r="AK63" s="625"/>
      <c r="AL63" s="626"/>
      <c r="AM63" s="627"/>
      <c r="AN63" s="628"/>
      <c r="AO63" s="629">
        <f>SUM(AO55:AO62)</f>
        <v>23912000</v>
      </c>
    </row>
    <row r="64" spans="2:42" s="374" customFormat="1" ht="20" customHeight="1">
      <c r="B64" s="552"/>
      <c r="C64" s="537"/>
      <c r="D64" s="535"/>
      <c r="E64" s="535"/>
      <c r="F64" s="535"/>
      <c r="G64" s="535"/>
      <c r="H64" s="538"/>
      <c r="I64" s="538"/>
      <c r="J64" s="1048"/>
      <c r="K64" s="1044"/>
      <c r="L64" s="1044"/>
      <c r="M64" s="1044"/>
      <c r="N64" s="1044"/>
      <c r="O64" s="1044"/>
      <c r="P64" s="1044"/>
      <c r="Q64" s="1044"/>
      <c r="R64" s="1044"/>
      <c r="S64" s="1044"/>
      <c r="T64" s="1044"/>
      <c r="U64" s="1044"/>
      <c r="V64" s="1044"/>
      <c r="W64" s="1044"/>
      <c r="X64" s="1044"/>
      <c r="Y64" s="756"/>
      <c r="Z64" s="756"/>
      <c r="AA64" s="756"/>
      <c r="AB64" s="1052"/>
      <c r="AC64" s="1099"/>
      <c r="AD64" s="1087"/>
      <c r="AE64" s="1083"/>
      <c r="AF64" s="1079"/>
      <c r="AG64" s="1079"/>
      <c r="AH64" s="534"/>
      <c r="AI64" s="945"/>
      <c r="AJ64" s="631"/>
      <c r="AK64" s="631"/>
      <c r="AL64" s="631"/>
      <c r="AM64" s="631"/>
      <c r="AN64" s="632"/>
      <c r="AO64" s="633"/>
    </row>
    <row r="65" spans="2:41" s="374" customFormat="1" ht="20" customHeight="1">
      <c r="B65" s="552"/>
      <c r="C65" s="537"/>
      <c r="D65" s="535"/>
      <c r="E65" s="535"/>
      <c r="F65" s="535"/>
      <c r="G65" s="535"/>
      <c r="H65" s="538"/>
      <c r="I65" s="538"/>
      <c r="J65" s="1044"/>
      <c r="K65" s="1044"/>
      <c r="L65" s="1044"/>
      <c r="M65" s="1044"/>
      <c r="N65" s="1044"/>
      <c r="O65" s="1044"/>
      <c r="P65" s="1044"/>
      <c r="Q65" s="1044"/>
      <c r="R65" s="1044"/>
      <c r="S65" s="1044"/>
      <c r="T65" s="1044"/>
      <c r="U65" s="1044"/>
      <c r="V65" s="1044"/>
      <c r="W65" s="1044"/>
      <c r="X65" s="1044"/>
      <c r="Y65" s="756"/>
      <c r="Z65" s="756"/>
      <c r="AA65" s="756"/>
      <c r="AB65" s="1052"/>
      <c r="AC65" s="1099"/>
      <c r="AD65" s="1087"/>
      <c r="AE65" s="1083"/>
      <c r="AF65" s="1079"/>
      <c r="AG65" s="1079"/>
      <c r="AH65" s="534"/>
      <c r="AJ65" s="841" t="s">
        <v>687</v>
      </c>
      <c r="AK65" s="649"/>
      <c r="AL65" s="649"/>
      <c r="AM65" s="649"/>
      <c r="AN65" s="649"/>
      <c r="AO65" s="649"/>
    </row>
    <row r="66" spans="2:41" s="374" customFormat="1" ht="20" customHeight="1">
      <c r="B66" s="552"/>
      <c r="C66" s="537"/>
      <c r="D66" s="535"/>
      <c r="E66" s="535"/>
      <c r="F66" s="535"/>
      <c r="G66" s="535"/>
      <c r="H66" s="538"/>
      <c r="I66" s="538"/>
      <c r="J66" s="1044"/>
      <c r="K66" s="1044"/>
      <c r="L66" s="1044"/>
      <c r="M66" s="1044"/>
      <c r="N66" s="1044"/>
      <c r="O66" s="1044"/>
      <c r="P66" s="1044"/>
      <c r="Q66" s="1048"/>
      <c r="R66" s="1044"/>
      <c r="S66" s="1044"/>
      <c r="T66" s="1044"/>
      <c r="U66" s="1044"/>
      <c r="V66" s="1044"/>
      <c r="W66" s="1044"/>
      <c r="X66" s="1044"/>
      <c r="Y66" s="756"/>
      <c r="Z66" s="756"/>
      <c r="AA66" s="756"/>
      <c r="AB66" s="1052"/>
      <c r="AC66" s="1099"/>
      <c r="AD66" s="1087"/>
      <c r="AE66" s="1083"/>
      <c r="AF66" s="1079"/>
      <c r="AG66" s="1079"/>
      <c r="AH66" s="534"/>
      <c r="AJ66" s="1178">
        <f>AB36</f>
        <v>0</v>
      </c>
      <c r="AK66" s="1179"/>
      <c r="AL66" s="1179"/>
      <c r="AM66" s="1179"/>
      <c r="AN66" s="1179"/>
      <c r="AO66" s="1180"/>
    </row>
    <row r="67" spans="2:41" s="374" customFormat="1" ht="20" customHeight="1" thickBot="1">
      <c r="B67" s="552"/>
      <c r="C67" s="537"/>
      <c r="D67" s="535"/>
      <c r="E67" s="535"/>
      <c r="F67" s="535"/>
      <c r="G67" s="535"/>
      <c r="H67" s="538"/>
      <c r="I67" s="538"/>
      <c r="J67" s="1044"/>
      <c r="K67" s="1044"/>
      <c r="L67" s="1044"/>
      <c r="M67" s="1044"/>
      <c r="N67" s="1044"/>
      <c r="O67" s="1044"/>
      <c r="P67" s="1044"/>
      <c r="Q67" s="1044"/>
      <c r="R67" s="1044"/>
      <c r="S67" s="1044"/>
      <c r="T67" s="1044"/>
      <c r="U67" s="1044"/>
      <c r="V67" s="1044"/>
      <c r="W67" s="1044"/>
      <c r="X67" s="1044"/>
      <c r="Y67" s="756"/>
      <c r="Z67" s="756"/>
      <c r="AA67" s="756"/>
      <c r="AB67" s="1052"/>
      <c r="AC67" s="1099"/>
      <c r="AD67" s="1087"/>
      <c r="AE67" s="1083"/>
      <c r="AF67" s="1079"/>
      <c r="AG67" s="1079"/>
      <c r="AH67" s="534"/>
      <c r="AJ67" s="637" t="s">
        <v>139</v>
      </c>
      <c r="AK67" s="638" t="s">
        <v>140</v>
      </c>
      <c r="AL67" s="639" t="s">
        <v>141</v>
      </c>
      <c r="AM67" s="638" t="s">
        <v>142</v>
      </c>
      <c r="AN67" s="640" t="s">
        <v>143</v>
      </c>
      <c r="AO67" s="818" t="s">
        <v>144</v>
      </c>
    </row>
    <row r="68" spans="2:41" s="374" customFormat="1" ht="20" customHeight="1">
      <c r="B68" s="552"/>
      <c r="C68" s="537"/>
      <c r="D68" s="535"/>
      <c r="E68" s="535"/>
      <c r="F68" s="535"/>
      <c r="G68" s="535"/>
      <c r="H68" s="538"/>
      <c r="I68" s="538"/>
      <c r="J68" s="1044"/>
      <c r="K68" s="1044"/>
      <c r="L68" s="1044"/>
      <c r="M68" s="1044"/>
      <c r="N68" s="1044"/>
      <c r="O68" s="1044"/>
      <c r="P68" s="1044"/>
      <c r="Q68" s="1044"/>
      <c r="R68" s="1044"/>
      <c r="S68" s="1044"/>
      <c r="T68" s="1044"/>
      <c r="U68" s="1044"/>
      <c r="V68" s="1044"/>
      <c r="W68" s="1044"/>
      <c r="X68" s="1044"/>
      <c r="Y68" s="756"/>
      <c r="Z68" s="756"/>
      <c r="AA68" s="756"/>
      <c r="AB68" s="1052"/>
      <c r="AC68" s="1099"/>
      <c r="AD68" s="1087"/>
      <c r="AE68" s="1083"/>
      <c r="AF68" s="1079"/>
      <c r="AG68" s="1079"/>
      <c r="AH68" s="534"/>
      <c r="AJ68" s="641" t="s">
        <v>147</v>
      </c>
      <c r="AK68" s="642"/>
      <c r="AL68" s="643"/>
      <c r="AM68" s="642"/>
      <c r="AN68" s="640"/>
      <c r="AO68" s="818"/>
    </row>
    <row r="69" spans="2:41" s="374" customFormat="1" ht="20" customHeight="1">
      <c r="B69" s="552"/>
      <c r="C69" s="537"/>
      <c r="D69" s="535"/>
      <c r="E69" s="535"/>
      <c r="F69" s="535"/>
      <c r="G69" s="535"/>
      <c r="H69" s="538"/>
      <c r="I69" s="538"/>
      <c r="J69" s="1044"/>
      <c r="K69" s="1044"/>
      <c r="L69" s="1044"/>
      <c r="M69" s="1044"/>
      <c r="N69" s="1044"/>
      <c r="O69" s="1044"/>
      <c r="P69" s="1044"/>
      <c r="Q69" s="1044"/>
      <c r="R69" s="1044"/>
      <c r="S69" s="1044"/>
      <c r="T69" s="1044"/>
      <c r="U69" s="1044"/>
      <c r="V69" s="1044"/>
      <c r="W69" s="1044"/>
      <c r="X69" s="1044"/>
      <c r="Y69" s="756"/>
      <c r="Z69" s="756"/>
      <c r="AA69" s="756"/>
      <c r="AB69" s="1052"/>
      <c r="AC69" s="1099"/>
      <c r="AD69" s="1087"/>
      <c r="AE69" s="1083"/>
      <c r="AF69" s="1079"/>
      <c r="AG69" s="1079"/>
      <c r="AH69" s="534"/>
      <c r="AJ69" s="652" t="s">
        <v>120</v>
      </c>
      <c r="AK69" s="653">
        <v>0.3</v>
      </c>
      <c r="AL69" s="654">
        <f>AK$69*$AF$37</f>
        <v>3</v>
      </c>
      <c r="AM69" s="536" t="s">
        <v>121</v>
      </c>
      <c r="AN69" s="614">
        <f>'Harga Satuan'!$J$176</f>
        <v>90000</v>
      </c>
      <c r="AO69" s="645">
        <f>AL69*AN69</f>
        <v>270000</v>
      </c>
    </row>
    <row r="70" spans="2:41" s="374" customFormat="1" ht="20" customHeight="1">
      <c r="B70" s="552"/>
      <c r="C70" s="537"/>
      <c r="D70" s="535"/>
      <c r="E70" s="535"/>
      <c r="F70" s="535"/>
      <c r="G70" s="535"/>
      <c r="H70" s="538"/>
      <c r="I70" s="538"/>
      <c r="J70" s="1044"/>
      <c r="K70" s="1044"/>
      <c r="L70" s="1044"/>
      <c r="M70" s="1044"/>
      <c r="N70" s="1044"/>
      <c r="O70" s="1044"/>
      <c r="P70" s="1044"/>
      <c r="Q70" s="1044"/>
      <c r="R70" s="1044"/>
      <c r="S70" s="1044"/>
      <c r="T70" s="1044"/>
      <c r="U70" s="1044"/>
      <c r="V70" s="1044"/>
      <c r="W70" s="1044"/>
      <c r="X70" s="1044"/>
      <c r="Y70" s="756"/>
      <c r="Z70" s="756"/>
      <c r="AA70" s="756"/>
      <c r="AB70" s="1052"/>
      <c r="AC70" s="1099"/>
      <c r="AD70" s="1087"/>
      <c r="AE70" s="1083"/>
      <c r="AF70" s="1079"/>
      <c r="AG70" s="1079"/>
      <c r="AH70" s="534"/>
      <c r="AJ70" s="652" t="s">
        <v>124</v>
      </c>
      <c r="AK70" s="653">
        <v>0.01</v>
      </c>
      <c r="AL70" s="654">
        <f>AK$69*$AF$37</f>
        <v>3</v>
      </c>
      <c r="AM70" s="536" t="s">
        <v>121</v>
      </c>
      <c r="AN70" s="614" t="s">
        <v>699</v>
      </c>
      <c r="AO70" s="645" t="e">
        <f>AL70*AN70</f>
        <v>#VALUE!</v>
      </c>
    </row>
    <row r="71" spans="2:41" s="374" customFormat="1" ht="20" customHeight="1">
      <c r="B71" s="552"/>
      <c r="C71" s="537"/>
      <c r="D71" s="535"/>
      <c r="E71" s="535"/>
      <c r="F71" s="535"/>
      <c r="G71" s="535"/>
      <c r="H71" s="538"/>
      <c r="I71" s="538"/>
      <c r="J71" s="1044"/>
      <c r="K71" s="1044"/>
      <c r="L71" s="1044"/>
      <c r="M71" s="1044"/>
      <c r="N71" s="1044"/>
      <c r="O71" s="1044"/>
      <c r="P71" s="1044"/>
      <c r="Q71" s="1044"/>
      <c r="R71" s="1044"/>
      <c r="S71" s="1044"/>
      <c r="T71" s="1044"/>
      <c r="U71" s="1044"/>
      <c r="V71" s="1044"/>
      <c r="W71" s="1044"/>
      <c r="X71" s="1044"/>
      <c r="Y71" s="756"/>
      <c r="Z71" s="756"/>
      <c r="AA71" s="756"/>
      <c r="AB71" s="1052"/>
      <c r="AC71" s="1099"/>
      <c r="AD71" s="1087"/>
      <c r="AE71" s="1083"/>
      <c r="AF71" s="1079"/>
      <c r="AG71" s="1079"/>
      <c r="AH71" s="534"/>
      <c r="AJ71" s="641" t="s">
        <v>145</v>
      </c>
      <c r="AK71" s="642"/>
      <c r="AL71" s="643"/>
      <c r="AM71" s="642"/>
      <c r="AN71" s="640"/>
      <c r="AO71" s="818"/>
    </row>
    <row r="72" spans="2:41" s="374" customFormat="1" ht="20" customHeight="1">
      <c r="B72" s="552"/>
      <c r="C72" s="537"/>
      <c r="D72" s="535"/>
      <c r="E72" s="535"/>
      <c r="F72" s="535"/>
      <c r="G72" s="535"/>
      <c r="H72" s="538"/>
      <c r="I72" s="538"/>
      <c r="J72" s="1044"/>
      <c r="K72" s="1044"/>
      <c r="L72" s="1044"/>
      <c r="M72" s="1044"/>
      <c r="N72" s="1044"/>
      <c r="O72" s="1044"/>
      <c r="P72" s="1044"/>
      <c r="Q72" s="1044"/>
      <c r="R72" s="1044"/>
      <c r="S72" s="1044"/>
      <c r="T72" s="1044"/>
      <c r="U72" s="1044"/>
      <c r="V72" s="1044"/>
      <c r="W72" s="1044"/>
      <c r="X72" s="1044"/>
      <c r="Y72" s="756"/>
      <c r="Z72" s="756"/>
      <c r="AA72" s="756"/>
      <c r="AB72" s="1052"/>
      <c r="AC72" s="1099"/>
      <c r="AD72" s="1087"/>
      <c r="AE72" s="1083"/>
      <c r="AF72" s="1079"/>
      <c r="AG72" s="1079"/>
      <c r="AH72" s="534"/>
      <c r="AJ72" s="652" t="s">
        <v>292</v>
      </c>
      <c r="AK72" s="653">
        <v>1.2</v>
      </c>
      <c r="AL72" s="654">
        <f>AK$69*$AF$37</f>
        <v>3</v>
      </c>
      <c r="AM72" s="536" t="s">
        <v>133</v>
      </c>
      <c r="AN72" s="614">
        <v>60000</v>
      </c>
      <c r="AO72" s="645">
        <f>AL72*AN72</f>
        <v>180000</v>
      </c>
    </row>
    <row r="73" spans="2:41" s="374" customFormat="1" ht="20" customHeight="1">
      <c r="B73" s="552"/>
      <c r="C73" s="537"/>
      <c r="D73" s="535"/>
      <c r="E73" s="535"/>
      <c r="F73" s="535"/>
      <c r="G73" s="535"/>
      <c r="H73" s="538"/>
      <c r="I73" s="538"/>
      <c r="J73" s="1044"/>
      <c r="K73" s="1044"/>
      <c r="L73" s="1044"/>
      <c r="M73" s="1044"/>
      <c r="N73" s="1044"/>
      <c r="O73" s="1044"/>
      <c r="P73" s="1044"/>
      <c r="Q73" s="1044"/>
      <c r="R73" s="1044"/>
      <c r="S73" s="1044"/>
      <c r="T73" s="1044"/>
      <c r="U73" s="1044"/>
      <c r="V73" s="1044"/>
      <c r="W73" s="1044"/>
      <c r="X73" s="1044"/>
      <c r="Y73" s="756"/>
      <c r="Z73" s="756"/>
      <c r="AA73" s="756"/>
      <c r="AB73" s="1052"/>
      <c r="AC73" s="1099"/>
      <c r="AD73" s="1087"/>
      <c r="AE73" s="1083"/>
      <c r="AF73" s="1079"/>
      <c r="AG73" s="1079"/>
      <c r="AH73" s="534"/>
      <c r="AJ73" s="655"/>
      <c r="AK73" s="655"/>
      <c r="AL73" s="655"/>
      <c r="AM73" s="655"/>
      <c r="AN73" s="655"/>
      <c r="AO73" s="656" t="e">
        <f>SUM(AO69:AO72)</f>
        <v>#VALUE!</v>
      </c>
    </row>
    <row r="74" spans="2:41" s="374" customFormat="1" ht="20" customHeight="1">
      <c r="B74" s="552"/>
      <c r="C74" s="537"/>
      <c r="D74" s="535"/>
      <c r="E74" s="535"/>
      <c r="F74" s="535"/>
      <c r="G74" s="535"/>
      <c r="H74" s="538"/>
      <c r="I74" s="538"/>
      <c r="J74" s="1044"/>
      <c r="K74" s="1044"/>
      <c r="L74" s="1044"/>
      <c r="M74" s="1044"/>
      <c r="N74" s="1044"/>
      <c r="O74" s="1044"/>
      <c r="P74" s="1044"/>
      <c r="Q74" s="1044"/>
      <c r="R74" s="1044"/>
      <c r="S74" s="1044"/>
      <c r="T74" s="1044"/>
      <c r="U74" s="1044"/>
      <c r="V74" s="1044"/>
      <c r="W74" s="1044"/>
      <c r="X74" s="1044"/>
      <c r="Y74" s="756"/>
      <c r="Z74" s="756"/>
      <c r="AA74" s="756"/>
      <c r="AB74" s="1052"/>
      <c r="AC74" s="1099"/>
      <c r="AD74" s="1087"/>
      <c r="AE74" s="1083"/>
      <c r="AF74" s="1079"/>
      <c r="AG74" s="1079"/>
      <c r="AH74" s="534"/>
      <c r="AI74" s="187"/>
      <c r="AJ74" s="842"/>
      <c r="AK74" s="940"/>
      <c r="AL74" s="626"/>
      <c r="AM74" s="627"/>
      <c r="AN74" s="628"/>
      <c r="AO74" s="941"/>
    </row>
    <row r="75" spans="2:41" s="374" customFormat="1" ht="20" customHeight="1">
      <c r="B75" s="552"/>
      <c r="C75" s="537"/>
      <c r="D75" s="535"/>
      <c r="E75" s="535"/>
      <c r="F75" s="535"/>
      <c r="G75" s="535"/>
      <c r="H75" s="538"/>
      <c r="I75" s="538"/>
      <c r="J75" s="1044"/>
      <c r="K75" s="1044"/>
      <c r="L75" s="1044"/>
      <c r="M75" s="1044"/>
      <c r="N75" s="1044"/>
      <c r="O75" s="1044"/>
      <c r="P75" s="1044"/>
      <c r="Q75" s="1044"/>
      <c r="R75" s="1044"/>
      <c r="S75" s="1044"/>
      <c r="T75" s="1044"/>
      <c r="U75" s="1044"/>
      <c r="V75" s="1044"/>
      <c r="W75" s="1044"/>
      <c r="X75" s="1044"/>
      <c r="Y75" s="756"/>
      <c r="Z75" s="756"/>
      <c r="AA75" s="756"/>
      <c r="AB75" s="1052"/>
      <c r="AC75" s="1099"/>
      <c r="AD75" s="1087"/>
      <c r="AE75" s="1083"/>
      <c r="AF75" s="1079"/>
      <c r="AG75" s="1079"/>
      <c r="AH75" s="534"/>
      <c r="AI75" s="187"/>
      <c r="AJ75" s="842"/>
      <c r="AK75" s="940"/>
      <c r="AL75" s="626"/>
      <c r="AM75" s="627"/>
      <c r="AN75" s="628"/>
      <c r="AO75" s="942"/>
    </row>
    <row r="76" spans="2:41" s="374" customFormat="1" ht="20" customHeight="1">
      <c r="B76" s="552"/>
      <c r="C76" s="537"/>
      <c r="D76" s="535"/>
      <c r="E76" s="535"/>
      <c r="F76" s="535"/>
      <c r="G76" s="535"/>
      <c r="H76" s="538"/>
      <c r="I76" s="538"/>
      <c r="J76" s="1044"/>
      <c r="K76" s="1044"/>
      <c r="L76" s="1044"/>
      <c r="M76" s="1044"/>
      <c r="N76" s="1044"/>
      <c r="O76" s="1044"/>
      <c r="P76" s="1044"/>
      <c r="Q76" s="1044"/>
      <c r="R76" s="1044"/>
      <c r="S76" s="1044"/>
      <c r="T76" s="1044"/>
      <c r="U76" s="1044"/>
      <c r="V76" s="1044"/>
      <c r="W76" s="1044"/>
      <c r="X76" s="1044"/>
      <c r="Y76" s="756"/>
      <c r="Z76" s="756"/>
      <c r="AA76" s="756"/>
      <c r="AB76" s="1052"/>
      <c r="AC76" s="1099"/>
      <c r="AD76" s="1087"/>
      <c r="AE76" s="1083"/>
      <c r="AF76" s="1079"/>
      <c r="AG76" s="1079"/>
      <c r="AH76" s="534"/>
      <c r="AI76" s="187"/>
      <c r="AJ76" s="810"/>
      <c r="AK76" s="810"/>
      <c r="AL76" s="810"/>
      <c r="AM76" s="810"/>
      <c r="AN76" s="811"/>
      <c r="AO76" s="633"/>
    </row>
    <row r="77" spans="2:41" s="374" customFormat="1" ht="20" customHeight="1">
      <c r="B77" s="552"/>
      <c r="C77" s="537"/>
      <c r="D77" s="535"/>
      <c r="E77" s="535"/>
      <c r="F77" s="535"/>
      <c r="G77" s="535"/>
      <c r="H77" s="538"/>
      <c r="I77" s="538"/>
      <c r="J77" s="1044"/>
      <c r="K77" s="1044"/>
      <c r="L77" s="1044"/>
      <c r="M77" s="1044"/>
      <c r="N77" s="1044"/>
      <c r="O77" s="1044"/>
      <c r="P77" s="1044"/>
      <c r="Q77" s="1044"/>
      <c r="R77" s="1044"/>
      <c r="S77" s="1044"/>
      <c r="T77" s="1044"/>
      <c r="U77" s="1044"/>
      <c r="V77" s="1044"/>
      <c r="W77" s="1044"/>
      <c r="X77" s="1044"/>
      <c r="Y77" s="756"/>
      <c r="Z77" s="756"/>
      <c r="AA77" s="756"/>
      <c r="AB77" s="1052"/>
      <c r="AC77" s="1099"/>
      <c r="AD77" s="1087"/>
      <c r="AE77" s="1083"/>
      <c r="AF77" s="1079"/>
      <c r="AG77" s="1079"/>
      <c r="AH77" s="534"/>
      <c r="AI77" s="187"/>
      <c r="AJ77" s="810"/>
      <c r="AK77" s="946"/>
      <c r="AL77" s="947"/>
      <c r="AM77" s="948"/>
      <c r="AN77" s="944"/>
      <c r="AO77" s="650"/>
    </row>
    <row r="78" spans="2:41" s="374" customFormat="1" ht="20" customHeight="1">
      <c r="B78" s="552"/>
      <c r="C78" s="537"/>
      <c r="D78" s="535"/>
      <c r="E78" s="535"/>
      <c r="F78" s="535"/>
      <c r="G78" s="535"/>
      <c r="H78" s="538"/>
      <c r="I78" s="538"/>
      <c r="J78" s="1044"/>
      <c r="K78" s="1044"/>
      <c r="L78" s="1044"/>
      <c r="M78" s="1044"/>
      <c r="N78" s="1044"/>
      <c r="O78" s="1044"/>
      <c r="P78" s="1044"/>
      <c r="Q78" s="1044"/>
      <c r="R78" s="1044"/>
      <c r="S78" s="1044"/>
      <c r="T78" s="1044"/>
      <c r="U78" s="1044"/>
      <c r="V78" s="1044"/>
      <c r="W78" s="1044"/>
      <c r="X78" s="1044"/>
      <c r="Y78" s="756"/>
      <c r="Z78" s="756"/>
      <c r="AA78" s="756"/>
      <c r="AB78" s="1052"/>
      <c r="AC78" s="1099"/>
      <c r="AD78" s="1087"/>
      <c r="AE78" s="1083"/>
      <c r="AF78" s="1079"/>
      <c r="AG78" s="1079"/>
      <c r="AH78" s="534"/>
    </row>
    <row r="79" spans="2:41" s="374" customFormat="1" ht="20" customHeight="1">
      <c r="B79" s="552"/>
      <c r="C79" s="537"/>
      <c r="D79" s="535"/>
      <c r="E79" s="535"/>
      <c r="F79" s="535"/>
      <c r="G79" s="535"/>
      <c r="H79" s="538"/>
      <c r="I79" s="538"/>
      <c r="J79" s="1044"/>
      <c r="K79" s="1044"/>
      <c r="L79" s="1044"/>
      <c r="M79" s="1044"/>
      <c r="N79" s="1044"/>
      <c r="O79" s="1044"/>
      <c r="P79" s="1044"/>
      <c r="Q79" s="1044"/>
      <c r="R79" s="1044"/>
      <c r="S79" s="1044"/>
      <c r="T79" s="1044"/>
      <c r="U79" s="1044"/>
      <c r="V79" s="1044"/>
      <c r="W79" s="1044"/>
      <c r="X79" s="1044"/>
      <c r="Y79" s="756"/>
      <c r="Z79" s="756"/>
      <c r="AA79" s="756"/>
      <c r="AB79" s="1052"/>
      <c r="AC79" s="1099"/>
      <c r="AD79" s="1087"/>
      <c r="AE79" s="1083"/>
      <c r="AF79" s="1079"/>
      <c r="AG79" s="1079"/>
      <c r="AH79" s="534"/>
      <c r="AJ79" s="949"/>
      <c r="AK79" s="649"/>
      <c r="AL79" s="649"/>
      <c r="AM79" s="649"/>
      <c r="AN79" s="649"/>
      <c r="AO79" s="649"/>
    </row>
    <row r="80" spans="2:41" s="374" customFormat="1" ht="20" customHeight="1">
      <c r="B80" s="552"/>
      <c r="C80" s="537"/>
      <c r="D80" s="535"/>
      <c r="E80" s="535"/>
      <c r="F80" s="535"/>
      <c r="G80" s="535"/>
      <c r="H80" s="538"/>
      <c r="I80" s="538"/>
      <c r="J80" s="1044"/>
      <c r="K80" s="1044"/>
      <c r="L80" s="1044"/>
      <c r="M80" s="1044"/>
      <c r="N80" s="1044"/>
      <c r="O80" s="1044"/>
      <c r="P80" s="1044"/>
      <c r="Q80" s="1044"/>
      <c r="R80" s="1044"/>
      <c r="S80" s="1044"/>
      <c r="T80" s="1044"/>
      <c r="U80" s="1044"/>
      <c r="V80" s="1044"/>
      <c r="W80" s="1044"/>
      <c r="X80" s="1044"/>
      <c r="Y80" s="756"/>
      <c r="Z80" s="756"/>
      <c r="AA80" s="756"/>
      <c r="AB80" s="1052"/>
      <c r="AC80" s="1099"/>
      <c r="AD80" s="1087"/>
      <c r="AE80" s="1083"/>
      <c r="AF80" s="1079"/>
      <c r="AG80" s="1079"/>
      <c r="AH80" s="534"/>
      <c r="AJ80" s="1197"/>
      <c r="AK80" s="1197"/>
      <c r="AL80" s="1197"/>
      <c r="AM80" s="1197"/>
      <c r="AN80" s="1197"/>
      <c r="AO80" s="1197"/>
    </row>
    <row r="81" spans="2:41" s="374" customFormat="1" ht="20" customHeight="1">
      <c r="B81" s="552"/>
      <c r="C81" s="537"/>
      <c r="D81" s="535"/>
      <c r="E81" s="535"/>
      <c r="F81" s="535"/>
      <c r="G81" s="535"/>
      <c r="H81" s="538"/>
      <c r="I81" s="538"/>
      <c r="J81" s="1044"/>
      <c r="K81" s="1044"/>
      <c r="L81" s="1044"/>
      <c r="M81" s="1044"/>
      <c r="N81" s="1044"/>
      <c r="O81" s="1044"/>
      <c r="P81" s="1044"/>
      <c r="Q81" s="1044"/>
      <c r="R81" s="1044"/>
      <c r="S81" s="1044"/>
      <c r="T81" s="1044"/>
      <c r="U81" s="1044"/>
      <c r="V81" s="1044"/>
      <c r="W81" s="1044"/>
      <c r="X81" s="1044"/>
      <c r="Y81" s="756"/>
      <c r="Z81" s="756"/>
      <c r="AA81" s="756"/>
      <c r="AB81" s="1052"/>
      <c r="AC81" s="1099"/>
      <c r="AD81" s="1087"/>
      <c r="AE81" s="1083"/>
      <c r="AF81" s="1079"/>
      <c r="AG81" s="1079"/>
      <c r="AH81" s="534"/>
      <c r="AJ81" s="1035"/>
      <c r="AK81" s="1035"/>
      <c r="AL81" s="1035"/>
      <c r="AM81" s="1035"/>
      <c r="AN81" s="1035"/>
      <c r="AO81" s="1035"/>
    </row>
    <row r="82" spans="2:41" s="374" customFormat="1" ht="20" customHeight="1">
      <c r="B82" s="552"/>
      <c r="C82" s="537"/>
      <c r="D82" s="535"/>
      <c r="E82" s="535"/>
      <c r="F82" s="535"/>
      <c r="G82" s="535"/>
      <c r="H82" s="538"/>
      <c r="I82" s="538"/>
      <c r="J82" s="1048"/>
      <c r="K82" s="1044"/>
      <c r="L82" s="1044"/>
      <c r="M82" s="1044"/>
      <c r="N82" s="1044"/>
      <c r="O82" s="1044"/>
      <c r="P82" s="1044"/>
      <c r="Q82" s="1044"/>
      <c r="R82" s="1044"/>
      <c r="S82" s="1044"/>
      <c r="T82" s="1044"/>
      <c r="U82" s="1044"/>
      <c r="V82" s="1044"/>
      <c r="W82" s="1044"/>
      <c r="X82" s="1044"/>
      <c r="Y82" s="756"/>
      <c r="Z82" s="756"/>
      <c r="AA82" s="756"/>
      <c r="AB82" s="1052"/>
      <c r="AC82" s="1099"/>
      <c r="AD82" s="1087"/>
      <c r="AE82" s="1083"/>
      <c r="AF82" s="1079"/>
      <c r="AG82" s="1079"/>
      <c r="AH82" s="534"/>
      <c r="AJ82" s="938"/>
      <c r="AK82" s="1035"/>
      <c r="AL82" s="1035"/>
      <c r="AM82" s="1035"/>
      <c r="AN82" s="1035"/>
      <c r="AO82" s="1035"/>
    </row>
    <row r="83" spans="2:41" s="374" customFormat="1" ht="20" customHeight="1">
      <c r="B83" s="552"/>
      <c r="C83" s="537"/>
      <c r="D83" s="535"/>
      <c r="E83" s="535"/>
      <c r="F83" s="535"/>
      <c r="G83" s="535"/>
      <c r="H83" s="538"/>
      <c r="I83" s="538"/>
      <c r="J83" s="1044"/>
      <c r="K83" s="1044"/>
      <c r="L83" s="1044"/>
      <c r="M83" s="1044"/>
      <c r="N83" s="1044"/>
      <c r="O83" s="1044"/>
      <c r="P83" s="1044"/>
      <c r="Q83" s="1044"/>
      <c r="R83" s="1044"/>
      <c r="S83" s="1044"/>
      <c r="T83" s="1044"/>
      <c r="U83" s="1044"/>
      <c r="V83" s="1044"/>
      <c r="W83" s="1044"/>
      <c r="X83" s="1044"/>
      <c r="Y83" s="756"/>
      <c r="Z83" s="756"/>
      <c r="AA83" s="756"/>
      <c r="AB83" s="1052"/>
      <c r="AC83" s="1099"/>
      <c r="AD83" s="1087"/>
      <c r="AE83" s="1083"/>
      <c r="AF83" s="1079"/>
      <c r="AG83" s="1079"/>
      <c r="AH83" s="534"/>
      <c r="AJ83" s="950"/>
      <c r="AK83" s="951"/>
      <c r="AL83" s="952"/>
      <c r="AM83" s="627"/>
      <c r="AN83" s="628"/>
      <c r="AO83" s="939"/>
    </row>
    <row r="84" spans="2:41" s="374" customFormat="1" ht="20" customHeight="1">
      <c r="B84" s="552"/>
      <c r="C84" s="537"/>
      <c r="D84" s="535"/>
      <c r="E84" s="535"/>
      <c r="F84" s="535"/>
      <c r="G84" s="535"/>
      <c r="H84" s="538"/>
      <c r="I84" s="538"/>
      <c r="J84" s="1044"/>
      <c r="K84" s="1044"/>
      <c r="L84" s="1044"/>
      <c r="M84" s="1044"/>
      <c r="N84" s="1044"/>
      <c r="O84" s="1044"/>
      <c r="P84" s="1044"/>
      <c r="Q84" s="1044"/>
      <c r="R84" s="1044"/>
      <c r="S84" s="1044"/>
      <c r="T84" s="1044"/>
      <c r="U84" s="1044"/>
      <c r="V84" s="1044"/>
      <c r="W84" s="1044"/>
      <c r="X84" s="1044"/>
      <c r="Y84" s="756"/>
      <c r="Z84" s="756"/>
      <c r="AA84" s="756"/>
      <c r="AB84" s="1052"/>
      <c r="AC84" s="1099"/>
      <c r="AD84" s="1087"/>
      <c r="AE84" s="1083"/>
      <c r="AF84" s="1079"/>
      <c r="AG84" s="1079"/>
      <c r="AH84" s="534"/>
      <c r="AJ84" s="950"/>
      <c r="AK84" s="951"/>
      <c r="AL84" s="952"/>
      <c r="AM84" s="627"/>
      <c r="AN84" s="628"/>
      <c r="AO84" s="939"/>
    </row>
    <row r="85" spans="2:41" s="374" customFormat="1" ht="20" customHeight="1">
      <c r="B85" s="552"/>
      <c r="C85" s="537"/>
      <c r="D85" s="535"/>
      <c r="E85" s="535"/>
      <c r="F85" s="535"/>
      <c r="G85" s="535"/>
      <c r="H85" s="538"/>
      <c r="I85" s="538"/>
      <c r="J85" s="1044"/>
      <c r="K85" s="1044"/>
      <c r="L85" s="1044"/>
      <c r="M85" s="1044"/>
      <c r="N85" s="1044"/>
      <c r="O85" s="1044"/>
      <c r="P85" s="1044"/>
      <c r="Q85" s="1044"/>
      <c r="R85" s="1044"/>
      <c r="S85" s="1044"/>
      <c r="T85" s="1044"/>
      <c r="U85" s="1044"/>
      <c r="V85" s="1044"/>
      <c r="W85" s="1044"/>
      <c r="X85" s="1044"/>
      <c r="Y85" s="756"/>
      <c r="Z85" s="756"/>
      <c r="AA85" s="756"/>
      <c r="AB85" s="1052"/>
      <c r="AC85" s="1099"/>
      <c r="AD85" s="1087"/>
      <c r="AE85" s="1083"/>
      <c r="AF85" s="1079"/>
      <c r="AG85" s="1079"/>
      <c r="AH85" s="534"/>
      <c r="AJ85" s="938"/>
      <c r="AK85" s="1035"/>
      <c r="AL85" s="1035"/>
      <c r="AM85" s="1035"/>
      <c r="AN85" s="1035"/>
      <c r="AO85" s="1035"/>
    </row>
    <row r="86" spans="2:41" s="374" customFormat="1" ht="20" customHeight="1" thickBot="1">
      <c r="B86" s="552"/>
      <c r="C86" s="537"/>
      <c r="D86" s="535"/>
      <c r="E86" s="535"/>
      <c r="F86" s="535"/>
      <c r="G86" s="535"/>
      <c r="H86" s="538"/>
      <c r="I86" s="538"/>
      <c r="J86" s="1044"/>
      <c r="K86" s="1044"/>
      <c r="L86" s="1044"/>
      <c r="M86" s="1044"/>
      <c r="N86" s="1044"/>
      <c r="O86" s="1044"/>
      <c r="P86" s="1044"/>
      <c r="Q86" s="1044"/>
      <c r="R86" s="1044"/>
      <c r="S86" s="1044"/>
      <c r="T86" s="1044"/>
      <c r="U86" s="1044"/>
      <c r="V86" s="1044"/>
      <c r="W86" s="1044"/>
      <c r="X86" s="1044"/>
      <c r="Y86" s="756"/>
      <c r="Z86" s="756"/>
      <c r="AA86" s="756"/>
      <c r="AB86" s="1052"/>
      <c r="AC86" s="1103"/>
      <c r="AD86" s="1088"/>
      <c r="AE86" s="1089"/>
      <c r="AF86" s="1090"/>
      <c r="AG86" s="1090"/>
      <c r="AH86" s="534"/>
      <c r="AJ86" s="950"/>
      <c r="AK86" s="951"/>
      <c r="AL86" s="952"/>
      <c r="AM86" s="627"/>
      <c r="AN86" s="628"/>
      <c r="AO86" s="939"/>
    </row>
    <row r="87" spans="2:41" s="374" customFormat="1" ht="20" customHeight="1">
      <c r="B87" s="552"/>
      <c r="C87" s="537"/>
      <c r="D87" s="535"/>
      <c r="E87" s="535"/>
      <c r="F87" s="535"/>
      <c r="G87" s="535"/>
      <c r="H87" s="538"/>
      <c r="I87" s="538"/>
      <c r="J87" s="585"/>
      <c r="K87" s="13"/>
      <c r="L87" s="13"/>
      <c r="M87" s="13"/>
      <c r="N87" s="13"/>
      <c r="O87" s="13"/>
      <c r="P87" s="13"/>
      <c r="Q87" s="13"/>
      <c r="R87" s="13"/>
      <c r="S87" s="13"/>
      <c r="T87" s="13"/>
      <c r="U87" s="13"/>
      <c r="V87" s="13"/>
      <c r="W87" s="13"/>
      <c r="X87" s="13"/>
      <c r="Y87" s="13"/>
      <c r="Z87" s="13"/>
      <c r="AA87" s="13"/>
      <c r="AB87" s="13"/>
      <c r="AC87" s="13"/>
      <c r="AD87" s="544"/>
      <c r="AE87" s="545"/>
      <c r="AH87" s="534"/>
      <c r="AJ87" s="655"/>
      <c r="AK87" s="655"/>
      <c r="AL87" s="655"/>
      <c r="AM87" s="655"/>
      <c r="AN87" s="655"/>
      <c r="AO87" s="953">
        <f>SUM(AO83:AO86)</f>
        <v>0</v>
      </c>
    </row>
    <row r="88" spans="2:41" s="374" customFormat="1" ht="20" customHeight="1">
      <c r="B88" s="552"/>
      <c r="C88" s="537"/>
      <c r="D88" s="535"/>
      <c r="E88" s="535"/>
      <c r="F88" s="535"/>
      <c r="G88" s="535"/>
      <c r="H88" s="538"/>
      <c r="I88" s="538"/>
      <c r="J88" s="585"/>
      <c r="K88" s="13"/>
      <c r="L88" s="13"/>
      <c r="M88" s="13"/>
      <c r="N88" s="13"/>
      <c r="O88" s="13"/>
      <c r="P88" s="13"/>
      <c r="Q88" s="13"/>
      <c r="R88" s="13"/>
      <c r="S88" s="13"/>
      <c r="T88" s="13"/>
      <c r="U88" s="13"/>
      <c r="V88" s="13"/>
      <c r="W88" s="13"/>
      <c r="X88" s="13"/>
      <c r="Y88" s="13"/>
      <c r="Z88" s="13"/>
      <c r="AA88" s="13"/>
      <c r="AB88" s="13"/>
      <c r="AC88" s="13"/>
      <c r="AD88" s="544"/>
      <c r="AE88" s="545"/>
      <c r="AH88" s="534"/>
    </row>
    <row r="89" spans="2:41" s="374" customFormat="1" ht="20" customHeight="1">
      <c r="B89" s="552"/>
      <c r="C89" s="537"/>
      <c r="D89" s="535"/>
      <c r="E89" s="535"/>
      <c r="F89" s="535"/>
      <c r="G89" s="535"/>
      <c r="H89" s="538"/>
      <c r="I89" s="577"/>
      <c r="J89" s="585"/>
      <c r="K89" s="13"/>
      <c r="L89" s="13"/>
      <c r="M89" s="13"/>
      <c r="N89" s="13"/>
      <c r="O89" s="13"/>
      <c r="P89" s="13"/>
      <c r="Q89" s="13"/>
      <c r="R89" s="13"/>
      <c r="S89" s="13"/>
      <c r="T89" s="13"/>
      <c r="U89" s="13"/>
      <c r="V89" s="13"/>
      <c r="W89" s="13"/>
      <c r="X89" s="13"/>
      <c r="Y89" s="13"/>
      <c r="Z89" s="13"/>
      <c r="AA89" s="13"/>
      <c r="AB89" s="13"/>
      <c r="AC89" s="13"/>
      <c r="AD89" s="544"/>
      <c r="AE89" s="545"/>
      <c r="AH89" s="534"/>
    </row>
    <row r="90" spans="2:41" s="374" customFormat="1" ht="20" customHeight="1">
      <c r="B90" s="552"/>
      <c r="C90" s="537"/>
      <c r="D90" s="535"/>
      <c r="E90" s="535"/>
      <c r="F90" s="535"/>
      <c r="G90" s="535"/>
      <c r="H90" s="538"/>
      <c r="J90" s="585"/>
      <c r="K90" s="13"/>
      <c r="L90" s="13"/>
      <c r="M90" s="13"/>
      <c r="N90" s="13"/>
      <c r="O90" s="13"/>
      <c r="P90" s="13"/>
      <c r="Q90" s="13"/>
      <c r="R90" s="13"/>
      <c r="S90" s="13"/>
      <c r="T90" s="13"/>
      <c r="U90" s="13"/>
      <c r="V90" s="13"/>
      <c r="W90" s="13"/>
      <c r="X90" s="13"/>
      <c r="Y90" s="13"/>
      <c r="Z90" s="13"/>
      <c r="AA90" s="13"/>
      <c r="AB90" s="13"/>
      <c r="AC90" s="13"/>
      <c r="AD90" s="544"/>
      <c r="AE90" s="545"/>
      <c r="AH90" s="534"/>
    </row>
    <row r="91" spans="2:41" s="374" customFormat="1" ht="20" customHeight="1">
      <c r="B91" s="552"/>
      <c r="C91" s="537"/>
      <c r="D91" s="535"/>
      <c r="E91" s="535"/>
      <c r="F91" s="535"/>
      <c r="G91" s="535"/>
      <c r="H91" s="538"/>
      <c r="I91" s="538"/>
      <c r="J91" s="585"/>
      <c r="K91" s="13"/>
      <c r="L91" s="13"/>
      <c r="M91" s="13"/>
      <c r="N91" s="13"/>
      <c r="O91" s="13"/>
      <c r="P91" s="13"/>
      <c r="Q91" s="13"/>
      <c r="R91" s="13"/>
      <c r="S91" s="13"/>
      <c r="T91" s="13"/>
      <c r="U91" s="13"/>
      <c r="V91" s="13"/>
      <c r="W91" s="13"/>
      <c r="X91" s="13"/>
      <c r="Y91" s="13"/>
      <c r="Z91" s="13"/>
      <c r="AA91" s="13"/>
      <c r="AB91" s="13"/>
      <c r="AC91" s="13"/>
      <c r="AD91" s="544"/>
      <c r="AE91" s="545"/>
      <c r="AH91" s="534"/>
    </row>
    <row r="92" spans="2:41" s="374" customFormat="1" ht="20" customHeight="1">
      <c r="B92" s="552"/>
      <c r="C92" s="537"/>
      <c r="D92" s="535"/>
      <c r="E92" s="535"/>
      <c r="F92" s="535"/>
      <c r="G92" s="535"/>
      <c r="H92" s="538"/>
      <c r="I92" s="538"/>
      <c r="J92" s="585"/>
      <c r="K92" s="13"/>
      <c r="L92" s="13"/>
      <c r="M92" s="13"/>
      <c r="N92" s="13"/>
      <c r="O92" s="13"/>
      <c r="P92" s="13"/>
      <c r="Q92" s="13"/>
      <c r="R92" s="13"/>
      <c r="S92" s="13"/>
      <c r="T92" s="13"/>
      <c r="U92" s="13"/>
      <c r="V92" s="13"/>
      <c r="W92" s="13"/>
      <c r="X92" s="13"/>
      <c r="Y92" s="13"/>
      <c r="Z92" s="13"/>
      <c r="AA92" s="13"/>
      <c r="AB92" s="13"/>
      <c r="AC92" s="13"/>
      <c r="AD92" s="544"/>
      <c r="AE92" s="545"/>
      <c r="AH92" s="534"/>
    </row>
    <row r="93" spans="2:41" s="374" customFormat="1" ht="20" customHeight="1">
      <c r="B93" s="552"/>
      <c r="C93" s="537"/>
      <c r="D93" s="535"/>
      <c r="E93" s="535"/>
      <c r="F93" s="535"/>
      <c r="G93" s="535"/>
      <c r="H93" s="538"/>
      <c r="I93" s="538"/>
      <c r="J93" s="585"/>
      <c r="K93" s="13"/>
      <c r="L93" s="13"/>
      <c r="M93" s="13"/>
      <c r="N93" s="13"/>
      <c r="O93" s="13"/>
      <c r="P93" s="13"/>
      <c r="Q93" s="13"/>
      <c r="R93" s="13"/>
      <c r="S93" s="13"/>
      <c r="T93" s="13"/>
      <c r="U93" s="13"/>
      <c r="V93" s="13"/>
      <c r="W93" s="13"/>
      <c r="X93" s="13"/>
      <c r="Y93" s="13"/>
      <c r="Z93" s="13"/>
      <c r="AA93" s="13"/>
      <c r="AB93" s="13"/>
      <c r="AC93" s="13"/>
      <c r="AD93" s="544"/>
      <c r="AE93" s="545"/>
      <c r="AH93" s="534"/>
    </row>
  </sheetData>
  <mergeCells count="22">
    <mergeCell ref="AJ37:AO37"/>
    <mergeCell ref="B1:AH1"/>
    <mergeCell ref="C10:AC10"/>
    <mergeCell ref="AD10:AE10"/>
    <mergeCell ref="C11:AC22"/>
    <mergeCell ref="AC23:AC26"/>
    <mergeCell ref="AE23:AE25"/>
    <mergeCell ref="AJ28:AO28"/>
    <mergeCell ref="X29:Y29"/>
    <mergeCell ref="X30:Y30"/>
    <mergeCell ref="X31:Y31"/>
    <mergeCell ref="X32:Y32"/>
    <mergeCell ref="AJ52:AO52"/>
    <mergeCell ref="H58:I58"/>
    <mergeCell ref="AJ66:AO66"/>
    <mergeCell ref="AJ80:AO80"/>
    <mergeCell ref="X38:Y38"/>
    <mergeCell ref="X39:Y39"/>
    <mergeCell ref="X40:Y40"/>
    <mergeCell ref="AJ47:AO48"/>
    <mergeCell ref="T49:Y49"/>
    <mergeCell ref="AJ49:AO50"/>
  </mergeCells>
  <pageMargins left="0.51180555555555596" right="0.43263888888888902" top="0.94374999999999998" bottom="0.59027777777777801" header="0.59027777777777801" footer="0.59027777777777801"/>
  <pageSetup paperSize="256" scale="10"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AE3BD-C6E0-4D54-B984-CB6C4F247A4C}">
  <dimension ref="B1:AQ132"/>
  <sheetViews>
    <sheetView view="pageBreakPreview" topLeftCell="A113" zoomScaleNormal="55" zoomScaleSheetLayoutView="40" workbookViewId="0">
      <selection activeCell="V113" sqref="V113"/>
    </sheetView>
  </sheetViews>
  <sheetFormatPr baseColWidth="10" defaultColWidth="8.83203125" defaultRowHeight="13"/>
  <cols>
    <col min="1" max="1" width="1.5" customWidth="1"/>
    <col min="2" max="5" width="3.6640625" customWidth="1"/>
    <col min="6" max="6" width="4" customWidth="1"/>
    <col min="7" max="7" width="5.5" customWidth="1"/>
    <col min="8" max="21" width="3.6640625" customWidth="1"/>
    <col min="22" max="22" width="4.33203125" customWidth="1"/>
    <col min="23" max="23" width="3.6640625" customWidth="1"/>
    <col min="24" max="24" width="4.5" customWidth="1"/>
    <col min="25" max="26" width="3.6640625" customWidth="1"/>
    <col min="27" max="27" width="6" customWidth="1"/>
    <col min="28" max="29" width="5.83203125" customWidth="1"/>
    <col min="30" max="30" width="6.1640625" customWidth="1"/>
    <col min="31" max="43" width="3.6640625" customWidth="1"/>
    <col min="44" max="44" width="1.5" customWidth="1"/>
  </cols>
  <sheetData>
    <row r="1" spans="2:43" ht="14" thickBot="1"/>
    <row r="2" spans="2:43">
      <c r="B2" s="114"/>
      <c r="C2" s="115"/>
      <c r="D2" s="115"/>
      <c r="E2" s="115"/>
      <c r="F2" s="115"/>
      <c r="G2" s="115"/>
      <c r="H2" s="115"/>
      <c r="I2" s="115"/>
      <c r="J2" s="115"/>
      <c r="K2" s="115"/>
      <c r="L2" s="115"/>
      <c r="M2" s="115"/>
      <c r="N2" s="115"/>
      <c r="O2" s="122"/>
      <c r="P2" s="115"/>
      <c r="Q2" s="115"/>
      <c r="R2" s="115"/>
      <c r="S2" s="115"/>
      <c r="T2" s="115"/>
      <c r="U2" s="115"/>
      <c r="V2" s="115"/>
      <c r="W2" s="115"/>
      <c r="X2" s="115"/>
      <c r="Y2" s="115"/>
      <c r="Z2" s="115"/>
      <c r="AA2" s="115"/>
      <c r="AB2" s="115"/>
      <c r="AC2" s="115"/>
      <c r="AD2" s="115"/>
      <c r="AE2" s="115"/>
      <c r="AF2" s="115"/>
      <c r="AG2" s="115"/>
      <c r="AH2" s="124"/>
      <c r="AI2" s="125"/>
      <c r="AJ2" s="125"/>
      <c r="AK2" s="125"/>
      <c r="AL2" s="125"/>
      <c r="AM2" s="125"/>
      <c r="AN2" s="125"/>
      <c r="AO2" s="125"/>
      <c r="AP2" s="125"/>
      <c r="AQ2" s="127"/>
    </row>
    <row r="3" spans="2:43" ht="20">
      <c r="B3" s="116"/>
      <c r="C3" s="1037"/>
      <c r="D3" s="117"/>
      <c r="E3" s="1037"/>
      <c r="F3" s="118"/>
      <c r="G3" s="915"/>
      <c r="H3" s="915"/>
      <c r="I3" s="915"/>
      <c r="J3" s="915"/>
      <c r="K3" s="915"/>
      <c r="L3" s="915"/>
      <c r="M3" s="915"/>
      <c r="N3" s="915"/>
      <c r="O3" s="915"/>
      <c r="P3" s="915"/>
      <c r="Q3" s="915"/>
      <c r="R3" s="915"/>
      <c r="S3" s="915"/>
      <c r="T3" s="915"/>
      <c r="U3" s="915"/>
      <c r="V3" s="915"/>
      <c r="W3" s="915"/>
      <c r="X3" s="915"/>
      <c r="Y3" s="915"/>
      <c r="Z3" s="916"/>
      <c r="AA3" s="915"/>
      <c r="AB3" s="915"/>
      <c r="AC3" s="915"/>
      <c r="AD3" s="915"/>
      <c r="AE3" s="915"/>
      <c r="AF3" s="915"/>
      <c r="AG3" s="915"/>
      <c r="AH3" s="126"/>
      <c r="AI3" s="123"/>
      <c r="AJ3" s="123"/>
      <c r="AK3" s="123"/>
      <c r="AL3" s="123"/>
      <c r="AM3" s="123"/>
      <c r="AN3" s="123"/>
      <c r="AO3" s="123"/>
      <c r="AP3" s="123"/>
      <c r="AQ3" s="128"/>
    </row>
    <row r="4" spans="2:43" ht="21" thickBot="1">
      <c r="B4" s="116"/>
      <c r="C4" s="1037"/>
      <c r="D4" s="1037"/>
      <c r="E4" s="1037"/>
      <c r="F4" s="915"/>
      <c r="G4" s="915"/>
      <c r="H4" s="915"/>
      <c r="I4" s="915"/>
      <c r="J4" s="915"/>
      <c r="K4" s="915"/>
      <c r="L4" s="915"/>
      <c r="M4" s="915"/>
      <c r="N4" s="915"/>
      <c r="O4" s="915"/>
      <c r="P4" s="915"/>
      <c r="Q4" s="915"/>
      <c r="R4" s="915"/>
      <c r="S4" s="915"/>
      <c r="T4" s="915"/>
      <c r="U4" s="915"/>
      <c r="V4" s="915"/>
      <c r="W4" s="915"/>
      <c r="X4" s="915"/>
      <c r="Y4" s="915"/>
      <c r="Z4" s="915"/>
      <c r="AA4" s="915"/>
      <c r="AB4" s="915"/>
      <c r="AC4" s="915"/>
      <c r="AD4" s="1037"/>
      <c r="AE4" s="915"/>
      <c r="AF4" s="915"/>
      <c r="AG4" s="915"/>
      <c r="AH4" s="126"/>
      <c r="AI4" s="123"/>
      <c r="AJ4" s="123"/>
      <c r="AK4" s="123"/>
      <c r="AL4" s="123"/>
      <c r="AM4" s="123"/>
      <c r="AN4" s="129"/>
      <c r="AO4" s="129"/>
      <c r="AP4" s="129"/>
      <c r="AQ4" s="934"/>
    </row>
    <row r="5" spans="2:43" ht="21" thickBot="1">
      <c r="B5" s="116"/>
      <c r="C5" s="1037"/>
      <c r="D5" s="1037"/>
      <c r="E5" s="1037"/>
      <c r="F5" s="915"/>
      <c r="G5" s="915"/>
      <c r="H5" s="915"/>
      <c r="I5" s="915"/>
      <c r="J5" s="915"/>
      <c r="K5" s="915"/>
      <c r="L5" s="915"/>
      <c r="M5" s="915"/>
      <c r="N5" s="915"/>
      <c r="O5" s="915"/>
      <c r="P5" s="915"/>
      <c r="Q5" s="915"/>
      <c r="R5" s="915"/>
      <c r="S5" s="915"/>
      <c r="T5" s="915"/>
      <c r="U5" s="915"/>
      <c r="V5" s="915"/>
      <c r="W5" s="915"/>
      <c r="X5" s="915"/>
      <c r="Y5" s="915"/>
      <c r="Z5" s="915"/>
      <c r="AA5" s="915"/>
      <c r="AB5" s="915"/>
      <c r="AC5" s="915"/>
      <c r="AD5" s="1037"/>
      <c r="AE5" s="915"/>
      <c r="AF5" s="915"/>
      <c r="AG5" s="915"/>
      <c r="AH5" s="1240" t="str">
        <f>INPUT!C6&amp;" "&amp;INPUT!M6</f>
        <v>Propinsi Papua Barat</v>
      </c>
      <c r="AI5" s="1241"/>
      <c r="AJ5" s="1241"/>
      <c r="AK5" s="1241"/>
      <c r="AL5" s="1241"/>
      <c r="AM5" s="1241"/>
      <c r="AN5" s="1223"/>
      <c r="AO5" s="1223"/>
      <c r="AP5" s="1223"/>
      <c r="AQ5" s="1224"/>
    </row>
    <row r="6" spans="2:43" ht="22" thickBot="1">
      <c r="B6" s="116"/>
      <c r="C6" s="1037"/>
      <c r="D6" s="1037"/>
      <c r="E6" s="1037"/>
      <c r="F6" s="935"/>
      <c r="G6" s="935"/>
      <c r="H6" s="935"/>
      <c r="I6" s="935"/>
      <c r="J6" s="935"/>
      <c r="K6" s="935"/>
      <c r="L6" s="935"/>
      <c r="M6" s="935"/>
      <c r="N6" s="935"/>
      <c r="O6" s="935"/>
      <c r="P6" s="935"/>
      <c r="Q6" s="935"/>
      <c r="R6" s="935"/>
      <c r="S6" s="935"/>
      <c r="T6" s="935"/>
      <c r="U6" s="935"/>
      <c r="V6" s="935"/>
      <c r="W6" s="935"/>
      <c r="X6" s="935"/>
      <c r="Y6" s="935"/>
      <c r="Z6" s="935"/>
      <c r="AA6" s="935"/>
      <c r="AB6" s="935"/>
      <c r="AC6" s="915"/>
      <c r="AD6" s="1037"/>
      <c r="AE6" s="915"/>
      <c r="AF6" s="915"/>
      <c r="AG6" s="915"/>
      <c r="AH6" s="1240" t="str">
        <f>INPUT!$C$7&amp;" "&amp;INPUT!$M$7</f>
        <v>Kabupaten Monokwari</v>
      </c>
      <c r="AI6" s="1241"/>
      <c r="AJ6" s="1241"/>
      <c r="AK6" s="1241"/>
      <c r="AL6" s="1241"/>
      <c r="AM6" s="1241"/>
      <c r="AN6" s="1223"/>
      <c r="AO6" s="1223"/>
      <c r="AP6" s="1223"/>
      <c r="AQ6" s="1224"/>
    </row>
    <row r="7" spans="2:43" ht="22" thickBot="1">
      <c r="B7" s="116"/>
      <c r="C7" s="1037"/>
      <c r="D7" s="1037"/>
      <c r="E7" s="119"/>
      <c r="F7" s="935"/>
      <c r="G7" s="935"/>
      <c r="H7" s="935"/>
      <c r="I7" s="935"/>
      <c r="J7" s="935"/>
      <c r="K7" s="935"/>
      <c r="L7" s="935"/>
      <c r="M7" s="935"/>
      <c r="N7" s="935"/>
      <c r="O7" s="935"/>
      <c r="P7" s="935"/>
      <c r="Q7" s="935"/>
      <c r="R7" s="935"/>
      <c r="S7" s="935"/>
      <c r="T7" s="935"/>
      <c r="U7" s="935"/>
      <c r="V7" s="935"/>
      <c r="W7" s="935"/>
      <c r="X7" s="935"/>
      <c r="Y7" s="935"/>
      <c r="Z7" s="935"/>
      <c r="AA7" s="935"/>
      <c r="AB7" s="935"/>
      <c r="AC7" s="915"/>
      <c r="AD7" s="1037"/>
      <c r="AE7" s="915"/>
      <c r="AF7" s="915"/>
      <c r="AG7" s="915"/>
      <c r="AH7" s="1240" t="str">
        <f>INPUT!$C$8&amp;" "&amp;INPUT!$M$8</f>
        <v>Kecamatan aaaaa</v>
      </c>
      <c r="AI7" s="1241"/>
      <c r="AJ7" s="1241"/>
      <c r="AK7" s="1241"/>
      <c r="AL7" s="1241"/>
      <c r="AM7" s="1241"/>
      <c r="AN7" s="1242"/>
      <c r="AO7" s="1242"/>
      <c r="AP7" s="1242"/>
      <c r="AQ7" s="1243"/>
    </row>
    <row r="8" spans="2:43" ht="21">
      <c r="B8" s="116"/>
      <c r="C8" s="1037"/>
      <c r="D8" s="1037"/>
      <c r="E8" s="1037"/>
      <c r="F8" s="935"/>
      <c r="G8" s="935"/>
      <c r="H8" s="935"/>
      <c r="I8" s="935"/>
      <c r="J8" s="935"/>
      <c r="K8" s="935"/>
      <c r="L8" s="935"/>
      <c r="M8" s="935"/>
      <c r="N8" s="935"/>
      <c r="O8" s="935"/>
      <c r="P8" s="935"/>
      <c r="Q8" s="935"/>
      <c r="R8" s="935"/>
      <c r="S8" s="935"/>
      <c r="T8" s="935"/>
      <c r="U8" s="935"/>
      <c r="V8" s="935"/>
      <c r="W8" s="935"/>
      <c r="X8" s="935"/>
      <c r="Y8" s="935"/>
      <c r="Z8" s="935"/>
      <c r="AA8" s="935"/>
      <c r="AB8" s="935"/>
      <c r="AC8" s="915"/>
      <c r="AD8" s="1037"/>
      <c r="AE8" s="915"/>
      <c r="AF8" s="915"/>
      <c r="AG8" s="915"/>
      <c r="AH8" s="1225" t="s">
        <v>236</v>
      </c>
      <c r="AI8" s="1226"/>
      <c r="AJ8" s="1226"/>
      <c r="AK8" s="1226"/>
      <c r="AL8" s="1226"/>
      <c r="AM8" s="1226"/>
      <c r="AN8" s="1244"/>
      <c r="AO8" s="1244"/>
      <c r="AP8" s="1244"/>
      <c r="AQ8" s="1245"/>
    </row>
    <row r="9" spans="2:43" ht="22" thickBot="1">
      <c r="B9" s="116"/>
      <c r="C9" s="1037"/>
      <c r="D9" s="1037"/>
      <c r="E9" s="1037"/>
      <c r="F9" s="935"/>
      <c r="G9" s="935"/>
      <c r="H9" s="935"/>
      <c r="I9" s="935"/>
      <c r="J9" s="935"/>
      <c r="K9" s="935"/>
      <c r="L9" s="935"/>
      <c r="M9" s="935"/>
      <c r="N9" s="935"/>
      <c r="O9" s="935"/>
      <c r="P9" s="935"/>
      <c r="Q9" s="935"/>
      <c r="R9" s="935"/>
      <c r="S9" s="935"/>
      <c r="T9" s="935"/>
      <c r="U9" s="935"/>
      <c r="V9" s="935"/>
      <c r="W9" s="935"/>
      <c r="X9" s="935"/>
      <c r="Y9" s="935"/>
      <c r="Z9" s="935"/>
      <c r="AA9" s="1111" t="s">
        <v>691</v>
      </c>
      <c r="AB9" s="1112" t="s">
        <v>146</v>
      </c>
      <c r="AC9" s="1114">
        <v>0.5</v>
      </c>
      <c r="AD9" s="1111" t="s">
        <v>628</v>
      </c>
      <c r="AE9" s="915"/>
      <c r="AF9" s="915"/>
      <c r="AG9" s="915"/>
      <c r="AH9" s="1228" t="str">
        <f>INPUT!$M$9</f>
        <v>bbb</v>
      </c>
      <c r="AI9" s="1229"/>
      <c r="AJ9" s="1229"/>
      <c r="AK9" s="1229"/>
      <c r="AL9" s="1229"/>
      <c r="AM9" s="1229"/>
      <c r="AN9" s="1229"/>
      <c r="AO9" s="1229"/>
      <c r="AP9" s="1229"/>
      <c r="AQ9" s="1230"/>
    </row>
    <row r="10" spans="2:43" ht="21">
      <c r="B10" s="116"/>
      <c r="C10" s="1037"/>
      <c r="D10" s="1037"/>
      <c r="E10" s="1037"/>
      <c r="F10" s="935"/>
      <c r="G10" s="935"/>
      <c r="H10" s="935"/>
      <c r="I10" s="935"/>
      <c r="J10" s="935"/>
      <c r="K10" s="935"/>
      <c r="L10" s="935"/>
      <c r="M10" s="935"/>
      <c r="N10" s="935"/>
      <c r="O10" s="935"/>
      <c r="P10" s="935"/>
      <c r="Q10" s="935"/>
      <c r="R10" s="935"/>
      <c r="S10" s="935"/>
      <c r="T10" s="935"/>
      <c r="U10" s="935"/>
      <c r="V10" s="935"/>
      <c r="W10" s="935"/>
      <c r="X10" s="935"/>
      <c r="Y10" s="935"/>
      <c r="Z10" s="935"/>
      <c r="AA10" s="1111" t="s">
        <v>690</v>
      </c>
      <c r="AB10" s="1112" t="s">
        <v>146</v>
      </c>
      <c r="AC10" s="1114">
        <v>0.5</v>
      </c>
      <c r="AD10" s="1111" t="s">
        <v>628</v>
      </c>
      <c r="AE10" s="915"/>
      <c r="AF10" s="915"/>
      <c r="AG10" s="915"/>
      <c r="AH10" s="1225" t="s">
        <v>237</v>
      </c>
      <c r="AI10" s="1226"/>
      <c r="AJ10" s="1226"/>
      <c r="AK10" s="1226"/>
      <c r="AL10" s="1226"/>
      <c r="AM10" s="1226"/>
      <c r="AN10" s="1244"/>
      <c r="AO10" s="1244"/>
      <c r="AP10" s="1244"/>
      <c r="AQ10" s="1245"/>
    </row>
    <row r="11" spans="2:43" ht="22" thickBot="1">
      <c r="B11" s="116"/>
      <c r="C11" s="1037"/>
      <c r="D11" s="1037"/>
      <c r="E11" s="1037"/>
      <c r="F11" s="935"/>
      <c r="G11" s="935"/>
      <c r="H11" s="935"/>
      <c r="I11" s="935"/>
      <c r="J11" s="935"/>
      <c r="K11" s="935"/>
      <c r="L11" s="935"/>
      <c r="M11" s="935"/>
      <c r="N11" s="935"/>
      <c r="O11" s="935"/>
      <c r="P11" s="935"/>
      <c r="Q11" s="935"/>
      <c r="R11" s="935"/>
      <c r="S11" s="935"/>
      <c r="T11" s="935"/>
      <c r="U11" s="935"/>
      <c r="V11" s="935"/>
      <c r="W11" s="935"/>
      <c r="X11" s="935"/>
      <c r="Y11" s="935"/>
      <c r="Z11" s="935"/>
      <c r="AA11" s="1111" t="s">
        <v>692</v>
      </c>
      <c r="AB11" s="1112" t="s">
        <v>146</v>
      </c>
      <c r="AC11" s="1114">
        <v>0.5</v>
      </c>
      <c r="AD11" s="1111" t="s">
        <v>628</v>
      </c>
      <c r="AE11" s="915"/>
      <c r="AF11" s="915"/>
      <c r="AG11" s="915"/>
      <c r="AH11" s="1228" t="str">
        <f>INPUT!$M$19</f>
        <v>Rumah Sehat</v>
      </c>
      <c r="AI11" s="1229"/>
      <c r="AJ11" s="1229"/>
      <c r="AK11" s="1229"/>
      <c r="AL11" s="1229"/>
      <c r="AM11" s="1229"/>
      <c r="AN11" s="1220"/>
      <c r="AO11" s="1220"/>
      <c r="AP11" s="1220"/>
      <c r="AQ11" s="1221"/>
    </row>
    <row r="12" spans="2:43" ht="21">
      <c r="B12" s="116"/>
      <c r="C12" s="1037"/>
      <c r="D12" s="1037"/>
      <c r="E12" s="1037"/>
      <c r="F12" s="935"/>
      <c r="G12" s="935"/>
      <c r="H12" s="935"/>
      <c r="I12" s="935"/>
      <c r="J12" s="935"/>
      <c r="K12" s="935"/>
      <c r="L12" s="935"/>
      <c r="M12" s="935"/>
      <c r="N12" s="935"/>
      <c r="O12" s="935"/>
      <c r="P12" s="935"/>
      <c r="Q12" s="935"/>
      <c r="R12" s="935"/>
      <c r="S12" s="935"/>
      <c r="T12" s="935"/>
      <c r="U12" s="935"/>
      <c r="V12" s="935"/>
      <c r="W12" s="935"/>
      <c r="X12" s="935"/>
      <c r="Y12" s="935"/>
      <c r="Z12" s="935"/>
      <c r="AA12" s="1111" t="s">
        <v>693</v>
      </c>
      <c r="AB12" s="1112" t="s">
        <v>146</v>
      </c>
      <c r="AC12" s="1114">
        <v>1</v>
      </c>
      <c r="AD12" s="1111" t="s">
        <v>628</v>
      </c>
      <c r="AE12" s="915"/>
      <c r="AF12" s="915"/>
      <c r="AG12" s="915"/>
      <c r="AH12" s="1225" t="s">
        <v>127</v>
      </c>
      <c r="AI12" s="1226"/>
      <c r="AJ12" s="1226"/>
      <c r="AK12" s="1226"/>
      <c r="AL12" s="1226"/>
      <c r="AM12" s="1226"/>
      <c r="AN12" s="1226"/>
      <c r="AO12" s="1226"/>
      <c r="AP12" s="1226"/>
      <c r="AQ12" s="1227"/>
    </row>
    <row r="13" spans="2:43" ht="22" thickBot="1">
      <c r="B13" s="116"/>
      <c r="C13" s="1037"/>
      <c r="D13" s="1037"/>
      <c r="E13" s="1037"/>
      <c r="F13" s="935"/>
      <c r="G13" s="935"/>
      <c r="H13" s="935"/>
      <c r="I13" s="935"/>
      <c r="J13" s="935"/>
      <c r="K13" s="935"/>
      <c r="L13" s="935"/>
      <c r="M13" s="935"/>
      <c r="N13" s="935"/>
      <c r="O13" s="935"/>
      <c r="P13" s="935"/>
      <c r="Q13" s="935"/>
      <c r="R13" s="935"/>
      <c r="S13" s="935"/>
      <c r="T13" s="935"/>
      <c r="U13" s="935"/>
      <c r="V13" s="935"/>
      <c r="W13" s="935"/>
      <c r="X13" s="935"/>
      <c r="Y13" s="935"/>
      <c r="Z13" s="935"/>
      <c r="AA13" s="935"/>
      <c r="AB13" s="935"/>
      <c r="AC13" s="915"/>
      <c r="AD13" s="1037"/>
      <c r="AE13" s="915"/>
      <c r="AF13" s="915"/>
      <c r="AG13" s="915"/>
      <c r="AH13" s="1228" t="str">
        <f>INPUT!$M$10</f>
        <v>Dusun…</v>
      </c>
      <c r="AI13" s="1229"/>
      <c r="AJ13" s="1229"/>
      <c r="AK13" s="1229"/>
      <c r="AL13" s="1229"/>
      <c r="AM13" s="1229"/>
      <c r="AN13" s="1229"/>
      <c r="AO13" s="1229"/>
      <c r="AP13" s="1229"/>
      <c r="AQ13" s="1230"/>
    </row>
    <row r="14" spans="2:43" ht="21">
      <c r="B14" s="116"/>
      <c r="C14" s="1037"/>
      <c r="D14" s="1037"/>
      <c r="E14" s="1037"/>
      <c r="F14" s="935"/>
      <c r="G14" s="935"/>
      <c r="H14" s="935"/>
      <c r="I14" s="935"/>
      <c r="J14" s="935"/>
      <c r="K14" s="935"/>
      <c r="L14" s="935"/>
      <c r="M14" s="935"/>
      <c r="N14" s="935"/>
      <c r="O14" s="935"/>
      <c r="P14" s="935"/>
      <c r="Q14" s="935"/>
      <c r="R14" s="935"/>
      <c r="S14" s="935"/>
      <c r="T14" s="935"/>
      <c r="U14" s="935"/>
      <c r="V14" s="935"/>
      <c r="W14" s="935"/>
      <c r="X14" s="935"/>
      <c r="Y14" s="935"/>
      <c r="Z14" s="935"/>
      <c r="AA14" s="935"/>
      <c r="AB14" s="935"/>
      <c r="AC14" s="915"/>
      <c r="AD14" s="1037"/>
      <c r="AE14" s="915"/>
      <c r="AF14" s="915"/>
      <c r="AG14" s="915"/>
      <c r="AH14" s="1225" t="s">
        <v>238</v>
      </c>
      <c r="AI14" s="1226"/>
      <c r="AJ14" s="1226"/>
      <c r="AK14" s="1226"/>
      <c r="AL14" s="1226"/>
      <c r="AM14" s="1226"/>
      <c r="AN14" s="1231"/>
      <c r="AO14" s="1231"/>
      <c r="AP14" s="1231"/>
      <c r="AQ14" s="1232"/>
    </row>
    <row r="15" spans="2:43" ht="22" thickBot="1">
      <c r="B15" s="116"/>
      <c r="C15" s="1037"/>
      <c r="D15" s="1037"/>
      <c r="E15" s="1037"/>
      <c r="F15" s="935"/>
      <c r="G15" s="935"/>
      <c r="H15" s="935"/>
      <c r="I15" s="935"/>
      <c r="J15" s="935"/>
      <c r="K15" s="935"/>
      <c r="L15" s="935"/>
      <c r="M15" s="935"/>
      <c r="N15" s="935"/>
      <c r="O15" s="935"/>
      <c r="P15" s="935"/>
      <c r="Q15" s="935"/>
      <c r="R15" s="935"/>
      <c r="S15" s="935"/>
      <c r="T15" s="935"/>
      <c r="U15" s="935"/>
      <c r="V15" s="935"/>
      <c r="W15" s="935"/>
      <c r="X15" s="935"/>
      <c r="Y15" s="935"/>
      <c r="Z15" s="935"/>
      <c r="AA15" s="935"/>
      <c r="AB15" s="935"/>
      <c r="AC15" s="915"/>
      <c r="AD15" s="1037"/>
      <c r="AE15" s="915"/>
      <c r="AF15" s="915"/>
      <c r="AG15" s="915"/>
      <c r="AH15" s="1233" t="s">
        <v>615</v>
      </c>
      <c r="AI15" s="1234"/>
      <c r="AJ15" s="1234"/>
      <c r="AK15" s="1234"/>
      <c r="AL15" s="1234"/>
      <c r="AM15" s="1234"/>
      <c r="AN15" s="1235"/>
      <c r="AO15" s="1235"/>
      <c r="AP15" s="1235"/>
      <c r="AQ15" s="1236"/>
    </row>
    <row r="16" spans="2:43" ht="22" thickBot="1">
      <c r="B16" s="116"/>
      <c r="C16" s="1037"/>
      <c r="D16" s="1037"/>
      <c r="E16" s="1037"/>
      <c r="F16" s="935"/>
      <c r="G16" s="935"/>
      <c r="H16" s="935"/>
      <c r="I16" s="935"/>
      <c r="J16" s="935"/>
      <c r="K16" s="935"/>
      <c r="L16" s="935"/>
      <c r="M16" s="935"/>
      <c r="N16" s="935"/>
      <c r="O16" s="935"/>
      <c r="P16" s="935"/>
      <c r="Q16" s="935"/>
      <c r="R16" s="935"/>
      <c r="S16" s="935"/>
      <c r="T16" s="935"/>
      <c r="U16" s="935"/>
      <c r="V16" s="935"/>
      <c r="W16" s="935"/>
      <c r="X16" s="935"/>
      <c r="Y16" s="935"/>
      <c r="Z16" s="935"/>
      <c r="AA16" s="935"/>
      <c r="AB16" s="935"/>
      <c r="AC16" s="915"/>
      <c r="AD16" s="1037"/>
      <c r="AE16" s="915"/>
      <c r="AF16" s="915"/>
      <c r="AG16" s="915"/>
      <c r="AH16" s="1206" t="s">
        <v>239</v>
      </c>
      <c r="AI16" s="1207"/>
      <c r="AJ16" s="1207"/>
      <c r="AK16" s="1207"/>
      <c r="AL16" s="1207"/>
      <c r="AM16" s="1207"/>
      <c r="AN16" s="1207"/>
      <c r="AO16" s="1207"/>
      <c r="AP16" s="1207"/>
      <c r="AQ16" s="1208"/>
    </row>
    <row r="17" spans="2:43" ht="21">
      <c r="B17" s="116"/>
      <c r="C17" s="1037"/>
      <c r="D17" s="1037"/>
      <c r="E17" s="1037"/>
      <c r="F17" s="935"/>
      <c r="G17" s="935"/>
      <c r="H17" s="935"/>
      <c r="I17" s="935"/>
      <c r="J17" s="935"/>
      <c r="K17" s="935"/>
      <c r="L17" s="935"/>
      <c r="M17" s="935"/>
      <c r="N17" s="935"/>
      <c r="O17" s="935"/>
      <c r="P17" s="935"/>
      <c r="Q17" s="935"/>
      <c r="R17" s="935"/>
      <c r="S17" s="935"/>
      <c r="T17" s="935"/>
      <c r="U17" s="935"/>
      <c r="V17" s="935"/>
      <c r="W17" s="935"/>
      <c r="X17" s="935"/>
      <c r="Y17" s="935"/>
      <c r="Z17" s="935"/>
      <c r="AA17" s="935"/>
      <c r="AB17" s="935"/>
      <c r="AC17" s="915"/>
      <c r="AD17" s="1037"/>
      <c r="AE17" s="915"/>
      <c r="AF17" s="915"/>
      <c r="AG17" s="915"/>
      <c r="AH17" s="1209" t="s">
        <v>240</v>
      </c>
      <c r="AI17" s="1210"/>
      <c r="AJ17" s="1210"/>
      <c r="AK17" s="1210"/>
      <c r="AL17" s="1210"/>
      <c r="AM17" s="1209" t="s">
        <v>19</v>
      </c>
      <c r="AN17" s="1210"/>
      <c r="AO17" s="1210"/>
      <c r="AP17" s="1210"/>
      <c r="AQ17" s="1211"/>
    </row>
    <row r="18" spans="2:43" ht="21">
      <c r="B18" s="116"/>
      <c r="C18" s="1037"/>
      <c r="D18" s="1037"/>
      <c r="E18" s="1037"/>
      <c r="F18" s="935"/>
      <c r="G18" s="935"/>
      <c r="H18" s="935"/>
      <c r="I18" s="935"/>
      <c r="J18" s="935"/>
      <c r="K18" s="935"/>
      <c r="L18" s="935"/>
      <c r="M18" s="935"/>
      <c r="N18" s="935"/>
      <c r="O18" s="935"/>
      <c r="P18" s="935"/>
      <c r="Q18" s="935"/>
      <c r="R18" s="935"/>
      <c r="S18" s="935"/>
      <c r="T18" s="935"/>
      <c r="U18" s="935"/>
      <c r="V18" s="935"/>
      <c r="W18" s="935"/>
      <c r="X18" s="935"/>
      <c r="Y18" s="935"/>
      <c r="Z18" s="935"/>
      <c r="AA18" s="935"/>
      <c r="AB18" s="935"/>
      <c r="AC18" s="915"/>
      <c r="AD18" s="1037"/>
      <c r="AE18" s="915"/>
      <c r="AF18" s="915"/>
      <c r="AG18" s="915"/>
      <c r="AH18" s="587"/>
      <c r="AI18" s="588"/>
      <c r="AJ18" s="588"/>
      <c r="AK18" s="588"/>
      <c r="AL18" s="588"/>
      <c r="AM18" s="587"/>
      <c r="AN18" s="588"/>
      <c r="AO18" s="588"/>
      <c r="AP18" s="588"/>
      <c r="AQ18" s="589"/>
    </row>
    <row r="19" spans="2:43" ht="21">
      <c r="B19" s="116"/>
      <c r="C19" s="1037"/>
      <c r="D19" s="1037"/>
      <c r="E19" s="1037"/>
      <c r="F19" s="935"/>
      <c r="G19" s="935"/>
      <c r="H19" s="935"/>
      <c r="I19" s="935"/>
      <c r="J19" s="935"/>
      <c r="K19" s="935"/>
      <c r="L19" s="935"/>
      <c r="M19" s="935"/>
      <c r="N19" s="935"/>
      <c r="O19" s="935"/>
      <c r="P19" s="935"/>
      <c r="Q19" s="935"/>
      <c r="R19" s="935"/>
      <c r="S19" s="935"/>
      <c r="T19" s="935"/>
      <c r="U19" s="935"/>
      <c r="V19" s="935"/>
      <c r="W19" s="935"/>
      <c r="X19" s="935"/>
      <c r="Y19" s="935"/>
      <c r="Z19" s="935"/>
      <c r="AA19" s="935"/>
      <c r="AB19" s="935"/>
      <c r="AC19" s="915"/>
      <c r="AD19" s="1037"/>
      <c r="AE19" s="915"/>
      <c r="AF19" s="915"/>
      <c r="AG19" s="915"/>
      <c r="AH19" s="587"/>
      <c r="AI19" s="588"/>
      <c r="AJ19" s="588"/>
      <c r="AK19" s="588"/>
      <c r="AL19" s="588"/>
      <c r="AM19" s="587"/>
      <c r="AN19" s="588"/>
      <c r="AO19" s="588"/>
      <c r="AP19" s="588"/>
      <c r="AQ19" s="589"/>
    </row>
    <row r="20" spans="2:43" ht="22" thickBot="1">
      <c r="B20" s="120"/>
      <c r="C20" s="1037"/>
      <c r="D20" s="1037"/>
      <c r="E20" s="1037"/>
      <c r="F20" s="935"/>
      <c r="G20" s="935"/>
      <c r="H20" s="935"/>
      <c r="I20" s="935"/>
      <c r="J20" s="935"/>
      <c r="K20" s="935"/>
      <c r="L20" s="935"/>
      <c r="M20" s="935"/>
      <c r="N20" s="935"/>
      <c r="O20" s="935"/>
      <c r="P20" s="935"/>
      <c r="Q20" s="935"/>
      <c r="R20" s="935"/>
      <c r="S20" s="935"/>
      <c r="T20" s="935"/>
      <c r="U20" s="935"/>
      <c r="V20" s="935"/>
      <c r="W20" s="935"/>
      <c r="X20" s="935"/>
      <c r="Y20" s="935"/>
      <c r="Z20" s="935"/>
      <c r="AA20" s="935"/>
      <c r="AB20" s="935"/>
      <c r="AC20" s="915"/>
      <c r="AD20" s="1037"/>
      <c r="AE20" s="915"/>
      <c r="AF20" s="915"/>
      <c r="AG20" s="915"/>
      <c r="AH20" s="1237" t="str">
        <f>INPUT!$M$16</f>
        <v>Supriono</v>
      </c>
      <c r="AI20" s="1238"/>
      <c r="AJ20" s="1238"/>
      <c r="AK20" s="1238"/>
      <c r="AL20" s="1238"/>
      <c r="AM20" s="1237" t="str">
        <f>INPUT!$M$15</f>
        <v>Sujito</v>
      </c>
      <c r="AN20" s="1238"/>
      <c r="AO20" s="1238"/>
      <c r="AP20" s="1238"/>
      <c r="AQ20" s="1239"/>
    </row>
    <row r="21" spans="2:43" ht="22" thickBot="1">
      <c r="B21" s="116"/>
      <c r="C21" s="1037"/>
      <c r="D21" s="1037"/>
      <c r="E21" s="1037"/>
      <c r="F21" s="935"/>
      <c r="G21" s="935"/>
      <c r="H21" s="935"/>
      <c r="I21" s="935"/>
      <c r="J21" s="935"/>
      <c r="K21" s="935"/>
      <c r="L21" s="935"/>
      <c r="M21" s="935"/>
      <c r="N21" s="935"/>
      <c r="O21" s="935"/>
      <c r="P21" s="935"/>
      <c r="Q21" s="935"/>
      <c r="R21" s="935"/>
      <c r="S21" s="935"/>
      <c r="T21" s="935"/>
      <c r="U21" s="935"/>
      <c r="V21" s="935"/>
      <c r="W21" s="935"/>
      <c r="X21" s="935"/>
      <c r="Y21" s="935"/>
      <c r="Z21" s="935"/>
      <c r="AA21" s="935"/>
      <c r="AB21" s="935"/>
      <c r="AC21" s="915"/>
      <c r="AD21" s="1037"/>
      <c r="AE21" s="915"/>
      <c r="AF21" s="915"/>
      <c r="AG21" s="915"/>
      <c r="AH21" s="1206" t="s">
        <v>241</v>
      </c>
      <c r="AI21" s="1207"/>
      <c r="AJ21" s="1207"/>
      <c r="AK21" s="1207"/>
      <c r="AL21" s="1207"/>
      <c r="AM21" s="1207"/>
      <c r="AN21" s="1207"/>
      <c r="AO21" s="1207"/>
      <c r="AP21" s="1207"/>
      <c r="AQ21" s="1208"/>
    </row>
    <row r="22" spans="2:43" ht="20">
      <c r="B22" s="116"/>
      <c r="C22" s="1037"/>
      <c r="D22" s="1037"/>
      <c r="E22" s="1037"/>
      <c r="F22" s="915"/>
      <c r="G22" s="915"/>
      <c r="H22" s="915"/>
      <c r="I22" s="915"/>
      <c r="J22" s="915"/>
      <c r="K22" s="915"/>
      <c r="L22" s="915"/>
      <c r="M22" s="915"/>
      <c r="N22" s="915"/>
      <c r="O22" s="915"/>
      <c r="P22" s="915"/>
      <c r="Q22" s="915"/>
      <c r="R22" s="915"/>
      <c r="S22" s="915"/>
      <c r="T22" s="915"/>
      <c r="U22" s="915"/>
      <c r="V22" s="915"/>
      <c r="W22" s="915"/>
      <c r="X22" s="915"/>
      <c r="Y22" s="915"/>
      <c r="Z22" s="915"/>
      <c r="AA22" s="915"/>
      <c r="AB22" s="915"/>
      <c r="AC22" s="915"/>
      <c r="AD22" s="1037"/>
      <c r="AE22" s="915"/>
      <c r="AF22" s="915"/>
      <c r="AG22" s="915"/>
      <c r="AH22" s="1209" t="str">
        <f>INPUT!$C$14</f>
        <v>Tenaga Ahli Teknik</v>
      </c>
      <c r="AI22" s="1210"/>
      <c r="AJ22" s="1210"/>
      <c r="AK22" s="1210"/>
      <c r="AL22" s="1210"/>
      <c r="AM22" s="1210"/>
      <c r="AN22" s="1210"/>
      <c r="AO22" s="1210"/>
      <c r="AP22" s="1210"/>
      <c r="AQ22" s="1211"/>
    </row>
    <row r="23" spans="2:43" ht="20">
      <c r="B23" s="116"/>
      <c r="C23" s="1037"/>
      <c r="D23" s="1037"/>
      <c r="E23" s="119"/>
      <c r="F23" s="917"/>
      <c r="G23" s="918"/>
      <c r="H23" s="919"/>
      <c r="I23" s="915"/>
      <c r="J23" s="915"/>
      <c r="K23" s="915"/>
      <c r="L23" s="915"/>
      <c r="M23" s="915"/>
      <c r="N23" s="915"/>
      <c r="O23" s="915"/>
      <c r="P23" s="930"/>
      <c r="Q23" s="930"/>
      <c r="R23" s="915"/>
      <c r="S23" s="915"/>
      <c r="T23" s="915"/>
      <c r="U23" s="915"/>
      <c r="V23" s="915"/>
      <c r="W23" s="915"/>
      <c r="X23" s="919"/>
      <c r="Y23" s="918"/>
      <c r="Z23" s="917"/>
      <c r="AA23" s="917"/>
      <c r="AB23" s="915"/>
      <c r="AC23" s="915"/>
      <c r="AD23" s="1037"/>
      <c r="AE23" s="915"/>
      <c r="AF23" s="915"/>
      <c r="AG23" s="915"/>
      <c r="AH23" s="587"/>
      <c r="AI23" s="588"/>
      <c r="AJ23" s="588"/>
      <c r="AK23" s="588"/>
      <c r="AL23" s="588"/>
      <c r="AM23" s="588"/>
      <c r="AN23" s="588"/>
      <c r="AO23" s="588"/>
      <c r="AP23" s="588"/>
      <c r="AQ23" s="589"/>
    </row>
    <row r="24" spans="2:43" ht="20">
      <c r="B24" s="116"/>
      <c r="C24" s="1037"/>
      <c r="D24" s="1037"/>
      <c r="E24" s="1037"/>
      <c r="F24" s="915"/>
      <c r="G24" s="915"/>
      <c r="H24" s="915"/>
      <c r="I24" s="915"/>
      <c r="J24" s="915"/>
      <c r="K24" s="915"/>
      <c r="L24" s="915"/>
      <c r="M24" s="915"/>
      <c r="N24" s="915"/>
      <c r="O24" s="915"/>
      <c r="P24" s="930"/>
      <c r="Q24" s="930"/>
      <c r="R24" s="915"/>
      <c r="S24" s="915"/>
      <c r="T24" s="915"/>
      <c r="U24" s="915"/>
      <c r="V24" s="915"/>
      <c r="W24" s="915"/>
      <c r="X24" s="915"/>
      <c r="Y24" s="915"/>
      <c r="Z24" s="915"/>
      <c r="AA24" s="915"/>
      <c r="AB24" s="915"/>
      <c r="AC24" s="915"/>
      <c r="AD24" s="1037"/>
      <c r="AE24" s="915"/>
      <c r="AF24" s="915"/>
      <c r="AG24" s="915"/>
      <c r="AH24" s="587"/>
      <c r="AI24" s="588"/>
      <c r="AJ24" s="588"/>
      <c r="AK24" s="588"/>
      <c r="AL24" s="588"/>
      <c r="AM24" s="588"/>
      <c r="AN24" s="588"/>
      <c r="AO24" s="588"/>
      <c r="AP24" s="588"/>
      <c r="AQ24" s="589"/>
    </row>
    <row r="25" spans="2:43" ht="20">
      <c r="B25" s="116"/>
      <c r="C25" s="1037"/>
      <c r="D25" s="1037"/>
      <c r="E25" s="1037"/>
      <c r="F25" s="915"/>
      <c r="G25" s="915"/>
      <c r="H25" s="915"/>
      <c r="I25" s="920"/>
      <c r="J25" s="920"/>
      <c r="K25" s="920"/>
      <c r="L25" s="920"/>
      <c r="M25" s="920"/>
      <c r="N25" s="915"/>
      <c r="O25" s="915"/>
      <c r="P25" s="915"/>
      <c r="Q25" s="915"/>
      <c r="R25" s="920"/>
      <c r="S25" s="920"/>
      <c r="T25" s="920"/>
      <c r="U25" s="920"/>
      <c r="V25" s="920"/>
      <c r="W25" s="915"/>
      <c r="X25" s="915"/>
      <c r="Y25" s="915"/>
      <c r="Z25" s="915"/>
      <c r="AA25" s="915"/>
      <c r="AB25" s="915"/>
      <c r="AC25" s="915"/>
      <c r="AD25" s="1037"/>
      <c r="AE25" s="915"/>
      <c r="AF25" s="915"/>
      <c r="AG25" s="915"/>
      <c r="AH25" s="587"/>
      <c r="AI25" s="588"/>
      <c r="AJ25" s="588"/>
      <c r="AK25" s="588"/>
      <c r="AL25" s="588"/>
      <c r="AM25" s="588"/>
      <c r="AN25" s="588"/>
      <c r="AO25" s="588"/>
      <c r="AP25" s="588"/>
      <c r="AQ25" s="589"/>
    </row>
    <row r="26" spans="2:43" ht="21" thickBot="1">
      <c r="B26" s="116"/>
      <c r="C26" s="1037"/>
      <c r="D26" s="1037"/>
      <c r="E26" s="1037"/>
      <c r="F26" s="915"/>
      <c r="G26" s="915"/>
      <c r="H26" s="915"/>
      <c r="I26" s="915"/>
      <c r="J26" s="915"/>
      <c r="K26" s="915"/>
      <c r="L26" s="915"/>
      <c r="M26" s="915"/>
      <c r="N26" s="915"/>
      <c r="O26" s="915"/>
      <c r="P26" s="915"/>
      <c r="Q26" s="915"/>
      <c r="R26" s="915"/>
      <c r="S26" s="915"/>
      <c r="T26" s="915"/>
      <c r="U26" s="915"/>
      <c r="V26" s="915"/>
      <c r="W26" s="915"/>
      <c r="X26" s="915"/>
      <c r="Y26" s="915"/>
      <c r="Z26" s="915"/>
      <c r="AA26" s="915"/>
      <c r="AB26" s="915"/>
      <c r="AC26" s="915"/>
      <c r="AD26" s="1037"/>
      <c r="AE26" s="915"/>
      <c r="AF26" s="915"/>
      <c r="AG26" s="915"/>
      <c r="AH26" s="1212" t="s">
        <v>18</v>
      </c>
      <c r="AI26" s="1213"/>
      <c r="AJ26" s="1213"/>
      <c r="AK26" s="1213"/>
      <c r="AL26" s="1213"/>
      <c r="AM26" s="1213"/>
      <c r="AN26" s="1213"/>
      <c r="AO26" s="1213"/>
      <c r="AP26" s="1213"/>
      <c r="AQ26" s="1214"/>
    </row>
    <row r="27" spans="2:43" ht="21" thickBot="1">
      <c r="B27" s="116"/>
      <c r="C27" s="1037"/>
      <c r="D27" s="1037"/>
      <c r="E27" s="1037"/>
      <c r="F27" s="915"/>
      <c r="G27" s="915"/>
      <c r="H27" s="915"/>
      <c r="I27" s="915"/>
      <c r="J27" s="915"/>
      <c r="K27" s="921"/>
      <c r="L27" s="915"/>
      <c r="M27" s="915"/>
      <c r="N27" s="915"/>
      <c r="O27" s="915"/>
      <c r="P27" s="915"/>
      <c r="Q27" s="931"/>
      <c r="R27" s="931"/>
      <c r="S27" s="922"/>
      <c r="T27" s="922"/>
      <c r="U27" s="923"/>
      <c r="V27" s="915"/>
      <c r="W27" s="915"/>
      <c r="X27" s="915"/>
      <c r="Y27" s="915"/>
      <c r="Z27" s="915"/>
      <c r="AA27" s="915"/>
      <c r="AB27" s="915"/>
      <c r="AC27" s="915"/>
      <c r="AD27" s="1037"/>
      <c r="AE27" s="915"/>
      <c r="AF27" s="915"/>
      <c r="AG27" s="915"/>
      <c r="AH27" s="1206" t="s">
        <v>242</v>
      </c>
      <c r="AI27" s="1207"/>
      <c r="AJ27" s="1207"/>
      <c r="AK27" s="1207"/>
      <c r="AL27" s="1207"/>
      <c r="AM27" s="1207"/>
      <c r="AN27" s="1207"/>
      <c r="AO27" s="1207"/>
      <c r="AP27" s="1207"/>
      <c r="AQ27" s="1208"/>
    </row>
    <row r="28" spans="2:43" ht="20">
      <c r="B28" s="116"/>
      <c r="C28" s="1037"/>
      <c r="D28" s="1037"/>
      <c r="E28" s="1037"/>
      <c r="F28" s="915"/>
      <c r="G28" s="915"/>
      <c r="H28" s="915"/>
      <c r="I28" s="915"/>
      <c r="J28" s="915"/>
      <c r="K28" s="915"/>
      <c r="L28" s="915"/>
      <c r="M28" s="915"/>
      <c r="N28" s="915"/>
      <c r="O28" s="915"/>
      <c r="P28" s="924"/>
      <c r="Q28" s="915"/>
      <c r="R28" s="915"/>
      <c r="S28" s="915"/>
      <c r="T28" s="915"/>
      <c r="U28" s="915"/>
      <c r="V28" s="915"/>
      <c r="W28" s="915"/>
      <c r="X28" s="915"/>
      <c r="Y28" s="915"/>
      <c r="Z28" s="915"/>
      <c r="AA28" s="915"/>
      <c r="AB28" s="915"/>
      <c r="AC28" s="915"/>
      <c r="AD28" s="1037"/>
      <c r="AE28" s="915"/>
      <c r="AF28" s="915"/>
      <c r="AG28" s="915"/>
      <c r="AH28" s="1209" t="str">
        <f>INPUT!$C$13</f>
        <v>Kepala Desa</v>
      </c>
      <c r="AI28" s="1210"/>
      <c r="AJ28" s="1210"/>
      <c r="AK28" s="1210"/>
      <c r="AL28" s="1210"/>
      <c r="AM28" s="1210"/>
      <c r="AN28" s="1210"/>
      <c r="AO28" s="1210"/>
      <c r="AP28" s="1210"/>
      <c r="AQ28" s="1211"/>
    </row>
    <row r="29" spans="2:43" ht="20">
      <c r="B29" s="116"/>
      <c r="C29" s="1037"/>
      <c r="D29" s="1037"/>
      <c r="E29" s="1037"/>
      <c r="F29" s="915"/>
      <c r="G29" s="915"/>
      <c r="H29" s="915"/>
      <c r="I29" s="915"/>
      <c r="J29" s="915"/>
      <c r="K29" s="915"/>
      <c r="L29" s="915"/>
      <c r="M29" s="915"/>
      <c r="N29" s="915"/>
      <c r="O29" s="915"/>
      <c r="P29" s="915"/>
      <c r="Q29" s="915"/>
      <c r="R29" s="915"/>
      <c r="S29" s="915"/>
      <c r="T29" s="915"/>
      <c r="U29" s="915"/>
      <c r="V29" s="915"/>
      <c r="W29" s="915"/>
      <c r="X29" s="915"/>
      <c r="Y29" s="915"/>
      <c r="Z29" s="915"/>
      <c r="AA29" s="915"/>
      <c r="AB29" s="915"/>
      <c r="AC29" s="915"/>
      <c r="AD29" s="1037"/>
      <c r="AE29" s="915"/>
      <c r="AF29" s="915"/>
      <c r="AG29" s="915"/>
      <c r="AH29" s="587"/>
      <c r="AI29" s="588"/>
      <c r="AJ29" s="588"/>
      <c r="AK29" s="588"/>
      <c r="AL29" s="588"/>
      <c r="AM29" s="588"/>
      <c r="AN29" s="588"/>
      <c r="AO29" s="588"/>
      <c r="AP29" s="588"/>
      <c r="AQ29" s="589"/>
    </row>
    <row r="30" spans="2:43" ht="20">
      <c r="B30" s="116"/>
      <c r="C30" s="1037"/>
      <c r="D30" s="1037"/>
      <c r="E30" s="1037"/>
      <c r="F30" s="915"/>
      <c r="G30" s="915"/>
      <c r="H30" s="915"/>
      <c r="I30" s="915"/>
      <c r="J30" s="915"/>
      <c r="K30" s="915"/>
      <c r="L30" s="915"/>
      <c r="M30" s="915"/>
      <c r="N30" s="915"/>
      <c r="O30" s="915"/>
      <c r="P30" s="915"/>
      <c r="Q30" s="915"/>
      <c r="R30" s="915"/>
      <c r="S30" s="915"/>
      <c r="T30" s="915"/>
      <c r="U30" s="915"/>
      <c r="V30" s="915"/>
      <c r="W30" s="915"/>
      <c r="X30" s="915"/>
      <c r="Y30" s="915"/>
      <c r="Z30" s="915"/>
      <c r="AA30" s="915"/>
      <c r="AB30" s="915"/>
      <c r="AC30" s="936"/>
      <c r="AD30" s="1037"/>
      <c r="AE30" s="923"/>
      <c r="AF30" s="915"/>
      <c r="AG30" s="915"/>
      <c r="AH30" s="587"/>
      <c r="AI30" s="588"/>
      <c r="AJ30" s="588"/>
      <c r="AK30" s="588"/>
      <c r="AL30" s="588"/>
      <c r="AM30" s="588"/>
      <c r="AN30" s="588"/>
      <c r="AO30" s="588"/>
      <c r="AP30" s="588"/>
      <c r="AQ30" s="589"/>
    </row>
    <row r="31" spans="2:43" ht="20">
      <c r="B31" s="116"/>
      <c r="C31" s="1037"/>
      <c r="D31" s="1037"/>
      <c r="E31" s="1037"/>
      <c r="F31" s="915"/>
      <c r="G31" s="915"/>
      <c r="H31" s="915"/>
      <c r="I31" s="915"/>
      <c r="J31" s="915"/>
      <c r="K31" s="915"/>
      <c r="L31" s="915"/>
      <c r="M31" s="915"/>
      <c r="N31" s="915"/>
      <c r="O31" s="915"/>
      <c r="P31" s="915"/>
      <c r="Q31" s="915"/>
      <c r="R31" s="915"/>
      <c r="S31" s="915"/>
      <c r="T31" s="915"/>
      <c r="U31" s="915"/>
      <c r="V31" s="915"/>
      <c r="W31" s="915"/>
      <c r="X31" s="915"/>
      <c r="Y31" s="915"/>
      <c r="Z31" s="915"/>
      <c r="AA31" s="915"/>
      <c r="AB31" s="915"/>
      <c r="AC31" s="915"/>
      <c r="AD31" s="1037"/>
      <c r="AE31" s="915"/>
      <c r="AF31" s="915"/>
      <c r="AG31" s="915"/>
      <c r="AH31" s="1215" t="str">
        <f>INPUT!$M$13</f>
        <v>Ulfa Hidayah,SE</v>
      </c>
      <c r="AI31" s="1216"/>
      <c r="AJ31" s="1216"/>
      <c r="AK31" s="1216"/>
      <c r="AL31" s="1216"/>
      <c r="AM31" s="1216"/>
      <c r="AN31" s="1216"/>
      <c r="AO31" s="1216"/>
      <c r="AP31" s="1216"/>
      <c r="AQ31" s="1217"/>
    </row>
    <row r="32" spans="2:43" ht="21" thickBot="1">
      <c r="B32" s="116"/>
      <c r="C32" s="1037"/>
      <c r="D32" s="1037"/>
      <c r="E32" s="1037"/>
      <c r="F32" s="915"/>
      <c r="G32" s="915"/>
      <c r="H32" s="915"/>
      <c r="I32" s="915"/>
      <c r="J32" s="915"/>
      <c r="K32" s="915"/>
      <c r="L32" s="915"/>
      <c r="M32" s="915"/>
      <c r="N32" s="925"/>
      <c r="O32" s="926"/>
      <c r="P32" s="926"/>
      <c r="Q32" s="926"/>
      <c r="R32" s="932"/>
      <c r="S32" s="933"/>
      <c r="T32" s="926"/>
      <c r="U32" s="915"/>
      <c r="V32" s="915"/>
      <c r="W32" s="915"/>
      <c r="X32" s="915"/>
      <c r="Y32" s="915"/>
      <c r="Z32" s="915"/>
      <c r="AA32" s="915"/>
      <c r="AB32" s="915"/>
      <c r="AC32" s="915"/>
      <c r="AD32" s="1037"/>
      <c r="AE32" s="915"/>
      <c r="AF32" s="915"/>
      <c r="AG32" s="915"/>
      <c r="AH32" s="1218"/>
      <c r="AI32" s="1219"/>
      <c r="AJ32" s="1219"/>
      <c r="AK32" s="1219"/>
      <c r="AL32" s="1219"/>
      <c r="AM32" s="1219"/>
      <c r="AN32" s="1220"/>
      <c r="AO32" s="1220"/>
      <c r="AP32" s="1220"/>
      <c r="AQ32" s="1221"/>
    </row>
    <row r="33" spans="2:43" ht="15" thickBot="1">
      <c r="B33" s="937"/>
      <c r="C33" s="121"/>
      <c r="D33" s="121"/>
      <c r="E33" s="121"/>
      <c r="F33" s="121"/>
      <c r="G33" s="927"/>
      <c r="H33" s="927"/>
      <c r="I33" s="927"/>
      <c r="J33" s="927"/>
      <c r="K33" s="1222"/>
      <c r="L33" s="1222"/>
      <c r="M33" s="927"/>
      <c r="N33" s="927"/>
      <c r="O33" s="927"/>
      <c r="P33" s="927"/>
      <c r="Q33" s="927"/>
      <c r="R33" s="927"/>
      <c r="S33" s="927"/>
      <c r="T33" s="927"/>
      <c r="U33" s="927"/>
      <c r="V33" s="927"/>
      <c r="W33" s="927"/>
      <c r="X33" s="927"/>
      <c r="Y33" s="927"/>
      <c r="Z33" s="927"/>
      <c r="AA33" s="927"/>
      <c r="AB33" s="927"/>
      <c r="AC33" s="927"/>
      <c r="AD33" s="927"/>
      <c r="AE33" s="927"/>
      <c r="AF33" s="927"/>
      <c r="AG33" s="927"/>
      <c r="AH33" s="1206" t="s">
        <v>243</v>
      </c>
      <c r="AI33" s="1207"/>
      <c r="AJ33" s="1207"/>
      <c r="AK33" s="1207"/>
      <c r="AL33" s="1207"/>
      <c r="AM33" s="1207"/>
      <c r="AN33" s="1223"/>
      <c r="AO33" s="1223"/>
      <c r="AP33" s="1223"/>
      <c r="AQ33" s="1224"/>
    </row>
    <row r="34" spans="2:43" ht="14" thickBot="1"/>
    <row r="35" spans="2:43">
      <c r="B35" s="114"/>
      <c r="C35" s="115"/>
      <c r="D35" s="115"/>
      <c r="E35" s="115"/>
      <c r="F35" s="115"/>
      <c r="G35" s="115"/>
      <c r="H35" s="115"/>
      <c r="I35" s="115"/>
      <c r="J35" s="115"/>
      <c r="K35" s="115"/>
      <c r="L35" s="115"/>
      <c r="M35" s="115"/>
      <c r="N35" s="115"/>
      <c r="O35" s="122"/>
      <c r="P35" s="115"/>
      <c r="Q35" s="115"/>
      <c r="R35" s="115"/>
      <c r="S35" s="115"/>
      <c r="T35" s="115"/>
      <c r="U35" s="115"/>
      <c r="V35" s="115"/>
      <c r="W35" s="115"/>
      <c r="X35" s="115"/>
      <c r="Y35" s="115"/>
      <c r="Z35" s="115"/>
      <c r="AA35" s="115"/>
      <c r="AB35" s="115"/>
      <c r="AC35" s="115"/>
      <c r="AD35" s="115"/>
      <c r="AE35" s="115"/>
      <c r="AF35" s="115"/>
      <c r="AG35" s="115"/>
      <c r="AH35" s="124"/>
      <c r="AI35" s="125"/>
      <c r="AJ35" s="125"/>
      <c r="AK35" s="125"/>
      <c r="AL35" s="125"/>
      <c r="AM35" s="125"/>
      <c r="AN35" s="125"/>
      <c r="AO35" s="125"/>
      <c r="AP35" s="125"/>
      <c r="AQ35" s="127"/>
    </row>
    <row r="36" spans="2:43" ht="20">
      <c r="B36" s="116"/>
      <c r="C36" s="1037"/>
      <c r="D36" s="117"/>
      <c r="E36" s="1037"/>
      <c r="F36" s="118"/>
      <c r="G36" s="915"/>
      <c r="H36" s="915"/>
      <c r="I36" s="915"/>
      <c r="J36" s="915"/>
      <c r="K36" s="915"/>
      <c r="L36" s="915"/>
      <c r="M36" s="915"/>
      <c r="N36" s="915"/>
      <c r="O36" s="915"/>
      <c r="P36" s="915"/>
      <c r="Q36" s="915"/>
      <c r="R36" s="915"/>
      <c r="S36" s="915"/>
      <c r="T36" s="915"/>
      <c r="U36" s="915"/>
      <c r="V36" s="915"/>
      <c r="W36" s="915"/>
      <c r="X36" s="915"/>
      <c r="Y36" s="915"/>
      <c r="Z36" s="916"/>
      <c r="AA36" s="915"/>
      <c r="AB36" s="915"/>
      <c r="AC36" s="915"/>
      <c r="AD36" s="915"/>
      <c r="AE36" s="915"/>
      <c r="AF36" s="915"/>
      <c r="AG36" s="915"/>
      <c r="AH36" s="126"/>
      <c r="AI36" s="123"/>
      <c r="AJ36" s="123"/>
      <c r="AK36" s="123"/>
      <c r="AL36" s="123"/>
      <c r="AM36" s="123"/>
      <c r="AN36" s="123"/>
      <c r="AO36" s="123"/>
      <c r="AP36" s="123"/>
      <c r="AQ36" s="128"/>
    </row>
    <row r="37" spans="2:43" ht="21" thickBot="1">
      <c r="B37" s="116"/>
      <c r="C37" s="118" t="s">
        <v>695</v>
      </c>
      <c r="D37" s="1037"/>
      <c r="E37" s="1037"/>
      <c r="F37" s="915"/>
      <c r="G37" s="915"/>
      <c r="H37" s="915"/>
      <c r="I37" s="915"/>
      <c r="J37" s="915"/>
      <c r="K37" s="915"/>
      <c r="L37" s="915"/>
      <c r="M37" s="915"/>
      <c r="N37" s="915"/>
      <c r="O37" s="915"/>
      <c r="P37" s="915"/>
      <c r="Q37" s="915"/>
      <c r="R37" s="915"/>
      <c r="S37" s="915"/>
      <c r="T37" s="915"/>
      <c r="U37" s="915"/>
      <c r="V37" s="915"/>
      <c r="W37" s="915"/>
      <c r="X37" s="915"/>
      <c r="Y37" s="915"/>
      <c r="Z37" s="915"/>
      <c r="AA37" s="915"/>
      <c r="AB37" s="915"/>
      <c r="AC37" s="915"/>
      <c r="AD37" s="1037"/>
      <c r="AE37" s="915"/>
      <c r="AF37" s="915"/>
      <c r="AG37" s="915"/>
      <c r="AH37" s="126"/>
      <c r="AI37" s="123"/>
      <c r="AJ37" s="123"/>
      <c r="AK37" s="123"/>
      <c r="AL37" s="123"/>
      <c r="AM37" s="123"/>
      <c r="AN37" s="129"/>
      <c r="AO37" s="129"/>
      <c r="AP37" s="129"/>
      <c r="AQ37" s="934"/>
    </row>
    <row r="38" spans="2:43" ht="21" thickBot="1">
      <c r="B38" s="116"/>
      <c r="C38" s="1037"/>
      <c r="D38" s="1037"/>
      <c r="E38" s="1037"/>
      <c r="F38" s="915"/>
      <c r="G38" s="915"/>
      <c r="H38" s="915"/>
      <c r="I38" s="915"/>
      <c r="J38" s="915"/>
      <c r="K38" s="915"/>
      <c r="L38" s="915"/>
      <c r="M38" s="915"/>
      <c r="N38" s="915"/>
      <c r="O38" s="915"/>
      <c r="P38" s="915"/>
      <c r="Q38" s="915"/>
      <c r="R38" s="915"/>
      <c r="S38" s="915"/>
      <c r="T38" s="915"/>
      <c r="U38" s="915"/>
      <c r="V38" s="915"/>
      <c r="W38" s="915"/>
      <c r="X38" s="915"/>
      <c r="Y38" s="915"/>
      <c r="Z38" s="915"/>
      <c r="AA38" s="915"/>
      <c r="AB38" s="915"/>
      <c r="AC38" s="915"/>
      <c r="AD38" s="1037"/>
      <c r="AE38" s="915"/>
      <c r="AF38" s="915"/>
      <c r="AG38" s="915"/>
      <c r="AH38" s="1240" t="str">
        <f>INPUT!C39&amp;" "&amp;INPUT!M39</f>
        <v xml:space="preserve"> </v>
      </c>
      <c r="AI38" s="1241"/>
      <c r="AJ38" s="1241"/>
      <c r="AK38" s="1241"/>
      <c r="AL38" s="1241"/>
      <c r="AM38" s="1241"/>
      <c r="AN38" s="1223"/>
      <c r="AO38" s="1223"/>
      <c r="AP38" s="1223"/>
      <c r="AQ38" s="1224"/>
    </row>
    <row r="39" spans="2:43" ht="22" thickBot="1">
      <c r="B39" s="116"/>
      <c r="C39" s="1037"/>
      <c r="D39" s="1037"/>
      <c r="E39" s="1037"/>
      <c r="F39" s="935"/>
      <c r="G39" s="935"/>
      <c r="H39" s="935"/>
      <c r="I39" s="935"/>
      <c r="J39" s="935"/>
      <c r="K39" s="935"/>
      <c r="L39" s="935"/>
      <c r="M39" s="935"/>
      <c r="N39" s="935"/>
      <c r="O39" s="935"/>
      <c r="P39" s="935"/>
      <c r="Q39" s="935"/>
      <c r="R39" s="935"/>
      <c r="S39" s="935"/>
      <c r="T39" s="935"/>
      <c r="U39" s="935"/>
      <c r="V39" s="935"/>
      <c r="W39" s="935"/>
      <c r="X39" s="935"/>
      <c r="Y39" s="935"/>
      <c r="Z39" s="935"/>
      <c r="AA39" s="935"/>
      <c r="AB39" s="935"/>
      <c r="AC39" s="915"/>
      <c r="AD39" s="1037"/>
      <c r="AE39" s="915"/>
      <c r="AF39" s="915"/>
      <c r="AG39" s="915"/>
      <c r="AH39" s="1240" t="str">
        <f>INPUT!$C$7&amp;" "&amp;INPUT!$M$7</f>
        <v>Kabupaten Monokwari</v>
      </c>
      <c r="AI39" s="1241"/>
      <c r="AJ39" s="1241"/>
      <c r="AK39" s="1241"/>
      <c r="AL39" s="1241"/>
      <c r="AM39" s="1241"/>
      <c r="AN39" s="1223"/>
      <c r="AO39" s="1223"/>
      <c r="AP39" s="1223"/>
      <c r="AQ39" s="1224"/>
    </row>
    <row r="40" spans="2:43" ht="22" thickBot="1">
      <c r="B40" s="116"/>
      <c r="C40" s="1037"/>
      <c r="D40" s="1037"/>
      <c r="E40" s="119"/>
      <c r="F40" s="935"/>
      <c r="G40" s="935"/>
      <c r="H40" s="935"/>
      <c r="I40" s="935"/>
      <c r="J40" s="935"/>
      <c r="K40" s="935"/>
      <c r="L40" s="935"/>
      <c r="M40" s="935"/>
      <c r="N40" s="935"/>
      <c r="O40" s="935"/>
      <c r="P40" s="935"/>
      <c r="Q40" s="935"/>
      <c r="R40" s="935"/>
      <c r="S40" s="935"/>
      <c r="T40" s="935"/>
      <c r="U40" s="935"/>
      <c r="V40" s="935"/>
      <c r="W40" s="935"/>
      <c r="X40" s="935"/>
      <c r="Y40" s="935"/>
      <c r="Z40" s="935"/>
      <c r="AA40" s="935"/>
      <c r="AB40" s="935"/>
      <c r="AC40" s="915"/>
      <c r="AD40" s="1037"/>
      <c r="AE40" s="915"/>
      <c r="AF40" s="915"/>
      <c r="AG40" s="915"/>
      <c r="AH40" s="1240" t="str">
        <f>INPUT!$C$8&amp;" "&amp;INPUT!$M$8</f>
        <v>Kecamatan aaaaa</v>
      </c>
      <c r="AI40" s="1241"/>
      <c r="AJ40" s="1241"/>
      <c r="AK40" s="1241"/>
      <c r="AL40" s="1241"/>
      <c r="AM40" s="1241"/>
      <c r="AN40" s="1242"/>
      <c r="AO40" s="1242"/>
      <c r="AP40" s="1242"/>
      <c r="AQ40" s="1243"/>
    </row>
    <row r="41" spans="2:43" ht="21">
      <c r="B41" s="116"/>
      <c r="C41" s="1037"/>
      <c r="D41" s="1037"/>
      <c r="E41" s="1037"/>
      <c r="F41" s="935"/>
      <c r="G41" s="935"/>
      <c r="H41" s="935"/>
      <c r="I41" s="935"/>
      <c r="J41" s="935"/>
      <c r="K41" s="935"/>
      <c r="L41" s="935"/>
      <c r="M41" s="935"/>
      <c r="N41" s="935"/>
      <c r="O41" s="935"/>
      <c r="P41" s="935"/>
      <c r="Q41" s="935"/>
      <c r="R41" s="935"/>
      <c r="S41" s="935"/>
      <c r="T41" s="935"/>
      <c r="U41" s="935"/>
      <c r="V41" s="935"/>
      <c r="W41" s="935"/>
      <c r="X41" s="935"/>
      <c r="Y41" s="935"/>
      <c r="Z41" s="935"/>
      <c r="AA41" s="935"/>
      <c r="AB41" s="935"/>
      <c r="AC41" s="915"/>
      <c r="AD41" s="1037"/>
      <c r="AE41" s="915"/>
      <c r="AF41" s="915"/>
      <c r="AG41" s="915"/>
      <c r="AH41" s="1225" t="s">
        <v>236</v>
      </c>
      <c r="AI41" s="1226"/>
      <c r="AJ41" s="1226"/>
      <c r="AK41" s="1226"/>
      <c r="AL41" s="1226"/>
      <c r="AM41" s="1226"/>
      <c r="AN41" s="1244"/>
      <c r="AO41" s="1244"/>
      <c r="AP41" s="1244"/>
      <c r="AQ41" s="1245"/>
    </row>
    <row r="42" spans="2:43" ht="22" thickBot="1">
      <c r="B42" s="116"/>
      <c r="C42" s="1037"/>
      <c r="D42" s="1037"/>
      <c r="E42" s="1037"/>
      <c r="F42" s="935"/>
      <c r="G42" s="935"/>
      <c r="H42" s="935"/>
      <c r="I42" s="935"/>
      <c r="J42" s="935"/>
      <c r="K42" s="935"/>
      <c r="L42" s="935"/>
      <c r="M42" s="935"/>
      <c r="N42" s="935"/>
      <c r="O42" s="935"/>
      <c r="P42" s="935"/>
      <c r="Q42" s="935"/>
      <c r="R42" s="935"/>
      <c r="S42" s="935"/>
      <c r="T42" s="935"/>
      <c r="U42" s="935"/>
      <c r="V42" s="935"/>
      <c r="W42" s="935"/>
      <c r="X42" s="935"/>
      <c r="Y42" s="935"/>
      <c r="Z42" s="935"/>
      <c r="AA42" s="1111" t="s">
        <v>691</v>
      </c>
      <c r="AB42" s="1112" t="s">
        <v>146</v>
      </c>
      <c r="AC42" s="1114">
        <f>'BRONJONG 5'!$AA$29</f>
        <v>0.5</v>
      </c>
      <c r="AD42" s="1111" t="s">
        <v>628</v>
      </c>
      <c r="AE42" s="915"/>
      <c r="AF42" s="915"/>
      <c r="AG42" s="915"/>
      <c r="AH42" s="1228" t="str">
        <f>INPUT!$M$9</f>
        <v>bbb</v>
      </c>
      <c r="AI42" s="1229"/>
      <c r="AJ42" s="1229"/>
      <c r="AK42" s="1229"/>
      <c r="AL42" s="1229"/>
      <c r="AM42" s="1229"/>
      <c r="AN42" s="1229"/>
      <c r="AO42" s="1229"/>
      <c r="AP42" s="1229"/>
      <c r="AQ42" s="1230"/>
    </row>
    <row r="43" spans="2:43" ht="21">
      <c r="B43" s="116"/>
      <c r="C43" s="1037"/>
      <c r="D43" s="1037"/>
      <c r="E43" s="1037"/>
      <c r="F43" s="935"/>
      <c r="G43" s="935"/>
      <c r="H43" s="935"/>
      <c r="I43" s="935"/>
      <c r="J43" s="935"/>
      <c r="K43" s="935"/>
      <c r="L43" s="935"/>
      <c r="M43" s="935"/>
      <c r="N43" s="935"/>
      <c r="O43" s="935"/>
      <c r="P43" s="935"/>
      <c r="Q43" s="935"/>
      <c r="R43" s="935"/>
      <c r="S43" s="935"/>
      <c r="T43" s="935"/>
      <c r="U43" s="935"/>
      <c r="V43" s="935"/>
      <c r="W43" s="935"/>
      <c r="X43" s="935"/>
      <c r="Y43" s="935"/>
      <c r="Z43" s="935"/>
      <c r="AA43" s="1111" t="s">
        <v>690</v>
      </c>
      <c r="AB43" s="1112" t="s">
        <v>146</v>
      </c>
      <c r="AC43" s="1114">
        <f>'BRONJONG 5'!$AA$30</f>
        <v>0.5</v>
      </c>
      <c r="AD43" s="1111" t="s">
        <v>628</v>
      </c>
      <c r="AE43" s="915"/>
      <c r="AF43" s="915"/>
      <c r="AG43" s="915"/>
      <c r="AH43" s="1225" t="s">
        <v>237</v>
      </c>
      <c r="AI43" s="1226"/>
      <c r="AJ43" s="1226"/>
      <c r="AK43" s="1226"/>
      <c r="AL43" s="1226"/>
      <c r="AM43" s="1226"/>
      <c r="AN43" s="1244"/>
      <c r="AO43" s="1244"/>
      <c r="AP43" s="1244"/>
      <c r="AQ43" s="1245"/>
    </row>
    <row r="44" spans="2:43" ht="22" thickBot="1">
      <c r="B44" s="116"/>
      <c r="C44" s="1037"/>
      <c r="D44" s="1037"/>
      <c r="E44" s="1037"/>
      <c r="F44" s="935"/>
      <c r="G44" s="935"/>
      <c r="H44" s="935"/>
      <c r="I44" s="935"/>
      <c r="J44" s="935"/>
      <c r="K44" s="935"/>
      <c r="L44" s="935"/>
      <c r="M44" s="935"/>
      <c r="N44" s="935"/>
      <c r="O44" s="935"/>
      <c r="P44" s="935"/>
      <c r="Q44" s="935"/>
      <c r="R44" s="935"/>
      <c r="S44" s="935"/>
      <c r="T44" s="935"/>
      <c r="U44" s="935"/>
      <c r="V44" s="935"/>
      <c r="W44" s="935"/>
      <c r="X44" s="935"/>
      <c r="Y44" s="935"/>
      <c r="Z44" s="935"/>
      <c r="AA44" s="1111" t="s">
        <v>692</v>
      </c>
      <c r="AB44" s="1112" t="s">
        <v>146</v>
      </c>
      <c r="AC44" s="1114">
        <f>'BRONJONG 5'!$AA$31</f>
        <v>0.5</v>
      </c>
      <c r="AD44" s="1111" t="s">
        <v>628</v>
      </c>
      <c r="AE44" s="915"/>
      <c r="AF44" s="915"/>
      <c r="AG44" s="915"/>
      <c r="AH44" s="1228" t="str">
        <f>INPUT!$M$19</f>
        <v>Rumah Sehat</v>
      </c>
      <c r="AI44" s="1229"/>
      <c r="AJ44" s="1229"/>
      <c r="AK44" s="1229"/>
      <c r="AL44" s="1229"/>
      <c r="AM44" s="1229"/>
      <c r="AN44" s="1220"/>
      <c r="AO44" s="1220"/>
      <c r="AP44" s="1220"/>
      <c r="AQ44" s="1221"/>
    </row>
    <row r="45" spans="2:43" ht="21">
      <c r="B45" s="116"/>
      <c r="C45" s="1037"/>
      <c r="D45" s="1037"/>
      <c r="E45" s="1037"/>
      <c r="F45" s="935"/>
      <c r="G45" s="935"/>
      <c r="H45" s="935"/>
      <c r="I45" s="935"/>
      <c r="J45" s="935"/>
      <c r="K45" s="935"/>
      <c r="L45" s="935"/>
      <c r="M45" s="935"/>
      <c r="N45" s="935"/>
      <c r="O45" s="935"/>
      <c r="P45" s="935"/>
      <c r="Q45" s="935"/>
      <c r="R45" s="935"/>
      <c r="S45" s="935"/>
      <c r="T45" s="935"/>
      <c r="U45" s="935"/>
      <c r="V45" s="935"/>
      <c r="W45" s="935"/>
      <c r="X45" s="935"/>
      <c r="Y45" s="935"/>
      <c r="Z45" s="935"/>
      <c r="AA45" s="1111" t="s">
        <v>693</v>
      </c>
      <c r="AB45" s="1112" t="s">
        <v>146</v>
      </c>
      <c r="AC45" s="1114">
        <f>'BRONJONG 5'!$AA$32</f>
        <v>1</v>
      </c>
      <c r="AD45" s="1111" t="s">
        <v>628</v>
      </c>
      <c r="AE45" s="915"/>
      <c r="AF45" s="915"/>
      <c r="AG45" s="915"/>
      <c r="AH45" s="1225" t="s">
        <v>127</v>
      </c>
      <c r="AI45" s="1226"/>
      <c r="AJ45" s="1226"/>
      <c r="AK45" s="1226"/>
      <c r="AL45" s="1226"/>
      <c r="AM45" s="1226"/>
      <c r="AN45" s="1226"/>
      <c r="AO45" s="1226"/>
      <c r="AP45" s="1226"/>
      <c r="AQ45" s="1227"/>
    </row>
    <row r="46" spans="2:43" ht="22" thickBot="1">
      <c r="B46" s="116"/>
      <c r="C46" s="1037"/>
      <c r="D46" s="1037"/>
      <c r="E46" s="1037"/>
      <c r="F46" s="935"/>
      <c r="G46" s="935"/>
      <c r="H46" s="935"/>
      <c r="I46" s="935"/>
      <c r="J46" s="935"/>
      <c r="K46" s="935"/>
      <c r="L46" s="935"/>
      <c r="M46" s="935"/>
      <c r="N46" s="935"/>
      <c r="O46" s="935"/>
      <c r="P46" s="935"/>
      <c r="Q46" s="935"/>
      <c r="R46" s="935"/>
      <c r="S46" s="935"/>
      <c r="T46" s="935"/>
      <c r="U46" s="935"/>
      <c r="V46" s="935"/>
      <c r="W46" s="935"/>
      <c r="X46" s="935"/>
      <c r="Y46" s="935"/>
      <c r="Z46" s="935"/>
      <c r="AA46" s="1115" t="s">
        <v>694</v>
      </c>
      <c r="AB46" s="1112" t="s">
        <v>146</v>
      </c>
      <c r="AC46" s="1114">
        <f>'BRONJONG 5'!$AA$45</f>
        <v>0.5</v>
      </c>
      <c r="AD46" s="1111" t="s">
        <v>628</v>
      </c>
      <c r="AE46" s="915"/>
      <c r="AF46" s="915"/>
      <c r="AG46" s="915"/>
      <c r="AH46" s="1228" t="str">
        <f>INPUT!$M$10</f>
        <v>Dusun…</v>
      </c>
      <c r="AI46" s="1229"/>
      <c r="AJ46" s="1229"/>
      <c r="AK46" s="1229"/>
      <c r="AL46" s="1229"/>
      <c r="AM46" s="1229"/>
      <c r="AN46" s="1229"/>
      <c r="AO46" s="1229"/>
      <c r="AP46" s="1229"/>
      <c r="AQ46" s="1230"/>
    </row>
    <row r="47" spans="2:43" ht="21">
      <c r="B47" s="116"/>
      <c r="C47" s="1037"/>
      <c r="D47" s="1037"/>
      <c r="E47" s="1037"/>
      <c r="F47" s="935"/>
      <c r="G47" s="935"/>
      <c r="H47" s="935"/>
      <c r="I47" s="935"/>
      <c r="J47" s="935"/>
      <c r="K47" s="935"/>
      <c r="L47" s="935"/>
      <c r="M47" s="935"/>
      <c r="N47" s="935"/>
      <c r="O47" s="935"/>
      <c r="P47" s="935"/>
      <c r="Q47" s="935"/>
      <c r="R47" s="935"/>
      <c r="S47" s="935"/>
      <c r="T47" s="935"/>
      <c r="U47" s="935"/>
      <c r="V47" s="935"/>
      <c r="W47" s="935"/>
      <c r="X47" s="935"/>
      <c r="Y47" s="935"/>
      <c r="Z47" s="935"/>
      <c r="AA47" s="935"/>
      <c r="AB47" s="935"/>
      <c r="AC47" s="915"/>
      <c r="AD47" s="1037"/>
      <c r="AE47" s="915"/>
      <c r="AF47" s="915"/>
      <c r="AG47" s="915"/>
      <c r="AH47" s="1225" t="s">
        <v>238</v>
      </c>
      <c r="AI47" s="1226"/>
      <c r="AJ47" s="1226"/>
      <c r="AK47" s="1226"/>
      <c r="AL47" s="1226"/>
      <c r="AM47" s="1226"/>
      <c r="AN47" s="1231"/>
      <c r="AO47" s="1231"/>
      <c r="AP47" s="1231"/>
      <c r="AQ47" s="1232"/>
    </row>
    <row r="48" spans="2:43" ht="22" thickBot="1">
      <c r="B48" s="116"/>
      <c r="C48" s="1037"/>
      <c r="D48" s="1037"/>
      <c r="E48" s="1037"/>
      <c r="F48" s="935"/>
      <c r="G48" s="935"/>
      <c r="H48" s="935"/>
      <c r="I48" s="935"/>
      <c r="J48" s="935"/>
      <c r="K48" s="935"/>
      <c r="L48" s="935"/>
      <c r="M48" s="935"/>
      <c r="N48" s="935"/>
      <c r="O48" s="935"/>
      <c r="P48" s="935"/>
      <c r="Q48" s="935"/>
      <c r="R48" s="935"/>
      <c r="S48" s="935"/>
      <c r="T48" s="935"/>
      <c r="U48" s="935"/>
      <c r="V48" s="935"/>
      <c r="W48" s="935"/>
      <c r="X48" s="935"/>
      <c r="Y48" s="935"/>
      <c r="Z48" s="935"/>
      <c r="AA48" s="935"/>
      <c r="AB48" s="935"/>
      <c r="AC48" s="915"/>
      <c r="AD48" s="1037"/>
      <c r="AE48" s="915"/>
      <c r="AF48" s="915"/>
      <c r="AG48" s="915"/>
      <c r="AH48" s="1233" t="s">
        <v>615</v>
      </c>
      <c r="AI48" s="1234"/>
      <c r="AJ48" s="1234"/>
      <c r="AK48" s="1234"/>
      <c r="AL48" s="1234"/>
      <c r="AM48" s="1234"/>
      <c r="AN48" s="1235"/>
      <c r="AO48" s="1235"/>
      <c r="AP48" s="1235"/>
      <c r="AQ48" s="1236"/>
    </row>
    <row r="49" spans="2:43" ht="22" thickBot="1">
      <c r="B49" s="116"/>
      <c r="C49" s="1037"/>
      <c r="D49" s="1037"/>
      <c r="E49" s="1037"/>
      <c r="F49" s="935"/>
      <c r="G49" s="935"/>
      <c r="H49" s="935"/>
      <c r="I49" s="935"/>
      <c r="J49" s="935"/>
      <c r="K49" s="935"/>
      <c r="L49" s="935"/>
      <c r="M49" s="935"/>
      <c r="N49" s="935"/>
      <c r="O49" s="935"/>
      <c r="P49" s="935"/>
      <c r="Q49" s="935"/>
      <c r="R49" s="935"/>
      <c r="S49" s="935"/>
      <c r="T49" s="935"/>
      <c r="U49" s="935"/>
      <c r="V49" s="935"/>
      <c r="W49" s="935"/>
      <c r="X49" s="935"/>
      <c r="Y49" s="935"/>
      <c r="Z49" s="935"/>
      <c r="AA49" s="935"/>
      <c r="AB49" s="935"/>
      <c r="AC49" s="915"/>
      <c r="AD49" s="1037"/>
      <c r="AE49" s="915"/>
      <c r="AF49" s="915"/>
      <c r="AG49" s="915"/>
      <c r="AH49" s="1206" t="s">
        <v>239</v>
      </c>
      <c r="AI49" s="1207"/>
      <c r="AJ49" s="1207"/>
      <c r="AK49" s="1207"/>
      <c r="AL49" s="1207"/>
      <c r="AM49" s="1207"/>
      <c r="AN49" s="1207"/>
      <c r="AO49" s="1207"/>
      <c r="AP49" s="1207"/>
      <c r="AQ49" s="1208"/>
    </row>
    <row r="50" spans="2:43" ht="21">
      <c r="B50" s="116"/>
      <c r="C50" s="1037"/>
      <c r="D50" s="1037"/>
      <c r="E50" s="1037"/>
      <c r="F50" s="935"/>
      <c r="G50" s="935"/>
      <c r="H50" s="935"/>
      <c r="I50" s="935"/>
      <c r="J50" s="935"/>
      <c r="K50" s="935"/>
      <c r="L50" s="935"/>
      <c r="M50" s="935"/>
      <c r="N50" s="935"/>
      <c r="O50" s="935"/>
      <c r="P50" s="935"/>
      <c r="Q50" s="935"/>
      <c r="R50" s="935"/>
      <c r="S50" s="935"/>
      <c r="T50" s="935"/>
      <c r="U50" s="935"/>
      <c r="V50" s="935"/>
      <c r="W50" s="935"/>
      <c r="X50" s="935"/>
      <c r="Y50" s="935"/>
      <c r="Z50" s="935"/>
      <c r="AA50" s="935"/>
      <c r="AB50" s="935"/>
      <c r="AC50" s="915"/>
      <c r="AD50" s="1037"/>
      <c r="AE50" s="915"/>
      <c r="AF50" s="915"/>
      <c r="AG50" s="915"/>
      <c r="AH50" s="1209" t="s">
        <v>240</v>
      </c>
      <c r="AI50" s="1210"/>
      <c r="AJ50" s="1210"/>
      <c r="AK50" s="1210"/>
      <c r="AL50" s="1210"/>
      <c r="AM50" s="1209" t="s">
        <v>19</v>
      </c>
      <c r="AN50" s="1210"/>
      <c r="AO50" s="1210"/>
      <c r="AP50" s="1210"/>
      <c r="AQ50" s="1211"/>
    </row>
    <row r="51" spans="2:43" ht="21">
      <c r="B51" s="116"/>
      <c r="C51" s="1037"/>
      <c r="D51" s="1037"/>
      <c r="E51" s="1037"/>
      <c r="F51" s="935"/>
      <c r="G51" s="935"/>
      <c r="H51" s="935"/>
      <c r="I51" s="935"/>
      <c r="J51" s="935"/>
      <c r="K51" s="935"/>
      <c r="L51" s="935"/>
      <c r="M51" s="935"/>
      <c r="N51" s="935"/>
      <c r="O51" s="935"/>
      <c r="P51" s="935"/>
      <c r="Q51" s="935"/>
      <c r="R51" s="935"/>
      <c r="S51" s="935"/>
      <c r="T51" s="935"/>
      <c r="U51" s="935"/>
      <c r="V51" s="935"/>
      <c r="W51" s="935"/>
      <c r="X51" s="935"/>
      <c r="Y51" s="935"/>
      <c r="Z51" s="935"/>
      <c r="AA51" s="935"/>
      <c r="AB51" s="935"/>
      <c r="AC51" s="915"/>
      <c r="AD51" s="1037"/>
      <c r="AE51" s="915"/>
      <c r="AF51" s="915"/>
      <c r="AG51" s="915"/>
      <c r="AH51" s="587"/>
      <c r="AI51" s="588"/>
      <c r="AJ51" s="588"/>
      <c r="AK51" s="588"/>
      <c r="AL51" s="588"/>
      <c r="AM51" s="587"/>
      <c r="AN51" s="588"/>
      <c r="AO51" s="588"/>
      <c r="AP51" s="588"/>
      <c r="AQ51" s="589"/>
    </row>
    <row r="52" spans="2:43" ht="21">
      <c r="B52" s="116"/>
      <c r="C52" s="1037"/>
      <c r="D52" s="1037"/>
      <c r="E52" s="1037"/>
      <c r="F52" s="935"/>
      <c r="G52" s="935"/>
      <c r="H52" s="935"/>
      <c r="I52" s="935"/>
      <c r="J52" s="935"/>
      <c r="K52" s="935"/>
      <c r="L52" s="935"/>
      <c r="M52" s="935"/>
      <c r="N52" s="935"/>
      <c r="O52" s="935"/>
      <c r="P52" s="935"/>
      <c r="Q52" s="935"/>
      <c r="R52" s="935"/>
      <c r="S52" s="935"/>
      <c r="T52" s="935"/>
      <c r="U52" s="935"/>
      <c r="V52" s="935"/>
      <c r="W52" s="935"/>
      <c r="X52" s="935"/>
      <c r="Y52" s="935"/>
      <c r="Z52" s="935"/>
      <c r="AA52" s="935"/>
      <c r="AB52" s="935"/>
      <c r="AC52" s="915"/>
      <c r="AD52" s="1037"/>
      <c r="AE52" s="915"/>
      <c r="AF52" s="915"/>
      <c r="AG52" s="915"/>
      <c r="AH52" s="587"/>
      <c r="AI52" s="588"/>
      <c r="AJ52" s="588"/>
      <c r="AK52" s="588"/>
      <c r="AL52" s="588"/>
      <c r="AM52" s="587"/>
      <c r="AN52" s="588"/>
      <c r="AO52" s="588"/>
      <c r="AP52" s="588"/>
      <c r="AQ52" s="589"/>
    </row>
    <row r="53" spans="2:43" ht="22" thickBot="1">
      <c r="B53" s="120"/>
      <c r="C53" s="1037"/>
      <c r="D53" s="1037"/>
      <c r="E53" s="1037"/>
      <c r="F53" s="935"/>
      <c r="G53" s="935"/>
      <c r="H53" s="935"/>
      <c r="I53" s="935"/>
      <c r="J53" s="935"/>
      <c r="K53" s="935"/>
      <c r="L53" s="935"/>
      <c r="M53" s="935"/>
      <c r="N53" s="935"/>
      <c r="O53" s="935"/>
      <c r="P53" s="935"/>
      <c r="Q53" s="935"/>
      <c r="R53" s="935"/>
      <c r="S53" s="935"/>
      <c r="T53" s="935"/>
      <c r="U53" s="935"/>
      <c r="V53" s="935"/>
      <c r="W53" s="935"/>
      <c r="X53" s="935"/>
      <c r="Y53" s="935"/>
      <c r="Z53" s="935"/>
      <c r="AA53" s="935"/>
      <c r="AB53" s="935"/>
      <c r="AC53" s="915"/>
      <c r="AD53" s="1037"/>
      <c r="AE53" s="915"/>
      <c r="AF53" s="915"/>
      <c r="AG53" s="915"/>
      <c r="AH53" s="1237" t="str">
        <f>INPUT!$M$16</f>
        <v>Supriono</v>
      </c>
      <c r="AI53" s="1238"/>
      <c r="AJ53" s="1238"/>
      <c r="AK53" s="1238"/>
      <c r="AL53" s="1238"/>
      <c r="AM53" s="1237" t="str">
        <f>INPUT!$M$15</f>
        <v>Sujito</v>
      </c>
      <c r="AN53" s="1238"/>
      <c r="AO53" s="1238"/>
      <c r="AP53" s="1238"/>
      <c r="AQ53" s="1239"/>
    </row>
    <row r="54" spans="2:43" ht="22" thickBot="1">
      <c r="B54" s="116"/>
      <c r="C54" s="1037"/>
      <c r="D54" s="1037"/>
      <c r="E54" s="1037"/>
      <c r="F54" s="935"/>
      <c r="G54" s="935"/>
      <c r="H54" s="935"/>
      <c r="I54" s="935"/>
      <c r="J54" s="935"/>
      <c r="K54" s="935"/>
      <c r="L54" s="935"/>
      <c r="M54" s="935"/>
      <c r="N54" s="935"/>
      <c r="O54" s="935"/>
      <c r="P54" s="935"/>
      <c r="Q54" s="935"/>
      <c r="R54" s="935"/>
      <c r="S54" s="935"/>
      <c r="T54" s="935"/>
      <c r="U54" s="935"/>
      <c r="V54" s="935"/>
      <c r="W54" s="935"/>
      <c r="X54" s="935"/>
      <c r="Y54" s="935"/>
      <c r="Z54" s="935"/>
      <c r="AA54" s="935"/>
      <c r="AB54" s="935"/>
      <c r="AC54" s="915"/>
      <c r="AD54" s="1037"/>
      <c r="AE54" s="915"/>
      <c r="AF54" s="915"/>
      <c r="AG54" s="915"/>
      <c r="AH54" s="1206" t="s">
        <v>241</v>
      </c>
      <c r="AI54" s="1207"/>
      <c r="AJ54" s="1207"/>
      <c r="AK54" s="1207"/>
      <c r="AL54" s="1207"/>
      <c r="AM54" s="1207"/>
      <c r="AN54" s="1207"/>
      <c r="AO54" s="1207"/>
      <c r="AP54" s="1207"/>
      <c r="AQ54" s="1208"/>
    </row>
    <row r="55" spans="2:43" ht="20">
      <c r="B55" s="116"/>
      <c r="C55" s="1037"/>
      <c r="D55" s="1037"/>
      <c r="E55" s="1037"/>
      <c r="F55" s="915"/>
      <c r="G55" s="915"/>
      <c r="H55" s="915"/>
      <c r="I55" s="915"/>
      <c r="J55" s="915"/>
      <c r="K55" s="915"/>
      <c r="L55" s="915"/>
      <c r="M55" s="915"/>
      <c r="N55" s="915"/>
      <c r="O55" s="915"/>
      <c r="P55" s="915"/>
      <c r="Q55" s="915"/>
      <c r="R55" s="915"/>
      <c r="S55" s="915"/>
      <c r="T55" s="915"/>
      <c r="U55" s="915"/>
      <c r="V55" s="915"/>
      <c r="W55" s="915"/>
      <c r="X55" s="915"/>
      <c r="Y55" s="915"/>
      <c r="Z55" s="915"/>
      <c r="AA55" s="915"/>
      <c r="AB55" s="915"/>
      <c r="AC55" s="915"/>
      <c r="AD55" s="1037"/>
      <c r="AE55" s="915"/>
      <c r="AF55" s="915"/>
      <c r="AG55" s="915"/>
      <c r="AH55" s="1209" t="str">
        <f>INPUT!$C$14</f>
        <v>Tenaga Ahli Teknik</v>
      </c>
      <c r="AI55" s="1210"/>
      <c r="AJ55" s="1210"/>
      <c r="AK55" s="1210"/>
      <c r="AL55" s="1210"/>
      <c r="AM55" s="1210"/>
      <c r="AN55" s="1210"/>
      <c r="AO55" s="1210"/>
      <c r="AP55" s="1210"/>
      <c r="AQ55" s="1211"/>
    </row>
    <row r="56" spans="2:43" ht="20">
      <c r="B56" s="116"/>
      <c r="C56" s="1037"/>
      <c r="D56" s="1037"/>
      <c r="E56" s="119"/>
      <c r="F56" s="917"/>
      <c r="G56" s="918"/>
      <c r="H56" s="919"/>
      <c r="I56" s="915"/>
      <c r="J56" s="915"/>
      <c r="K56" s="915"/>
      <c r="L56" s="915"/>
      <c r="M56" s="915"/>
      <c r="N56" s="915"/>
      <c r="O56" s="915"/>
      <c r="P56" s="930"/>
      <c r="Q56" s="930"/>
      <c r="R56" s="915"/>
      <c r="S56" s="915"/>
      <c r="T56" s="915"/>
      <c r="U56" s="915"/>
      <c r="V56" s="915"/>
      <c r="W56" s="915"/>
      <c r="X56" s="919"/>
      <c r="Y56" s="918"/>
      <c r="Z56" s="917"/>
      <c r="AA56" s="917"/>
      <c r="AB56" s="915"/>
      <c r="AC56" s="915"/>
      <c r="AD56" s="1037"/>
      <c r="AE56" s="915"/>
      <c r="AF56" s="915"/>
      <c r="AG56" s="915"/>
      <c r="AH56" s="587"/>
      <c r="AI56" s="588"/>
      <c r="AJ56" s="588"/>
      <c r="AK56" s="588"/>
      <c r="AL56" s="588"/>
      <c r="AM56" s="588"/>
      <c r="AN56" s="588"/>
      <c r="AO56" s="588"/>
      <c r="AP56" s="588"/>
      <c r="AQ56" s="589"/>
    </row>
    <row r="57" spans="2:43" ht="20">
      <c r="B57" s="116"/>
      <c r="C57" s="1037"/>
      <c r="D57" s="1037"/>
      <c r="E57" s="1037"/>
      <c r="F57" s="915"/>
      <c r="G57" s="915"/>
      <c r="H57" s="915"/>
      <c r="I57" s="915"/>
      <c r="J57" s="915"/>
      <c r="K57" s="915"/>
      <c r="L57" s="915"/>
      <c r="M57" s="915"/>
      <c r="N57" s="915"/>
      <c r="O57" s="915"/>
      <c r="P57" s="930"/>
      <c r="Q57" s="930"/>
      <c r="R57" s="915"/>
      <c r="S57" s="915"/>
      <c r="T57" s="915"/>
      <c r="U57" s="915"/>
      <c r="V57" s="915"/>
      <c r="W57" s="915"/>
      <c r="X57" s="915"/>
      <c r="Y57" s="915"/>
      <c r="Z57" s="915"/>
      <c r="AA57" s="915"/>
      <c r="AB57" s="915"/>
      <c r="AC57" s="915"/>
      <c r="AD57" s="1037"/>
      <c r="AE57" s="915"/>
      <c r="AF57" s="915"/>
      <c r="AG57" s="915"/>
      <c r="AH57" s="587"/>
      <c r="AI57" s="588"/>
      <c r="AJ57" s="588"/>
      <c r="AK57" s="588"/>
      <c r="AL57" s="588"/>
      <c r="AM57" s="588"/>
      <c r="AN57" s="588"/>
      <c r="AO57" s="588"/>
      <c r="AP57" s="588"/>
      <c r="AQ57" s="589"/>
    </row>
    <row r="58" spans="2:43" ht="20">
      <c r="B58" s="116"/>
      <c r="C58" s="1037"/>
      <c r="D58" s="1037"/>
      <c r="E58" s="1037"/>
      <c r="F58" s="915"/>
      <c r="G58" s="915"/>
      <c r="H58" s="915"/>
      <c r="I58" s="920"/>
      <c r="J58" s="920"/>
      <c r="K58" s="920"/>
      <c r="L58" s="920"/>
      <c r="M58" s="920"/>
      <c r="N58" s="915"/>
      <c r="O58" s="915"/>
      <c r="P58" s="915"/>
      <c r="Q58" s="915"/>
      <c r="R58" s="920"/>
      <c r="S58" s="920"/>
      <c r="T58" s="920"/>
      <c r="U58" s="920"/>
      <c r="V58" s="920"/>
      <c r="W58" s="915"/>
      <c r="X58" s="915"/>
      <c r="Y58" s="915"/>
      <c r="Z58" s="915"/>
      <c r="AA58" s="915"/>
      <c r="AB58" s="915"/>
      <c r="AC58" s="915"/>
      <c r="AD58" s="1037"/>
      <c r="AE58" s="915"/>
      <c r="AF58" s="915"/>
      <c r="AG58" s="915"/>
      <c r="AH58" s="587"/>
      <c r="AI58" s="588"/>
      <c r="AJ58" s="588"/>
      <c r="AK58" s="588"/>
      <c r="AL58" s="588"/>
      <c r="AM58" s="588"/>
      <c r="AN58" s="588"/>
      <c r="AO58" s="588"/>
      <c r="AP58" s="588"/>
      <c r="AQ58" s="589"/>
    </row>
    <row r="59" spans="2:43" ht="21" thickBot="1">
      <c r="B59" s="116"/>
      <c r="C59" s="1037"/>
      <c r="D59" s="1037"/>
      <c r="E59" s="1037"/>
      <c r="F59" s="915"/>
      <c r="G59" s="915"/>
      <c r="H59" s="915"/>
      <c r="I59" s="915"/>
      <c r="J59" s="915"/>
      <c r="K59" s="915"/>
      <c r="L59" s="915"/>
      <c r="M59" s="915"/>
      <c r="N59" s="915"/>
      <c r="O59" s="915"/>
      <c r="P59" s="915"/>
      <c r="Q59" s="915"/>
      <c r="R59" s="915"/>
      <c r="S59" s="915"/>
      <c r="T59" s="915"/>
      <c r="U59" s="915"/>
      <c r="V59" s="915"/>
      <c r="W59" s="915"/>
      <c r="X59" s="915"/>
      <c r="Y59" s="915"/>
      <c r="Z59" s="915"/>
      <c r="AA59" s="915"/>
      <c r="AB59" s="915"/>
      <c r="AC59" s="915"/>
      <c r="AD59" s="1037"/>
      <c r="AE59" s="915"/>
      <c r="AF59" s="915"/>
      <c r="AG59" s="915"/>
      <c r="AH59" s="1212" t="s">
        <v>18</v>
      </c>
      <c r="AI59" s="1213"/>
      <c r="AJ59" s="1213"/>
      <c r="AK59" s="1213"/>
      <c r="AL59" s="1213"/>
      <c r="AM59" s="1213"/>
      <c r="AN59" s="1213"/>
      <c r="AO59" s="1213"/>
      <c r="AP59" s="1213"/>
      <c r="AQ59" s="1214"/>
    </row>
    <row r="60" spans="2:43" ht="21" thickBot="1">
      <c r="B60" s="116"/>
      <c r="C60" s="1037"/>
      <c r="D60" s="1037"/>
      <c r="E60" s="1037"/>
      <c r="F60" s="915"/>
      <c r="G60" s="915"/>
      <c r="H60" s="915"/>
      <c r="I60" s="915"/>
      <c r="J60" s="915"/>
      <c r="K60" s="921"/>
      <c r="L60" s="915"/>
      <c r="M60" s="915"/>
      <c r="N60" s="915"/>
      <c r="O60" s="915"/>
      <c r="P60" s="915"/>
      <c r="Q60" s="931"/>
      <c r="R60" s="931"/>
      <c r="S60" s="922"/>
      <c r="T60" s="922"/>
      <c r="U60" s="923"/>
      <c r="V60" s="915"/>
      <c r="W60" s="915"/>
      <c r="X60" s="915"/>
      <c r="Y60" s="915"/>
      <c r="Z60" s="915"/>
      <c r="AA60" s="915"/>
      <c r="AB60" s="915"/>
      <c r="AC60" s="915"/>
      <c r="AD60" s="1037"/>
      <c r="AE60" s="915"/>
      <c r="AF60" s="915"/>
      <c r="AG60" s="915"/>
      <c r="AH60" s="1206" t="s">
        <v>242</v>
      </c>
      <c r="AI60" s="1207"/>
      <c r="AJ60" s="1207"/>
      <c r="AK60" s="1207"/>
      <c r="AL60" s="1207"/>
      <c r="AM60" s="1207"/>
      <c r="AN60" s="1207"/>
      <c r="AO60" s="1207"/>
      <c r="AP60" s="1207"/>
      <c r="AQ60" s="1208"/>
    </row>
    <row r="61" spans="2:43" ht="20">
      <c r="B61" s="116"/>
      <c r="C61" s="1037"/>
      <c r="D61" s="1037"/>
      <c r="E61" s="1037"/>
      <c r="F61" s="915"/>
      <c r="G61" s="915"/>
      <c r="H61" s="915"/>
      <c r="I61" s="915"/>
      <c r="J61" s="915"/>
      <c r="K61" s="915"/>
      <c r="L61" s="915"/>
      <c r="M61" s="915"/>
      <c r="N61" s="915"/>
      <c r="O61" s="915"/>
      <c r="P61" s="924"/>
      <c r="Q61" s="915"/>
      <c r="R61" s="915"/>
      <c r="S61" s="915"/>
      <c r="T61" s="915"/>
      <c r="U61" s="915"/>
      <c r="V61" s="915"/>
      <c r="W61" s="915"/>
      <c r="X61" s="915"/>
      <c r="Y61" s="915"/>
      <c r="Z61" s="915"/>
      <c r="AA61" s="915"/>
      <c r="AB61" s="915"/>
      <c r="AC61" s="915"/>
      <c r="AD61" s="1037"/>
      <c r="AE61" s="915"/>
      <c r="AF61" s="915"/>
      <c r="AG61" s="915"/>
      <c r="AH61" s="1209" t="str">
        <f>INPUT!$C$13</f>
        <v>Kepala Desa</v>
      </c>
      <c r="AI61" s="1210"/>
      <c r="AJ61" s="1210"/>
      <c r="AK61" s="1210"/>
      <c r="AL61" s="1210"/>
      <c r="AM61" s="1210"/>
      <c r="AN61" s="1210"/>
      <c r="AO61" s="1210"/>
      <c r="AP61" s="1210"/>
      <c r="AQ61" s="1211"/>
    </row>
    <row r="62" spans="2:43" ht="20">
      <c r="B62" s="116"/>
      <c r="C62" s="1037"/>
      <c r="D62" s="1037"/>
      <c r="E62" s="1037"/>
      <c r="F62" s="915"/>
      <c r="G62" s="915"/>
      <c r="H62" s="915"/>
      <c r="I62" s="915"/>
      <c r="J62" s="915"/>
      <c r="K62" s="915"/>
      <c r="L62" s="915"/>
      <c r="M62" s="915"/>
      <c r="N62" s="915"/>
      <c r="O62" s="915"/>
      <c r="P62" s="915"/>
      <c r="Q62" s="915"/>
      <c r="R62" s="915"/>
      <c r="S62" s="915"/>
      <c r="T62" s="915"/>
      <c r="U62" s="915"/>
      <c r="V62" s="915"/>
      <c r="W62" s="915"/>
      <c r="X62" s="915"/>
      <c r="Y62" s="915"/>
      <c r="Z62" s="915"/>
      <c r="AA62" s="915"/>
      <c r="AB62" s="915"/>
      <c r="AC62" s="915"/>
      <c r="AD62" s="1037"/>
      <c r="AE62" s="915"/>
      <c r="AF62" s="915"/>
      <c r="AG62" s="915"/>
      <c r="AH62" s="587"/>
      <c r="AI62" s="588"/>
      <c r="AJ62" s="588"/>
      <c r="AK62" s="588"/>
      <c r="AL62" s="588"/>
      <c r="AM62" s="588"/>
      <c r="AN62" s="588"/>
      <c r="AO62" s="588"/>
      <c r="AP62" s="588"/>
      <c r="AQ62" s="589"/>
    </row>
    <row r="63" spans="2:43" ht="20">
      <c r="B63" s="116"/>
      <c r="C63" s="1037"/>
      <c r="D63" s="1037"/>
      <c r="E63" s="1037"/>
      <c r="F63" s="915"/>
      <c r="G63" s="915"/>
      <c r="H63" s="915"/>
      <c r="I63" s="915"/>
      <c r="J63" s="915"/>
      <c r="K63" s="915"/>
      <c r="L63" s="915"/>
      <c r="M63" s="915"/>
      <c r="N63" s="915"/>
      <c r="O63" s="915"/>
      <c r="P63" s="915"/>
      <c r="Q63" s="915"/>
      <c r="R63" s="915"/>
      <c r="S63" s="915"/>
      <c r="T63" s="915"/>
      <c r="U63" s="915"/>
      <c r="V63" s="915"/>
      <c r="W63" s="915"/>
      <c r="X63" s="915"/>
      <c r="Y63" s="915"/>
      <c r="Z63" s="915"/>
      <c r="AA63" s="915"/>
      <c r="AB63" s="915"/>
      <c r="AC63" s="936"/>
      <c r="AD63" s="1037"/>
      <c r="AE63" s="923"/>
      <c r="AF63" s="915"/>
      <c r="AG63" s="915"/>
      <c r="AH63" s="587"/>
      <c r="AI63" s="588"/>
      <c r="AJ63" s="588"/>
      <c r="AK63" s="588"/>
      <c r="AL63" s="588"/>
      <c r="AM63" s="588"/>
      <c r="AN63" s="588"/>
      <c r="AO63" s="588"/>
      <c r="AP63" s="588"/>
      <c r="AQ63" s="589"/>
    </row>
    <row r="64" spans="2:43" ht="20">
      <c r="B64" s="116"/>
      <c r="C64" s="1037"/>
      <c r="D64" s="1037"/>
      <c r="E64" s="1037"/>
      <c r="F64" s="915"/>
      <c r="G64" s="915"/>
      <c r="H64" s="915"/>
      <c r="I64" s="915"/>
      <c r="J64" s="915"/>
      <c r="K64" s="915"/>
      <c r="L64" s="915"/>
      <c r="M64" s="915"/>
      <c r="N64" s="915"/>
      <c r="O64" s="915"/>
      <c r="P64" s="915"/>
      <c r="Q64" s="915"/>
      <c r="R64" s="915"/>
      <c r="S64" s="915"/>
      <c r="T64" s="915"/>
      <c r="U64" s="915"/>
      <c r="V64" s="915"/>
      <c r="W64" s="915"/>
      <c r="X64" s="915"/>
      <c r="Y64" s="915"/>
      <c r="Z64" s="915"/>
      <c r="AA64" s="915"/>
      <c r="AB64" s="915"/>
      <c r="AC64" s="915"/>
      <c r="AD64" s="1037"/>
      <c r="AE64" s="915"/>
      <c r="AF64" s="915"/>
      <c r="AG64" s="915"/>
      <c r="AH64" s="1215" t="str">
        <f>INPUT!$M$13</f>
        <v>Ulfa Hidayah,SE</v>
      </c>
      <c r="AI64" s="1216"/>
      <c r="AJ64" s="1216"/>
      <c r="AK64" s="1216"/>
      <c r="AL64" s="1216"/>
      <c r="AM64" s="1216"/>
      <c r="AN64" s="1216"/>
      <c r="AO64" s="1216"/>
      <c r="AP64" s="1216"/>
      <c r="AQ64" s="1217"/>
    </row>
    <row r="65" spans="2:43" ht="21" thickBot="1">
      <c r="B65" s="116"/>
      <c r="C65" s="1037"/>
      <c r="D65" s="1037"/>
      <c r="E65" s="1037"/>
      <c r="F65" s="915"/>
      <c r="G65" s="915"/>
      <c r="H65" s="915"/>
      <c r="I65" s="915"/>
      <c r="J65" s="915"/>
      <c r="K65" s="915"/>
      <c r="L65" s="915"/>
      <c r="M65" s="915"/>
      <c r="N65" s="925"/>
      <c r="O65" s="926"/>
      <c r="P65" s="926"/>
      <c r="Q65" s="926"/>
      <c r="R65" s="932"/>
      <c r="S65" s="933"/>
      <c r="T65" s="926"/>
      <c r="U65" s="915"/>
      <c r="V65" s="915"/>
      <c r="W65" s="915"/>
      <c r="X65" s="915"/>
      <c r="Y65" s="915"/>
      <c r="Z65" s="915"/>
      <c r="AA65" s="915"/>
      <c r="AB65" s="915"/>
      <c r="AC65" s="915"/>
      <c r="AD65" s="1037"/>
      <c r="AE65" s="915"/>
      <c r="AF65" s="915"/>
      <c r="AG65" s="915"/>
      <c r="AH65" s="1218"/>
      <c r="AI65" s="1219"/>
      <c r="AJ65" s="1219"/>
      <c r="AK65" s="1219"/>
      <c r="AL65" s="1219"/>
      <c r="AM65" s="1219"/>
      <c r="AN65" s="1220"/>
      <c r="AO65" s="1220"/>
      <c r="AP65" s="1220"/>
      <c r="AQ65" s="1221"/>
    </row>
    <row r="66" spans="2:43" ht="15" thickBot="1">
      <c r="B66" s="937"/>
      <c r="C66" s="121"/>
      <c r="D66" s="121"/>
      <c r="E66" s="121"/>
      <c r="F66" s="121"/>
      <c r="G66" s="927"/>
      <c r="H66" s="927"/>
      <c r="I66" s="927"/>
      <c r="J66" s="927"/>
      <c r="K66" s="1222"/>
      <c r="L66" s="1222"/>
      <c r="M66" s="927"/>
      <c r="N66" s="927"/>
      <c r="O66" s="927"/>
      <c r="P66" s="927"/>
      <c r="Q66" s="927"/>
      <c r="R66" s="927"/>
      <c r="S66" s="927"/>
      <c r="T66" s="927"/>
      <c r="U66" s="927"/>
      <c r="V66" s="927"/>
      <c r="W66" s="927"/>
      <c r="X66" s="927"/>
      <c r="Y66" s="927"/>
      <c r="Z66" s="927"/>
      <c r="AA66" s="927"/>
      <c r="AB66" s="927"/>
      <c r="AC66" s="927"/>
      <c r="AD66" s="927"/>
      <c r="AE66" s="927"/>
      <c r="AF66" s="927"/>
      <c r="AG66" s="927"/>
      <c r="AH66" s="1206" t="s">
        <v>243</v>
      </c>
      <c r="AI66" s="1207"/>
      <c r="AJ66" s="1207"/>
      <c r="AK66" s="1207"/>
      <c r="AL66" s="1207"/>
      <c r="AM66" s="1207"/>
      <c r="AN66" s="1223"/>
      <c r="AO66" s="1223"/>
      <c r="AP66" s="1223"/>
      <c r="AQ66" s="1224"/>
    </row>
    <row r="67" spans="2:43" ht="14" thickBot="1"/>
    <row r="68" spans="2:43">
      <c r="B68" s="114"/>
      <c r="C68" s="115"/>
      <c r="D68" s="115"/>
      <c r="E68" s="115"/>
      <c r="F68" s="115"/>
      <c r="G68" s="115"/>
      <c r="H68" s="115"/>
      <c r="I68" s="115"/>
      <c r="J68" s="115"/>
      <c r="K68" s="115"/>
      <c r="L68" s="115"/>
      <c r="M68" s="115"/>
      <c r="N68" s="115"/>
      <c r="O68" s="122"/>
      <c r="P68" s="115"/>
      <c r="Q68" s="115"/>
      <c r="R68" s="115"/>
      <c r="S68" s="115"/>
      <c r="T68" s="115"/>
      <c r="U68" s="115"/>
      <c r="V68" s="115"/>
      <c r="W68" s="115"/>
      <c r="X68" s="115"/>
      <c r="Y68" s="115"/>
      <c r="Z68" s="115"/>
      <c r="AA68" s="115"/>
      <c r="AB68" s="115"/>
      <c r="AC68" s="115"/>
      <c r="AD68" s="115"/>
      <c r="AE68" s="115"/>
      <c r="AF68" s="115"/>
      <c r="AG68" s="115"/>
      <c r="AH68" s="124"/>
      <c r="AI68" s="125"/>
      <c r="AJ68" s="125"/>
      <c r="AK68" s="125"/>
      <c r="AL68" s="125"/>
      <c r="AM68" s="125"/>
      <c r="AN68" s="125"/>
      <c r="AO68" s="125"/>
      <c r="AP68" s="125"/>
      <c r="AQ68" s="127"/>
    </row>
    <row r="69" spans="2:43" ht="20">
      <c r="B69" s="116"/>
      <c r="C69" s="1037"/>
      <c r="D69" s="117"/>
      <c r="E69" s="1037"/>
      <c r="F69" s="118"/>
      <c r="G69" s="915"/>
      <c r="H69" s="915"/>
      <c r="I69" s="915"/>
      <c r="J69" s="915"/>
      <c r="K69" s="915"/>
      <c r="L69" s="915"/>
      <c r="M69" s="915"/>
      <c r="N69" s="915"/>
      <c r="O69" s="915"/>
      <c r="P69" s="915"/>
      <c r="Q69" s="915"/>
      <c r="R69" s="915"/>
      <c r="S69" s="915"/>
      <c r="T69" s="915"/>
      <c r="U69" s="915"/>
      <c r="V69" s="915"/>
      <c r="W69" s="915"/>
      <c r="X69" s="915"/>
      <c r="Y69" s="915"/>
      <c r="Z69" s="916"/>
      <c r="AA69" s="915"/>
      <c r="AB69" s="915"/>
      <c r="AC69" s="915"/>
      <c r="AD69" s="915"/>
      <c r="AE69" s="915"/>
      <c r="AF69" s="915"/>
      <c r="AG69" s="915"/>
      <c r="AH69" s="126"/>
      <c r="AI69" s="123"/>
      <c r="AJ69" s="123"/>
      <c r="AK69" s="123"/>
      <c r="AL69" s="123"/>
      <c r="AM69" s="123"/>
      <c r="AN69" s="123"/>
      <c r="AO69" s="123"/>
      <c r="AP69" s="123"/>
      <c r="AQ69" s="128"/>
    </row>
    <row r="70" spans="2:43" ht="21" thickBot="1">
      <c r="B70" s="116"/>
      <c r="C70" s="1037"/>
      <c r="D70" s="1037"/>
      <c r="E70" s="1037"/>
      <c r="F70" s="915"/>
      <c r="G70" s="915"/>
      <c r="H70" s="915"/>
      <c r="I70" s="915"/>
      <c r="J70" s="915"/>
      <c r="K70" s="915"/>
      <c r="L70" s="915"/>
      <c r="M70" s="915"/>
      <c r="N70" s="915"/>
      <c r="O70" s="915"/>
      <c r="P70" s="915"/>
      <c r="Q70" s="915"/>
      <c r="R70" s="915"/>
      <c r="S70" s="915"/>
      <c r="T70" s="915"/>
      <c r="U70" s="915"/>
      <c r="V70" s="915"/>
      <c r="W70" s="915"/>
      <c r="X70" s="915"/>
      <c r="Y70" s="915"/>
      <c r="Z70" s="915"/>
      <c r="AA70" s="915"/>
      <c r="AB70" s="915"/>
      <c r="AC70" s="915"/>
      <c r="AD70" s="1037"/>
      <c r="AE70" s="915"/>
      <c r="AF70" s="915"/>
      <c r="AG70" s="915"/>
      <c r="AH70" s="126"/>
      <c r="AI70" s="123"/>
      <c r="AJ70" s="123"/>
      <c r="AK70" s="123"/>
      <c r="AL70" s="123"/>
      <c r="AM70" s="123"/>
      <c r="AN70" s="129"/>
      <c r="AO70" s="129"/>
      <c r="AP70" s="129"/>
      <c r="AQ70" s="934"/>
    </row>
    <row r="71" spans="2:43" ht="21" thickBot="1">
      <c r="B71" s="116"/>
      <c r="C71" s="1037"/>
      <c r="D71" s="1037"/>
      <c r="E71" s="1037"/>
      <c r="F71" s="915"/>
      <c r="G71" s="915"/>
      <c r="H71" s="915"/>
      <c r="I71" s="915"/>
      <c r="J71" s="915"/>
      <c r="K71" s="915"/>
      <c r="L71" s="915"/>
      <c r="M71" s="915"/>
      <c r="N71" s="915"/>
      <c r="O71" s="915"/>
      <c r="P71" s="915"/>
      <c r="Q71" s="915"/>
      <c r="R71" s="915"/>
      <c r="S71" s="915"/>
      <c r="T71" s="915"/>
      <c r="U71" s="915"/>
      <c r="V71" s="915"/>
      <c r="W71" s="915"/>
      <c r="X71" s="915"/>
      <c r="Y71" s="915"/>
      <c r="Z71" s="915"/>
      <c r="AA71" s="915"/>
      <c r="AB71" s="915"/>
      <c r="AC71" s="915"/>
      <c r="AD71" s="1037"/>
      <c r="AE71" s="915"/>
      <c r="AF71" s="915"/>
      <c r="AG71" s="915"/>
      <c r="AH71" s="1240" t="str">
        <f>INPUT!C72&amp;" "&amp;INPUT!M72</f>
        <v xml:space="preserve"> </v>
      </c>
      <c r="AI71" s="1241"/>
      <c r="AJ71" s="1241"/>
      <c r="AK71" s="1241"/>
      <c r="AL71" s="1241"/>
      <c r="AM71" s="1241"/>
      <c r="AN71" s="1223"/>
      <c r="AO71" s="1223"/>
      <c r="AP71" s="1223"/>
      <c r="AQ71" s="1224"/>
    </row>
    <row r="72" spans="2:43" ht="22" thickBot="1">
      <c r="B72" s="116"/>
      <c r="C72" s="1037"/>
      <c r="D72" s="1037"/>
      <c r="E72" s="1037"/>
      <c r="F72" s="935"/>
      <c r="G72" s="935"/>
      <c r="H72" s="935"/>
      <c r="I72" s="935"/>
      <c r="J72" s="935"/>
      <c r="K72" s="935"/>
      <c r="L72" s="935"/>
      <c r="M72" s="935"/>
      <c r="N72" s="935"/>
      <c r="O72" s="935"/>
      <c r="P72" s="935"/>
      <c r="Q72" s="935"/>
      <c r="R72" s="935"/>
      <c r="S72" s="935"/>
      <c r="T72" s="935"/>
      <c r="U72" s="935"/>
      <c r="V72" s="935"/>
      <c r="W72" s="935"/>
      <c r="X72" s="935"/>
      <c r="Y72" s="935"/>
      <c r="Z72" s="935"/>
      <c r="AA72" s="935"/>
      <c r="AB72" s="935"/>
      <c r="AC72" s="915"/>
      <c r="AD72" s="1037"/>
      <c r="AE72" s="915"/>
      <c r="AF72" s="915"/>
      <c r="AG72" s="915"/>
      <c r="AH72" s="1240" t="str">
        <f>INPUT!$C$7&amp;" "&amp;INPUT!$M$7</f>
        <v>Kabupaten Monokwari</v>
      </c>
      <c r="AI72" s="1241"/>
      <c r="AJ72" s="1241"/>
      <c r="AK72" s="1241"/>
      <c r="AL72" s="1241"/>
      <c r="AM72" s="1241"/>
      <c r="AN72" s="1223"/>
      <c r="AO72" s="1223"/>
      <c r="AP72" s="1223"/>
      <c r="AQ72" s="1224"/>
    </row>
    <row r="73" spans="2:43" ht="22" thickBot="1">
      <c r="B73" s="116"/>
      <c r="C73" s="1037"/>
      <c r="D73" s="1037"/>
      <c r="E73" s="119"/>
      <c r="F73" s="935"/>
      <c r="G73" s="935"/>
      <c r="H73" s="935"/>
      <c r="I73" s="935"/>
      <c r="J73" s="935"/>
      <c r="K73" s="935"/>
      <c r="L73" s="935"/>
      <c r="M73" s="935"/>
      <c r="N73" s="935"/>
      <c r="O73" s="935"/>
      <c r="P73" s="935"/>
      <c r="Q73" s="935"/>
      <c r="R73" s="935"/>
      <c r="S73" s="935"/>
      <c r="T73" s="935"/>
      <c r="U73" s="935"/>
      <c r="V73" s="935"/>
      <c r="W73" s="935"/>
      <c r="X73" s="935"/>
      <c r="Y73" s="935"/>
      <c r="Z73" s="935"/>
      <c r="AA73" s="935"/>
      <c r="AB73" s="935"/>
      <c r="AC73" s="915"/>
      <c r="AD73" s="1037"/>
      <c r="AE73" s="915"/>
      <c r="AF73" s="915"/>
      <c r="AG73" s="915"/>
      <c r="AH73" s="1240" t="str">
        <f>INPUT!$C$8&amp;" "&amp;INPUT!$M$8</f>
        <v>Kecamatan aaaaa</v>
      </c>
      <c r="AI73" s="1241"/>
      <c r="AJ73" s="1241"/>
      <c r="AK73" s="1241"/>
      <c r="AL73" s="1241"/>
      <c r="AM73" s="1241"/>
      <c r="AN73" s="1242"/>
      <c r="AO73" s="1242"/>
      <c r="AP73" s="1242"/>
      <c r="AQ73" s="1243"/>
    </row>
    <row r="74" spans="2:43" ht="21">
      <c r="B74" s="116"/>
      <c r="C74" s="1037"/>
      <c r="D74" s="1037"/>
      <c r="E74" s="1037"/>
      <c r="F74" s="935"/>
      <c r="G74" s="935"/>
      <c r="H74" s="935"/>
      <c r="I74" s="935"/>
      <c r="J74" s="935"/>
      <c r="K74" s="935"/>
      <c r="L74" s="935"/>
      <c r="M74" s="935"/>
      <c r="N74" s="935"/>
      <c r="O74" s="935"/>
      <c r="P74" s="935"/>
      <c r="Q74" s="935"/>
      <c r="R74" s="935"/>
      <c r="S74" s="935"/>
      <c r="T74" s="935"/>
      <c r="U74" s="935"/>
      <c r="V74" s="935"/>
      <c r="W74" s="935"/>
      <c r="X74" s="935"/>
      <c r="Y74" s="935"/>
      <c r="Z74" s="935"/>
      <c r="AA74" s="935"/>
      <c r="AB74" s="935"/>
      <c r="AC74" s="915"/>
      <c r="AD74" s="1037"/>
      <c r="AE74" s="915"/>
      <c r="AF74" s="915"/>
      <c r="AG74" s="915"/>
      <c r="AH74" s="1225" t="s">
        <v>236</v>
      </c>
      <c r="AI74" s="1226"/>
      <c r="AJ74" s="1226"/>
      <c r="AK74" s="1226"/>
      <c r="AL74" s="1226"/>
      <c r="AM74" s="1226"/>
      <c r="AN74" s="1244"/>
      <c r="AO74" s="1244"/>
      <c r="AP74" s="1244"/>
      <c r="AQ74" s="1245"/>
    </row>
    <row r="75" spans="2:43" ht="22" thickBot="1">
      <c r="B75" s="116"/>
      <c r="C75" s="1037"/>
      <c r="D75" s="1037"/>
      <c r="E75" s="1037"/>
      <c r="F75" s="935"/>
      <c r="G75" s="935"/>
      <c r="H75" s="935"/>
      <c r="I75" s="935"/>
      <c r="J75" s="935"/>
      <c r="K75" s="935"/>
      <c r="L75" s="935"/>
      <c r="M75" s="935"/>
      <c r="N75" s="935"/>
      <c r="O75" s="935"/>
      <c r="P75" s="935"/>
      <c r="Q75" s="935"/>
      <c r="R75" s="1116"/>
      <c r="S75" s="1116"/>
      <c r="T75" s="1116"/>
      <c r="U75" s="1116"/>
      <c r="V75" s="935"/>
      <c r="W75" s="935"/>
      <c r="X75" s="935"/>
      <c r="Y75" s="935"/>
      <c r="Z75" s="935"/>
      <c r="AA75" s="1111"/>
      <c r="AB75" s="1112"/>
      <c r="AC75" s="1114"/>
      <c r="AD75" s="1111"/>
      <c r="AE75" s="915"/>
      <c r="AF75" s="915"/>
      <c r="AG75" s="915"/>
      <c r="AH75" s="1228" t="str">
        <f>INPUT!$M$9</f>
        <v>bbb</v>
      </c>
      <c r="AI75" s="1229"/>
      <c r="AJ75" s="1229"/>
      <c r="AK75" s="1229"/>
      <c r="AL75" s="1229"/>
      <c r="AM75" s="1229"/>
      <c r="AN75" s="1229"/>
      <c r="AO75" s="1229"/>
      <c r="AP75" s="1229"/>
      <c r="AQ75" s="1230"/>
    </row>
    <row r="76" spans="2:43" ht="21">
      <c r="B76" s="116"/>
      <c r="C76" s="1037"/>
      <c r="D76" s="1037"/>
      <c r="E76" s="1037"/>
      <c r="F76" s="935"/>
      <c r="G76" s="935"/>
      <c r="H76" s="935"/>
      <c r="I76" s="935"/>
      <c r="J76" s="935"/>
      <c r="K76" s="935"/>
      <c r="L76" s="935"/>
      <c r="M76" s="935"/>
      <c r="N76" s="935"/>
      <c r="O76" s="935"/>
      <c r="P76" s="935"/>
      <c r="Q76" s="935"/>
      <c r="R76" s="1116"/>
      <c r="S76" s="1260">
        <f>'BRONJONG 5'!$AA$38*100</f>
        <v>800</v>
      </c>
      <c r="T76" s="1260"/>
      <c r="U76" s="1111" t="s">
        <v>696</v>
      </c>
      <c r="V76" s="935"/>
      <c r="W76" s="935"/>
      <c r="X76" s="935"/>
      <c r="Y76" s="935"/>
      <c r="Z76" s="935"/>
      <c r="AA76" s="1111"/>
      <c r="AB76" s="1112"/>
      <c r="AC76" s="1114"/>
      <c r="AD76" s="1111"/>
      <c r="AE76" s="915"/>
      <c r="AF76" s="915"/>
      <c r="AG76" s="915"/>
      <c r="AH76" s="1225" t="s">
        <v>237</v>
      </c>
      <c r="AI76" s="1226"/>
      <c r="AJ76" s="1226"/>
      <c r="AK76" s="1226"/>
      <c r="AL76" s="1226"/>
      <c r="AM76" s="1226"/>
      <c r="AN76" s="1244"/>
      <c r="AO76" s="1244"/>
      <c r="AP76" s="1244"/>
      <c r="AQ76" s="1245"/>
    </row>
    <row r="77" spans="2:43" ht="22" thickBot="1">
      <c r="B77" s="116"/>
      <c r="C77" s="1037"/>
      <c r="D77" s="1037"/>
      <c r="E77" s="1037"/>
      <c r="F77" s="935"/>
      <c r="G77" s="935"/>
      <c r="H77" s="935"/>
      <c r="I77" s="935"/>
      <c r="J77" s="935"/>
      <c r="K77" s="935"/>
      <c r="L77" s="935"/>
      <c r="M77" s="935"/>
      <c r="N77" s="935"/>
      <c r="O77" s="935"/>
      <c r="P77" s="935"/>
      <c r="Q77" s="935"/>
      <c r="R77" s="935"/>
      <c r="S77" s="935"/>
      <c r="T77" s="935"/>
      <c r="U77" s="935"/>
      <c r="V77" s="935"/>
      <c r="W77" s="935"/>
      <c r="X77" s="935"/>
      <c r="Y77" s="935"/>
      <c r="Z77" s="935"/>
      <c r="AA77" s="1111"/>
      <c r="AB77" s="1112"/>
      <c r="AC77" s="1114"/>
      <c r="AD77" s="1111"/>
      <c r="AE77" s="915"/>
      <c r="AF77" s="915"/>
      <c r="AG77" s="915"/>
      <c r="AH77" s="1228" t="str">
        <f>INPUT!$M$19</f>
        <v>Rumah Sehat</v>
      </c>
      <c r="AI77" s="1229"/>
      <c r="AJ77" s="1229"/>
      <c r="AK77" s="1229"/>
      <c r="AL77" s="1229"/>
      <c r="AM77" s="1229"/>
      <c r="AN77" s="1220"/>
      <c r="AO77" s="1220"/>
      <c r="AP77" s="1220"/>
      <c r="AQ77" s="1221"/>
    </row>
    <row r="78" spans="2:43" ht="21">
      <c r="B78" s="116"/>
      <c r="C78" s="1037"/>
      <c r="D78" s="1037"/>
      <c r="E78" s="1037"/>
      <c r="F78" s="935"/>
      <c r="G78" s="935"/>
      <c r="H78" s="935"/>
      <c r="I78" s="935"/>
      <c r="J78" s="935"/>
      <c r="K78" s="935"/>
      <c r="L78" s="935"/>
      <c r="M78" s="935"/>
      <c r="N78" s="935"/>
      <c r="O78" s="935"/>
      <c r="P78" s="935"/>
      <c r="Q78" s="935"/>
      <c r="R78" s="935"/>
      <c r="S78" s="935"/>
      <c r="T78" s="935"/>
      <c r="U78" s="935"/>
      <c r="V78" s="935"/>
      <c r="W78" s="935"/>
      <c r="X78" s="935"/>
      <c r="Y78" s="935"/>
      <c r="Z78" s="935"/>
      <c r="AA78" s="1111"/>
      <c r="AB78" s="1112"/>
      <c r="AC78" s="1114"/>
      <c r="AD78" s="1111"/>
      <c r="AE78" s="915"/>
      <c r="AF78" s="915"/>
      <c r="AG78" s="915"/>
      <c r="AH78" s="1225" t="s">
        <v>127</v>
      </c>
      <c r="AI78" s="1226"/>
      <c r="AJ78" s="1226"/>
      <c r="AK78" s="1226"/>
      <c r="AL78" s="1226"/>
      <c r="AM78" s="1226"/>
      <c r="AN78" s="1226"/>
      <c r="AO78" s="1226"/>
      <c r="AP78" s="1226"/>
      <c r="AQ78" s="1227"/>
    </row>
    <row r="79" spans="2:43" ht="22" thickBot="1">
      <c r="B79" s="116"/>
      <c r="C79" s="1037"/>
      <c r="D79" s="1037"/>
      <c r="E79" s="1037"/>
      <c r="F79" s="935"/>
      <c r="G79" s="935"/>
      <c r="H79" s="935"/>
      <c r="I79" s="935"/>
      <c r="J79" s="935"/>
      <c r="K79" s="935"/>
      <c r="L79" s="935"/>
      <c r="M79" s="935"/>
      <c r="N79" s="935"/>
      <c r="O79" s="935"/>
      <c r="P79" s="935"/>
      <c r="Q79" s="935"/>
      <c r="R79" s="935"/>
      <c r="S79" s="935"/>
      <c r="T79" s="935"/>
      <c r="U79" s="935"/>
      <c r="V79" s="935"/>
      <c r="W79" s="935"/>
      <c r="X79" s="935"/>
      <c r="Y79" s="935"/>
      <c r="Z79" s="935"/>
      <c r="AA79" s="1115"/>
      <c r="AB79" s="1112"/>
      <c r="AC79" s="1114"/>
      <c r="AD79" s="1111"/>
      <c r="AE79" s="915"/>
      <c r="AF79" s="915"/>
      <c r="AG79" s="915"/>
      <c r="AH79" s="1228" t="str">
        <f>INPUT!$M$10</f>
        <v>Dusun…</v>
      </c>
      <c r="AI79" s="1229"/>
      <c r="AJ79" s="1229"/>
      <c r="AK79" s="1229"/>
      <c r="AL79" s="1229"/>
      <c r="AM79" s="1229"/>
      <c r="AN79" s="1229"/>
      <c r="AO79" s="1229"/>
      <c r="AP79" s="1229"/>
      <c r="AQ79" s="1230"/>
    </row>
    <row r="80" spans="2:43" ht="21">
      <c r="B80" s="116"/>
      <c r="C80" s="1037"/>
      <c r="D80" s="1037"/>
      <c r="E80" s="1037"/>
      <c r="F80" s="935"/>
      <c r="G80" s="935"/>
      <c r="H80" s="935"/>
      <c r="I80" s="935"/>
      <c r="J80" s="935"/>
      <c r="K80" s="935"/>
      <c r="L80" s="935"/>
      <c r="M80" s="935"/>
      <c r="N80" s="935"/>
      <c r="O80" s="935"/>
      <c r="P80" s="935"/>
      <c r="Q80" s="935"/>
      <c r="R80" s="935"/>
      <c r="S80" s="935"/>
      <c r="T80" s="935"/>
      <c r="U80" s="935"/>
      <c r="V80" s="935"/>
      <c r="W80" s="935"/>
      <c r="X80" s="935"/>
      <c r="Y80" s="935"/>
      <c r="Z80" s="935"/>
      <c r="AA80" s="935"/>
      <c r="AB80" s="935"/>
      <c r="AC80" s="915"/>
      <c r="AD80" s="1037"/>
      <c r="AE80" s="915"/>
      <c r="AF80" s="915"/>
      <c r="AG80" s="915"/>
      <c r="AH80" s="1225" t="s">
        <v>238</v>
      </c>
      <c r="AI80" s="1226"/>
      <c r="AJ80" s="1226"/>
      <c r="AK80" s="1226"/>
      <c r="AL80" s="1226"/>
      <c r="AM80" s="1226"/>
      <c r="AN80" s="1231"/>
      <c r="AO80" s="1231"/>
      <c r="AP80" s="1231"/>
      <c r="AQ80" s="1232"/>
    </row>
    <row r="81" spans="2:43" ht="22" thickBot="1">
      <c r="B81" s="116"/>
      <c r="C81" s="1037"/>
      <c r="D81" s="1037"/>
      <c r="E81" s="1037"/>
      <c r="F81" s="935"/>
      <c r="G81" s="935"/>
      <c r="H81" s="935"/>
      <c r="I81" s="935"/>
      <c r="J81" s="935"/>
      <c r="K81" s="935"/>
      <c r="L81" s="935"/>
      <c r="M81" s="935"/>
      <c r="N81" s="935"/>
      <c r="O81" s="935"/>
      <c r="P81" s="935"/>
      <c r="Q81" s="935"/>
      <c r="R81" s="935"/>
      <c r="S81" s="935"/>
      <c r="T81" s="935"/>
      <c r="U81" s="935"/>
      <c r="V81" s="935"/>
      <c r="W81" s="935"/>
      <c r="X81" s="935"/>
      <c r="Y81" s="935"/>
      <c r="Z81" s="935"/>
      <c r="AA81" s="935"/>
      <c r="AB81" s="935"/>
      <c r="AC81" s="915"/>
      <c r="AD81" s="1037"/>
      <c r="AE81" s="915"/>
      <c r="AF81" s="915"/>
      <c r="AG81" s="915"/>
      <c r="AH81" s="1233" t="s">
        <v>615</v>
      </c>
      <c r="AI81" s="1234"/>
      <c r="AJ81" s="1234"/>
      <c r="AK81" s="1234"/>
      <c r="AL81" s="1234"/>
      <c r="AM81" s="1234"/>
      <c r="AN81" s="1235"/>
      <c r="AO81" s="1235"/>
      <c r="AP81" s="1235"/>
      <c r="AQ81" s="1236"/>
    </row>
    <row r="82" spans="2:43" ht="22" thickBot="1">
      <c r="B82" s="116"/>
      <c r="C82" s="1037"/>
      <c r="D82" s="1037"/>
      <c r="E82" s="1037"/>
      <c r="F82" s="935"/>
      <c r="G82" s="935"/>
      <c r="H82" s="935"/>
      <c r="I82" s="935"/>
      <c r="J82" s="935"/>
      <c r="K82" s="935"/>
      <c r="L82" s="935"/>
      <c r="M82" s="935"/>
      <c r="N82" s="935"/>
      <c r="O82" s="935"/>
      <c r="P82" s="935"/>
      <c r="Q82" s="935"/>
      <c r="R82" s="935"/>
      <c r="S82" s="935"/>
      <c r="T82" s="935"/>
      <c r="U82" s="935"/>
      <c r="V82" s="935"/>
      <c r="W82" s="935"/>
      <c r="X82" s="935"/>
      <c r="Y82" s="935"/>
      <c r="Z82" s="935"/>
      <c r="AA82" s="935"/>
      <c r="AB82" s="935"/>
      <c r="AC82" s="915"/>
      <c r="AD82" s="1037"/>
      <c r="AE82" s="915"/>
      <c r="AF82" s="915"/>
      <c r="AG82" s="915"/>
      <c r="AH82" s="1206" t="s">
        <v>239</v>
      </c>
      <c r="AI82" s="1207"/>
      <c r="AJ82" s="1207"/>
      <c r="AK82" s="1207"/>
      <c r="AL82" s="1207"/>
      <c r="AM82" s="1207"/>
      <c r="AN82" s="1207"/>
      <c r="AO82" s="1207"/>
      <c r="AP82" s="1207"/>
      <c r="AQ82" s="1208"/>
    </row>
    <row r="83" spans="2:43" ht="21">
      <c r="B83" s="116"/>
      <c r="C83" s="1037"/>
      <c r="D83" s="1037"/>
      <c r="E83" s="1037"/>
      <c r="F83" s="935"/>
      <c r="G83" s="935"/>
      <c r="H83" s="935"/>
      <c r="I83" s="935"/>
      <c r="J83" s="935"/>
      <c r="K83" s="935"/>
      <c r="L83" s="935"/>
      <c r="M83" s="935"/>
      <c r="N83" s="935"/>
      <c r="O83" s="935"/>
      <c r="P83" s="935"/>
      <c r="Q83" s="935"/>
      <c r="R83" s="935"/>
      <c r="S83" s="935"/>
      <c r="T83" s="935"/>
      <c r="U83" s="935"/>
      <c r="V83" s="935"/>
      <c r="W83" s="935"/>
      <c r="X83" s="935"/>
      <c r="Y83" s="935"/>
      <c r="Z83" s="935"/>
      <c r="AA83" s="935"/>
      <c r="AB83" s="935"/>
      <c r="AC83" s="915"/>
      <c r="AD83" s="1037"/>
      <c r="AE83" s="915"/>
      <c r="AF83" s="915"/>
      <c r="AG83" s="915"/>
      <c r="AH83" s="1209" t="s">
        <v>240</v>
      </c>
      <c r="AI83" s="1210"/>
      <c r="AJ83" s="1210"/>
      <c r="AK83" s="1210"/>
      <c r="AL83" s="1210"/>
      <c r="AM83" s="1209" t="s">
        <v>19</v>
      </c>
      <c r="AN83" s="1210"/>
      <c r="AO83" s="1210"/>
      <c r="AP83" s="1210"/>
      <c r="AQ83" s="1211"/>
    </row>
    <row r="84" spans="2:43" ht="21">
      <c r="B84" s="116"/>
      <c r="C84" s="1037"/>
      <c r="D84" s="1037"/>
      <c r="E84" s="1037"/>
      <c r="F84" s="935"/>
      <c r="G84" s="935"/>
      <c r="H84" s="935"/>
      <c r="I84" s="935"/>
      <c r="J84" s="935"/>
      <c r="K84" s="935"/>
      <c r="L84" s="935"/>
      <c r="M84" s="935"/>
      <c r="N84" s="935"/>
      <c r="O84" s="935"/>
      <c r="P84" s="935"/>
      <c r="Q84" s="935"/>
      <c r="R84" s="935"/>
      <c r="S84" s="935"/>
      <c r="T84" s="935"/>
      <c r="U84" s="935"/>
      <c r="V84" s="935"/>
      <c r="W84" s="935"/>
      <c r="X84" s="935"/>
      <c r="Y84" s="935"/>
      <c r="Z84" s="935"/>
      <c r="AA84" s="935"/>
      <c r="AB84" s="935"/>
      <c r="AC84" s="915"/>
      <c r="AD84" s="1037"/>
      <c r="AE84" s="915"/>
      <c r="AF84" s="915"/>
      <c r="AG84" s="915"/>
      <c r="AH84" s="587"/>
      <c r="AI84" s="588"/>
      <c r="AJ84" s="588"/>
      <c r="AK84" s="588"/>
      <c r="AL84" s="588"/>
      <c r="AM84" s="587"/>
      <c r="AN84" s="588"/>
      <c r="AO84" s="588"/>
      <c r="AP84" s="588"/>
      <c r="AQ84" s="589"/>
    </row>
    <row r="85" spans="2:43" ht="21">
      <c r="B85" s="116"/>
      <c r="C85" s="1037"/>
      <c r="D85" s="1037"/>
      <c r="E85" s="1037"/>
      <c r="F85" s="935"/>
      <c r="G85" s="935"/>
      <c r="H85" s="935"/>
      <c r="I85" s="935"/>
      <c r="J85" s="935"/>
      <c r="K85" s="935"/>
      <c r="L85" s="935"/>
      <c r="M85" s="935"/>
      <c r="N85" s="935"/>
      <c r="O85" s="935"/>
      <c r="P85" s="935"/>
      <c r="Q85" s="935"/>
      <c r="R85" s="935"/>
      <c r="S85" s="935"/>
      <c r="T85" s="935"/>
      <c r="U85" s="935"/>
      <c r="V85" s="935"/>
      <c r="W85" s="935"/>
      <c r="X85" s="935"/>
      <c r="Y85" s="935"/>
      <c r="Z85" s="935"/>
      <c r="AA85" s="935"/>
      <c r="AB85" s="935"/>
      <c r="AC85" s="915"/>
      <c r="AD85" s="1037"/>
      <c r="AE85" s="915"/>
      <c r="AF85" s="915"/>
      <c r="AG85" s="915"/>
      <c r="AH85" s="587"/>
      <c r="AI85" s="588"/>
      <c r="AJ85" s="588"/>
      <c r="AK85" s="588"/>
      <c r="AL85" s="588"/>
      <c r="AM85" s="587"/>
      <c r="AN85" s="588"/>
      <c r="AO85" s="588"/>
      <c r="AP85" s="588"/>
      <c r="AQ85" s="589"/>
    </row>
    <row r="86" spans="2:43" ht="22" thickBot="1">
      <c r="B86" s="120"/>
      <c r="C86" s="1037"/>
      <c r="D86" s="1037"/>
      <c r="E86" s="1037"/>
      <c r="F86" s="935"/>
      <c r="G86" s="935"/>
      <c r="H86" s="935"/>
      <c r="I86" s="935"/>
      <c r="J86" s="935"/>
      <c r="K86" s="935"/>
      <c r="L86" s="935"/>
      <c r="M86" s="935"/>
      <c r="N86" s="935"/>
      <c r="O86" s="935"/>
      <c r="P86" s="935"/>
      <c r="Q86" s="935"/>
      <c r="R86" s="935"/>
      <c r="S86" s="935"/>
      <c r="T86" s="935"/>
      <c r="U86" s="935"/>
      <c r="V86" s="935"/>
      <c r="W86" s="935"/>
      <c r="X86" s="935"/>
      <c r="Y86" s="935"/>
      <c r="Z86" s="935"/>
      <c r="AA86" s="935"/>
      <c r="AB86" s="935"/>
      <c r="AC86" s="915"/>
      <c r="AD86" s="1037"/>
      <c r="AE86" s="915"/>
      <c r="AF86" s="915"/>
      <c r="AG86" s="915"/>
      <c r="AH86" s="1237" t="str">
        <f>INPUT!$M$16</f>
        <v>Supriono</v>
      </c>
      <c r="AI86" s="1238"/>
      <c r="AJ86" s="1238"/>
      <c r="AK86" s="1238"/>
      <c r="AL86" s="1238"/>
      <c r="AM86" s="1237" t="str">
        <f>INPUT!$M$15</f>
        <v>Sujito</v>
      </c>
      <c r="AN86" s="1238"/>
      <c r="AO86" s="1238"/>
      <c r="AP86" s="1238"/>
      <c r="AQ86" s="1239"/>
    </row>
    <row r="87" spans="2:43" ht="22" thickBot="1">
      <c r="B87" s="116"/>
      <c r="C87" s="1037"/>
      <c r="D87" s="1037"/>
      <c r="E87" s="1037"/>
      <c r="F87" s="935"/>
      <c r="G87" s="935"/>
      <c r="H87" s="935"/>
      <c r="I87" s="935"/>
      <c r="J87" s="935"/>
      <c r="K87" s="935"/>
      <c r="L87" s="935"/>
      <c r="M87" s="935"/>
      <c r="N87" s="935"/>
      <c r="O87" s="935"/>
      <c r="P87" s="935"/>
      <c r="Q87" s="935"/>
      <c r="R87" s="935"/>
      <c r="S87" s="935"/>
      <c r="T87" s="935"/>
      <c r="U87" s="935"/>
      <c r="V87" s="935"/>
      <c r="W87" s="935"/>
      <c r="X87" s="935"/>
      <c r="Y87" s="935"/>
      <c r="Z87" s="935"/>
      <c r="AA87" s="935"/>
      <c r="AB87" s="935"/>
      <c r="AC87" s="915"/>
      <c r="AD87" s="1037"/>
      <c r="AE87" s="915"/>
      <c r="AF87" s="915"/>
      <c r="AG87" s="915"/>
      <c r="AH87" s="1206" t="s">
        <v>241</v>
      </c>
      <c r="AI87" s="1207"/>
      <c r="AJ87" s="1207"/>
      <c r="AK87" s="1207"/>
      <c r="AL87" s="1207"/>
      <c r="AM87" s="1207"/>
      <c r="AN87" s="1207"/>
      <c r="AO87" s="1207"/>
      <c r="AP87" s="1207"/>
      <c r="AQ87" s="1208"/>
    </row>
    <row r="88" spans="2:43" ht="20">
      <c r="B88" s="116"/>
      <c r="C88" s="1037"/>
      <c r="D88" s="1037"/>
      <c r="E88" s="1037"/>
      <c r="F88" s="915"/>
      <c r="G88" s="915"/>
      <c r="H88" s="915"/>
      <c r="I88" s="915"/>
      <c r="J88" s="915"/>
      <c r="K88" s="915"/>
      <c r="L88" s="915"/>
      <c r="M88" s="915"/>
      <c r="N88" s="915"/>
      <c r="O88" s="915"/>
      <c r="P88" s="915"/>
      <c r="Q88" s="915"/>
      <c r="R88" s="915"/>
      <c r="S88" s="915"/>
      <c r="T88" s="915"/>
      <c r="U88" s="915"/>
      <c r="V88" s="915"/>
      <c r="W88" s="915"/>
      <c r="X88" s="915"/>
      <c r="Y88" s="915"/>
      <c r="Z88" s="915"/>
      <c r="AA88" s="915"/>
      <c r="AB88" s="915"/>
      <c r="AC88" s="915"/>
      <c r="AD88" s="1037"/>
      <c r="AE88" s="915"/>
      <c r="AF88" s="915"/>
      <c r="AG88" s="915"/>
      <c r="AH88" s="1209" t="str">
        <f>INPUT!$C$14</f>
        <v>Tenaga Ahli Teknik</v>
      </c>
      <c r="AI88" s="1210"/>
      <c r="AJ88" s="1210"/>
      <c r="AK88" s="1210"/>
      <c r="AL88" s="1210"/>
      <c r="AM88" s="1210"/>
      <c r="AN88" s="1210"/>
      <c r="AO88" s="1210"/>
      <c r="AP88" s="1210"/>
      <c r="AQ88" s="1211"/>
    </row>
    <row r="89" spans="2:43" ht="20">
      <c r="B89" s="116"/>
      <c r="C89" s="1037"/>
      <c r="D89" s="1037"/>
      <c r="E89" s="119"/>
      <c r="F89" s="917"/>
      <c r="G89" s="918"/>
      <c r="H89" s="919"/>
      <c r="I89" s="915"/>
      <c r="J89" s="915"/>
      <c r="K89" s="915"/>
      <c r="L89" s="915"/>
      <c r="M89" s="915"/>
      <c r="N89" s="915"/>
      <c r="O89" s="915"/>
      <c r="P89" s="930"/>
      <c r="Q89" s="930"/>
      <c r="R89" s="915"/>
      <c r="S89" s="915"/>
      <c r="T89" s="915"/>
      <c r="U89" s="915"/>
      <c r="V89" s="915"/>
      <c r="W89" s="915"/>
      <c r="X89" s="919"/>
      <c r="Y89" s="918"/>
      <c r="Z89" s="917"/>
      <c r="AA89" s="917"/>
      <c r="AB89" s="915"/>
      <c r="AC89" s="915"/>
      <c r="AD89" s="1037"/>
      <c r="AE89" s="915"/>
      <c r="AF89" s="915"/>
      <c r="AG89" s="915"/>
      <c r="AH89" s="587"/>
      <c r="AI89" s="588"/>
      <c r="AJ89" s="588"/>
      <c r="AK89" s="588"/>
      <c r="AL89" s="588"/>
      <c r="AM89" s="588"/>
      <c r="AN89" s="588"/>
      <c r="AO89" s="588"/>
      <c r="AP89" s="588"/>
      <c r="AQ89" s="589"/>
    </row>
    <row r="90" spans="2:43" ht="20">
      <c r="B90" s="116"/>
      <c r="C90" s="1037"/>
      <c r="D90" s="1037"/>
      <c r="E90" s="1037"/>
      <c r="F90" s="915"/>
      <c r="G90" s="915"/>
      <c r="H90" s="915"/>
      <c r="I90" s="915"/>
      <c r="J90" s="915"/>
      <c r="K90" s="915"/>
      <c r="L90" s="915"/>
      <c r="M90" s="915"/>
      <c r="N90" s="915"/>
      <c r="O90" s="915"/>
      <c r="P90" s="930"/>
      <c r="Q90" s="930"/>
      <c r="R90" s="915"/>
      <c r="S90" s="915"/>
      <c r="T90" s="915"/>
      <c r="U90" s="915"/>
      <c r="V90" s="915"/>
      <c r="W90" s="915"/>
      <c r="X90" s="915"/>
      <c r="Y90" s="915"/>
      <c r="Z90" s="915"/>
      <c r="AA90" s="915"/>
      <c r="AB90" s="915"/>
      <c r="AC90" s="915"/>
      <c r="AD90" s="1037"/>
      <c r="AE90" s="915"/>
      <c r="AF90" s="915"/>
      <c r="AG90" s="915"/>
      <c r="AH90" s="587"/>
      <c r="AI90" s="588"/>
      <c r="AJ90" s="588"/>
      <c r="AK90" s="588"/>
      <c r="AL90" s="588"/>
      <c r="AM90" s="588"/>
      <c r="AN90" s="588"/>
      <c r="AO90" s="588"/>
      <c r="AP90" s="588"/>
      <c r="AQ90" s="589"/>
    </row>
    <row r="91" spans="2:43" ht="20">
      <c r="B91" s="116"/>
      <c r="C91" s="1037"/>
      <c r="D91" s="1037"/>
      <c r="E91" s="1037"/>
      <c r="F91" s="915"/>
      <c r="G91" s="915"/>
      <c r="H91" s="915"/>
      <c r="I91" s="920"/>
      <c r="J91" s="920"/>
      <c r="K91" s="920"/>
      <c r="L91" s="920"/>
      <c r="M91" s="920"/>
      <c r="N91" s="915"/>
      <c r="O91" s="915"/>
      <c r="P91" s="915"/>
      <c r="Q91" s="915"/>
      <c r="R91" s="920"/>
      <c r="S91" s="920"/>
      <c r="T91" s="920"/>
      <c r="U91" s="920"/>
      <c r="V91" s="920"/>
      <c r="W91" s="915"/>
      <c r="X91" s="915"/>
      <c r="Y91" s="915"/>
      <c r="Z91" s="915"/>
      <c r="AA91" s="915"/>
      <c r="AB91" s="915"/>
      <c r="AC91" s="915"/>
      <c r="AD91" s="1037"/>
      <c r="AE91" s="915"/>
      <c r="AF91" s="915"/>
      <c r="AG91" s="915"/>
      <c r="AH91" s="587"/>
      <c r="AI91" s="588"/>
      <c r="AJ91" s="588"/>
      <c r="AK91" s="588"/>
      <c r="AL91" s="588"/>
      <c r="AM91" s="588"/>
      <c r="AN91" s="588"/>
      <c r="AO91" s="588"/>
      <c r="AP91" s="588"/>
      <c r="AQ91" s="589"/>
    </row>
    <row r="92" spans="2:43" ht="21" thickBot="1">
      <c r="B92" s="116"/>
      <c r="C92" s="1037"/>
      <c r="D92" s="1037"/>
      <c r="E92" s="1037"/>
      <c r="F92" s="915"/>
      <c r="G92" s="915"/>
      <c r="H92" s="915"/>
      <c r="I92" s="915"/>
      <c r="J92" s="915"/>
      <c r="K92" s="915"/>
      <c r="L92" s="915"/>
      <c r="M92" s="915"/>
      <c r="N92" s="915"/>
      <c r="O92" s="915"/>
      <c r="P92" s="915"/>
      <c r="Q92" s="915"/>
      <c r="R92" s="915"/>
      <c r="S92" s="915"/>
      <c r="T92" s="915"/>
      <c r="U92" s="915"/>
      <c r="V92" s="915"/>
      <c r="W92" s="915"/>
      <c r="X92" s="915"/>
      <c r="Y92" s="915"/>
      <c r="Z92" s="915"/>
      <c r="AA92" s="915"/>
      <c r="AB92" s="915"/>
      <c r="AC92" s="915"/>
      <c r="AD92" s="1037"/>
      <c r="AE92" s="915"/>
      <c r="AF92" s="915"/>
      <c r="AG92" s="915"/>
      <c r="AH92" s="1212" t="s">
        <v>18</v>
      </c>
      <c r="AI92" s="1213"/>
      <c r="AJ92" s="1213"/>
      <c r="AK92" s="1213"/>
      <c r="AL92" s="1213"/>
      <c r="AM92" s="1213"/>
      <c r="AN92" s="1213"/>
      <c r="AO92" s="1213"/>
      <c r="AP92" s="1213"/>
      <c r="AQ92" s="1214"/>
    </row>
    <row r="93" spans="2:43" ht="21" thickBot="1">
      <c r="B93" s="116"/>
      <c r="C93" s="1037"/>
      <c r="D93" s="1037"/>
      <c r="E93" s="1037"/>
      <c r="F93" s="915"/>
      <c r="G93" s="915"/>
      <c r="H93" s="915"/>
      <c r="I93" s="915"/>
      <c r="J93" s="915"/>
      <c r="K93" s="921"/>
      <c r="L93" s="915"/>
      <c r="M93" s="915"/>
      <c r="N93" s="915"/>
      <c r="O93" s="915"/>
      <c r="P93" s="915"/>
      <c r="Q93" s="931"/>
      <c r="R93" s="931"/>
      <c r="S93" s="922"/>
      <c r="T93" s="922"/>
      <c r="U93" s="923"/>
      <c r="V93" s="915"/>
      <c r="W93" s="915"/>
      <c r="X93" s="915"/>
      <c r="Y93" s="915"/>
      <c r="Z93" s="915"/>
      <c r="AA93" s="915"/>
      <c r="AB93" s="915"/>
      <c r="AC93" s="915"/>
      <c r="AD93" s="1037"/>
      <c r="AE93" s="915"/>
      <c r="AF93" s="915"/>
      <c r="AG93" s="915"/>
      <c r="AH93" s="1206" t="s">
        <v>242</v>
      </c>
      <c r="AI93" s="1207"/>
      <c r="AJ93" s="1207"/>
      <c r="AK93" s="1207"/>
      <c r="AL93" s="1207"/>
      <c r="AM93" s="1207"/>
      <c r="AN93" s="1207"/>
      <c r="AO93" s="1207"/>
      <c r="AP93" s="1207"/>
      <c r="AQ93" s="1208"/>
    </row>
    <row r="94" spans="2:43" ht="20">
      <c r="B94" s="116"/>
      <c r="C94" s="1037"/>
      <c r="D94" s="1037"/>
      <c r="E94" s="1037"/>
      <c r="F94" s="915"/>
      <c r="G94" s="915"/>
      <c r="H94" s="915"/>
      <c r="I94" s="915"/>
      <c r="J94" s="915"/>
      <c r="K94" s="915"/>
      <c r="L94" s="915"/>
      <c r="M94" s="915"/>
      <c r="N94" s="915"/>
      <c r="O94" s="915"/>
      <c r="P94" s="924"/>
      <c r="Q94" s="915"/>
      <c r="R94" s="915"/>
      <c r="S94" s="915"/>
      <c r="T94" s="915"/>
      <c r="U94" s="915"/>
      <c r="V94" s="915"/>
      <c r="W94" s="915"/>
      <c r="X94" s="915"/>
      <c r="Y94" s="915"/>
      <c r="Z94" s="915"/>
      <c r="AA94" s="915"/>
      <c r="AB94" s="915"/>
      <c r="AC94" s="915"/>
      <c r="AD94" s="1037"/>
      <c r="AE94" s="915"/>
      <c r="AF94" s="915"/>
      <c r="AG94" s="915"/>
      <c r="AH94" s="1209" t="str">
        <f>INPUT!$C$13</f>
        <v>Kepala Desa</v>
      </c>
      <c r="AI94" s="1210"/>
      <c r="AJ94" s="1210"/>
      <c r="AK94" s="1210"/>
      <c r="AL94" s="1210"/>
      <c r="AM94" s="1210"/>
      <c r="AN94" s="1210"/>
      <c r="AO94" s="1210"/>
      <c r="AP94" s="1210"/>
      <c r="AQ94" s="1211"/>
    </row>
    <row r="95" spans="2:43" ht="20">
      <c r="B95" s="116"/>
      <c r="C95" s="1037"/>
      <c r="D95" s="1037"/>
      <c r="E95" s="1037"/>
      <c r="F95" s="915"/>
      <c r="G95" s="915"/>
      <c r="H95" s="915"/>
      <c r="I95" s="915"/>
      <c r="J95" s="915"/>
      <c r="K95" s="915"/>
      <c r="L95" s="915"/>
      <c r="M95" s="915"/>
      <c r="N95" s="915"/>
      <c r="O95" s="915"/>
      <c r="P95" s="915"/>
      <c r="Q95" s="915"/>
      <c r="R95" s="915"/>
      <c r="S95" s="915"/>
      <c r="T95" s="915"/>
      <c r="U95" s="915"/>
      <c r="V95" s="915"/>
      <c r="W95" s="915"/>
      <c r="X95" s="915"/>
      <c r="Y95" s="915"/>
      <c r="Z95" s="915"/>
      <c r="AA95" s="915"/>
      <c r="AB95" s="915"/>
      <c r="AC95" s="915"/>
      <c r="AD95" s="1037"/>
      <c r="AE95" s="915"/>
      <c r="AF95" s="915"/>
      <c r="AG95" s="915"/>
      <c r="AH95" s="587"/>
      <c r="AI95" s="588"/>
      <c r="AJ95" s="588"/>
      <c r="AK95" s="588"/>
      <c r="AL95" s="588"/>
      <c r="AM95" s="588"/>
      <c r="AN95" s="588"/>
      <c r="AO95" s="588"/>
      <c r="AP95" s="588"/>
      <c r="AQ95" s="589"/>
    </row>
    <row r="96" spans="2:43" ht="20">
      <c r="B96" s="116"/>
      <c r="C96" s="1037"/>
      <c r="D96" s="1037"/>
      <c r="E96" s="1037"/>
      <c r="F96" s="915"/>
      <c r="G96" s="915"/>
      <c r="H96" s="915"/>
      <c r="I96" s="915"/>
      <c r="J96" s="915"/>
      <c r="K96" s="915"/>
      <c r="L96" s="915"/>
      <c r="M96" s="915"/>
      <c r="N96" s="915"/>
      <c r="O96" s="915"/>
      <c r="P96" s="915"/>
      <c r="Q96" s="915"/>
      <c r="R96" s="915"/>
      <c r="S96" s="915"/>
      <c r="T96" s="915"/>
      <c r="U96" s="915"/>
      <c r="V96" s="915"/>
      <c r="W96" s="915"/>
      <c r="X96" s="915"/>
      <c r="Y96" s="915"/>
      <c r="Z96" s="915"/>
      <c r="AA96" s="915"/>
      <c r="AB96" s="915"/>
      <c r="AC96" s="936"/>
      <c r="AD96" s="1037"/>
      <c r="AE96" s="923"/>
      <c r="AF96" s="915"/>
      <c r="AG96" s="915"/>
      <c r="AH96" s="587"/>
      <c r="AI96" s="588"/>
      <c r="AJ96" s="588"/>
      <c r="AK96" s="588"/>
      <c r="AL96" s="588"/>
      <c r="AM96" s="588"/>
      <c r="AN96" s="588"/>
      <c r="AO96" s="588"/>
      <c r="AP96" s="588"/>
      <c r="AQ96" s="589"/>
    </row>
    <row r="97" spans="2:43" ht="20">
      <c r="B97" s="116"/>
      <c r="C97" s="1037"/>
      <c r="D97" s="1037"/>
      <c r="E97" s="1037"/>
      <c r="F97" s="915"/>
      <c r="G97" s="915"/>
      <c r="H97" s="915"/>
      <c r="I97" s="915"/>
      <c r="J97" s="915"/>
      <c r="K97" s="915"/>
      <c r="L97" s="915"/>
      <c r="M97" s="915"/>
      <c r="N97" s="915"/>
      <c r="O97" s="915"/>
      <c r="P97" s="915"/>
      <c r="Q97" s="915"/>
      <c r="R97" s="915"/>
      <c r="S97" s="915"/>
      <c r="T97" s="915"/>
      <c r="U97" s="915"/>
      <c r="V97" s="915"/>
      <c r="W97" s="915"/>
      <c r="X97" s="915"/>
      <c r="Y97" s="915"/>
      <c r="Z97" s="915"/>
      <c r="AA97" s="915"/>
      <c r="AB97" s="915"/>
      <c r="AC97" s="915"/>
      <c r="AD97" s="1037"/>
      <c r="AE97" s="915"/>
      <c r="AF97" s="915"/>
      <c r="AG97" s="915"/>
      <c r="AH97" s="1215" t="str">
        <f>INPUT!$M$13</f>
        <v>Ulfa Hidayah,SE</v>
      </c>
      <c r="AI97" s="1216"/>
      <c r="AJ97" s="1216"/>
      <c r="AK97" s="1216"/>
      <c r="AL97" s="1216"/>
      <c r="AM97" s="1216"/>
      <c r="AN97" s="1216"/>
      <c r="AO97" s="1216"/>
      <c r="AP97" s="1216"/>
      <c r="AQ97" s="1217"/>
    </row>
    <row r="98" spans="2:43" ht="21" thickBot="1">
      <c r="B98" s="116"/>
      <c r="C98" s="1037"/>
      <c r="D98" s="1037"/>
      <c r="E98" s="1037"/>
      <c r="F98" s="915"/>
      <c r="G98" s="915"/>
      <c r="H98" s="915"/>
      <c r="I98" s="915"/>
      <c r="J98" s="915"/>
      <c r="K98" s="915"/>
      <c r="L98" s="915"/>
      <c r="M98" s="915"/>
      <c r="N98" s="925"/>
      <c r="O98" s="926"/>
      <c r="P98" s="926"/>
      <c r="Q98" s="926"/>
      <c r="R98" s="932"/>
      <c r="S98" s="933"/>
      <c r="T98" s="926"/>
      <c r="U98" s="915"/>
      <c r="V98" s="915"/>
      <c r="W98" s="915"/>
      <c r="X98" s="915"/>
      <c r="Y98" s="915"/>
      <c r="Z98" s="915"/>
      <c r="AA98" s="915"/>
      <c r="AB98" s="915"/>
      <c r="AC98" s="915"/>
      <c r="AD98" s="1037"/>
      <c r="AE98" s="915"/>
      <c r="AF98" s="915"/>
      <c r="AG98" s="915"/>
      <c r="AH98" s="1218"/>
      <c r="AI98" s="1219"/>
      <c r="AJ98" s="1219"/>
      <c r="AK98" s="1219"/>
      <c r="AL98" s="1219"/>
      <c r="AM98" s="1219"/>
      <c r="AN98" s="1220"/>
      <c r="AO98" s="1220"/>
      <c r="AP98" s="1220"/>
      <c r="AQ98" s="1221"/>
    </row>
    <row r="99" spans="2:43" ht="15" thickBot="1">
      <c r="B99" s="937"/>
      <c r="C99" s="121"/>
      <c r="D99" s="121"/>
      <c r="E99" s="121"/>
      <c r="F99" s="121"/>
      <c r="G99" s="927"/>
      <c r="H99" s="927"/>
      <c r="I99" s="927"/>
      <c r="J99" s="927"/>
      <c r="K99" s="1222"/>
      <c r="L99" s="1222"/>
      <c r="M99" s="927"/>
      <c r="N99" s="927"/>
      <c r="O99" s="927"/>
      <c r="P99" s="927"/>
      <c r="Q99" s="927"/>
      <c r="R99" s="927"/>
      <c r="S99" s="927"/>
      <c r="T99" s="927"/>
      <c r="U99" s="927"/>
      <c r="V99" s="927"/>
      <c r="W99" s="927"/>
      <c r="X99" s="927"/>
      <c r="Y99" s="927"/>
      <c r="Z99" s="927"/>
      <c r="AA99" s="927"/>
      <c r="AB99" s="927"/>
      <c r="AC99" s="927"/>
      <c r="AD99" s="927"/>
      <c r="AE99" s="927"/>
      <c r="AF99" s="927"/>
      <c r="AG99" s="927"/>
      <c r="AH99" s="1206" t="s">
        <v>243</v>
      </c>
      <c r="AI99" s="1207"/>
      <c r="AJ99" s="1207"/>
      <c r="AK99" s="1207"/>
      <c r="AL99" s="1207"/>
      <c r="AM99" s="1207"/>
      <c r="AN99" s="1223"/>
      <c r="AO99" s="1223"/>
      <c r="AP99" s="1223"/>
      <c r="AQ99" s="1224"/>
    </row>
    <row r="100" spans="2:43" ht="14" thickBot="1"/>
    <row r="101" spans="2:43">
      <c r="B101" s="114"/>
      <c r="C101" s="115"/>
      <c r="D101" s="115"/>
      <c r="E101" s="115"/>
      <c r="F101" s="115"/>
      <c r="G101" s="115"/>
      <c r="H101" s="115"/>
      <c r="I101" s="115"/>
      <c r="J101" s="115"/>
      <c r="K101" s="115"/>
      <c r="L101" s="115"/>
      <c r="M101" s="115"/>
      <c r="N101" s="115"/>
      <c r="O101" s="122"/>
      <c r="P101" s="115"/>
      <c r="Q101" s="115"/>
      <c r="R101" s="115"/>
      <c r="S101" s="115"/>
      <c r="T101" s="115"/>
      <c r="U101" s="115"/>
      <c r="V101" s="115"/>
      <c r="W101" s="115"/>
      <c r="X101" s="115"/>
      <c r="Y101" s="115"/>
      <c r="Z101" s="115"/>
      <c r="AA101" s="115"/>
      <c r="AB101" s="115"/>
      <c r="AC101" s="115"/>
      <c r="AD101" s="115"/>
      <c r="AE101" s="115"/>
      <c r="AF101" s="115"/>
      <c r="AG101" s="115"/>
      <c r="AH101" s="124"/>
      <c r="AI101" s="125"/>
      <c r="AJ101" s="125"/>
      <c r="AK101" s="125"/>
      <c r="AL101" s="125"/>
      <c r="AM101" s="125"/>
      <c r="AN101" s="125"/>
      <c r="AO101" s="125"/>
      <c r="AP101" s="125"/>
      <c r="AQ101" s="127"/>
    </row>
    <row r="102" spans="2:43" ht="20">
      <c r="B102" s="116"/>
      <c r="C102" s="1037"/>
      <c r="D102" s="117"/>
      <c r="E102" s="1037"/>
      <c r="F102" s="118"/>
      <c r="G102" s="915"/>
      <c r="H102" s="915"/>
      <c r="I102" s="915"/>
      <c r="J102" s="915"/>
      <c r="K102" s="915"/>
      <c r="L102" s="915"/>
      <c r="M102" s="915"/>
      <c r="N102" s="915"/>
      <c r="O102" s="915"/>
      <c r="P102" s="915"/>
      <c r="Q102" s="915"/>
      <c r="R102" s="915"/>
      <c r="S102" s="915"/>
      <c r="T102" s="915"/>
      <c r="U102" s="915"/>
      <c r="V102" s="915"/>
      <c r="W102" s="915"/>
      <c r="X102" s="915"/>
      <c r="Y102" s="915"/>
      <c r="Z102" s="916"/>
      <c r="AA102" s="915"/>
      <c r="AB102" s="915"/>
      <c r="AC102" s="915"/>
      <c r="AD102" s="915"/>
      <c r="AE102" s="915"/>
      <c r="AF102" s="915"/>
      <c r="AG102" s="915"/>
      <c r="AH102" s="126"/>
      <c r="AI102" s="123"/>
      <c r="AJ102" s="123"/>
      <c r="AK102" s="123"/>
      <c r="AL102" s="123"/>
      <c r="AM102" s="123"/>
      <c r="AN102" s="123"/>
      <c r="AO102" s="123"/>
      <c r="AP102" s="123"/>
      <c r="AQ102" s="128"/>
    </row>
    <row r="103" spans="2:43" ht="21" thickBot="1">
      <c r="B103" s="116"/>
      <c r="C103" s="1037"/>
      <c r="D103" s="1037"/>
      <c r="E103" s="1037"/>
      <c r="F103" s="915"/>
      <c r="G103" s="915"/>
      <c r="H103" s="915"/>
      <c r="I103" s="915"/>
      <c r="J103" s="915"/>
      <c r="K103" s="915"/>
      <c r="L103" s="915"/>
      <c r="M103" s="915"/>
      <c r="N103" s="915"/>
      <c r="O103" s="915"/>
      <c r="P103" s="915"/>
      <c r="Q103" s="915"/>
      <c r="R103" s="915"/>
      <c r="S103" s="915"/>
      <c r="T103" s="915"/>
      <c r="U103" s="915"/>
      <c r="V103" s="915"/>
      <c r="W103" s="915"/>
      <c r="X103" s="915"/>
      <c r="Y103" s="915"/>
      <c r="Z103" s="915"/>
      <c r="AA103" s="915"/>
      <c r="AB103" s="915"/>
      <c r="AC103" s="915"/>
      <c r="AD103" s="1037"/>
      <c r="AE103" s="915"/>
      <c r="AF103" s="915"/>
      <c r="AG103" s="915"/>
      <c r="AH103" s="126"/>
      <c r="AI103" s="123"/>
      <c r="AJ103" s="123"/>
      <c r="AK103" s="123"/>
      <c r="AL103" s="123"/>
      <c r="AM103" s="123"/>
      <c r="AN103" s="129"/>
      <c r="AO103" s="129"/>
      <c r="AP103" s="129"/>
      <c r="AQ103" s="934"/>
    </row>
    <row r="104" spans="2:43" ht="21" thickBot="1">
      <c r="B104" s="116"/>
      <c r="C104" s="1037"/>
      <c r="D104" s="1037"/>
      <c r="E104" s="1037"/>
      <c r="F104" s="915"/>
      <c r="G104" s="915"/>
      <c r="H104" s="915"/>
      <c r="I104" s="915"/>
      <c r="J104" s="915"/>
      <c r="K104" s="915"/>
      <c r="L104" s="915"/>
      <c r="M104" s="915"/>
      <c r="N104" s="915"/>
      <c r="O104" s="915"/>
      <c r="P104" s="915"/>
      <c r="Q104" s="915"/>
      <c r="R104" s="915"/>
      <c r="S104" s="915"/>
      <c r="T104" s="915"/>
      <c r="U104" s="915"/>
      <c r="V104" s="915"/>
      <c r="W104" s="915"/>
      <c r="X104" s="915"/>
      <c r="Y104" s="915"/>
      <c r="Z104" s="915"/>
      <c r="AA104" s="915"/>
      <c r="AB104" s="915"/>
      <c r="AC104" s="915"/>
      <c r="AD104" s="1037"/>
      <c r="AE104" s="915"/>
      <c r="AF104" s="915"/>
      <c r="AG104" s="915"/>
      <c r="AH104" s="1240" t="str">
        <f>INPUT!C105&amp;" "&amp;INPUT!M105</f>
        <v xml:space="preserve"> </v>
      </c>
      <c r="AI104" s="1241"/>
      <c r="AJ104" s="1241"/>
      <c r="AK104" s="1241"/>
      <c r="AL104" s="1241"/>
      <c r="AM104" s="1241"/>
      <c r="AN104" s="1223"/>
      <c r="AO104" s="1223"/>
      <c r="AP104" s="1223"/>
      <c r="AQ104" s="1224"/>
    </row>
    <row r="105" spans="2:43" ht="22" thickBot="1">
      <c r="B105" s="116"/>
      <c r="C105" s="1037"/>
      <c r="D105" s="1037"/>
      <c r="E105" s="118" t="s">
        <v>695</v>
      </c>
      <c r="F105" s="935"/>
      <c r="G105" s="935"/>
      <c r="H105" s="935"/>
      <c r="I105" s="935"/>
      <c r="J105" s="935"/>
      <c r="K105" s="935"/>
      <c r="L105" s="935"/>
      <c r="M105" s="935"/>
      <c r="N105" s="935"/>
      <c r="O105" s="935"/>
      <c r="P105" s="935"/>
      <c r="Q105" s="935"/>
      <c r="R105" s="935"/>
      <c r="S105" s="935"/>
      <c r="T105" s="935"/>
      <c r="U105" s="935"/>
      <c r="V105" s="935"/>
      <c r="W105" s="935"/>
      <c r="X105" s="935"/>
      <c r="Y105" s="935"/>
      <c r="Z105" s="935"/>
      <c r="AA105" s="935"/>
      <c r="AB105" s="935"/>
      <c r="AC105" s="915"/>
      <c r="AD105" s="1037"/>
      <c r="AE105" s="915"/>
      <c r="AF105" s="915"/>
      <c r="AG105" s="915"/>
      <c r="AH105" s="1240" t="str">
        <f>INPUT!$C$7&amp;" "&amp;INPUT!$M$7</f>
        <v>Kabupaten Monokwari</v>
      </c>
      <c r="AI105" s="1241"/>
      <c r="AJ105" s="1241"/>
      <c r="AK105" s="1241"/>
      <c r="AL105" s="1241"/>
      <c r="AM105" s="1241"/>
      <c r="AN105" s="1223"/>
      <c r="AO105" s="1223"/>
      <c r="AP105" s="1223"/>
      <c r="AQ105" s="1224"/>
    </row>
    <row r="106" spans="2:43" ht="22" thickBot="1">
      <c r="B106" s="116"/>
      <c r="C106" s="1037"/>
      <c r="D106" s="1037"/>
      <c r="E106" s="119"/>
      <c r="F106" s="935"/>
      <c r="G106" s="935"/>
      <c r="H106" s="935"/>
      <c r="I106" s="935"/>
      <c r="J106" s="935"/>
      <c r="K106" s="935"/>
      <c r="L106" s="935"/>
      <c r="M106" s="935"/>
      <c r="N106" s="935"/>
      <c r="O106" s="935"/>
      <c r="P106" s="935"/>
      <c r="Q106" s="935"/>
      <c r="R106" s="935"/>
      <c r="S106" s="935"/>
      <c r="T106" s="935"/>
      <c r="U106" s="935"/>
      <c r="V106" s="935"/>
      <c r="W106" s="935"/>
      <c r="X106" s="935"/>
      <c r="Y106" s="935"/>
      <c r="Z106" s="935"/>
      <c r="AA106" s="935"/>
      <c r="AB106" s="935"/>
      <c r="AC106" s="915"/>
      <c r="AD106" s="1037"/>
      <c r="AE106" s="915"/>
      <c r="AF106" s="915"/>
      <c r="AG106" s="915"/>
      <c r="AH106" s="1240" t="str">
        <f>INPUT!$C$8&amp;" "&amp;INPUT!$M$8</f>
        <v>Kecamatan aaaaa</v>
      </c>
      <c r="AI106" s="1241"/>
      <c r="AJ106" s="1241"/>
      <c r="AK106" s="1241"/>
      <c r="AL106" s="1241"/>
      <c r="AM106" s="1241"/>
      <c r="AN106" s="1242"/>
      <c r="AO106" s="1242"/>
      <c r="AP106" s="1242"/>
      <c r="AQ106" s="1243"/>
    </row>
    <row r="107" spans="2:43" ht="21">
      <c r="B107" s="116"/>
      <c r="C107" s="1038"/>
      <c r="D107" s="1038"/>
      <c r="E107" s="1038"/>
      <c r="F107" s="935"/>
      <c r="G107" s="935"/>
      <c r="H107" s="935"/>
      <c r="I107" s="935"/>
      <c r="J107" s="935"/>
      <c r="K107" s="935"/>
      <c r="L107" s="935"/>
      <c r="M107" s="935"/>
      <c r="N107" s="935"/>
      <c r="O107" s="935"/>
      <c r="P107" s="935"/>
      <c r="Q107" s="935"/>
      <c r="R107" s="935"/>
      <c r="S107" s="935"/>
      <c r="T107" s="935"/>
      <c r="U107" s="935"/>
      <c r="V107" s="935"/>
      <c r="W107" s="935"/>
      <c r="X107" s="935"/>
      <c r="Y107" s="935"/>
      <c r="Z107" s="935"/>
      <c r="AA107" s="935"/>
      <c r="AB107" s="935"/>
      <c r="AC107" s="915"/>
      <c r="AD107" s="1038"/>
      <c r="AE107" s="915"/>
      <c r="AF107" s="915"/>
      <c r="AG107" s="915"/>
      <c r="AH107" s="1225" t="s">
        <v>236</v>
      </c>
      <c r="AI107" s="1226"/>
      <c r="AJ107" s="1226"/>
      <c r="AK107" s="1226"/>
      <c r="AL107" s="1226"/>
      <c r="AM107" s="1226"/>
      <c r="AN107" s="1244"/>
      <c r="AO107" s="1244"/>
      <c r="AP107" s="1244"/>
      <c r="AQ107" s="1245"/>
    </row>
    <row r="108" spans="2:43" ht="22" thickBot="1">
      <c r="B108" s="116"/>
      <c r="C108" s="1038"/>
      <c r="D108" s="1038"/>
      <c r="E108" s="1038"/>
      <c r="F108" s="935"/>
      <c r="G108" s="935"/>
      <c r="H108" s="935"/>
      <c r="I108" s="935"/>
      <c r="J108" s="935"/>
      <c r="K108" s="935"/>
      <c r="L108" s="935"/>
      <c r="M108" s="935"/>
      <c r="N108" s="935"/>
      <c r="O108" s="935"/>
      <c r="P108" s="935"/>
      <c r="Q108" s="935"/>
      <c r="R108" s="1116"/>
      <c r="S108" s="1116"/>
      <c r="T108" s="1116"/>
      <c r="U108" s="1116"/>
      <c r="V108" s="935"/>
      <c r="W108" s="935"/>
      <c r="X108" s="935"/>
      <c r="Y108" s="935"/>
      <c r="Z108" s="935"/>
      <c r="AA108" s="1111"/>
      <c r="AB108" s="1112"/>
      <c r="AC108" s="1114"/>
      <c r="AD108" s="1111"/>
      <c r="AE108" s="915"/>
      <c r="AF108" s="915"/>
      <c r="AG108" s="915"/>
      <c r="AH108" s="1228" t="str">
        <f>INPUT!$M$9</f>
        <v>bbb</v>
      </c>
      <c r="AI108" s="1229"/>
      <c r="AJ108" s="1229"/>
      <c r="AK108" s="1229"/>
      <c r="AL108" s="1229"/>
      <c r="AM108" s="1229"/>
      <c r="AN108" s="1229"/>
      <c r="AO108" s="1229"/>
      <c r="AP108" s="1229"/>
      <c r="AQ108" s="1230"/>
    </row>
    <row r="109" spans="2:43" ht="21">
      <c r="B109" s="116"/>
      <c r="C109" s="1038"/>
      <c r="D109" s="1038"/>
      <c r="E109" s="1038"/>
      <c r="F109" s="935"/>
      <c r="G109" s="935"/>
      <c r="H109" s="935"/>
      <c r="I109" s="935"/>
      <c r="J109" s="935"/>
      <c r="K109" s="935"/>
      <c r="L109" s="935"/>
      <c r="M109" s="935"/>
      <c r="N109" s="935"/>
      <c r="O109" s="935"/>
      <c r="P109" s="935"/>
      <c r="Q109" s="935"/>
      <c r="R109" s="1116"/>
      <c r="S109" s="1260">
        <f>'BRONJONG 5'!$AA$38*100</f>
        <v>800</v>
      </c>
      <c r="T109" s="1260"/>
      <c r="U109" s="1111" t="s">
        <v>696</v>
      </c>
      <c r="V109" s="935"/>
      <c r="W109" s="935"/>
      <c r="X109" s="935"/>
      <c r="Y109" s="935"/>
      <c r="Z109" s="935"/>
      <c r="AA109" s="1111"/>
      <c r="AB109" s="1112"/>
      <c r="AC109" s="1114"/>
      <c r="AD109" s="1111"/>
      <c r="AE109" s="915"/>
      <c r="AF109" s="915"/>
      <c r="AG109" s="915"/>
      <c r="AH109" s="1225" t="s">
        <v>237</v>
      </c>
      <c r="AI109" s="1226"/>
      <c r="AJ109" s="1226"/>
      <c r="AK109" s="1226"/>
      <c r="AL109" s="1226"/>
      <c r="AM109" s="1226"/>
      <c r="AN109" s="1244"/>
      <c r="AO109" s="1244"/>
      <c r="AP109" s="1244"/>
      <c r="AQ109" s="1245"/>
    </row>
    <row r="110" spans="2:43" ht="22" thickBot="1">
      <c r="B110" s="116"/>
      <c r="C110" s="1038"/>
      <c r="D110" s="1038"/>
      <c r="E110" s="1038"/>
      <c r="F110" s="935"/>
      <c r="G110" s="935"/>
      <c r="H110" s="935"/>
      <c r="I110" s="935"/>
      <c r="J110" s="935"/>
      <c r="K110" s="935"/>
      <c r="L110" s="935"/>
      <c r="M110" s="935"/>
      <c r="N110" s="935"/>
      <c r="O110" s="935"/>
      <c r="P110" s="935"/>
      <c r="Q110" s="935"/>
      <c r="R110" s="935"/>
      <c r="S110" s="935"/>
      <c r="T110" s="935"/>
      <c r="U110" s="935"/>
      <c r="V110" s="935"/>
      <c r="W110" s="935"/>
      <c r="X110" s="935"/>
      <c r="Y110" s="935"/>
      <c r="Z110" s="935"/>
      <c r="AA110" s="1111"/>
      <c r="AB110" s="1112"/>
      <c r="AC110" s="1114"/>
      <c r="AD110" s="1111"/>
      <c r="AE110" s="915"/>
      <c r="AF110" s="915"/>
      <c r="AG110" s="915"/>
      <c r="AH110" s="1228" t="str">
        <f>INPUT!$M$19</f>
        <v>Rumah Sehat</v>
      </c>
      <c r="AI110" s="1229"/>
      <c r="AJ110" s="1229"/>
      <c r="AK110" s="1229"/>
      <c r="AL110" s="1229"/>
      <c r="AM110" s="1229"/>
      <c r="AN110" s="1220"/>
      <c r="AO110" s="1220"/>
      <c r="AP110" s="1220"/>
      <c r="AQ110" s="1221"/>
    </row>
    <row r="111" spans="2:43" ht="21">
      <c r="B111" s="116"/>
      <c r="C111" s="1038"/>
      <c r="D111" s="1038"/>
      <c r="E111" s="1038"/>
      <c r="F111" s="935"/>
      <c r="G111" s="935"/>
      <c r="H111" s="935"/>
      <c r="I111" s="935"/>
      <c r="J111" s="935"/>
      <c r="K111" s="935"/>
      <c r="L111" s="935"/>
      <c r="M111" s="935"/>
      <c r="N111" s="935"/>
      <c r="O111" s="935"/>
      <c r="P111" s="935"/>
      <c r="Q111" s="935"/>
      <c r="R111" s="935"/>
      <c r="S111" s="935"/>
      <c r="T111" s="935"/>
      <c r="U111" s="935"/>
      <c r="V111" s="935"/>
      <c r="W111" s="935"/>
      <c r="X111" s="935"/>
      <c r="Y111" s="935"/>
      <c r="Z111" s="935"/>
      <c r="AA111" s="1111"/>
      <c r="AB111" s="1112"/>
      <c r="AC111" s="1114"/>
      <c r="AD111" s="1111"/>
      <c r="AE111" s="915"/>
      <c r="AF111" s="915"/>
      <c r="AG111" s="915"/>
      <c r="AH111" s="1225" t="s">
        <v>127</v>
      </c>
      <c r="AI111" s="1226"/>
      <c r="AJ111" s="1226"/>
      <c r="AK111" s="1226"/>
      <c r="AL111" s="1226"/>
      <c r="AM111" s="1226"/>
      <c r="AN111" s="1226"/>
      <c r="AO111" s="1226"/>
      <c r="AP111" s="1226"/>
      <c r="AQ111" s="1227"/>
    </row>
    <row r="112" spans="2:43" ht="22" thickBot="1">
      <c r="B112" s="116"/>
      <c r="C112" s="1038"/>
      <c r="D112" s="1038"/>
      <c r="E112" s="1038"/>
      <c r="F112" s="935"/>
      <c r="G112" s="935"/>
      <c r="H112" s="935"/>
      <c r="I112" s="935"/>
      <c r="J112" s="935"/>
      <c r="K112" s="935"/>
      <c r="L112" s="935"/>
      <c r="M112" s="935"/>
      <c r="N112" s="935"/>
      <c r="O112" s="935"/>
      <c r="P112" s="935"/>
      <c r="Q112" s="935"/>
      <c r="R112" s="935"/>
      <c r="S112" s="935"/>
      <c r="T112" s="935"/>
      <c r="U112" s="935"/>
      <c r="V112" s="935"/>
      <c r="W112" s="935"/>
      <c r="X112" s="935"/>
      <c r="Y112" s="935"/>
      <c r="Z112" s="935"/>
      <c r="AA112" s="1115"/>
      <c r="AB112" s="1112"/>
      <c r="AC112" s="1114"/>
      <c r="AD112" s="1111"/>
      <c r="AE112" s="915"/>
      <c r="AF112" s="915"/>
      <c r="AG112" s="915"/>
      <c r="AH112" s="1228" t="str">
        <f>INPUT!$M$10</f>
        <v>Dusun…</v>
      </c>
      <c r="AI112" s="1229"/>
      <c r="AJ112" s="1229"/>
      <c r="AK112" s="1229"/>
      <c r="AL112" s="1229"/>
      <c r="AM112" s="1229"/>
      <c r="AN112" s="1229"/>
      <c r="AO112" s="1229"/>
      <c r="AP112" s="1229"/>
      <c r="AQ112" s="1230"/>
    </row>
    <row r="113" spans="2:43" ht="21">
      <c r="B113" s="116"/>
      <c r="C113" s="1038"/>
      <c r="D113" s="1038"/>
      <c r="E113" s="1038"/>
      <c r="F113" s="935"/>
      <c r="G113" s="935"/>
      <c r="H113" s="935"/>
      <c r="I113" s="935"/>
      <c r="J113" s="935"/>
      <c r="K113" s="935"/>
      <c r="L113" s="935"/>
      <c r="M113" s="935"/>
      <c r="N113" s="935"/>
      <c r="O113" s="935"/>
      <c r="P113" s="935"/>
      <c r="Q113" s="935"/>
      <c r="R113" s="935"/>
      <c r="S113" s="935"/>
      <c r="T113" s="935"/>
      <c r="U113" s="935"/>
      <c r="V113" s="935"/>
      <c r="W113" s="935"/>
      <c r="X113" s="935"/>
      <c r="Y113" s="935"/>
      <c r="Z113" s="935"/>
      <c r="AA113" s="935"/>
      <c r="AB113" s="935"/>
      <c r="AC113" s="915"/>
      <c r="AD113" s="1038"/>
      <c r="AE113" s="915"/>
      <c r="AF113" s="915"/>
      <c r="AG113" s="915"/>
      <c r="AH113" s="1225" t="s">
        <v>238</v>
      </c>
      <c r="AI113" s="1226"/>
      <c r="AJ113" s="1226"/>
      <c r="AK113" s="1226"/>
      <c r="AL113" s="1226"/>
      <c r="AM113" s="1226"/>
      <c r="AN113" s="1231"/>
      <c r="AO113" s="1231"/>
      <c r="AP113" s="1231"/>
      <c r="AQ113" s="1232"/>
    </row>
    <row r="114" spans="2:43" ht="22" thickBot="1">
      <c r="B114" s="116"/>
      <c r="C114" s="1038"/>
      <c r="D114" s="1038"/>
      <c r="E114" s="1038"/>
      <c r="F114" s="935"/>
      <c r="G114" s="935"/>
      <c r="H114" s="935"/>
      <c r="I114" s="935"/>
      <c r="J114" s="935"/>
      <c r="K114" s="935"/>
      <c r="L114" s="935"/>
      <c r="M114" s="935"/>
      <c r="N114" s="935"/>
      <c r="O114" s="935"/>
      <c r="P114" s="935"/>
      <c r="Q114" s="935"/>
      <c r="R114" s="935"/>
      <c r="S114" s="935"/>
      <c r="T114" s="935"/>
      <c r="U114" s="935"/>
      <c r="V114" s="935"/>
      <c r="W114" s="935"/>
      <c r="X114" s="935"/>
      <c r="Y114" s="935"/>
      <c r="Z114" s="935"/>
      <c r="AA114" s="935"/>
      <c r="AB114" s="935"/>
      <c r="AC114" s="915"/>
      <c r="AD114" s="1038"/>
      <c r="AE114" s="915"/>
      <c r="AF114" s="915"/>
      <c r="AG114" s="915"/>
      <c r="AH114" s="1233" t="s">
        <v>615</v>
      </c>
      <c r="AI114" s="1234"/>
      <c r="AJ114" s="1234"/>
      <c r="AK114" s="1234"/>
      <c r="AL114" s="1234"/>
      <c r="AM114" s="1234"/>
      <c r="AN114" s="1235"/>
      <c r="AO114" s="1235"/>
      <c r="AP114" s="1235"/>
      <c r="AQ114" s="1236"/>
    </row>
    <row r="115" spans="2:43" ht="22" thickBot="1">
      <c r="B115" s="116"/>
      <c r="C115" s="1038"/>
      <c r="D115" s="1038"/>
      <c r="E115" s="1038"/>
      <c r="F115" s="935"/>
      <c r="G115" s="935"/>
      <c r="H115" s="935"/>
      <c r="I115" s="935"/>
      <c r="J115" s="935"/>
      <c r="K115" s="935"/>
      <c r="L115" s="935"/>
      <c r="M115" s="935"/>
      <c r="N115" s="935"/>
      <c r="O115" s="935"/>
      <c r="P115" s="935"/>
      <c r="Q115" s="935"/>
      <c r="R115" s="935"/>
      <c r="S115" s="935"/>
      <c r="T115" s="935"/>
      <c r="U115" s="935"/>
      <c r="V115" s="935"/>
      <c r="W115" s="935"/>
      <c r="X115" s="935"/>
      <c r="Y115" s="935"/>
      <c r="Z115" s="935"/>
      <c r="AA115" s="935"/>
      <c r="AB115" s="935"/>
      <c r="AC115" s="915"/>
      <c r="AD115" s="1038"/>
      <c r="AE115" s="915"/>
      <c r="AF115" s="915"/>
      <c r="AG115" s="915"/>
      <c r="AH115" s="1206" t="s">
        <v>239</v>
      </c>
      <c r="AI115" s="1207"/>
      <c r="AJ115" s="1207"/>
      <c r="AK115" s="1207"/>
      <c r="AL115" s="1207"/>
      <c r="AM115" s="1207"/>
      <c r="AN115" s="1207"/>
      <c r="AO115" s="1207"/>
      <c r="AP115" s="1207"/>
      <c r="AQ115" s="1208"/>
    </row>
    <row r="116" spans="2:43" ht="21">
      <c r="B116" s="116"/>
      <c r="C116" s="1038"/>
      <c r="D116" s="1038"/>
      <c r="E116" s="1038"/>
      <c r="F116" s="935"/>
      <c r="G116" s="935"/>
      <c r="H116" s="935"/>
      <c r="I116" s="935"/>
      <c r="J116" s="935"/>
      <c r="K116" s="935"/>
      <c r="L116" s="935"/>
      <c r="M116" s="935"/>
      <c r="N116" s="935"/>
      <c r="O116" s="935"/>
      <c r="P116" s="935"/>
      <c r="Q116" s="935"/>
      <c r="R116" s="935"/>
      <c r="S116" s="935"/>
      <c r="T116" s="935"/>
      <c r="U116" s="935"/>
      <c r="V116" s="935"/>
      <c r="W116" s="935"/>
      <c r="X116" s="935"/>
      <c r="Y116" s="935"/>
      <c r="Z116" s="935"/>
      <c r="AA116" s="935"/>
      <c r="AB116" s="935"/>
      <c r="AC116" s="915"/>
      <c r="AD116" s="1038"/>
      <c r="AE116" s="915"/>
      <c r="AF116" s="915"/>
      <c r="AG116" s="915"/>
      <c r="AH116" s="1209" t="s">
        <v>240</v>
      </c>
      <c r="AI116" s="1210"/>
      <c r="AJ116" s="1210"/>
      <c r="AK116" s="1210"/>
      <c r="AL116" s="1210"/>
      <c r="AM116" s="1209" t="s">
        <v>19</v>
      </c>
      <c r="AN116" s="1210"/>
      <c r="AO116" s="1210"/>
      <c r="AP116" s="1210"/>
      <c r="AQ116" s="1211"/>
    </row>
    <row r="117" spans="2:43" ht="21">
      <c r="B117" s="116"/>
      <c r="C117" s="1038"/>
      <c r="D117" s="1038"/>
      <c r="E117" s="1038"/>
      <c r="F117" s="935"/>
      <c r="G117" s="935"/>
      <c r="H117" s="935"/>
      <c r="I117" s="935"/>
      <c r="J117" s="935"/>
      <c r="K117" s="935"/>
      <c r="L117" s="935"/>
      <c r="M117" s="935"/>
      <c r="N117" s="935"/>
      <c r="O117" s="935"/>
      <c r="P117" s="935"/>
      <c r="Q117" s="935"/>
      <c r="R117" s="935"/>
      <c r="S117" s="935"/>
      <c r="T117" s="935"/>
      <c r="U117" s="935"/>
      <c r="V117" s="935"/>
      <c r="W117" s="935"/>
      <c r="X117" s="935"/>
      <c r="Y117" s="935"/>
      <c r="Z117" s="935"/>
      <c r="AA117" s="935"/>
      <c r="AB117" s="935"/>
      <c r="AC117" s="915"/>
      <c r="AD117" s="1038"/>
      <c r="AE117" s="915"/>
      <c r="AF117" s="915"/>
      <c r="AG117" s="915"/>
      <c r="AH117" s="587"/>
      <c r="AI117" s="588"/>
      <c r="AJ117" s="588"/>
      <c r="AK117" s="588"/>
      <c r="AL117" s="588"/>
      <c r="AM117" s="587"/>
      <c r="AN117" s="588"/>
      <c r="AO117" s="588"/>
      <c r="AP117" s="588"/>
      <c r="AQ117" s="589"/>
    </row>
    <row r="118" spans="2:43" ht="21">
      <c r="B118" s="116"/>
      <c r="C118" s="1038"/>
      <c r="D118" s="1038"/>
      <c r="E118" s="1038"/>
      <c r="F118" s="935"/>
      <c r="G118" s="935"/>
      <c r="H118" s="935"/>
      <c r="I118" s="935"/>
      <c r="J118" s="935"/>
      <c r="K118" s="935"/>
      <c r="L118" s="935"/>
      <c r="M118" s="935"/>
      <c r="N118" s="935"/>
      <c r="O118" s="935"/>
      <c r="P118" s="935"/>
      <c r="Q118" s="935"/>
      <c r="R118" s="935"/>
      <c r="S118" s="935"/>
      <c r="T118" s="935"/>
      <c r="U118" s="935"/>
      <c r="V118" s="935"/>
      <c r="W118" s="935"/>
      <c r="X118" s="935"/>
      <c r="Y118" s="935"/>
      <c r="Z118" s="935"/>
      <c r="AA118" s="935"/>
      <c r="AB118" s="935"/>
      <c r="AC118" s="915"/>
      <c r="AD118" s="1038"/>
      <c r="AE118" s="915"/>
      <c r="AF118" s="915"/>
      <c r="AG118" s="915"/>
      <c r="AH118" s="587"/>
      <c r="AI118" s="588"/>
      <c r="AJ118" s="588"/>
      <c r="AK118" s="588"/>
      <c r="AL118" s="588"/>
      <c r="AM118" s="587"/>
      <c r="AN118" s="588"/>
      <c r="AO118" s="588"/>
      <c r="AP118" s="588"/>
      <c r="AQ118" s="589"/>
    </row>
    <row r="119" spans="2:43" ht="22" thickBot="1">
      <c r="B119" s="120"/>
      <c r="C119" s="1038"/>
      <c r="D119" s="1038"/>
      <c r="E119" s="1038"/>
      <c r="F119" s="935"/>
      <c r="G119" s="935"/>
      <c r="H119" s="935"/>
      <c r="I119" s="935"/>
      <c r="J119" s="935"/>
      <c r="K119" s="935"/>
      <c r="L119" s="935"/>
      <c r="M119" s="935"/>
      <c r="N119" s="935"/>
      <c r="O119" s="935"/>
      <c r="P119" s="935"/>
      <c r="Q119" s="935"/>
      <c r="R119" s="935"/>
      <c r="S119" s="935"/>
      <c r="T119" s="935"/>
      <c r="U119" s="935"/>
      <c r="V119" s="935"/>
      <c r="W119" s="935"/>
      <c r="X119" s="935"/>
      <c r="Y119" s="935"/>
      <c r="Z119" s="935"/>
      <c r="AA119" s="935"/>
      <c r="AB119" s="935"/>
      <c r="AC119" s="915"/>
      <c r="AD119" s="1038"/>
      <c r="AE119" s="915"/>
      <c r="AF119" s="915"/>
      <c r="AG119" s="915"/>
      <c r="AH119" s="1237" t="str">
        <f>INPUT!$M$16</f>
        <v>Supriono</v>
      </c>
      <c r="AI119" s="1238"/>
      <c r="AJ119" s="1238"/>
      <c r="AK119" s="1238"/>
      <c r="AL119" s="1238"/>
      <c r="AM119" s="1237" t="str">
        <f>INPUT!$M$15</f>
        <v>Sujito</v>
      </c>
      <c r="AN119" s="1238"/>
      <c r="AO119" s="1238"/>
      <c r="AP119" s="1238"/>
      <c r="AQ119" s="1239"/>
    </row>
    <row r="120" spans="2:43" ht="22" thickBot="1">
      <c r="B120" s="116"/>
      <c r="C120" s="1038"/>
      <c r="D120" s="1038"/>
      <c r="E120" s="1038"/>
      <c r="F120" s="935"/>
      <c r="G120" s="935"/>
      <c r="H120" s="935"/>
      <c r="I120" s="935"/>
      <c r="J120" s="935"/>
      <c r="K120" s="935"/>
      <c r="L120" s="935"/>
      <c r="M120" s="935"/>
      <c r="N120" s="935"/>
      <c r="O120" s="935"/>
      <c r="P120" s="935"/>
      <c r="Q120" s="935"/>
      <c r="R120" s="935"/>
      <c r="S120" s="935"/>
      <c r="T120" s="935"/>
      <c r="U120" s="935"/>
      <c r="V120" s="935"/>
      <c r="W120" s="935"/>
      <c r="X120" s="935"/>
      <c r="Y120" s="935"/>
      <c r="Z120" s="935"/>
      <c r="AA120" s="935"/>
      <c r="AB120" s="935"/>
      <c r="AC120" s="915"/>
      <c r="AD120" s="1038"/>
      <c r="AE120" s="915"/>
      <c r="AF120" s="915"/>
      <c r="AG120" s="915"/>
      <c r="AH120" s="1206" t="s">
        <v>241</v>
      </c>
      <c r="AI120" s="1207"/>
      <c r="AJ120" s="1207"/>
      <c r="AK120" s="1207"/>
      <c r="AL120" s="1207"/>
      <c r="AM120" s="1207"/>
      <c r="AN120" s="1207"/>
      <c r="AO120" s="1207"/>
      <c r="AP120" s="1207"/>
      <c r="AQ120" s="1208"/>
    </row>
    <row r="121" spans="2:43" ht="20">
      <c r="B121" s="116"/>
      <c r="C121" s="1038"/>
      <c r="D121" s="1038"/>
      <c r="E121" s="1038"/>
      <c r="F121" s="915"/>
      <c r="G121" s="915"/>
      <c r="H121" s="915"/>
      <c r="I121" s="915"/>
      <c r="J121" s="915"/>
      <c r="K121" s="915"/>
      <c r="L121" s="915"/>
      <c r="M121" s="915"/>
      <c r="N121" s="915"/>
      <c r="O121" s="915"/>
      <c r="P121" s="915"/>
      <c r="Q121" s="915"/>
      <c r="R121" s="915"/>
      <c r="S121" s="915"/>
      <c r="T121" s="915"/>
      <c r="U121" s="915"/>
      <c r="V121" s="915"/>
      <c r="W121" s="915"/>
      <c r="X121" s="915"/>
      <c r="Y121" s="915"/>
      <c r="Z121" s="915"/>
      <c r="AA121" s="915"/>
      <c r="AB121" s="915"/>
      <c r="AC121" s="915"/>
      <c r="AD121" s="1038"/>
      <c r="AE121" s="915"/>
      <c r="AF121" s="915"/>
      <c r="AG121" s="915"/>
      <c r="AH121" s="1209" t="str">
        <f>INPUT!$C$14</f>
        <v>Tenaga Ahli Teknik</v>
      </c>
      <c r="AI121" s="1210"/>
      <c r="AJ121" s="1210"/>
      <c r="AK121" s="1210"/>
      <c r="AL121" s="1210"/>
      <c r="AM121" s="1210"/>
      <c r="AN121" s="1210"/>
      <c r="AO121" s="1210"/>
      <c r="AP121" s="1210"/>
      <c r="AQ121" s="1211"/>
    </row>
    <row r="122" spans="2:43" ht="20">
      <c r="B122" s="116"/>
      <c r="C122" s="1038"/>
      <c r="D122" s="1038"/>
      <c r="E122" s="119"/>
      <c r="F122" s="917"/>
      <c r="G122" s="918"/>
      <c r="H122" s="919"/>
      <c r="I122" s="915"/>
      <c r="J122" s="915"/>
      <c r="K122" s="915"/>
      <c r="L122" s="915"/>
      <c r="M122" s="915"/>
      <c r="N122" s="915"/>
      <c r="O122" s="915"/>
      <c r="P122" s="930"/>
      <c r="Q122" s="930"/>
      <c r="R122" s="915"/>
      <c r="S122" s="915"/>
      <c r="T122" s="915"/>
      <c r="U122" s="915"/>
      <c r="V122" s="915"/>
      <c r="W122" s="915"/>
      <c r="X122" s="919"/>
      <c r="Y122" s="918"/>
      <c r="Z122" s="917"/>
      <c r="AA122" s="917"/>
      <c r="AB122" s="915"/>
      <c r="AC122" s="915"/>
      <c r="AD122" s="1038"/>
      <c r="AE122" s="915"/>
      <c r="AF122" s="915"/>
      <c r="AG122" s="915"/>
      <c r="AH122" s="587"/>
      <c r="AI122" s="588"/>
      <c r="AJ122" s="588"/>
      <c r="AK122" s="588"/>
      <c r="AL122" s="588"/>
      <c r="AM122" s="588"/>
      <c r="AN122" s="588"/>
      <c r="AO122" s="588"/>
      <c r="AP122" s="588"/>
      <c r="AQ122" s="589"/>
    </row>
    <row r="123" spans="2:43" ht="20">
      <c r="B123" s="116"/>
      <c r="C123" s="1038"/>
      <c r="D123" s="1038"/>
      <c r="E123" s="1038"/>
      <c r="F123" s="915"/>
      <c r="G123" s="915"/>
      <c r="H123" s="915"/>
      <c r="I123" s="915"/>
      <c r="J123" s="915"/>
      <c r="K123" s="915"/>
      <c r="L123" s="915"/>
      <c r="M123" s="915"/>
      <c r="N123" s="915"/>
      <c r="O123" s="915"/>
      <c r="P123" s="930"/>
      <c r="Q123" s="930"/>
      <c r="R123" s="915"/>
      <c r="S123" s="915"/>
      <c r="T123" s="915"/>
      <c r="U123" s="915"/>
      <c r="V123" s="915"/>
      <c r="W123" s="915"/>
      <c r="X123" s="915"/>
      <c r="Y123" s="915"/>
      <c r="Z123" s="915"/>
      <c r="AA123" s="915"/>
      <c r="AB123" s="915"/>
      <c r="AC123" s="915"/>
      <c r="AD123" s="1038"/>
      <c r="AE123" s="915"/>
      <c r="AF123" s="915"/>
      <c r="AG123" s="915"/>
      <c r="AH123" s="587"/>
      <c r="AI123" s="588"/>
      <c r="AJ123" s="588"/>
      <c r="AK123" s="588"/>
      <c r="AL123" s="588"/>
      <c r="AM123" s="588"/>
      <c r="AN123" s="588"/>
      <c r="AO123" s="588"/>
      <c r="AP123" s="588"/>
      <c r="AQ123" s="589"/>
    </row>
    <row r="124" spans="2:43" ht="20">
      <c r="B124" s="116"/>
      <c r="C124" s="1038"/>
      <c r="D124" s="1038"/>
      <c r="E124" s="1038"/>
      <c r="F124" s="915"/>
      <c r="G124" s="915"/>
      <c r="H124" s="915"/>
      <c r="I124" s="920"/>
      <c r="J124" s="920"/>
      <c r="K124" s="920"/>
      <c r="L124" s="920"/>
      <c r="M124" s="920"/>
      <c r="N124" s="915"/>
      <c r="O124" s="915"/>
      <c r="P124" s="915"/>
      <c r="Q124" s="915"/>
      <c r="R124" s="920"/>
      <c r="S124" s="920"/>
      <c r="T124" s="920"/>
      <c r="U124" s="920"/>
      <c r="V124" s="920"/>
      <c r="W124" s="915"/>
      <c r="X124" s="915"/>
      <c r="Y124" s="915"/>
      <c r="Z124" s="915"/>
      <c r="AA124" s="915"/>
      <c r="AB124" s="915"/>
      <c r="AC124" s="915"/>
      <c r="AD124" s="1038"/>
      <c r="AE124" s="915"/>
      <c r="AF124" s="915"/>
      <c r="AG124" s="915"/>
      <c r="AH124" s="587"/>
      <c r="AI124" s="588"/>
      <c r="AJ124" s="588"/>
      <c r="AK124" s="588"/>
      <c r="AL124" s="588"/>
      <c r="AM124" s="588"/>
      <c r="AN124" s="588"/>
      <c r="AO124" s="588"/>
      <c r="AP124" s="588"/>
      <c r="AQ124" s="589"/>
    </row>
    <row r="125" spans="2:43" ht="21" thickBot="1">
      <c r="B125" s="116"/>
      <c r="C125" s="1038"/>
      <c r="D125" s="1038"/>
      <c r="E125" s="1038"/>
      <c r="F125" s="915"/>
      <c r="G125" s="915"/>
      <c r="H125" s="915"/>
      <c r="I125" s="915"/>
      <c r="J125" s="915"/>
      <c r="K125" s="915"/>
      <c r="L125" s="915"/>
      <c r="M125" s="915"/>
      <c r="N125" s="915"/>
      <c r="O125" s="915"/>
      <c r="P125" s="915"/>
      <c r="Q125" s="915"/>
      <c r="R125" s="915"/>
      <c r="S125" s="915"/>
      <c r="T125" s="915"/>
      <c r="U125" s="915"/>
      <c r="V125" s="915"/>
      <c r="W125" s="915"/>
      <c r="X125" s="915"/>
      <c r="Y125" s="915"/>
      <c r="Z125" s="915"/>
      <c r="AA125" s="915"/>
      <c r="AB125" s="915"/>
      <c r="AC125" s="915"/>
      <c r="AD125" s="1038"/>
      <c r="AE125" s="915"/>
      <c r="AF125" s="915"/>
      <c r="AG125" s="915"/>
      <c r="AH125" s="1212" t="s">
        <v>18</v>
      </c>
      <c r="AI125" s="1213"/>
      <c r="AJ125" s="1213"/>
      <c r="AK125" s="1213"/>
      <c r="AL125" s="1213"/>
      <c r="AM125" s="1213"/>
      <c r="AN125" s="1213"/>
      <c r="AO125" s="1213"/>
      <c r="AP125" s="1213"/>
      <c r="AQ125" s="1214"/>
    </row>
    <row r="126" spans="2:43" ht="21" thickBot="1">
      <c r="B126" s="116"/>
      <c r="C126" s="1038"/>
      <c r="D126" s="1038"/>
      <c r="E126" s="1038"/>
      <c r="F126" s="915"/>
      <c r="G126" s="1259">
        <f>AC46</f>
        <v>0.5</v>
      </c>
      <c r="H126" s="1259"/>
      <c r="I126" s="1113" t="s">
        <v>30</v>
      </c>
      <c r="J126" s="915"/>
      <c r="K126" s="921"/>
      <c r="L126" s="915"/>
      <c r="M126" s="915"/>
      <c r="N126" s="915"/>
      <c r="O126" s="915"/>
      <c r="P126" s="915"/>
      <c r="Q126" s="931"/>
      <c r="R126" s="931"/>
      <c r="S126" s="922"/>
      <c r="T126" s="922"/>
      <c r="U126" s="923"/>
      <c r="V126" s="915"/>
      <c r="W126" s="915"/>
      <c r="X126" s="915"/>
      <c r="Y126" s="915"/>
      <c r="Z126" s="915"/>
      <c r="AA126" s="915"/>
      <c r="AB126" s="915"/>
      <c r="AC126" s="915"/>
      <c r="AD126" s="1038"/>
      <c r="AE126" s="915"/>
      <c r="AF126" s="915"/>
      <c r="AG126" s="915"/>
      <c r="AH126" s="1206" t="s">
        <v>242</v>
      </c>
      <c r="AI126" s="1207"/>
      <c r="AJ126" s="1207"/>
      <c r="AK126" s="1207"/>
      <c r="AL126" s="1207"/>
      <c r="AM126" s="1207"/>
      <c r="AN126" s="1207"/>
      <c r="AO126" s="1207"/>
      <c r="AP126" s="1207"/>
      <c r="AQ126" s="1208"/>
    </row>
    <row r="127" spans="2:43" ht="20">
      <c r="B127" s="116"/>
      <c r="C127" s="1038"/>
      <c r="D127" s="915"/>
      <c r="E127" s="915"/>
      <c r="F127" s="915"/>
      <c r="G127" s="915"/>
      <c r="H127" s="915"/>
      <c r="I127" s="915"/>
      <c r="J127" s="915"/>
      <c r="K127" s="915"/>
      <c r="L127" s="915"/>
      <c r="M127" s="915"/>
      <c r="N127" s="915"/>
      <c r="O127" s="915"/>
      <c r="P127" s="915"/>
      <c r="Q127" s="915"/>
      <c r="R127" s="915"/>
      <c r="S127" s="915"/>
      <c r="T127" s="915"/>
      <c r="U127" s="915"/>
      <c r="V127" s="915"/>
      <c r="W127" s="915"/>
      <c r="X127" s="915"/>
      <c r="Y127" s="915"/>
      <c r="Z127" s="915"/>
      <c r="AA127" s="915"/>
      <c r="AB127" s="915"/>
      <c r="AC127" s="915"/>
      <c r="AD127" s="915"/>
      <c r="AE127" s="915"/>
      <c r="AF127" s="915"/>
      <c r="AG127" s="915"/>
      <c r="AH127" s="1209" t="str">
        <f>INPUT!$C$13</f>
        <v>Kepala Desa</v>
      </c>
      <c r="AI127" s="1210"/>
      <c r="AJ127" s="1210"/>
      <c r="AK127" s="1210"/>
      <c r="AL127" s="1210"/>
      <c r="AM127" s="1210"/>
      <c r="AN127" s="1210"/>
      <c r="AO127" s="1210"/>
      <c r="AP127" s="1210"/>
      <c r="AQ127" s="1211"/>
    </row>
    <row r="128" spans="2:43" ht="20">
      <c r="B128" s="116"/>
      <c r="C128" s="1038"/>
      <c r="D128" s="1038"/>
      <c r="E128" s="1038"/>
      <c r="F128" s="915"/>
      <c r="G128" s="915"/>
      <c r="H128" s="915"/>
      <c r="I128" s="915"/>
      <c r="J128" s="915"/>
      <c r="K128" s="915"/>
      <c r="L128" s="915"/>
      <c r="M128" s="915"/>
      <c r="N128" s="915"/>
      <c r="O128" s="915"/>
      <c r="P128" s="915"/>
      <c r="Q128" s="915"/>
      <c r="R128" s="915"/>
      <c r="S128" s="915"/>
      <c r="T128" s="915"/>
      <c r="U128" s="915"/>
      <c r="V128" s="915"/>
      <c r="W128" s="915"/>
      <c r="X128" s="915"/>
      <c r="Y128" s="915"/>
      <c r="Z128" s="915"/>
      <c r="AA128" s="915"/>
      <c r="AB128" s="915"/>
      <c r="AC128" s="915"/>
      <c r="AD128" s="1038"/>
      <c r="AE128" s="915"/>
      <c r="AF128" s="915"/>
      <c r="AG128" s="915"/>
      <c r="AH128" s="587"/>
      <c r="AI128" s="588"/>
      <c r="AJ128" s="588"/>
      <c r="AK128" s="588"/>
      <c r="AL128" s="588"/>
      <c r="AM128" s="588"/>
      <c r="AN128" s="588"/>
      <c r="AO128" s="588"/>
      <c r="AP128" s="588"/>
      <c r="AQ128" s="589"/>
    </row>
    <row r="129" spans="2:43" ht="20">
      <c r="B129" s="116"/>
      <c r="C129" s="1037"/>
      <c r="D129" s="1037"/>
      <c r="E129" s="1037"/>
      <c r="F129" s="915"/>
      <c r="G129" s="915"/>
      <c r="H129" s="915"/>
      <c r="I129" s="915"/>
      <c r="J129" s="915"/>
      <c r="K129" s="915"/>
      <c r="L129" s="915"/>
      <c r="M129" s="915"/>
      <c r="N129" s="915"/>
      <c r="O129" s="915"/>
      <c r="P129" s="915"/>
      <c r="Q129" s="915"/>
      <c r="R129" s="915"/>
      <c r="S129" s="915"/>
      <c r="T129" s="915"/>
      <c r="U129" s="915"/>
      <c r="V129" s="915"/>
      <c r="W129" s="915"/>
      <c r="X129" s="915"/>
      <c r="Y129" s="915"/>
      <c r="Z129" s="915"/>
      <c r="AA129" s="915"/>
      <c r="AB129" s="915"/>
      <c r="AC129" s="936"/>
      <c r="AD129" s="1037"/>
      <c r="AE129" s="923"/>
      <c r="AF129" s="915"/>
      <c r="AG129" s="915"/>
      <c r="AH129" s="587"/>
      <c r="AI129" s="588"/>
      <c r="AJ129" s="588"/>
      <c r="AK129" s="588"/>
      <c r="AL129" s="588"/>
      <c r="AM129" s="588"/>
      <c r="AN129" s="588"/>
      <c r="AO129" s="588"/>
      <c r="AP129" s="588"/>
      <c r="AQ129" s="589"/>
    </row>
    <row r="130" spans="2:43" ht="20">
      <c r="B130" s="116"/>
      <c r="C130" s="1037"/>
      <c r="D130" s="1037"/>
      <c r="E130" s="1037"/>
      <c r="F130" s="915"/>
      <c r="G130" s="915"/>
      <c r="H130" s="915"/>
      <c r="I130" s="915"/>
      <c r="J130" s="915"/>
      <c r="K130" s="915"/>
      <c r="L130" s="915"/>
      <c r="M130" s="915"/>
      <c r="N130" s="915"/>
      <c r="O130" s="915"/>
      <c r="P130" s="915"/>
      <c r="Q130" s="915"/>
      <c r="R130" s="915"/>
      <c r="S130" s="915"/>
      <c r="T130" s="915"/>
      <c r="U130" s="915"/>
      <c r="V130" s="915"/>
      <c r="W130" s="915"/>
      <c r="X130" s="915"/>
      <c r="Y130" s="915"/>
      <c r="Z130" s="915"/>
      <c r="AA130" s="915"/>
      <c r="AB130" s="915"/>
      <c r="AC130" s="915"/>
      <c r="AD130" s="1037"/>
      <c r="AE130" s="915"/>
      <c r="AF130" s="915"/>
      <c r="AG130" s="915"/>
      <c r="AH130" s="1215" t="str">
        <f>INPUT!$M$13</f>
        <v>Ulfa Hidayah,SE</v>
      </c>
      <c r="AI130" s="1216"/>
      <c r="AJ130" s="1216"/>
      <c r="AK130" s="1216"/>
      <c r="AL130" s="1216"/>
      <c r="AM130" s="1216"/>
      <c r="AN130" s="1216"/>
      <c r="AO130" s="1216"/>
      <c r="AP130" s="1216"/>
      <c r="AQ130" s="1217"/>
    </row>
    <row r="131" spans="2:43" ht="21" thickBot="1">
      <c r="B131" s="116"/>
      <c r="C131" s="1037"/>
      <c r="D131" s="1037"/>
      <c r="E131" s="1037"/>
      <c r="F131" s="915"/>
      <c r="G131" s="915"/>
      <c r="H131" s="915"/>
      <c r="I131" s="915"/>
      <c r="J131" s="915"/>
      <c r="K131" s="915"/>
      <c r="L131" s="915"/>
      <c r="M131" s="915"/>
      <c r="N131" s="925"/>
      <c r="O131" s="926"/>
      <c r="P131" s="926"/>
      <c r="Q131" s="926"/>
      <c r="R131" s="932"/>
      <c r="S131" s="933"/>
      <c r="T131" s="926"/>
      <c r="U131" s="915"/>
      <c r="V131" s="915"/>
      <c r="W131" s="915"/>
      <c r="X131" s="915"/>
      <c r="Y131" s="915"/>
      <c r="Z131" s="915"/>
      <c r="AA131" s="915"/>
      <c r="AB131" s="915"/>
      <c r="AC131" s="915"/>
      <c r="AD131" s="1037"/>
      <c r="AE131" s="915"/>
      <c r="AF131" s="915"/>
      <c r="AG131" s="915"/>
      <c r="AH131" s="1218"/>
      <c r="AI131" s="1219"/>
      <c r="AJ131" s="1219"/>
      <c r="AK131" s="1219"/>
      <c r="AL131" s="1219"/>
      <c r="AM131" s="1219"/>
      <c r="AN131" s="1220"/>
      <c r="AO131" s="1220"/>
      <c r="AP131" s="1220"/>
      <c r="AQ131" s="1221"/>
    </row>
    <row r="132" spans="2:43" ht="15" thickBot="1">
      <c r="B132" s="937"/>
      <c r="C132" s="121"/>
      <c r="D132" s="121"/>
      <c r="E132" s="121"/>
      <c r="F132" s="121"/>
      <c r="G132" s="927"/>
      <c r="H132" s="927"/>
      <c r="I132" s="927"/>
      <c r="J132" s="927"/>
      <c r="K132" s="1222"/>
      <c r="L132" s="1222"/>
      <c r="M132" s="927"/>
      <c r="N132" s="927"/>
      <c r="O132" s="927"/>
      <c r="P132" s="927"/>
      <c r="Q132" s="927"/>
      <c r="R132" s="927"/>
      <c r="S132" s="927"/>
      <c r="T132" s="927"/>
      <c r="U132" s="927"/>
      <c r="V132" s="927"/>
      <c r="W132" s="927"/>
      <c r="X132" s="927"/>
      <c r="Y132" s="927"/>
      <c r="Z132" s="927"/>
      <c r="AA132" s="927"/>
      <c r="AB132" s="927"/>
      <c r="AC132" s="927"/>
      <c r="AD132" s="927"/>
      <c r="AE132" s="927"/>
      <c r="AF132" s="927"/>
      <c r="AG132" s="927"/>
      <c r="AH132" s="1206" t="s">
        <v>243</v>
      </c>
      <c r="AI132" s="1207"/>
      <c r="AJ132" s="1207"/>
      <c r="AK132" s="1207"/>
      <c r="AL132" s="1207"/>
      <c r="AM132" s="1207"/>
      <c r="AN132" s="1223"/>
      <c r="AO132" s="1223"/>
      <c r="AP132" s="1223"/>
      <c r="AQ132" s="1224"/>
    </row>
  </sheetData>
  <mergeCells count="103">
    <mergeCell ref="AH5:AQ5"/>
    <mergeCell ref="AH6:AQ6"/>
    <mergeCell ref="AH7:AQ7"/>
    <mergeCell ref="AH8:AQ8"/>
    <mergeCell ref="AH9:AQ9"/>
    <mergeCell ref="AH10:AQ10"/>
    <mergeCell ref="K33:L33"/>
    <mergeCell ref="AH33:AQ33"/>
    <mergeCell ref="AH17:AL17"/>
    <mergeCell ref="AM17:AQ17"/>
    <mergeCell ref="AH20:AL20"/>
    <mergeCell ref="AM20:AQ20"/>
    <mergeCell ref="AH21:AQ21"/>
    <mergeCell ref="AH22:AQ22"/>
    <mergeCell ref="AH11:AQ11"/>
    <mergeCell ref="AH12:AQ12"/>
    <mergeCell ref="AH13:AQ13"/>
    <mergeCell ref="AH14:AQ14"/>
    <mergeCell ref="AH15:AQ15"/>
    <mergeCell ref="AH16:AQ16"/>
    <mergeCell ref="AH38:AQ38"/>
    <mergeCell ref="AH39:AQ39"/>
    <mergeCell ref="AH40:AQ40"/>
    <mergeCell ref="AH41:AQ41"/>
    <mergeCell ref="AH42:AQ42"/>
    <mergeCell ref="AH43:AQ43"/>
    <mergeCell ref="AH26:AQ26"/>
    <mergeCell ref="AH27:AQ27"/>
    <mergeCell ref="AH28:AQ28"/>
    <mergeCell ref="AH31:AQ31"/>
    <mergeCell ref="AH32:AQ32"/>
    <mergeCell ref="K66:L66"/>
    <mergeCell ref="AH66:AQ66"/>
    <mergeCell ref="AH50:AL50"/>
    <mergeCell ref="AM50:AQ50"/>
    <mergeCell ref="AH53:AL53"/>
    <mergeCell ref="AM53:AQ53"/>
    <mergeCell ref="AH54:AQ54"/>
    <mergeCell ref="AH55:AQ55"/>
    <mergeCell ref="AH44:AQ44"/>
    <mergeCell ref="AH45:AQ45"/>
    <mergeCell ref="AH46:AQ46"/>
    <mergeCell ref="AH47:AQ47"/>
    <mergeCell ref="AH48:AQ48"/>
    <mergeCell ref="AH49:AQ49"/>
    <mergeCell ref="AH71:AQ71"/>
    <mergeCell ref="AH72:AQ72"/>
    <mergeCell ref="AH73:AQ73"/>
    <mergeCell ref="AH74:AQ74"/>
    <mergeCell ref="AH75:AQ75"/>
    <mergeCell ref="S76:T76"/>
    <mergeCell ref="AH76:AQ76"/>
    <mergeCell ref="AH59:AQ59"/>
    <mergeCell ref="AH60:AQ60"/>
    <mergeCell ref="AH61:AQ61"/>
    <mergeCell ref="AH64:AQ64"/>
    <mergeCell ref="AH65:AQ65"/>
    <mergeCell ref="AH83:AL83"/>
    <mergeCell ref="AM83:AQ83"/>
    <mergeCell ref="AH86:AL86"/>
    <mergeCell ref="AM86:AQ86"/>
    <mergeCell ref="AH87:AQ87"/>
    <mergeCell ref="AH88:AQ88"/>
    <mergeCell ref="AH77:AQ77"/>
    <mergeCell ref="AH78:AQ78"/>
    <mergeCell ref="AH79:AQ79"/>
    <mergeCell ref="AH80:AQ80"/>
    <mergeCell ref="AH81:AQ81"/>
    <mergeCell ref="AH82:AQ82"/>
    <mergeCell ref="S109:T109"/>
    <mergeCell ref="AH109:AQ109"/>
    <mergeCell ref="AH92:AQ92"/>
    <mergeCell ref="AH93:AQ93"/>
    <mergeCell ref="AH94:AQ94"/>
    <mergeCell ref="AH97:AQ97"/>
    <mergeCell ref="AH98:AQ98"/>
    <mergeCell ref="K99:L99"/>
    <mergeCell ref="AH99:AQ99"/>
    <mergeCell ref="AH110:AQ110"/>
    <mergeCell ref="AH111:AQ111"/>
    <mergeCell ref="AH112:AQ112"/>
    <mergeCell ref="AH113:AQ113"/>
    <mergeCell ref="AH114:AQ114"/>
    <mergeCell ref="AH115:AQ115"/>
    <mergeCell ref="AH104:AQ104"/>
    <mergeCell ref="AH105:AQ105"/>
    <mergeCell ref="AH106:AQ106"/>
    <mergeCell ref="AH107:AQ107"/>
    <mergeCell ref="AH108:AQ108"/>
    <mergeCell ref="K132:L132"/>
    <mergeCell ref="AH132:AQ132"/>
    <mergeCell ref="AH125:AQ125"/>
    <mergeCell ref="G126:H126"/>
    <mergeCell ref="AH126:AQ126"/>
    <mergeCell ref="AH127:AQ127"/>
    <mergeCell ref="AH130:AQ130"/>
    <mergeCell ref="AH131:AQ131"/>
    <mergeCell ref="AH116:AL116"/>
    <mergeCell ref="AM116:AQ116"/>
    <mergeCell ref="AH119:AL119"/>
    <mergeCell ref="AM119:AQ119"/>
    <mergeCell ref="AH120:AQ120"/>
    <mergeCell ref="AH121:AQ121"/>
  </mergeCells>
  <pageMargins left="0.7" right="0.7" top="0.75" bottom="0.75" header="0.3" footer="0.3"/>
  <pageSetup scale="55" orientation="portrait" horizontalDpi="4294967293" verticalDpi="0" r:id="rId1"/>
  <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F66CF-ACEE-427D-966A-BE54BCEFBF78}">
  <sheetPr>
    <tabColor rgb="FFFF0000"/>
  </sheetPr>
  <dimension ref="A1:S242"/>
  <sheetViews>
    <sheetView view="pageBreakPreview" topLeftCell="A109" zoomScale="70" zoomScaleNormal="55" zoomScaleSheetLayoutView="70" workbookViewId="0">
      <selection activeCell="P131" sqref="P131"/>
    </sheetView>
  </sheetViews>
  <sheetFormatPr baseColWidth="10" defaultColWidth="9" defaultRowHeight="16"/>
  <cols>
    <col min="1" max="1" width="0.83203125" customWidth="1"/>
    <col min="2" max="2" width="5" style="412" customWidth="1"/>
    <col min="3" max="3" width="2.5" style="412" customWidth="1"/>
    <col min="4" max="4" width="2.6640625" style="412" customWidth="1"/>
    <col min="5" max="6" width="9" style="412"/>
    <col min="7" max="8" width="16.83203125" style="412" customWidth="1"/>
    <col min="9" max="16" width="16.83203125" customWidth="1"/>
    <col min="17" max="18" width="20.83203125" customWidth="1"/>
    <col min="19" max="19" width="22.1640625" customWidth="1"/>
  </cols>
  <sheetData>
    <row r="1" spans="2:8" ht="22.5" hidden="1" customHeight="1">
      <c r="B1" s="1169"/>
      <c r="C1" s="1127" t="s">
        <v>33</v>
      </c>
      <c r="D1" s="1127"/>
      <c r="E1" s="1127"/>
      <c r="F1" s="1127"/>
      <c r="G1" s="1127"/>
      <c r="H1" s="1127"/>
    </row>
    <row r="2" spans="2:8" ht="20.25" hidden="1" customHeight="1">
      <c r="B2" s="1169"/>
      <c r="C2" s="1128" t="s">
        <v>34</v>
      </c>
      <c r="D2" s="1128"/>
      <c r="E2" s="1128"/>
      <c r="F2" s="1128"/>
      <c r="G2" s="1128"/>
      <c r="H2" s="1128"/>
    </row>
    <row r="3" spans="2:8" ht="19.5" hidden="1" customHeight="1">
      <c r="B3" s="1169"/>
      <c r="C3" s="1128" t="s">
        <v>35</v>
      </c>
      <c r="D3" s="1128"/>
      <c r="E3" s="1128"/>
      <c r="F3" s="1128"/>
      <c r="G3" s="1128"/>
      <c r="H3" s="1128"/>
    </row>
    <row r="4" spans="2:8" ht="8.25" hidden="1" customHeight="1">
      <c r="B4" s="1170"/>
      <c r="C4" s="1129"/>
      <c r="D4" s="1129"/>
      <c r="E4" s="1129"/>
      <c r="F4" s="1129"/>
      <c r="G4" s="1129"/>
      <c r="H4" s="1129"/>
    </row>
    <row r="5" spans="2:8" hidden="1">
      <c r="B5" s="413"/>
      <c r="C5" s="413"/>
      <c r="D5" s="414"/>
      <c r="E5" s="414"/>
      <c r="F5" s="414"/>
      <c r="G5" s="414"/>
    </row>
    <row r="6" spans="2:8" ht="14.25" hidden="1" customHeight="1">
      <c r="B6" s="1130" t="s">
        <v>36</v>
      </c>
      <c r="C6" s="1130"/>
      <c r="D6" s="1130"/>
      <c r="E6" s="1130"/>
      <c r="F6" s="1130"/>
      <c r="G6" s="1130"/>
      <c r="H6" s="1130"/>
    </row>
    <row r="7" spans="2:8" ht="14.25" hidden="1" customHeight="1">
      <c r="B7" s="1130" t="s">
        <v>37</v>
      </c>
      <c r="C7" s="1130"/>
      <c r="D7" s="1130"/>
      <c r="E7" s="1130"/>
      <c r="F7" s="1130"/>
      <c r="G7" s="1130"/>
      <c r="H7" s="1130"/>
    </row>
    <row r="8" spans="2:8" hidden="1">
      <c r="B8" s="416"/>
      <c r="C8" s="416"/>
    </row>
    <row r="9" spans="2:8" ht="12.75" hidden="1" customHeight="1">
      <c r="B9" s="1130" t="s">
        <v>38</v>
      </c>
      <c r="C9" s="1130"/>
      <c r="D9" s="1130"/>
      <c r="E9" s="1130"/>
      <c r="F9" s="1130"/>
      <c r="G9" s="1130"/>
      <c r="H9" s="1130"/>
    </row>
    <row r="10" spans="2:8" ht="12.75" hidden="1" customHeight="1">
      <c r="B10" s="1130" t="s">
        <v>39</v>
      </c>
      <c r="C10" s="1130"/>
      <c r="D10" s="1130"/>
      <c r="E10" s="1130"/>
      <c r="F10" s="1130"/>
      <c r="G10" s="1130"/>
      <c r="H10" s="1130"/>
    </row>
    <row r="11" spans="2:8" ht="12.75" hidden="1" customHeight="1">
      <c r="B11" s="1130" t="s">
        <v>40</v>
      </c>
      <c r="C11" s="1130"/>
      <c r="D11" s="1130"/>
      <c r="E11" s="1130"/>
      <c r="F11" s="1130"/>
      <c r="G11" s="1130"/>
      <c r="H11" s="1130"/>
    </row>
    <row r="12" spans="2:8" ht="12.75" hidden="1" customHeight="1">
      <c r="B12" s="1130" t="s">
        <v>41</v>
      </c>
      <c r="C12" s="1130"/>
      <c r="D12" s="1130"/>
      <c r="E12" s="1130"/>
      <c r="F12" s="1130"/>
      <c r="G12" s="1130"/>
      <c r="H12" s="1130"/>
    </row>
    <row r="13" spans="2:8" ht="12.75" hidden="1" customHeight="1">
      <c r="B13" s="1130" t="s">
        <v>42</v>
      </c>
      <c r="C13" s="1130"/>
      <c r="D13" s="1130"/>
      <c r="E13" s="1130"/>
      <c r="F13" s="1130"/>
      <c r="G13" s="1130"/>
      <c r="H13" s="1130"/>
    </row>
    <row r="14" spans="2:8" ht="12.75" hidden="1" customHeight="1">
      <c r="B14" s="659"/>
      <c r="C14" s="659"/>
      <c r="D14" s="417"/>
      <c r="E14" s="417"/>
      <c r="F14" s="417"/>
      <c r="G14" s="417"/>
      <c r="H14" s="417"/>
    </row>
    <row r="15" spans="2:8" hidden="1">
      <c r="B15" s="1130" t="s">
        <v>43</v>
      </c>
      <c r="C15" s="1130"/>
      <c r="D15" s="1130"/>
      <c r="E15" s="1130"/>
      <c r="F15" s="1130"/>
      <c r="G15" s="1130"/>
      <c r="H15" s="1130"/>
    </row>
    <row r="16" spans="2:8" ht="7.5" hidden="1" customHeight="1">
      <c r="B16" s="416"/>
      <c r="C16" s="416"/>
    </row>
    <row r="17" spans="2:8" ht="64.5" hidden="1" customHeight="1">
      <c r="B17" s="660" t="s">
        <v>44</v>
      </c>
      <c r="C17" s="660" t="s">
        <v>2</v>
      </c>
      <c r="D17" s="1132" t="s">
        <v>45</v>
      </c>
      <c r="E17" s="1132"/>
      <c r="F17" s="1132"/>
      <c r="G17" s="1132"/>
      <c r="H17" s="1132"/>
    </row>
    <row r="18" spans="2:8" ht="15.75" hidden="1" customHeight="1">
      <c r="B18" s="660" t="s">
        <v>46</v>
      </c>
      <c r="C18" s="660" t="s">
        <v>47</v>
      </c>
      <c r="D18" s="526" t="s">
        <v>48</v>
      </c>
      <c r="E18" s="1132" t="s">
        <v>49</v>
      </c>
      <c r="F18" s="1132"/>
      <c r="G18" s="1132"/>
      <c r="H18" s="1132"/>
    </row>
    <row r="19" spans="2:8" ht="62.25" hidden="1" customHeight="1">
      <c r="B19" s="660"/>
      <c r="C19" s="660"/>
      <c r="D19" s="526" t="s">
        <v>50</v>
      </c>
      <c r="E19" s="1132" t="s">
        <v>51</v>
      </c>
      <c r="F19" s="1132"/>
      <c r="G19" s="1132"/>
      <c r="H19" s="1132"/>
    </row>
    <row r="20" spans="2:8" ht="33" hidden="1" customHeight="1">
      <c r="B20" s="660"/>
      <c r="C20" s="660"/>
      <c r="D20" s="526" t="s">
        <v>52</v>
      </c>
      <c r="E20" s="1133" t="s">
        <v>53</v>
      </c>
      <c r="F20" s="1132"/>
      <c r="G20" s="1132"/>
      <c r="H20" s="1132"/>
    </row>
    <row r="21" spans="2:8" ht="31.5" hidden="1" customHeight="1">
      <c r="B21" s="660"/>
      <c r="C21" s="660"/>
      <c r="D21" s="526" t="s">
        <v>54</v>
      </c>
      <c r="E21" s="1132" t="s">
        <v>55</v>
      </c>
      <c r="F21" s="1132"/>
      <c r="G21" s="1132"/>
      <c r="H21" s="1132"/>
    </row>
    <row r="22" spans="2:8" ht="46.5" hidden="1" customHeight="1">
      <c r="B22" s="660"/>
      <c r="C22" s="660"/>
      <c r="D22" s="526" t="s">
        <v>56</v>
      </c>
      <c r="E22" s="1132" t="s">
        <v>57</v>
      </c>
      <c r="F22" s="1132"/>
      <c r="G22" s="1132"/>
      <c r="H22" s="1132"/>
    </row>
    <row r="23" spans="2:8" ht="45.75" hidden="1" customHeight="1">
      <c r="B23" s="660"/>
      <c r="C23" s="660"/>
      <c r="D23" s="526" t="s">
        <v>58</v>
      </c>
      <c r="E23" s="1132" t="s">
        <v>59</v>
      </c>
      <c r="F23" s="1132"/>
      <c r="G23" s="1132"/>
      <c r="H23" s="1132"/>
    </row>
    <row r="24" spans="2:8" ht="6.75" hidden="1" customHeight="1">
      <c r="B24" s="660"/>
      <c r="C24" s="660"/>
      <c r="D24" s="419"/>
      <c r="E24" s="419"/>
      <c r="F24" s="419"/>
      <c r="G24" s="419"/>
      <c r="H24" s="419"/>
    </row>
    <row r="25" spans="2:8" hidden="1">
      <c r="B25" s="1139" t="s">
        <v>60</v>
      </c>
      <c r="C25" s="1139"/>
      <c r="D25" s="1139"/>
      <c r="E25" s="1139"/>
      <c r="F25" s="1139"/>
      <c r="G25" s="1139"/>
      <c r="H25" s="1139"/>
    </row>
    <row r="26" spans="2:8" ht="51" hidden="1">
      <c r="B26" s="660" t="s">
        <v>61</v>
      </c>
      <c r="C26" s="660" t="s">
        <v>2</v>
      </c>
      <c r="D26" s="660"/>
      <c r="E26" s="419"/>
      <c r="F26" s="419"/>
      <c r="G26" s="419"/>
      <c r="H26" s="419"/>
    </row>
    <row r="27" spans="2:8" ht="4.5" hidden="1" customHeight="1">
      <c r="B27" s="660"/>
      <c r="C27" s="660"/>
      <c r="D27" s="419"/>
      <c r="E27" s="419"/>
      <c r="F27" s="419"/>
      <c r="G27" s="419"/>
      <c r="H27" s="419"/>
    </row>
    <row r="28" spans="2:8" ht="64.5" hidden="1" customHeight="1">
      <c r="B28" s="660" t="s">
        <v>62</v>
      </c>
      <c r="C28" s="660" t="s">
        <v>2</v>
      </c>
      <c r="D28" s="1132" t="s">
        <v>63</v>
      </c>
      <c r="E28" s="1132"/>
      <c r="F28" s="1132"/>
      <c r="G28" s="1132"/>
      <c r="H28" s="1132"/>
    </row>
    <row r="29" spans="2:8" ht="9.75" hidden="1" customHeight="1">
      <c r="B29" s="660"/>
      <c r="C29" s="660"/>
      <c r="D29" s="419"/>
      <c r="E29" s="419"/>
      <c r="F29" s="419"/>
      <c r="G29" s="419"/>
      <c r="H29" s="419"/>
    </row>
    <row r="30" spans="2:8" ht="49.5" hidden="1" customHeight="1">
      <c r="B30" s="660" t="s">
        <v>64</v>
      </c>
      <c r="C30" s="660" t="s">
        <v>2</v>
      </c>
      <c r="D30" s="1132" t="s">
        <v>65</v>
      </c>
      <c r="E30" s="1132"/>
      <c r="F30" s="1132"/>
      <c r="G30" s="1132"/>
      <c r="H30" s="1132"/>
    </row>
    <row r="31" spans="2:8" ht="81" hidden="1" customHeight="1">
      <c r="B31" s="660" t="s">
        <v>66</v>
      </c>
      <c r="C31" s="660" t="s">
        <v>2</v>
      </c>
      <c r="D31" s="1132" t="s">
        <v>67</v>
      </c>
      <c r="E31" s="1132"/>
      <c r="F31" s="1132"/>
      <c r="G31" s="1132"/>
      <c r="H31" s="1132"/>
    </row>
    <row r="32" spans="2:8" ht="48" hidden="1" customHeight="1">
      <c r="B32" s="660" t="s">
        <v>68</v>
      </c>
      <c r="C32" s="660" t="s">
        <v>2</v>
      </c>
      <c r="D32" s="1132" t="s">
        <v>69</v>
      </c>
      <c r="E32" s="1132"/>
      <c r="F32" s="1132"/>
      <c r="G32" s="1132"/>
      <c r="H32" s="1132"/>
    </row>
    <row r="33" spans="2:8" ht="33.75" hidden="1" customHeight="1">
      <c r="B33" s="660" t="s">
        <v>70</v>
      </c>
      <c r="C33" s="660" t="s">
        <v>71</v>
      </c>
      <c r="D33" s="1132" t="s">
        <v>72</v>
      </c>
      <c r="E33" s="1132"/>
      <c r="F33" s="1132"/>
      <c r="G33" s="1132"/>
      <c r="H33" s="1132"/>
    </row>
    <row r="34" spans="2:8" ht="32.25" hidden="1" customHeight="1">
      <c r="B34" s="660" t="s">
        <v>73</v>
      </c>
      <c r="C34" s="660" t="s">
        <v>71</v>
      </c>
      <c r="D34" s="1132" t="s">
        <v>74</v>
      </c>
      <c r="E34" s="1132"/>
      <c r="F34" s="1132"/>
      <c r="G34" s="1132"/>
      <c r="H34" s="1132"/>
    </row>
    <row r="35" spans="2:8" ht="18" hidden="1" customHeight="1">
      <c r="B35" s="660" t="s">
        <v>75</v>
      </c>
      <c r="C35" s="660" t="s">
        <v>71</v>
      </c>
      <c r="D35" s="1132" t="s">
        <v>76</v>
      </c>
      <c r="E35" s="1132"/>
      <c r="F35" s="1132"/>
      <c r="G35" s="1132"/>
      <c r="H35" s="1132"/>
    </row>
    <row r="36" spans="2:8" hidden="1">
      <c r="B36" s="660"/>
      <c r="C36" s="660"/>
      <c r="D36" s="419"/>
      <c r="E36" s="419"/>
      <c r="F36" s="419"/>
      <c r="G36" s="419"/>
      <c r="H36" s="419"/>
    </row>
    <row r="37" spans="2:8" hidden="1">
      <c r="B37" s="660"/>
      <c r="C37" s="660"/>
      <c r="D37" s="419"/>
      <c r="E37" s="419"/>
      <c r="F37" s="419"/>
      <c r="G37" s="419"/>
      <c r="H37" s="419"/>
    </row>
    <row r="38" spans="2:8" ht="16.5" hidden="1" customHeight="1">
      <c r="B38" s="660"/>
      <c r="C38" s="660"/>
      <c r="D38" s="660"/>
      <c r="E38" s="660"/>
      <c r="F38" s="660"/>
      <c r="G38" s="660"/>
      <c r="H38" s="665"/>
    </row>
    <row r="39" spans="2:8" hidden="1">
      <c r="B39" s="660"/>
      <c r="C39" s="660"/>
      <c r="D39" s="419"/>
      <c r="E39" s="419"/>
      <c r="F39" s="419"/>
      <c r="G39" s="419"/>
      <c r="H39" s="665"/>
    </row>
    <row r="40" spans="2:8" hidden="1">
      <c r="B40" s="660"/>
      <c r="C40" s="660"/>
      <c r="D40" s="419"/>
      <c r="E40" s="419"/>
      <c r="F40" s="419"/>
      <c r="G40" s="419"/>
      <c r="H40" s="662"/>
    </row>
    <row r="41" spans="2:8" hidden="1">
      <c r="B41" s="663"/>
      <c r="C41" s="663"/>
      <c r="D41" s="419"/>
      <c r="E41" s="419"/>
      <c r="F41" s="419"/>
      <c r="G41" s="419"/>
      <c r="H41" s="419"/>
    </row>
    <row r="42" spans="2:8" hidden="1">
      <c r="C42" s="663"/>
      <c r="D42" s="419"/>
      <c r="E42" s="419"/>
      <c r="F42" s="419"/>
      <c r="G42" s="419"/>
      <c r="H42" s="419"/>
    </row>
    <row r="43" spans="2:8" hidden="1">
      <c r="B43" s="661"/>
      <c r="C43" s="661"/>
      <c r="D43" s="419"/>
      <c r="E43" s="419"/>
      <c r="F43" s="419"/>
      <c r="G43" s="419"/>
      <c r="H43" s="419"/>
    </row>
    <row r="44" spans="2:8" hidden="1">
      <c r="B44" s="661"/>
      <c r="C44" s="661"/>
      <c r="D44" s="419"/>
      <c r="E44" s="419"/>
      <c r="F44" s="419"/>
      <c r="G44" s="419"/>
      <c r="H44" s="662"/>
    </row>
    <row r="45" spans="2:8" hidden="1">
      <c r="B45" s="661"/>
      <c r="C45" s="661"/>
      <c r="D45" s="419"/>
      <c r="E45" s="419"/>
      <c r="F45" s="419"/>
      <c r="G45" s="419"/>
      <c r="H45" s="419"/>
    </row>
    <row r="46" spans="2:8" hidden="1">
      <c r="B46" s="662" t="s">
        <v>80</v>
      </c>
      <c r="C46" s="661"/>
      <c r="D46" s="419"/>
      <c r="E46" s="419"/>
      <c r="F46" s="419"/>
      <c r="G46" s="419"/>
      <c r="H46" s="419"/>
    </row>
    <row r="47" spans="2:8" hidden="1">
      <c r="B47" s="423" t="s">
        <v>81</v>
      </c>
      <c r="C47" s="424"/>
      <c r="D47" s="424"/>
      <c r="E47" s="424"/>
      <c r="F47" s="424"/>
      <c r="G47" s="423"/>
      <c r="H47" s="419"/>
    </row>
    <row r="48" spans="2:8" ht="14.25" hidden="1" customHeight="1">
      <c r="B48" s="425" t="s">
        <v>82</v>
      </c>
      <c r="C48" s="424"/>
      <c r="D48" s="424"/>
      <c r="E48" s="424"/>
      <c r="F48" s="424"/>
      <c r="G48" s="423"/>
      <c r="H48" s="419"/>
    </row>
    <row r="49" spans="2:8" ht="14.25" hidden="1" customHeight="1">
      <c r="B49" s="425" t="s">
        <v>83</v>
      </c>
      <c r="C49" s="424"/>
      <c r="D49" s="424"/>
      <c r="E49" s="424"/>
      <c r="F49" s="424"/>
      <c r="G49" s="423"/>
      <c r="H49" s="419"/>
    </row>
    <row r="50" spans="2:8" ht="14.25" hidden="1" customHeight="1">
      <c r="B50" s="425" t="s">
        <v>84</v>
      </c>
      <c r="C50" s="424"/>
      <c r="D50" s="424"/>
      <c r="E50" s="424"/>
      <c r="F50" s="424"/>
      <c r="G50" s="423"/>
      <c r="H50" s="419"/>
    </row>
    <row r="51" spans="2:8" ht="14.25" hidden="1" customHeight="1">
      <c r="B51" s="425"/>
      <c r="C51" s="424"/>
      <c r="D51" s="424"/>
      <c r="E51" s="424"/>
      <c r="F51" s="424"/>
      <c r="G51" s="423"/>
      <c r="H51" s="419"/>
    </row>
    <row r="52" spans="2:8" ht="14.25" hidden="1" customHeight="1">
      <c r="B52" s="425"/>
      <c r="C52" s="424"/>
      <c r="D52" s="424"/>
      <c r="E52" s="424"/>
      <c r="F52" s="424"/>
      <c r="G52" s="423"/>
      <c r="H52" s="419"/>
    </row>
    <row r="53" spans="2:8" ht="14.25" hidden="1" customHeight="1">
      <c r="B53" s="425"/>
      <c r="C53" s="424"/>
      <c r="D53" s="424"/>
      <c r="E53" s="424"/>
      <c r="F53" s="424"/>
      <c r="G53" s="423"/>
      <c r="H53" s="419"/>
    </row>
    <row r="54" spans="2:8" ht="14.25" hidden="1" customHeight="1">
      <c r="B54" s="425"/>
      <c r="C54" s="424"/>
      <c r="D54" s="424"/>
      <c r="E54" s="424"/>
      <c r="F54" s="424"/>
      <c r="G54" s="423"/>
      <c r="H54" s="419"/>
    </row>
    <row r="55" spans="2:8" ht="14.25" hidden="1" customHeight="1">
      <c r="B55" s="425"/>
      <c r="C55" s="424"/>
      <c r="D55" s="424"/>
      <c r="E55" s="424"/>
      <c r="F55" s="424"/>
      <c r="G55" s="423"/>
      <c r="H55" s="419"/>
    </row>
    <row r="56" spans="2:8" ht="14.25" hidden="1" customHeight="1">
      <c r="B56" s="425"/>
      <c r="C56" s="424"/>
      <c r="D56" s="424"/>
      <c r="E56" s="424"/>
      <c r="F56" s="424"/>
      <c r="G56" s="423"/>
      <c r="H56" s="419"/>
    </row>
    <row r="57" spans="2:8" ht="14.25" hidden="1" customHeight="1">
      <c r="B57" s="425"/>
      <c r="C57" s="424"/>
      <c r="D57" s="424"/>
      <c r="E57" s="424"/>
      <c r="F57" s="424"/>
      <c r="G57" s="423"/>
      <c r="H57" s="419"/>
    </row>
    <row r="58" spans="2:8" ht="14.25" hidden="1" customHeight="1">
      <c r="B58" s="425"/>
      <c r="C58" s="424"/>
      <c r="D58" s="424"/>
      <c r="E58" s="424"/>
      <c r="F58" s="424"/>
      <c r="G58" s="423"/>
      <c r="H58" s="419"/>
    </row>
    <row r="59" spans="2:8" ht="14.25" hidden="1" customHeight="1">
      <c r="B59" s="425"/>
      <c r="C59" s="424"/>
      <c r="D59" s="424"/>
      <c r="E59" s="424"/>
      <c r="F59" s="424"/>
      <c r="G59" s="423"/>
      <c r="H59" s="419"/>
    </row>
    <row r="60" spans="2:8" ht="14.25" hidden="1" customHeight="1">
      <c r="B60" s="425"/>
      <c r="C60" s="424"/>
      <c r="D60" s="424"/>
      <c r="E60" s="424"/>
      <c r="F60" s="424"/>
      <c r="G60" s="423"/>
      <c r="H60" s="419"/>
    </row>
    <row r="61" spans="2:8" ht="14.25" hidden="1" customHeight="1">
      <c r="B61" s="425"/>
      <c r="C61" s="424"/>
      <c r="D61" s="424"/>
      <c r="E61" s="424"/>
      <c r="F61" s="424"/>
      <c r="G61" s="423"/>
      <c r="H61" s="419"/>
    </row>
    <row r="62" spans="2:8" ht="14.25" hidden="1" customHeight="1">
      <c r="B62" s="425"/>
      <c r="C62" s="424"/>
      <c r="D62" s="424"/>
      <c r="E62" s="424"/>
      <c r="F62" s="424"/>
      <c r="G62" s="423"/>
      <c r="H62" s="419"/>
    </row>
    <row r="63" spans="2:8" ht="14.25" hidden="1" customHeight="1">
      <c r="B63" s="425"/>
      <c r="C63" s="424"/>
      <c r="D63" s="424"/>
      <c r="E63" s="424"/>
      <c r="F63" s="424"/>
      <c r="G63" s="423"/>
      <c r="H63" s="419"/>
    </row>
    <row r="64" spans="2:8" ht="14.25" hidden="1" customHeight="1">
      <c r="B64" s="425"/>
      <c r="C64" s="424"/>
      <c r="D64" s="424"/>
      <c r="E64" s="424"/>
      <c r="F64" s="424"/>
      <c r="G64" s="423"/>
      <c r="H64" s="419"/>
    </row>
    <row r="65" spans="2:8" ht="14.25" hidden="1" customHeight="1">
      <c r="B65" s="425"/>
      <c r="C65" s="424"/>
      <c r="D65" s="424"/>
      <c r="E65" s="424"/>
      <c r="F65" s="424"/>
      <c r="G65" s="423"/>
      <c r="H65" s="419"/>
    </row>
    <row r="66" spans="2:8" ht="14.25" hidden="1" customHeight="1">
      <c r="B66" s="425"/>
      <c r="C66" s="424"/>
      <c r="D66" s="424"/>
      <c r="E66" s="424"/>
      <c r="F66" s="424"/>
      <c r="G66" s="423"/>
      <c r="H66" s="419"/>
    </row>
    <row r="67" spans="2:8" ht="14.25" hidden="1" customHeight="1">
      <c r="B67" s="425"/>
      <c r="C67" s="424"/>
      <c r="D67" s="424"/>
      <c r="E67" s="424"/>
      <c r="F67" s="424"/>
      <c r="G67" s="423"/>
      <c r="H67" s="419"/>
    </row>
    <row r="68" spans="2:8" ht="14.25" hidden="1" customHeight="1">
      <c r="B68" s="425"/>
      <c r="C68" s="424"/>
      <c r="D68" s="424"/>
      <c r="E68" s="424"/>
      <c r="F68" s="424"/>
      <c r="G68" s="423"/>
      <c r="H68" s="419"/>
    </row>
    <row r="69" spans="2:8" ht="14.25" hidden="1" customHeight="1">
      <c r="C69" s="662"/>
      <c r="D69" s="419"/>
      <c r="E69" s="419"/>
      <c r="F69" s="419" t="s">
        <v>85</v>
      </c>
      <c r="G69" s="426"/>
      <c r="H69" s="662"/>
    </row>
    <row r="70" spans="2:8" ht="14.25" hidden="1" customHeight="1">
      <c r="B70" s="662"/>
      <c r="C70" s="662"/>
      <c r="D70" s="662"/>
      <c r="E70" s="419"/>
      <c r="F70" s="419"/>
      <c r="G70" s="419"/>
    </row>
    <row r="71" spans="2:8" ht="14.25" hidden="1" customHeight="1">
      <c r="B71" s="662"/>
      <c r="C71" s="662"/>
      <c r="D71" s="662"/>
      <c r="E71" s="419"/>
      <c r="F71" s="419"/>
      <c r="G71" s="419"/>
      <c r="H71" s="447"/>
    </row>
    <row r="72" spans="2:8" ht="14.25" hidden="1" customHeight="1">
      <c r="B72" s="419"/>
      <c r="C72" s="419"/>
      <c r="D72" s="419"/>
      <c r="E72" s="419"/>
      <c r="F72" s="419"/>
      <c r="G72" s="419"/>
      <c r="H72" s="419"/>
    </row>
    <row r="73" spans="2:8" ht="14.25" hidden="1" customHeight="1">
      <c r="B73" s="1141" t="s">
        <v>88</v>
      </c>
      <c r="C73" s="1139"/>
      <c r="D73" s="1139"/>
      <c r="E73" s="1139"/>
      <c r="F73" s="1139"/>
      <c r="G73" s="1139"/>
      <c r="H73" s="1139"/>
    </row>
    <row r="74" spans="2:8" ht="16.5" hidden="1" customHeight="1">
      <c r="B74" s="1141" t="s">
        <v>89</v>
      </c>
      <c r="C74" s="1141"/>
      <c r="D74" s="1141"/>
      <c r="E74" s="1141"/>
      <c r="F74" s="1141"/>
      <c r="G74" s="1141"/>
      <c r="H74" s="1141"/>
    </row>
    <row r="75" spans="2:8" ht="14.25" hidden="1" customHeight="1">
      <c r="B75" s="425"/>
      <c r="C75" s="424"/>
      <c r="D75" s="424"/>
      <c r="E75" s="424"/>
      <c r="F75" s="424"/>
      <c r="G75" s="423"/>
      <c r="H75" s="419"/>
    </row>
    <row r="76" spans="2:8" ht="15" hidden="1" customHeight="1">
      <c r="B76" s="1171" t="s">
        <v>90</v>
      </c>
      <c r="C76" s="1171" t="s">
        <v>91</v>
      </c>
      <c r="D76" s="1171"/>
      <c r="E76" s="1171"/>
      <c r="F76" s="1171"/>
      <c r="G76" s="1171"/>
      <c r="H76" s="448" t="s">
        <v>93</v>
      </c>
    </row>
    <row r="77" spans="2:8" ht="15" hidden="1" customHeight="1">
      <c r="B77" s="1171"/>
      <c r="C77" s="1171"/>
      <c r="D77" s="1171"/>
      <c r="E77" s="1171"/>
      <c r="F77" s="1171"/>
      <c r="G77" s="1171"/>
      <c r="H77" s="449" t="s">
        <v>94</v>
      </c>
    </row>
    <row r="78" spans="2:8" ht="14.25" hidden="1" customHeight="1">
      <c r="B78" s="664">
        <v>1</v>
      </c>
      <c r="C78" s="1142">
        <v>2</v>
      </c>
      <c r="D78" s="1142"/>
      <c r="E78" s="1142"/>
      <c r="F78" s="1142"/>
      <c r="G78" s="1142"/>
      <c r="H78" s="664">
        <v>4</v>
      </c>
    </row>
    <row r="79" spans="2:8" ht="34.5" hidden="1" customHeight="1">
      <c r="B79" s="429" t="s">
        <v>48</v>
      </c>
      <c r="C79" s="1134" t="s">
        <v>95</v>
      </c>
      <c r="D79" s="1135"/>
      <c r="E79" s="1135"/>
      <c r="F79" s="1135"/>
      <c r="G79" s="1135"/>
      <c r="H79" s="450">
        <f>'12.analisa'!M14</f>
        <v>77000</v>
      </c>
    </row>
    <row r="80" spans="2:8" ht="34.5" hidden="1" customHeight="1">
      <c r="B80" s="429" t="s">
        <v>50</v>
      </c>
      <c r="C80" s="1134" t="s">
        <v>97</v>
      </c>
      <c r="D80" s="1138"/>
      <c r="E80" s="1138"/>
      <c r="F80" s="1138"/>
      <c r="G80" s="1138"/>
      <c r="H80" s="450">
        <f>'12.analisa'!M22</f>
        <v>213000</v>
      </c>
    </row>
    <row r="81" spans="2:8" ht="50.25" hidden="1" customHeight="1">
      <c r="B81" s="429" t="s">
        <v>52</v>
      </c>
      <c r="C81" s="1134" t="s">
        <v>98</v>
      </c>
      <c r="D81" s="1135"/>
      <c r="E81" s="1135"/>
      <c r="F81" s="1135"/>
      <c r="G81" s="1135"/>
      <c r="H81" s="450" t="e">
        <f>'12.analisa'!M33</f>
        <v>#REF!</v>
      </c>
    </row>
    <row r="82" spans="2:8" ht="34.5" hidden="1" customHeight="1">
      <c r="B82" s="429" t="s">
        <v>54</v>
      </c>
      <c r="C82" s="1134" t="s">
        <v>100</v>
      </c>
      <c r="D82" s="1146"/>
      <c r="E82" s="1146"/>
      <c r="F82" s="1146"/>
      <c r="G82" s="1147"/>
      <c r="H82" s="450" t="e">
        <f>'12.analisa'!M43</f>
        <v>#REF!</v>
      </c>
    </row>
    <row r="83" spans="2:8" ht="34.5" hidden="1" customHeight="1">
      <c r="B83" s="429" t="s">
        <v>56</v>
      </c>
      <c r="C83" s="1144" t="s">
        <v>101</v>
      </c>
      <c r="D83" s="1145"/>
      <c r="E83" s="1145"/>
      <c r="F83" s="1145"/>
      <c r="G83" s="1145"/>
      <c r="H83" s="450" t="e">
        <f>'12.analisa'!#REF!</f>
        <v>#REF!</v>
      </c>
    </row>
    <row r="84" spans="2:8" ht="34.5" hidden="1" customHeight="1">
      <c r="B84" s="429" t="s">
        <v>58</v>
      </c>
      <c r="C84" s="1144" t="s">
        <v>102</v>
      </c>
      <c r="D84" s="1145"/>
      <c r="E84" s="1145"/>
      <c r="F84" s="1145"/>
      <c r="G84" s="1145"/>
      <c r="H84" s="450" t="e">
        <f>'12.analisa'!#REF!</f>
        <v>#REF!</v>
      </c>
    </row>
    <row r="85" spans="2:8" ht="34.5" hidden="1" customHeight="1">
      <c r="B85" s="429" t="s">
        <v>103</v>
      </c>
      <c r="C85" s="1144" t="s">
        <v>104</v>
      </c>
      <c r="D85" s="1145"/>
      <c r="E85" s="1145"/>
      <c r="F85" s="1145"/>
      <c r="G85" s="1145"/>
      <c r="H85" s="451" t="e">
        <f>'12.analisa'!M55</f>
        <v>#REF!</v>
      </c>
    </row>
    <row r="86" spans="2:8" ht="34.5" hidden="1" customHeight="1">
      <c r="B86" s="429" t="s">
        <v>106</v>
      </c>
      <c r="C86" s="1144" t="s">
        <v>107</v>
      </c>
      <c r="D86" s="1145"/>
      <c r="E86" s="1145"/>
      <c r="F86" s="1145"/>
      <c r="G86" s="1145"/>
      <c r="H86" s="451">
        <f>'12.analisa'!M63</f>
        <v>83900</v>
      </c>
    </row>
    <row r="87" spans="2:8" ht="34.5" hidden="1" customHeight="1">
      <c r="B87" s="429"/>
      <c r="C87" s="1144"/>
      <c r="D87" s="1145"/>
      <c r="E87" s="1145"/>
      <c r="F87" s="1145"/>
      <c r="G87" s="1145"/>
      <c r="H87" s="451"/>
    </row>
    <row r="88" spans="2:8" s="409" customFormat="1" ht="34.5" hidden="1" customHeight="1">
      <c r="B88" s="430"/>
      <c r="C88" s="431"/>
      <c r="D88" s="432"/>
      <c r="E88" s="432"/>
      <c r="F88" s="432"/>
      <c r="G88" s="432"/>
      <c r="H88" s="452"/>
    </row>
    <row r="89" spans="2:8" s="409" customFormat="1" ht="14.25" hidden="1" customHeight="1">
      <c r="B89" s="425"/>
      <c r="C89" s="424"/>
      <c r="D89" s="424"/>
      <c r="E89" s="412"/>
      <c r="F89" s="424"/>
      <c r="G89" s="423"/>
      <c r="H89" s="419"/>
    </row>
    <row r="90" spans="2:8" s="409" customFormat="1" ht="14.25" hidden="1" customHeight="1">
      <c r="B90" s="425"/>
      <c r="C90" s="424"/>
      <c r="D90" s="424"/>
      <c r="E90" s="424"/>
      <c r="F90" s="424"/>
      <c r="G90" s="423"/>
      <c r="H90" s="419"/>
    </row>
    <row r="91" spans="2:8" ht="14.25" hidden="1" customHeight="1">
      <c r="B91" s="425"/>
      <c r="C91" s="424"/>
      <c r="D91" s="424"/>
      <c r="E91" s="424"/>
      <c r="F91" s="424"/>
      <c r="G91" s="423"/>
      <c r="H91" s="661"/>
    </row>
    <row r="92" spans="2:8" ht="14.25" hidden="1" customHeight="1">
      <c r="B92" s="425"/>
      <c r="C92" s="424"/>
      <c r="D92" s="424"/>
      <c r="E92" s="424"/>
      <c r="F92" s="424"/>
      <c r="G92" s="423"/>
      <c r="H92" s="419"/>
    </row>
    <row r="93" spans="2:8" ht="14.25" hidden="1" customHeight="1">
      <c r="B93" s="425"/>
      <c r="C93" s="424"/>
      <c r="D93" s="424"/>
      <c r="E93" s="424"/>
      <c r="F93" s="424"/>
      <c r="G93" s="423"/>
      <c r="H93" s="419"/>
    </row>
    <row r="94" spans="2:8" ht="14.25" hidden="1" customHeight="1">
      <c r="B94" s="425"/>
      <c r="C94" s="424"/>
      <c r="D94" s="424"/>
      <c r="E94" s="424"/>
      <c r="F94" s="424"/>
      <c r="G94" s="423"/>
      <c r="H94" s="419"/>
    </row>
    <row r="95" spans="2:8" ht="14.25" hidden="1" customHeight="1">
      <c r="B95" s="425"/>
      <c r="C95" s="424"/>
      <c r="D95" s="424"/>
      <c r="E95" s="424"/>
      <c r="F95" s="424"/>
      <c r="G95" s="423"/>
      <c r="H95" s="661"/>
    </row>
    <row r="96" spans="2:8" ht="14.25" hidden="1" customHeight="1">
      <c r="B96" s="425"/>
      <c r="C96" s="424"/>
      <c r="D96" s="424"/>
      <c r="E96" s="424"/>
      <c r="F96" s="424"/>
      <c r="G96" s="423"/>
      <c r="H96" s="419"/>
    </row>
    <row r="97" spans="1:18" ht="14.25" hidden="1" customHeight="1">
      <c r="B97" s="425"/>
      <c r="C97" s="424"/>
      <c r="D97" s="424"/>
      <c r="E97" s="424"/>
      <c r="F97" s="424"/>
      <c r="G97" s="423"/>
      <c r="H97" s="419"/>
    </row>
    <row r="98" spans="1:18" ht="14.25" hidden="1" customHeight="1">
      <c r="B98" s="425"/>
      <c r="C98" s="424"/>
      <c r="D98" s="424"/>
      <c r="E98" s="424"/>
      <c r="F98" s="424"/>
      <c r="G98" s="423"/>
      <c r="H98" s="419"/>
    </row>
    <row r="99" spans="1:18" ht="14.25" hidden="1" customHeight="1">
      <c r="B99" s="425"/>
      <c r="C99" s="424"/>
      <c r="D99" s="424"/>
      <c r="E99" s="424"/>
      <c r="F99" s="424"/>
      <c r="G99" s="423"/>
      <c r="H99" s="419"/>
    </row>
    <row r="100" spans="1:18" ht="14.25" hidden="1" customHeight="1">
      <c r="B100" s="425"/>
      <c r="C100" s="424"/>
      <c r="D100" s="424"/>
      <c r="E100" s="424"/>
      <c r="F100" s="424"/>
      <c r="G100" s="423"/>
      <c r="H100" s="419"/>
    </row>
    <row r="101" spans="1:18" ht="14.25" hidden="1" customHeight="1">
      <c r="B101" s="425"/>
      <c r="C101" s="424"/>
      <c r="D101" s="424"/>
      <c r="E101" s="424"/>
      <c r="F101" s="424"/>
      <c r="G101" s="423"/>
      <c r="H101" s="419"/>
    </row>
    <row r="102" spans="1:18" ht="14.25" hidden="1" customHeight="1">
      <c r="B102" s="425"/>
      <c r="C102" s="424"/>
      <c r="D102" s="424"/>
      <c r="E102" s="424"/>
      <c r="F102" s="424"/>
      <c r="G102" s="423"/>
      <c r="H102" s="419"/>
    </row>
    <row r="103" spans="1:18" ht="14.25" hidden="1" customHeight="1">
      <c r="B103" s="425"/>
      <c r="C103" s="424"/>
      <c r="D103" s="424"/>
      <c r="E103" s="424"/>
      <c r="F103" s="424"/>
      <c r="G103" s="423"/>
      <c r="H103" s="419"/>
    </row>
    <row r="104" spans="1:18" ht="14.25" hidden="1" customHeight="1">
      <c r="B104" s="425"/>
      <c r="C104" s="424"/>
      <c r="D104" s="424"/>
      <c r="E104" s="424"/>
      <c r="F104" s="424"/>
      <c r="G104" s="423"/>
      <c r="H104" s="419"/>
    </row>
    <row r="105" spans="1:18" hidden="1">
      <c r="C105" s="662"/>
      <c r="D105" s="419"/>
      <c r="E105" s="419"/>
      <c r="F105" s="419" t="s">
        <v>108</v>
      </c>
      <c r="G105" s="426"/>
      <c r="H105" s="662"/>
    </row>
    <row r="106" spans="1:18" hidden="1">
      <c r="B106" s="662"/>
      <c r="C106" s="662"/>
      <c r="D106" s="662"/>
      <c r="E106" s="419"/>
      <c r="F106" s="419"/>
      <c r="G106" s="419"/>
    </row>
    <row r="107" spans="1:18" hidden="1">
      <c r="B107" s="662"/>
      <c r="C107" s="662"/>
      <c r="D107" s="662"/>
      <c r="E107" s="419"/>
      <c r="F107" s="419"/>
      <c r="G107" s="419"/>
      <c r="H107" s="447"/>
    </row>
    <row r="108" spans="1:18" hidden="1">
      <c r="B108" s="419"/>
      <c r="C108" s="419"/>
      <c r="D108" s="419"/>
      <c r="E108" s="419"/>
      <c r="F108" s="419"/>
      <c r="G108" s="419"/>
      <c r="H108" s="419"/>
    </row>
    <row r="109" spans="1:18" s="410" customFormat="1" ht="22.25" customHeight="1">
      <c r="A109" s="1268" t="s">
        <v>109</v>
      </c>
      <c r="B109" s="1268"/>
      <c r="C109" s="1268"/>
      <c r="D109" s="1268"/>
      <c r="E109" s="1268"/>
      <c r="F109" s="1268"/>
      <c r="G109" s="1268"/>
      <c r="H109" s="1268"/>
      <c r="I109" s="1268"/>
      <c r="J109" s="1268"/>
      <c r="K109" s="1268"/>
      <c r="L109" s="1268"/>
      <c r="M109" s="1268"/>
      <c r="N109" s="1268"/>
      <c r="O109" s="1268"/>
      <c r="P109" s="1268"/>
      <c r="Q109" s="1268"/>
      <c r="R109" s="1268"/>
    </row>
    <row r="110" spans="1:18" s="410" customFormat="1" ht="25.75" customHeight="1">
      <c r="B110" s="1267" t="s">
        <v>698</v>
      </c>
      <c r="C110" s="1267"/>
      <c r="D110" s="1267"/>
      <c r="E110" s="1267"/>
      <c r="F110" s="1267"/>
      <c r="G110" s="1267"/>
      <c r="H110" s="1267"/>
      <c r="I110" s="1267"/>
      <c r="J110" s="1267"/>
      <c r="K110" s="1267"/>
      <c r="L110" s="1267"/>
      <c r="M110" s="1267"/>
      <c r="N110" s="1267"/>
      <c r="O110" s="1267"/>
      <c r="P110" s="1267"/>
      <c r="Q110" s="1267"/>
      <c r="R110" s="1267"/>
    </row>
    <row r="111" spans="1:18" s="410" customFormat="1" ht="32.25" customHeight="1">
      <c r="B111" s="433"/>
      <c r="C111" s="433"/>
      <c r="D111" s="434"/>
      <c r="E111" s="434"/>
      <c r="F111" s="434"/>
      <c r="G111" s="434"/>
      <c r="H111" s="434"/>
    </row>
    <row r="112" spans="1:18" s="411" customFormat="1" ht="26.5" customHeight="1">
      <c r="B112" s="669" t="s">
        <v>90</v>
      </c>
      <c r="C112" s="1264" t="s">
        <v>374</v>
      </c>
      <c r="D112" s="1172"/>
      <c r="E112" s="1172"/>
      <c r="F112" s="1172"/>
      <c r="G112" s="1172"/>
      <c r="H112" s="781" t="s">
        <v>683</v>
      </c>
      <c r="I112" s="781" t="s">
        <v>684</v>
      </c>
      <c r="J112" s="845" t="s">
        <v>292</v>
      </c>
      <c r="K112" s="781"/>
      <c r="L112" s="781"/>
      <c r="M112" s="781"/>
      <c r="N112" s="781"/>
      <c r="O112" s="781"/>
      <c r="P112" s="902"/>
      <c r="Q112" s="902"/>
      <c r="R112" s="902"/>
    </row>
    <row r="113" spans="2:18" s="411" customFormat="1" ht="14.25" customHeight="1">
      <c r="B113" s="667">
        <v>1</v>
      </c>
      <c r="C113" s="1163">
        <v>2</v>
      </c>
      <c r="D113" s="1163"/>
      <c r="E113" s="1163"/>
      <c r="F113" s="1163"/>
      <c r="G113" s="1163"/>
      <c r="H113" s="667"/>
      <c r="I113" s="667"/>
      <c r="J113" s="846"/>
      <c r="K113" s="805"/>
      <c r="L113" s="846"/>
      <c r="M113" s="817"/>
      <c r="N113" s="817"/>
      <c r="O113" s="817"/>
      <c r="P113" s="817"/>
      <c r="Q113" s="817"/>
      <c r="R113" s="817"/>
    </row>
    <row r="114" spans="2:18" s="411" customFormat="1" ht="14.25" customHeight="1">
      <c r="B114" s="436"/>
      <c r="C114" s="1149" t="s">
        <v>111</v>
      </c>
      <c r="D114" s="1150"/>
      <c r="E114" s="1150"/>
      <c r="F114" s="1150"/>
      <c r="G114" s="1151"/>
      <c r="H114" s="732"/>
      <c r="I114" s="455"/>
      <c r="J114" s="847"/>
      <c r="K114" s="455"/>
      <c r="L114" s="455"/>
      <c r="M114" s="455"/>
      <c r="N114" s="455"/>
      <c r="O114" s="455"/>
      <c r="P114" s="455"/>
      <c r="Q114" s="455"/>
      <c r="R114" s="455"/>
    </row>
    <row r="115" spans="2:18" s="410" customFormat="1" ht="6" customHeight="1">
      <c r="B115" s="438"/>
      <c r="C115" s="1152"/>
      <c r="D115" s="1153"/>
      <c r="E115" s="1153"/>
      <c r="F115" s="1153"/>
      <c r="G115" s="1154"/>
      <c r="H115" s="733"/>
      <c r="I115" s="456"/>
      <c r="J115" s="456"/>
      <c r="K115" s="456"/>
      <c r="L115" s="456"/>
      <c r="M115" s="456"/>
      <c r="N115" s="456"/>
      <c r="O115" s="456"/>
      <c r="P115" s="456"/>
      <c r="Q115" s="456"/>
      <c r="R115" s="456"/>
    </row>
    <row r="116" spans="2:18" s="411" customFormat="1" ht="14.25" customHeight="1">
      <c r="B116" s="734">
        <v>1</v>
      </c>
      <c r="C116" s="735"/>
      <c r="D116" s="1261" t="s">
        <v>685</v>
      </c>
      <c r="E116" s="1261"/>
      <c r="F116" s="1261"/>
      <c r="G116" s="1262"/>
      <c r="H116" s="736">
        <f>'Bronjong 1'!AM45</f>
        <v>16.8</v>
      </c>
      <c r="I116" s="737"/>
      <c r="J116" s="812"/>
      <c r="K116" s="812"/>
      <c r="L116" s="812"/>
      <c r="M116" s="812"/>
      <c r="N116" s="812"/>
      <c r="O116" s="812"/>
      <c r="P116" s="812"/>
      <c r="Q116" s="812"/>
      <c r="R116" s="812"/>
    </row>
    <row r="117" spans="2:18" s="411" customFormat="1" ht="14.25" customHeight="1">
      <c r="B117" s="738">
        <v>2</v>
      </c>
      <c r="C117" s="739"/>
      <c r="D117" s="1263" t="s">
        <v>376</v>
      </c>
      <c r="E117" s="1263"/>
      <c r="F117" s="1263"/>
      <c r="G117" s="740"/>
      <c r="H117" s="741"/>
      <c r="I117" s="786">
        <f>'Bronjong 1'!AL60</f>
        <v>62.400000000000006</v>
      </c>
      <c r="J117" s="786"/>
      <c r="K117" s="786"/>
      <c r="L117" s="786"/>
      <c r="M117" s="786"/>
      <c r="N117" s="786"/>
      <c r="O117" s="786"/>
      <c r="P117" s="812"/>
      <c r="Q117" s="812"/>
      <c r="R117" s="812"/>
    </row>
    <row r="118" spans="2:18" s="411" customFormat="1" ht="14.25" customHeight="1">
      <c r="B118" s="738">
        <v>3</v>
      </c>
      <c r="C118" s="739"/>
      <c r="D118" s="1265" t="s">
        <v>686</v>
      </c>
      <c r="E118" s="1265"/>
      <c r="F118" s="1265"/>
      <c r="G118" s="1266"/>
      <c r="H118" s="741"/>
      <c r="I118" s="786">
        <f>'Bronjong 1'!AL61</f>
        <v>724.8</v>
      </c>
      <c r="J118" s="786"/>
      <c r="K118" s="786"/>
      <c r="L118" s="786"/>
      <c r="M118" s="786"/>
      <c r="N118" s="786"/>
      <c r="O118" s="786"/>
      <c r="P118" s="812"/>
      <c r="Q118" s="812"/>
      <c r="R118" s="812"/>
    </row>
    <row r="119" spans="2:18" s="411" customFormat="1" ht="14.25" customHeight="1">
      <c r="B119" s="738">
        <v>4</v>
      </c>
      <c r="C119" s="739"/>
      <c r="D119" s="782" t="s">
        <v>292</v>
      </c>
      <c r="E119" s="744"/>
      <c r="F119" s="744"/>
      <c r="G119" s="745"/>
      <c r="H119" s="785"/>
      <c r="I119" s="786"/>
      <c r="J119" s="785">
        <f>'Bronjong 1'!AL72</f>
        <v>14.399999999999999</v>
      </c>
      <c r="K119" s="786"/>
      <c r="L119" s="786"/>
      <c r="M119" s="786"/>
      <c r="N119" s="786"/>
      <c r="O119" s="786"/>
      <c r="P119" s="812"/>
      <c r="Q119" s="812"/>
      <c r="R119" s="812"/>
    </row>
    <row r="120" spans="2:18" s="411" customFormat="1" ht="14.25" customHeight="1">
      <c r="B120" s="738"/>
      <c r="C120" s="739"/>
      <c r="D120" s="782"/>
      <c r="E120" s="744"/>
      <c r="F120" s="744"/>
      <c r="G120" s="745"/>
      <c r="H120" s="746"/>
      <c r="I120" s="786"/>
      <c r="J120" s="786"/>
      <c r="K120" s="786"/>
      <c r="L120" s="786"/>
      <c r="M120" s="786"/>
      <c r="N120" s="786"/>
      <c r="O120" s="786"/>
      <c r="P120" s="812"/>
      <c r="Q120" s="812"/>
      <c r="R120" s="812"/>
    </row>
    <row r="121" spans="2:18" s="411" customFormat="1" ht="14.25" customHeight="1">
      <c r="B121" s="738"/>
      <c r="C121" s="739"/>
      <c r="D121" s="782"/>
      <c r="E121" s="744"/>
      <c r="F121" s="744"/>
      <c r="G121" s="745"/>
      <c r="H121" s="746"/>
      <c r="I121" s="786"/>
      <c r="J121" s="786"/>
      <c r="K121" s="786"/>
      <c r="L121" s="786"/>
      <c r="M121" s="786"/>
      <c r="N121" s="786"/>
      <c r="O121" s="786"/>
      <c r="P121" s="812"/>
      <c r="Q121" s="812"/>
      <c r="R121" s="812"/>
    </row>
    <row r="122" spans="2:18" s="411" customFormat="1" ht="14.25" customHeight="1">
      <c r="B122" s="738"/>
      <c r="C122" s="739"/>
      <c r="D122" s="782"/>
      <c r="E122" s="744"/>
      <c r="F122" s="744"/>
      <c r="G122" s="745"/>
      <c r="H122" s="746"/>
      <c r="I122" s="786"/>
      <c r="J122" s="786"/>
      <c r="K122" s="786"/>
      <c r="L122" s="786"/>
      <c r="M122" s="786"/>
      <c r="N122" s="786"/>
      <c r="O122" s="786"/>
      <c r="P122" s="812"/>
      <c r="Q122" s="812"/>
      <c r="R122" s="812"/>
    </row>
    <row r="123" spans="2:18" s="411" customFormat="1" ht="14.25" customHeight="1">
      <c r="B123" s="738"/>
      <c r="C123" s="739"/>
      <c r="D123" s="782"/>
      <c r="E123" s="755"/>
      <c r="F123" s="755"/>
      <c r="G123" s="745"/>
      <c r="H123" s="746"/>
      <c r="I123" s="786"/>
      <c r="J123" s="786"/>
      <c r="K123" s="786"/>
      <c r="L123" s="786"/>
      <c r="M123" s="786"/>
      <c r="N123" s="786"/>
      <c r="O123" s="786"/>
      <c r="P123" s="812"/>
      <c r="Q123" s="812"/>
      <c r="R123" s="812"/>
    </row>
    <row r="124" spans="2:18" s="411" customFormat="1" ht="14.25" customHeight="1">
      <c r="B124" s="738"/>
      <c r="C124" s="739"/>
      <c r="D124" s="782"/>
      <c r="E124" s="755"/>
      <c r="F124" s="755"/>
      <c r="G124" s="745"/>
      <c r="H124" s="746"/>
      <c r="I124" s="786"/>
      <c r="J124" s="786"/>
      <c r="K124" s="786"/>
      <c r="L124" s="786"/>
      <c r="M124" s="786"/>
      <c r="N124" s="786"/>
      <c r="O124" s="786"/>
      <c r="P124" s="812"/>
      <c r="Q124" s="812"/>
      <c r="R124" s="812"/>
    </row>
    <row r="125" spans="2:18" s="411" customFormat="1" ht="14.25" customHeight="1">
      <c r="B125" s="738"/>
      <c r="C125" s="739"/>
      <c r="D125" s="747"/>
      <c r="E125" s="744"/>
      <c r="F125" s="744"/>
      <c r="G125" s="745"/>
      <c r="H125" s="746"/>
      <c r="I125" s="786"/>
      <c r="J125" s="786"/>
      <c r="K125" s="786"/>
      <c r="L125" s="786"/>
      <c r="M125" s="786"/>
      <c r="N125" s="786"/>
      <c r="O125" s="786"/>
      <c r="P125" s="812"/>
      <c r="Q125" s="812"/>
      <c r="R125" s="812"/>
    </row>
    <row r="126" spans="2:18" s="411" customFormat="1" ht="14.25" customHeight="1">
      <c r="B126" s="738"/>
      <c r="C126" s="739"/>
      <c r="D126" s="747"/>
      <c r="E126" s="744"/>
      <c r="F126" s="744"/>
      <c r="G126" s="745"/>
      <c r="H126" s="746"/>
      <c r="I126" s="786"/>
      <c r="J126" s="786"/>
      <c r="K126" s="786"/>
      <c r="L126" s="786"/>
      <c r="M126" s="786"/>
      <c r="N126" s="786"/>
      <c r="O126" s="786"/>
      <c r="P126" s="812"/>
      <c r="Q126" s="812"/>
      <c r="R126" s="812"/>
    </row>
    <row r="127" spans="2:18" s="411" customFormat="1" ht="14.25" customHeight="1">
      <c r="B127" s="738"/>
      <c r="C127" s="739"/>
      <c r="D127" s="747"/>
      <c r="E127" s="744"/>
      <c r="F127" s="744"/>
      <c r="G127" s="745"/>
      <c r="H127" s="746"/>
      <c r="I127" s="786"/>
      <c r="J127" s="786"/>
      <c r="K127" s="786"/>
      <c r="L127" s="786"/>
      <c r="M127" s="786"/>
      <c r="N127" s="786"/>
      <c r="O127" s="786"/>
      <c r="P127" s="812"/>
      <c r="Q127" s="812"/>
      <c r="R127" s="812"/>
    </row>
    <row r="128" spans="2:18" s="411" customFormat="1" ht="15.75" customHeight="1">
      <c r="B128" s="738"/>
      <c r="C128" s="739"/>
      <c r="D128" s="747"/>
      <c r="E128" s="744"/>
      <c r="F128" s="744"/>
      <c r="G128" s="745"/>
      <c r="H128" s="746"/>
      <c r="I128" s="786"/>
      <c r="J128" s="786"/>
      <c r="K128" s="786"/>
      <c r="L128" s="786"/>
      <c r="M128" s="786"/>
      <c r="N128" s="786"/>
      <c r="O128" s="786"/>
      <c r="P128" s="812"/>
      <c r="Q128" s="812"/>
      <c r="R128" s="812"/>
    </row>
    <row r="129" spans="2:18" s="411" customFormat="1" ht="15.75" customHeight="1">
      <c r="B129" s="738"/>
      <c r="C129" s="739"/>
      <c r="D129" s="747"/>
      <c r="E129" s="755"/>
      <c r="F129" s="755"/>
      <c r="G129" s="745"/>
      <c r="H129" s="746"/>
      <c r="I129" s="786"/>
      <c r="J129" s="786"/>
      <c r="K129" s="786"/>
      <c r="L129" s="786"/>
      <c r="M129" s="786"/>
      <c r="N129" s="786"/>
      <c r="O129" s="786"/>
      <c r="P129" s="812"/>
      <c r="Q129" s="812"/>
      <c r="R129" s="812"/>
    </row>
    <row r="130" spans="2:18" s="411" customFormat="1" ht="15.75" customHeight="1">
      <c r="B130" s="738"/>
      <c r="C130" s="739"/>
      <c r="D130" s="747"/>
      <c r="E130" s="744"/>
      <c r="F130" s="744"/>
      <c r="G130" s="744"/>
      <c r="H130" s="746"/>
      <c r="I130" s="786"/>
      <c r="J130" s="786"/>
      <c r="K130" s="786"/>
      <c r="L130" s="786"/>
      <c r="M130" s="786"/>
      <c r="N130" s="786"/>
      <c r="O130" s="786"/>
      <c r="P130" s="812"/>
      <c r="Q130" s="812"/>
      <c r="R130" s="812"/>
    </row>
    <row r="131" spans="2:18" s="411" customFormat="1" ht="15.75" customHeight="1">
      <c r="B131" s="738"/>
      <c r="C131" s="739"/>
      <c r="D131" s="747"/>
      <c r="E131" s="744"/>
      <c r="F131" s="744"/>
      <c r="G131" s="744"/>
      <c r="H131" s="746"/>
      <c r="I131" s="786"/>
      <c r="J131" s="786"/>
      <c r="K131" s="786"/>
      <c r="L131" s="786"/>
      <c r="M131" s="786"/>
      <c r="N131" s="786"/>
      <c r="O131" s="786"/>
      <c r="P131" s="812"/>
      <c r="Q131" s="812"/>
      <c r="R131" s="812"/>
    </row>
    <row r="132" spans="2:18" s="411" customFormat="1" ht="15.75" customHeight="1">
      <c r="B132" s="738"/>
      <c r="C132" s="739"/>
      <c r="D132" s="747"/>
      <c r="E132" s="744"/>
      <c r="F132" s="744"/>
      <c r="G132" s="744"/>
      <c r="H132" s="746"/>
      <c r="I132" s="786"/>
      <c r="J132" s="786"/>
      <c r="K132" s="786"/>
      <c r="L132" s="786"/>
      <c r="M132" s="786"/>
      <c r="N132" s="786"/>
      <c r="O132" s="786"/>
      <c r="P132" s="812"/>
      <c r="Q132" s="812"/>
      <c r="R132" s="812"/>
    </row>
    <row r="133" spans="2:18" s="411" customFormat="1" ht="15.75" customHeight="1">
      <c r="B133" s="738"/>
      <c r="C133" s="739"/>
      <c r="D133" s="747"/>
      <c r="E133" s="768"/>
      <c r="F133" s="768"/>
      <c r="G133" s="768"/>
      <c r="H133" s="746"/>
      <c r="I133" s="786"/>
      <c r="J133" s="786"/>
      <c r="K133" s="786"/>
      <c r="L133" s="786"/>
      <c r="M133" s="786"/>
      <c r="N133" s="786"/>
      <c r="O133" s="786"/>
      <c r="P133" s="812"/>
      <c r="Q133" s="812"/>
      <c r="R133" s="812"/>
    </row>
    <row r="134" spans="2:18" s="411" customFormat="1" ht="15.75" customHeight="1">
      <c r="B134" s="738"/>
      <c r="C134" s="739"/>
      <c r="D134" s="747"/>
      <c r="E134" s="768"/>
      <c r="F134" s="768"/>
      <c r="G134" s="768"/>
      <c r="H134" s="746"/>
      <c r="I134" s="786"/>
      <c r="J134" s="786"/>
      <c r="K134" s="786"/>
      <c r="L134" s="786"/>
      <c r="M134" s="786"/>
      <c r="N134" s="786"/>
      <c r="O134" s="786"/>
      <c r="P134" s="812"/>
      <c r="Q134" s="812"/>
      <c r="R134" s="812"/>
    </row>
    <row r="135" spans="2:18" s="411" customFormat="1" ht="15.75" customHeight="1">
      <c r="B135" s="738"/>
      <c r="C135" s="739"/>
      <c r="D135" s="747"/>
      <c r="E135" s="768"/>
      <c r="F135" s="768"/>
      <c r="G135" s="768"/>
      <c r="H135" s="746"/>
      <c r="I135" s="786"/>
      <c r="J135" s="786"/>
      <c r="K135" s="786"/>
      <c r="L135" s="786"/>
      <c r="M135" s="786"/>
      <c r="N135" s="786"/>
      <c r="O135" s="786"/>
      <c r="P135" s="812"/>
      <c r="Q135" s="812"/>
      <c r="R135" s="812"/>
    </row>
    <row r="136" spans="2:18" s="411" customFormat="1" ht="15.75" customHeight="1">
      <c r="B136" s="738"/>
      <c r="C136" s="739"/>
      <c r="D136" s="747"/>
      <c r="E136" s="744"/>
      <c r="F136" s="744"/>
      <c r="G136" s="744"/>
      <c r="H136" s="746"/>
      <c r="I136" s="786"/>
      <c r="J136" s="742"/>
      <c r="K136" s="786"/>
      <c r="L136" s="786"/>
      <c r="M136" s="786"/>
      <c r="N136" s="786"/>
      <c r="O136" s="786"/>
      <c r="P136" s="812"/>
      <c r="Q136" s="812"/>
      <c r="R136" s="812"/>
    </row>
    <row r="137" spans="2:18" s="411" customFormat="1" ht="15.75" customHeight="1">
      <c r="B137" s="738"/>
      <c r="C137" s="739"/>
      <c r="D137" s="747"/>
      <c r="E137" s="809"/>
      <c r="F137" s="809"/>
      <c r="G137" s="809"/>
      <c r="H137" s="746"/>
      <c r="I137" s="786"/>
      <c r="J137" s="742"/>
      <c r="K137" s="786"/>
      <c r="L137" s="786"/>
      <c r="M137" s="786"/>
      <c r="N137" s="786"/>
      <c r="O137" s="786"/>
      <c r="P137" s="812"/>
      <c r="Q137" s="812"/>
      <c r="R137" s="812"/>
    </row>
    <row r="138" spans="2:18" s="411" customFormat="1" ht="15.75" customHeight="1">
      <c r="B138" s="738"/>
      <c r="C138" s="739"/>
      <c r="D138" s="747"/>
      <c r="E138" s="809"/>
      <c r="F138" s="809"/>
      <c r="G138" s="809"/>
      <c r="H138" s="746"/>
      <c r="I138" s="786"/>
      <c r="J138" s="742"/>
      <c r="K138" s="786"/>
      <c r="L138" s="786"/>
      <c r="M138" s="786"/>
      <c r="N138" s="786"/>
      <c r="O138" s="786"/>
      <c r="P138" s="812"/>
      <c r="Q138" s="812"/>
      <c r="R138" s="812"/>
    </row>
    <row r="139" spans="2:18" s="411" customFormat="1" ht="15.75" customHeight="1">
      <c r="B139" s="738"/>
      <c r="C139" s="739"/>
      <c r="D139" s="747"/>
      <c r="E139" s="809"/>
      <c r="F139" s="809"/>
      <c r="G139" s="809"/>
      <c r="H139" s="746"/>
      <c r="I139" s="786"/>
      <c r="J139" s="742"/>
      <c r="K139" s="786"/>
      <c r="L139" s="786"/>
      <c r="M139" s="786"/>
      <c r="N139" s="786"/>
      <c r="O139" s="786"/>
      <c r="P139" s="812"/>
      <c r="Q139" s="812"/>
      <c r="R139" s="812"/>
    </row>
    <row r="140" spans="2:18" s="411" customFormat="1" ht="15.75" customHeight="1">
      <c r="B140" s="738"/>
      <c r="C140" s="739"/>
      <c r="D140" s="747"/>
      <c r="E140" s="809"/>
      <c r="F140" s="809"/>
      <c r="G140" s="809"/>
      <c r="H140" s="746"/>
      <c r="I140" s="786"/>
      <c r="J140" s="742"/>
      <c r="K140" s="786"/>
      <c r="L140" s="786"/>
      <c r="M140" s="786"/>
      <c r="N140" s="786"/>
      <c r="O140" s="786"/>
      <c r="P140" s="812"/>
      <c r="Q140" s="812"/>
      <c r="R140" s="812"/>
    </row>
    <row r="141" spans="2:18" s="411" customFormat="1" ht="15.75" customHeight="1">
      <c r="B141" s="738"/>
      <c r="C141" s="739"/>
      <c r="D141" s="747"/>
      <c r="E141" s="809"/>
      <c r="F141" s="809"/>
      <c r="G141" s="809"/>
      <c r="H141" s="746"/>
      <c r="I141" s="786"/>
      <c r="J141" s="742"/>
      <c r="K141" s="786"/>
      <c r="L141" s="786"/>
      <c r="M141" s="786"/>
      <c r="N141" s="786"/>
      <c r="O141" s="786"/>
      <c r="P141" s="812"/>
      <c r="Q141" s="812"/>
      <c r="R141" s="812"/>
    </row>
    <row r="142" spans="2:18" s="411" customFormat="1" ht="14.25" customHeight="1">
      <c r="B142" s="738"/>
      <c r="C142" s="739"/>
      <c r="D142" s="747"/>
      <c r="E142" s="820"/>
      <c r="F142" s="820"/>
      <c r="G142" s="820"/>
      <c r="H142" s="746"/>
      <c r="I142" s="786"/>
      <c r="J142" s="742"/>
      <c r="K142" s="786"/>
      <c r="L142" s="786"/>
      <c r="M142" s="786"/>
      <c r="N142" s="786"/>
      <c r="O142" s="786"/>
      <c r="P142" s="812"/>
      <c r="Q142" s="812"/>
      <c r="R142" s="812"/>
    </row>
    <row r="143" spans="2:18" s="411" customFormat="1" ht="14.25" customHeight="1">
      <c r="B143" s="738"/>
      <c r="C143" s="739"/>
      <c r="D143" s="747"/>
      <c r="E143" s="820"/>
      <c r="F143" s="820"/>
      <c r="G143" s="820"/>
      <c r="H143" s="746"/>
      <c r="I143" s="786"/>
      <c r="J143" s="742"/>
      <c r="K143" s="786"/>
      <c r="L143" s="786"/>
      <c r="M143" s="786"/>
      <c r="N143" s="786"/>
      <c r="O143" s="786"/>
      <c r="P143" s="812"/>
      <c r="Q143" s="812"/>
      <c r="R143" s="812"/>
    </row>
    <row r="144" spans="2:18" s="411" customFormat="1" ht="14.25" customHeight="1">
      <c r="B144" s="738"/>
      <c r="C144" s="739"/>
      <c r="D144" s="747"/>
      <c r="E144" s="820"/>
      <c r="F144" s="820"/>
      <c r="G144" s="820"/>
      <c r="H144" s="746"/>
      <c r="I144" s="786"/>
      <c r="J144" s="742"/>
      <c r="K144" s="786"/>
      <c r="L144" s="786"/>
      <c r="M144" s="786"/>
      <c r="N144" s="786"/>
      <c r="O144" s="786"/>
      <c r="P144" s="812"/>
      <c r="Q144" s="812"/>
      <c r="R144" s="812"/>
    </row>
    <row r="145" spans="2:18" s="411" customFormat="1" ht="14.25" customHeight="1">
      <c r="B145" s="738"/>
      <c r="C145" s="739"/>
      <c r="D145" s="747"/>
      <c r="E145" s="820"/>
      <c r="F145" s="820"/>
      <c r="G145" s="820"/>
      <c r="H145" s="746"/>
      <c r="I145" s="786"/>
      <c r="J145" s="742"/>
      <c r="K145" s="786"/>
      <c r="L145" s="786"/>
      <c r="M145" s="786"/>
      <c r="N145" s="786"/>
      <c r="O145" s="786"/>
      <c r="P145" s="812"/>
      <c r="Q145" s="812"/>
      <c r="R145" s="812"/>
    </row>
    <row r="146" spans="2:18" s="411" customFormat="1" ht="14.25" customHeight="1">
      <c r="B146" s="738"/>
      <c r="C146" s="739"/>
      <c r="D146" s="747"/>
      <c r="E146" s="820"/>
      <c r="F146" s="820"/>
      <c r="G146" s="820"/>
      <c r="H146" s="746"/>
      <c r="I146" s="786"/>
      <c r="J146" s="742"/>
      <c r="K146" s="786"/>
      <c r="L146" s="786"/>
      <c r="M146" s="786"/>
      <c r="N146" s="786"/>
      <c r="O146" s="786"/>
      <c r="P146" s="812"/>
      <c r="Q146" s="812"/>
      <c r="R146" s="812"/>
    </row>
    <row r="147" spans="2:18" s="411" customFormat="1" ht="14.25" customHeight="1">
      <c r="B147" s="738"/>
      <c r="C147" s="739"/>
      <c r="D147" s="747"/>
      <c r="E147" s="820"/>
      <c r="F147" s="820"/>
      <c r="G147" s="820"/>
      <c r="H147" s="746"/>
      <c r="I147" s="786"/>
      <c r="J147" s="742"/>
      <c r="K147" s="786"/>
      <c r="L147" s="786"/>
      <c r="M147" s="786"/>
      <c r="N147" s="786"/>
      <c r="O147" s="786"/>
      <c r="P147" s="812"/>
      <c r="Q147" s="812"/>
      <c r="R147" s="812"/>
    </row>
    <row r="148" spans="2:18" s="411" customFormat="1" ht="14.25" customHeight="1">
      <c r="B148" s="738"/>
      <c r="C148" s="739"/>
      <c r="D148" s="747"/>
      <c r="E148" s="820"/>
      <c r="F148" s="820"/>
      <c r="G148" s="820"/>
      <c r="H148" s="746"/>
      <c r="I148" s="786"/>
      <c r="J148" s="742"/>
      <c r="K148" s="786"/>
      <c r="L148" s="786"/>
      <c r="M148" s="786"/>
      <c r="N148" s="786"/>
      <c r="O148" s="786"/>
      <c r="P148" s="812"/>
      <c r="Q148" s="812"/>
      <c r="R148" s="812"/>
    </row>
    <row r="149" spans="2:18" s="411" customFormat="1" ht="14.25" customHeight="1">
      <c r="B149" s="738"/>
      <c r="C149" s="739"/>
      <c r="D149" s="747"/>
      <c r="E149" s="820"/>
      <c r="F149" s="820"/>
      <c r="G149" s="820"/>
      <c r="H149" s="746"/>
      <c r="I149" s="786"/>
      <c r="J149" s="742"/>
      <c r="K149" s="786"/>
      <c r="L149" s="786"/>
      <c r="M149" s="786"/>
      <c r="N149" s="786"/>
      <c r="O149" s="786"/>
      <c r="P149" s="812"/>
      <c r="Q149" s="812"/>
      <c r="R149" s="812"/>
    </row>
    <row r="150" spans="2:18" s="411" customFormat="1" ht="14.25" customHeight="1">
      <c r="B150" s="738"/>
      <c r="C150" s="739"/>
      <c r="D150" s="747"/>
      <c r="E150" s="820"/>
      <c r="F150" s="820"/>
      <c r="G150" s="820"/>
      <c r="H150" s="746"/>
      <c r="I150" s="786"/>
      <c r="J150" s="742"/>
      <c r="K150" s="786"/>
      <c r="L150" s="786"/>
      <c r="M150" s="786"/>
      <c r="N150" s="786"/>
      <c r="O150" s="786"/>
      <c r="P150" s="812"/>
      <c r="Q150" s="812"/>
      <c r="R150" s="812"/>
    </row>
    <row r="151" spans="2:18" s="411" customFormat="1" ht="14.25" customHeight="1">
      <c r="B151" s="738"/>
      <c r="C151" s="739"/>
      <c r="D151" s="747"/>
      <c r="E151" s="820"/>
      <c r="F151" s="820"/>
      <c r="G151" s="820"/>
      <c r="H151" s="746"/>
      <c r="I151" s="786"/>
      <c r="J151" s="742"/>
      <c r="K151" s="786"/>
      <c r="L151" s="786"/>
      <c r="M151" s="786"/>
      <c r="N151" s="786"/>
      <c r="O151" s="786"/>
      <c r="P151" s="812"/>
      <c r="Q151" s="812"/>
      <c r="R151" s="812"/>
    </row>
    <row r="152" spans="2:18" s="411" customFormat="1" ht="14.25" customHeight="1">
      <c r="B152" s="738"/>
      <c r="C152" s="739"/>
      <c r="D152" s="747"/>
      <c r="E152" s="820"/>
      <c r="F152" s="820"/>
      <c r="G152" s="820"/>
      <c r="H152" s="746"/>
      <c r="I152" s="786"/>
      <c r="J152" s="742"/>
      <c r="K152" s="786"/>
      <c r="L152" s="786"/>
      <c r="M152" s="786"/>
      <c r="N152" s="786"/>
      <c r="O152" s="786"/>
      <c r="P152" s="812"/>
      <c r="Q152" s="812"/>
      <c r="R152" s="812"/>
    </row>
    <row r="153" spans="2:18" s="411" customFormat="1" ht="14.25" customHeight="1">
      <c r="B153" s="738"/>
      <c r="C153" s="739"/>
      <c r="D153" s="747"/>
      <c r="E153" s="820"/>
      <c r="F153" s="820"/>
      <c r="G153" s="820"/>
      <c r="H153" s="746"/>
      <c r="I153" s="786"/>
      <c r="J153" s="742"/>
      <c r="K153" s="786"/>
      <c r="L153" s="786"/>
      <c r="M153" s="786"/>
      <c r="N153" s="786"/>
      <c r="O153" s="786"/>
      <c r="P153" s="812"/>
      <c r="Q153" s="812"/>
      <c r="R153" s="812"/>
    </row>
    <row r="154" spans="2:18" s="411" customFormat="1" ht="14.25" customHeight="1">
      <c r="B154" s="738"/>
      <c r="C154" s="739"/>
      <c r="D154" s="747"/>
      <c r="E154" s="820"/>
      <c r="F154" s="820"/>
      <c r="G154" s="820"/>
      <c r="H154" s="746"/>
      <c r="I154" s="786"/>
      <c r="J154" s="742"/>
      <c r="K154" s="786"/>
      <c r="L154" s="786"/>
      <c r="M154" s="786"/>
      <c r="N154" s="786"/>
      <c r="O154" s="786"/>
      <c r="P154" s="812"/>
      <c r="Q154" s="812"/>
      <c r="R154" s="812"/>
    </row>
    <row r="155" spans="2:18" s="411" customFormat="1" ht="14.25" customHeight="1">
      <c r="B155" s="738"/>
      <c r="C155" s="739"/>
      <c r="D155" s="747"/>
      <c r="E155" s="820"/>
      <c r="F155" s="820"/>
      <c r="G155" s="820"/>
      <c r="H155" s="746"/>
      <c r="I155" s="786"/>
      <c r="J155" s="742"/>
      <c r="K155" s="786"/>
      <c r="L155" s="786"/>
      <c r="M155" s="786"/>
      <c r="N155" s="786"/>
      <c r="O155" s="786"/>
      <c r="P155" s="812"/>
      <c r="Q155" s="812"/>
      <c r="R155" s="812"/>
    </row>
    <row r="156" spans="2:18" s="411" customFormat="1" ht="14.25" customHeight="1">
      <c r="B156" s="738"/>
      <c r="C156" s="739"/>
      <c r="D156" s="747"/>
      <c r="E156" s="820"/>
      <c r="F156" s="820"/>
      <c r="G156" s="820"/>
      <c r="H156" s="746"/>
      <c r="I156" s="786"/>
      <c r="J156" s="742"/>
      <c r="K156" s="786"/>
      <c r="L156" s="786"/>
      <c r="M156" s="786"/>
      <c r="N156" s="786"/>
      <c r="O156" s="786"/>
      <c r="P156" s="812"/>
      <c r="Q156" s="812"/>
      <c r="R156" s="812"/>
    </row>
    <row r="157" spans="2:18" s="411" customFormat="1" ht="14.25" customHeight="1">
      <c r="B157" s="738"/>
      <c r="C157" s="739"/>
      <c r="D157" s="747"/>
      <c r="E157" s="820"/>
      <c r="F157" s="820"/>
      <c r="G157" s="820"/>
      <c r="H157" s="746"/>
      <c r="I157" s="786"/>
      <c r="J157" s="742"/>
      <c r="K157" s="786"/>
      <c r="L157" s="786"/>
      <c r="M157" s="786"/>
      <c r="N157" s="786"/>
      <c r="O157" s="786"/>
      <c r="P157" s="812"/>
      <c r="Q157" s="812"/>
      <c r="R157" s="812"/>
    </row>
    <row r="158" spans="2:18" s="411" customFormat="1" ht="14.25" customHeight="1">
      <c r="B158" s="738"/>
      <c r="C158" s="739"/>
      <c r="D158" s="747"/>
      <c r="E158" s="820"/>
      <c r="F158" s="820"/>
      <c r="G158" s="820"/>
      <c r="H158" s="746"/>
      <c r="I158" s="786"/>
      <c r="J158" s="742"/>
      <c r="K158" s="786"/>
      <c r="L158" s="786"/>
      <c r="M158" s="786"/>
      <c r="N158" s="786"/>
      <c r="O158" s="786"/>
      <c r="P158" s="812"/>
      <c r="Q158" s="812"/>
      <c r="R158" s="812"/>
    </row>
    <row r="159" spans="2:18" s="411" customFormat="1" ht="14.25" customHeight="1">
      <c r="B159" s="738"/>
      <c r="C159" s="739"/>
      <c r="D159" s="747"/>
      <c r="E159" s="820"/>
      <c r="F159" s="820"/>
      <c r="G159" s="820"/>
      <c r="H159" s="746"/>
      <c r="I159" s="786"/>
      <c r="J159" s="742"/>
      <c r="K159" s="786"/>
      <c r="L159" s="786"/>
      <c r="M159" s="786"/>
      <c r="N159" s="786"/>
      <c r="O159" s="786"/>
      <c r="P159" s="812"/>
      <c r="Q159" s="812"/>
      <c r="R159" s="812"/>
    </row>
    <row r="160" spans="2:18" s="411" customFormat="1" ht="14.25" customHeight="1">
      <c r="B160" s="738"/>
      <c r="C160" s="739"/>
      <c r="D160" s="747"/>
      <c r="E160" s="820"/>
      <c r="F160" s="820"/>
      <c r="G160" s="820"/>
      <c r="H160" s="746"/>
      <c r="I160" s="786"/>
      <c r="J160" s="742"/>
      <c r="K160" s="786"/>
      <c r="L160" s="786"/>
      <c r="M160" s="786"/>
      <c r="N160" s="786"/>
      <c r="O160" s="786"/>
      <c r="P160" s="812"/>
      <c r="Q160" s="812"/>
      <c r="R160" s="812"/>
    </row>
    <row r="161" spans="2:19" s="411" customFormat="1" ht="14.25" customHeight="1">
      <c r="B161" s="738"/>
      <c r="C161" s="739"/>
      <c r="D161" s="747"/>
      <c r="E161" s="820"/>
      <c r="F161" s="820"/>
      <c r="G161" s="820"/>
      <c r="H161" s="746"/>
      <c r="I161" s="786"/>
      <c r="J161" s="742"/>
      <c r="K161" s="786"/>
      <c r="L161" s="786"/>
      <c r="M161" s="786"/>
      <c r="N161" s="786"/>
      <c r="O161" s="786"/>
      <c r="P161" s="812"/>
      <c r="Q161" s="812"/>
      <c r="R161" s="812"/>
    </row>
    <row r="162" spans="2:19" s="411" customFormat="1" ht="14.25" customHeight="1">
      <c r="B162" s="738"/>
      <c r="C162" s="739"/>
      <c r="D162" s="747"/>
      <c r="E162" s="820"/>
      <c r="F162" s="820"/>
      <c r="G162" s="820"/>
      <c r="H162" s="746"/>
      <c r="I162" s="786"/>
      <c r="J162" s="742"/>
      <c r="K162" s="786"/>
      <c r="L162" s="786"/>
      <c r="M162" s="786"/>
      <c r="N162" s="786"/>
      <c r="O162" s="786"/>
      <c r="P162" s="812"/>
      <c r="Q162" s="812"/>
      <c r="R162" s="812"/>
    </row>
    <row r="163" spans="2:19" s="411" customFormat="1" ht="14.25" customHeight="1">
      <c r="B163" s="738"/>
      <c r="C163" s="739"/>
      <c r="D163" s="747"/>
      <c r="E163" s="820"/>
      <c r="F163" s="820"/>
      <c r="G163" s="820"/>
      <c r="H163" s="746"/>
      <c r="I163" s="786"/>
      <c r="J163" s="742"/>
      <c r="K163" s="786"/>
      <c r="L163" s="786"/>
      <c r="M163" s="786"/>
      <c r="N163" s="786"/>
      <c r="O163" s="786"/>
      <c r="P163" s="812"/>
      <c r="Q163" s="812"/>
      <c r="R163" s="812"/>
    </row>
    <row r="164" spans="2:19" s="411" customFormat="1" ht="14.25" customHeight="1">
      <c r="B164" s="738"/>
      <c r="C164" s="739"/>
      <c r="D164" s="747"/>
      <c r="E164" s="820"/>
      <c r="F164" s="820"/>
      <c r="G164" s="820"/>
      <c r="H164" s="746"/>
      <c r="I164" s="786"/>
      <c r="J164" s="742"/>
      <c r="K164" s="786"/>
      <c r="L164" s="786"/>
      <c r="M164" s="786"/>
      <c r="N164" s="786"/>
      <c r="O164" s="786"/>
      <c r="P164" s="812"/>
      <c r="Q164" s="812"/>
      <c r="R164" s="812"/>
    </row>
    <row r="165" spans="2:19" s="411" customFormat="1" ht="14.25" customHeight="1">
      <c r="B165" s="738"/>
      <c r="C165" s="739"/>
      <c r="D165" s="747"/>
      <c r="E165" s="820"/>
      <c r="F165" s="820"/>
      <c r="G165" s="820"/>
      <c r="H165" s="746"/>
      <c r="I165" s="786"/>
      <c r="J165" s="742"/>
      <c r="K165" s="786"/>
      <c r="L165" s="786"/>
      <c r="M165" s="786"/>
      <c r="N165" s="786"/>
      <c r="O165" s="786"/>
      <c r="P165" s="812"/>
      <c r="Q165" s="786"/>
      <c r="R165" s="812"/>
    </row>
    <row r="166" spans="2:19" s="411" customFormat="1" ht="14.25" customHeight="1">
      <c r="B166" s="738"/>
      <c r="C166" s="739"/>
      <c r="D166" s="747"/>
      <c r="E166" s="820"/>
      <c r="F166" s="820"/>
      <c r="G166" s="820"/>
      <c r="H166" s="746"/>
      <c r="I166" s="786"/>
      <c r="J166" s="742"/>
      <c r="K166" s="786"/>
      <c r="L166" s="786"/>
      <c r="M166" s="786"/>
      <c r="N166" s="786"/>
      <c r="O166" s="786"/>
      <c r="P166" s="812"/>
      <c r="Q166" s="786"/>
      <c r="R166" s="812"/>
    </row>
    <row r="167" spans="2:19" s="411" customFormat="1" ht="14.25" customHeight="1">
      <c r="B167" s="738"/>
      <c r="C167" s="739"/>
      <c r="D167" s="747"/>
      <c r="E167" s="820"/>
      <c r="F167" s="820"/>
      <c r="G167" s="820"/>
      <c r="H167" s="746"/>
      <c r="I167" s="786"/>
      <c r="J167" s="742"/>
      <c r="K167" s="786"/>
      <c r="L167" s="786"/>
      <c r="M167" s="786"/>
      <c r="N167" s="786"/>
      <c r="O167" s="786"/>
      <c r="P167" s="812"/>
      <c r="Q167" s="786"/>
      <c r="R167" s="812"/>
    </row>
    <row r="168" spans="2:19" s="411" customFormat="1" ht="14.25" customHeight="1">
      <c r="B168" s="738"/>
      <c r="C168" s="739"/>
      <c r="D168" s="747"/>
      <c r="E168" s="820"/>
      <c r="F168" s="820"/>
      <c r="G168" s="820"/>
      <c r="H168" s="746"/>
      <c r="I168" s="786"/>
      <c r="J168" s="742"/>
      <c r="K168" s="786"/>
      <c r="L168" s="786"/>
      <c r="M168" s="786"/>
      <c r="N168" s="786"/>
      <c r="O168" s="786"/>
      <c r="P168" s="812"/>
      <c r="Q168" s="786"/>
      <c r="R168" s="812"/>
    </row>
    <row r="169" spans="2:19" s="411" customFormat="1" ht="14.25" customHeight="1">
      <c r="B169" s="738"/>
      <c r="C169" s="739"/>
      <c r="D169" s="747"/>
      <c r="E169" s="820"/>
      <c r="F169" s="820"/>
      <c r="G169" s="820"/>
      <c r="H169" s="746"/>
      <c r="I169" s="786"/>
      <c r="J169" s="742"/>
      <c r="K169" s="786"/>
      <c r="L169" s="786"/>
      <c r="M169" s="786"/>
      <c r="N169" s="786"/>
      <c r="O169" s="786"/>
      <c r="P169" s="812"/>
      <c r="Q169" s="786"/>
      <c r="R169" s="812"/>
    </row>
    <row r="170" spans="2:19" s="411" customFormat="1" ht="14.25" customHeight="1">
      <c r="B170" s="738"/>
      <c r="C170" s="739"/>
      <c r="D170" s="747"/>
      <c r="E170" s="820"/>
      <c r="F170" s="820"/>
      <c r="G170" s="820"/>
      <c r="H170" s="746"/>
      <c r="I170" s="786"/>
      <c r="J170" s="742"/>
      <c r="K170" s="786"/>
      <c r="L170" s="786"/>
      <c r="M170" s="786"/>
      <c r="N170" s="786"/>
      <c r="O170" s="786"/>
      <c r="P170" s="786"/>
      <c r="Q170" s="786"/>
      <c r="R170" s="786"/>
      <c r="S170" s="912">
        <f>SUM(R116:R170)</f>
        <v>0</v>
      </c>
    </row>
    <row r="171" spans="2:19" s="410" customFormat="1" ht="15.75" customHeight="1">
      <c r="B171" s="419"/>
      <c r="C171" s="419"/>
      <c r="D171" s="419"/>
      <c r="E171" s="419"/>
      <c r="F171" s="419"/>
      <c r="G171" s="419"/>
      <c r="H171" s="419"/>
    </row>
    <row r="172" spans="2:19" s="410" customFormat="1" ht="33" customHeight="1">
      <c r="B172" s="814" t="s">
        <v>90</v>
      </c>
      <c r="C172" s="1264" t="s">
        <v>374</v>
      </c>
      <c r="D172" s="1172"/>
      <c r="E172" s="1172"/>
      <c r="F172" s="1172"/>
      <c r="G172" s="1172"/>
      <c r="H172" s="730" t="str">
        <f>H112</f>
        <v>Cerucuk Bambu</v>
      </c>
      <c r="I172" s="781" t="str">
        <f>I112</f>
        <v>Beronjong</v>
      </c>
      <c r="J172" s="845" t="str">
        <f>J112</f>
        <v>Tanah Urug</v>
      </c>
      <c r="K172" s="781" t="s">
        <v>655</v>
      </c>
      <c r="L172" s="781"/>
      <c r="M172" s="781"/>
      <c r="N172" s="781"/>
      <c r="O172" s="781"/>
      <c r="P172" s="902"/>
      <c r="Q172" s="902"/>
      <c r="R172" s="902"/>
    </row>
    <row r="173" spans="2:19" s="410" customFormat="1" ht="15.75" customHeight="1">
      <c r="B173" s="817">
        <v>1</v>
      </c>
      <c r="C173" s="1163">
        <v>2</v>
      </c>
      <c r="D173" s="1163"/>
      <c r="E173" s="1163"/>
      <c r="F173" s="1163"/>
      <c r="G173" s="1163"/>
      <c r="H173" s="817">
        <v>4</v>
      </c>
      <c r="I173" s="817">
        <v>5</v>
      </c>
      <c r="J173" s="846"/>
      <c r="K173" s="817"/>
      <c r="L173" s="846"/>
      <c r="M173" s="817"/>
      <c r="N173" s="817"/>
      <c r="O173" s="817"/>
      <c r="P173" s="817"/>
      <c r="Q173" s="817"/>
      <c r="R173" s="817"/>
    </row>
    <row r="174" spans="2:19" s="410" customFormat="1" ht="15.75" customHeight="1">
      <c r="B174" s="436"/>
      <c r="C174" s="1149" t="s">
        <v>697</v>
      </c>
      <c r="D174" s="1150"/>
      <c r="E174" s="1150"/>
      <c r="F174" s="1150"/>
      <c r="G174" s="1151"/>
      <c r="H174" s="732"/>
      <c r="I174" s="455"/>
      <c r="J174" s="847"/>
      <c r="K174" s="455"/>
      <c r="L174" s="455"/>
      <c r="M174" s="455"/>
      <c r="N174" s="455"/>
      <c r="O174" s="455"/>
      <c r="P174" s="455"/>
      <c r="Q174" s="455"/>
      <c r="R174" s="455"/>
    </row>
    <row r="175" spans="2:19" s="410" customFormat="1" ht="15.75" customHeight="1">
      <c r="B175" s="438"/>
      <c r="C175" s="1152"/>
      <c r="D175" s="1153"/>
      <c r="E175" s="1153"/>
      <c r="F175" s="1153"/>
      <c r="G175" s="1154"/>
      <c r="H175" s="733"/>
      <c r="I175" s="456"/>
      <c r="J175" s="456"/>
      <c r="K175" s="456"/>
      <c r="L175" s="456"/>
      <c r="M175" s="456"/>
      <c r="N175" s="456"/>
      <c r="O175" s="456"/>
      <c r="P175" s="456"/>
      <c r="Q175" s="456"/>
      <c r="R175" s="456"/>
    </row>
    <row r="176" spans="2:19" s="410" customFormat="1" ht="15.75" customHeight="1">
      <c r="B176" s="734">
        <v>1</v>
      </c>
      <c r="C176" s="735"/>
      <c r="D176" s="1261" t="s">
        <v>120</v>
      </c>
      <c r="E176" s="1261"/>
      <c r="F176" s="1261"/>
      <c r="G176" s="1262"/>
      <c r="H176" s="736">
        <f>'Bronjong 1'!$AL$31</f>
        <v>5.4</v>
      </c>
      <c r="I176" s="737">
        <f>'Bronjong 1'!$AL$55+'Bronjong 1'!$AL$57</f>
        <v>70.319999999999993</v>
      </c>
      <c r="J176" s="812">
        <f>'Bronjong 1'!$AL$69</f>
        <v>3.5999999999999996</v>
      </c>
      <c r="K176" s="812">
        <f>'Bronjong 1'!$AL$31</f>
        <v>5.4</v>
      </c>
      <c r="L176" s="812"/>
      <c r="M176" s="812"/>
      <c r="N176" s="812"/>
      <c r="O176" s="812"/>
      <c r="P176" s="812"/>
      <c r="Q176" s="812"/>
      <c r="R176" s="812"/>
    </row>
    <row r="177" spans="2:19" s="410" customFormat="1" ht="15.75" customHeight="1">
      <c r="B177" s="738">
        <v>2</v>
      </c>
      <c r="C177" s="739"/>
      <c r="D177" s="1263" t="s">
        <v>123</v>
      </c>
      <c r="E177" s="1263"/>
      <c r="F177" s="1263"/>
      <c r="G177" s="740"/>
      <c r="H177" s="741"/>
      <c r="I177" s="786">
        <f>'Bronjong 1'!$AL$56</f>
        <v>18.240000000000002</v>
      </c>
      <c r="J177" s="786"/>
      <c r="K177" s="786"/>
      <c r="L177" s="786"/>
      <c r="M177" s="786"/>
      <c r="N177" s="786"/>
      <c r="O177" s="786"/>
      <c r="P177" s="812"/>
      <c r="Q177" s="812"/>
      <c r="R177" s="812"/>
    </row>
    <row r="178" spans="2:19" s="410" customFormat="1" ht="15.75" customHeight="1">
      <c r="B178" s="738">
        <v>3</v>
      </c>
      <c r="C178" s="739"/>
      <c r="D178" s="1263" t="s">
        <v>597</v>
      </c>
      <c r="E178" s="1263"/>
      <c r="F178" s="1263"/>
      <c r="G178" s="743"/>
      <c r="H178" s="741"/>
      <c r="I178" s="786"/>
      <c r="J178" s="786"/>
      <c r="K178" s="786"/>
      <c r="L178" s="786"/>
      <c r="M178" s="786"/>
      <c r="N178" s="786"/>
      <c r="O178" s="786"/>
      <c r="P178" s="812"/>
      <c r="Q178" s="812"/>
      <c r="R178" s="812"/>
    </row>
    <row r="179" spans="2:19" s="410" customFormat="1" ht="15.75" customHeight="1">
      <c r="B179" s="738">
        <v>4</v>
      </c>
      <c r="C179" s="739"/>
      <c r="D179" s="782" t="s">
        <v>124</v>
      </c>
      <c r="E179" s="820"/>
      <c r="F179" s="820"/>
      <c r="G179" s="745"/>
      <c r="H179" s="785">
        <f>'Bronjong 1'!$AL$32</f>
        <v>0.54</v>
      </c>
      <c r="I179" s="786">
        <f>'Bronjong 1'!$AL$58</f>
        <v>14.303999999999998</v>
      </c>
      <c r="J179" s="786">
        <f>'Bronjong 1'!$AL$70</f>
        <v>3.5999999999999996</v>
      </c>
      <c r="K179" s="786">
        <f>'Bronjong 1'!$AL$32</f>
        <v>0.54</v>
      </c>
      <c r="L179" s="786"/>
      <c r="M179" s="786"/>
      <c r="N179" s="786"/>
      <c r="O179" s="786"/>
      <c r="P179" s="812"/>
      <c r="Q179" s="812"/>
      <c r="R179" s="812"/>
    </row>
    <row r="180" spans="2:19" s="410" customFormat="1" ht="15.75" customHeight="1">
      <c r="B180" s="419"/>
      <c r="C180" s="419"/>
      <c r="D180" s="419"/>
      <c r="E180" s="419"/>
      <c r="F180" s="419"/>
      <c r="G180" s="419"/>
      <c r="H180" s="419"/>
      <c r="R180" s="911"/>
      <c r="S180" s="912">
        <f>SUM(R176:R179)</f>
        <v>0</v>
      </c>
    </row>
    <row r="181" spans="2:19" s="410" customFormat="1">
      <c r="B181" s="419"/>
      <c r="C181" s="419"/>
      <c r="D181" s="419"/>
      <c r="E181" s="419"/>
      <c r="F181" s="419"/>
      <c r="G181" s="419"/>
      <c r="H181" s="419"/>
      <c r="R181" s="913" t="s">
        <v>598</v>
      </c>
      <c r="S181" s="912">
        <f>SUM(S170:S180)</f>
        <v>0</v>
      </c>
    </row>
    <row r="182" spans="2:19" s="410" customFormat="1">
      <c r="B182" s="419"/>
      <c r="C182" s="419"/>
      <c r="D182" s="419"/>
      <c r="E182" s="419"/>
      <c r="F182" s="419"/>
      <c r="G182" s="419"/>
      <c r="H182" s="419"/>
      <c r="R182" s="913" t="s">
        <v>599</v>
      </c>
      <c r="S182" s="912">
        <f>'TOS PONDASI'!AQ79+'TOS STRUKTUR'!AD148+TOS.DINDING!AQ96+TOS.LANTAI!AQ86+'ATAP DAN PLAFOND'!AQ89+'KAYU KUSEN &amp; ENDELA'!AQ91+'KUNCI+KACA'!AQ103+LISTRIK!AQ53</f>
        <v>13338430.113460317</v>
      </c>
    </row>
    <row r="183" spans="2:19" s="410" customFormat="1">
      <c r="B183" s="419"/>
      <c r="C183" s="419"/>
      <c r="D183" s="419"/>
      <c r="E183" s="419"/>
      <c r="F183" s="419"/>
      <c r="G183" s="419"/>
      <c r="H183" s="419"/>
    </row>
    <row r="184" spans="2:19" s="410" customFormat="1">
      <c r="B184" s="419"/>
      <c r="C184" s="419"/>
      <c r="D184" s="419"/>
      <c r="E184" s="419"/>
      <c r="F184" s="419"/>
      <c r="G184" s="419"/>
      <c r="H184" s="419"/>
    </row>
    <row r="185" spans="2:19" s="410" customFormat="1">
      <c r="B185" s="419"/>
      <c r="C185" s="419"/>
      <c r="D185" s="419"/>
      <c r="E185" s="419"/>
      <c r="F185" s="419"/>
      <c r="G185" s="419"/>
      <c r="H185" s="419"/>
    </row>
    <row r="186" spans="2:19" s="410" customFormat="1">
      <c r="B186" s="419"/>
      <c r="C186" s="419"/>
      <c r="D186" s="419"/>
      <c r="E186" s="419"/>
      <c r="F186" s="419"/>
      <c r="G186" s="419"/>
      <c r="H186" s="419"/>
    </row>
    <row r="187" spans="2:19" s="410" customFormat="1">
      <c r="B187" s="419"/>
      <c r="C187" s="419"/>
      <c r="D187" s="419"/>
      <c r="E187" s="419"/>
      <c r="F187" s="419"/>
      <c r="G187" s="419"/>
      <c r="H187" s="419"/>
    </row>
    <row r="188" spans="2:19" s="410" customFormat="1">
      <c r="B188" s="419"/>
      <c r="C188" s="419"/>
      <c r="D188" s="419"/>
      <c r="E188" s="419"/>
      <c r="F188" s="419"/>
      <c r="G188" s="419"/>
      <c r="H188" s="419"/>
    </row>
    <row r="189" spans="2:19" s="410" customFormat="1">
      <c r="B189" s="419"/>
      <c r="C189" s="419"/>
      <c r="D189" s="419"/>
      <c r="E189" s="419"/>
      <c r="F189" s="419"/>
      <c r="G189" s="419"/>
      <c r="H189" s="419"/>
    </row>
    <row r="190" spans="2:19" s="410" customFormat="1">
      <c r="B190" s="419"/>
      <c r="C190" s="419"/>
      <c r="D190" s="419"/>
      <c r="E190" s="419"/>
      <c r="F190" s="419"/>
      <c r="G190" s="419"/>
      <c r="H190" s="419"/>
    </row>
    <row r="191" spans="2:19" s="410" customFormat="1">
      <c r="B191" s="419"/>
      <c r="C191" s="419"/>
      <c r="D191" s="419"/>
      <c r="E191" s="419"/>
      <c r="F191" s="419"/>
      <c r="G191" s="419"/>
      <c r="H191" s="419"/>
    </row>
    <row r="192" spans="2:19" s="410" customFormat="1">
      <c r="B192" s="419"/>
      <c r="C192" s="419"/>
      <c r="D192" s="419"/>
      <c r="E192" s="419"/>
      <c r="F192" s="419"/>
      <c r="G192" s="419"/>
      <c r="H192" s="419"/>
    </row>
    <row r="193" spans="2:8" s="410" customFormat="1">
      <c r="B193" s="419"/>
      <c r="C193" s="419"/>
      <c r="D193" s="419"/>
      <c r="E193" s="419"/>
      <c r="F193" s="419"/>
      <c r="G193" s="419"/>
      <c r="H193" s="419"/>
    </row>
    <row r="194" spans="2:8" s="410" customFormat="1">
      <c r="B194" s="419"/>
      <c r="C194" s="419"/>
      <c r="D194" s="419"/>
      <c r="E194" s="419"/>
      <c r="F194" s="419"/>
      <c r="G194" s="419"/>
      <c r="H194" s="419"/>
    </row>
    <row r="195" spans="2:8" s="410" customFormat="1">
      <c r="B195" s="419"/>
      <c r="C195" s="419"/>
      <c r="D195" s="419"/>
      <c r="E195" s="419"/>
      <c r="F195" s="419"/>
      <c r="G195" s="419"/>
      <c r="H195" s="419"/>
    </row>
    <row r="196" spans="2:8" s="410" customFormat="1">
      <c r="B196" s="419"/>
      <c r="C196" s="419"/>
      <c r="D196" s="419"/>
      <c r="E196" s="419"/>
      <c r="F196" s="419"/>
      <c r="G196" s="419"/>
      <c r="H196" s="419"/>
    </row>
    <row r="197" spans="2:8" s="410" customFormat="1">
      <c r="B197" s="419"/>
      <c r="C197" s="419"/>
      <c r="D197" s="419"/>
      <c r="E197" s="419"/>
      <c r="F197" s="419"/>
      <c r="G197" s="419"/>
      <c r="H197" s="419"/>
    </row>
    <row r="198" spans="2:8" s="410" customFormat="1">
      <c r="B198" s="419"/>
      <c r="C198" s="419"/>
      <c r="D198" s="419"/>
      <c r="E198" s="419"/>
      <c r="F198" s="419"/>
      <c r="G198" s="419"/>
      <c r="H198" s="419"/>
    </row>
    <row r="199" spans="2:8" s="410" customFormat="1">
      <c r="B199" s="419"/>
      <c r="C199" s="419"/>
      <c r="D199" s="419"/>
      <c r="E199" s="419"/>
      <c r="F199" s="419"/>
      <c r="G199" s="419"/>
      <c r="H199" s="419"/>
    </row>
    <row r="200" spans="2:8" s="410" customFormat="1">
      <c r="B200" s="419"/>
      <c r="C200" s="419"/>
      <c r="D200" s="419"/>
      <c r="E200" s="419"/>
      <c r="F200" s="419"/>
      <c r="G200" s="419"/>
      <c r="H200" s="419"/>
    </row>
    <row r="201" spans="2:8" s="410" customFormat="1">
      <c r="B201" s="419"/>
      <c r="C201" s="419"/>
      <c r="D201" s="419"/>
      <c r="E201" s="419"/>
      <c r="F201" s="419"/>
      <c r="G201" s="419"/>
      <c r="H201" s="419"/>
    </row>
    <row r="202" spans="2:8" s="410" customFormat="1">
      <c r="B202" s="419"/>
      <c r="C202" s="419"/>
      <c r="D202" s="419"/>
      <c r="E202" s="419"/>
      <c r="F202" s="419"/>
      <c r="G202" s="419"/>
      <c r="H202" s="419"/>
    </row>
    <row r="203" spans="2:8" s="410" customFormat="1">
      <c r="B203" s="419"/>
      <c r="C203" s="419"/>
      <c r="D203" s="419"/>
      <c r="E203" s="419"/>
      <c r="F203" s="419"/>
      <c r="G203" s="419"/>
      <c r="H203" s="419"/>
    </row>
    <row r="204" spans="2:8" s="410" customFormat="1">
      <c r="B204" s="419"/>
      <c r="C204" s="419"/>
      <c r="D204" s="419"/>
      <c r="E204" s="419"/>
      <c r="F204" s="419"/>
      <c r="G204" s="419"/>
      <c r="H204" s="419"/>
    </row>
    <row r="205" spans="2:8" s="410" customFormat="1">
      <c r="B205" s="419"/>
      <c r="C205" s="419"/>
      <c r="D205" s="419"/>
      <c r="E205" s="419"/>
      <c r="F205" s="419"/>
      <c r="G205" s="419"/>
      <c r="H205" s="419"/>
    </row>
    <row r="206" spans="2:8" s="410" customFormat="1">
      <c r="B206" s="419"/>
      <c r="C206" s="419"/>
      <c r="D206" s="419"/>
      <c r="E206" s="419"/>
      <c r="F206" s="419"/>
      <c r="G206" s="419"/>
      <c r="H206" s="419"/>
    </row>
    <row r="207" spans="2:8" s="410" customFormat="1">
      <c r="B207" s="419"/>
      <c r="C207" s="419"/>
      <c r="D207" s="419"/>
      <c r="E207" s="419"/>
      <c r="F207" s="419"/>
      <c r="G207" s="419"/>
      <c r="H207" s="419"/>
    </row>
    <row r="208" spans="2:8" s="410" customFormat="1">
      <c r="B208" s="419"/>
      <c r="C208" s="419"/>
      <c r="D208" s="419"/>
      <c r="E208" s="419"/>
      <c r="F208" s="419"/>
      <c r="G208" s="419"/>
      <c r="H208" s="419"/>
    </row>
    <row r="209" spans="2:8" s="410" customFormat="1">
      <c r="B209" s="419"/>
      <c r="C209" s="419"/>
      <c r="D209" s="419"/>
      <c r="E209" s="419"/>
      <c r="F209" s="419"/>
      <c r="G209" s="419"/>
      <c r="H209" s="419"/>
    </row>
    <row r="210" spans="2:8" s="410" customFormat="1">
      <c r="B210" s="419"/>
      <c r="C210" s="419"/>
      <c r="D210" s="419"/>
      <c r="E210" s="419"/>
      <c r="F210" s="419"/>
      <c r="G210" s="419"/>
      <c r="H210" s="419"/>
    </row>
    <row r="211" spans="2:8" s="410" customFormat="1">
      <c r="B211" s="419"/>
      <c r="C211" s="419"/>
      <c r="D211" s="419"/>
      <c r="E211" s="419"/>
      <c r="F211" s="419"/>
      <c r="G211" s="419"/>
      <c r="H211" s="419"/>
    </row>
    <row r="212" spans="2:8" s="410" customFormat="1">
      <c r="B212" s="419"/>
      <c r="C212" s="419"/>
      <c r="D212" s="419"/>
      <c r="E212" s="419"/>
      <c r="F212" s="419"/>
      <c r="G212" s="419"/>
      <c r="H212" s="419"/>
    </row>
    <row r="213" spans="2:8" s="410" customFormat="1">
      <c r="B213" s="419"/>
      <c r="C213" s="419"/>
      <c r="D213" s="419"/>
      <c r="E213" s="419"/>
      <c r="F213" s="419"/>
      <c r="G213" s="419"/>
      <c r="H213" s="419"/>
    </row>
    <row r="214" spans="2:8" s="410" customFormat="1">
      <c r="B214" s="419"/>
      <c r="C214" s="419"/>
      <c r="D214" s="419"/>
      <c r="E214" s="419"/>
      <c r="F214" s="419"/>
      <c r="G214" s="419"/>
      <c r="H214" s="419"/>
    </row>
    <row r="215" spans="2:8" s="410" customFormat="1">
      <c r="B215" s="419"/>
      <c r="C215" s="419"/>
      <c r="D215" s="419"/>
      <c r="E215" s="419"/>
      <c r="F215" s="419"/>
      <c r="G215" s="419"/>
      <c r="H215" s="419"/>
    </row>
    <row r="216" spans="2:8" s="410" customFormat="1">
      <c r="B216" s="419"/>
      <c r="C216" s="419"/>
      <c r="D216" s="419"/>
      <c r="E216" s="419"/>
      <c r="F216" s="419"/>
      <c r="G216" s="419"/>
      <c r="H216" s="419"/>
    </row>
    <row r="217" spans="2:8" s="410" customFormat="1">
      <c r="B217" s="419"/>
      <c r="C217" s="419"/>
      <c r="D217" s="419"/>
      <c r="E217" s="419"/>
      <c r="F217" s="419"/>
      <c r="G217" s="419"/>
      <c r="H217" s="419"/>
    </row>
    <row r="218" spans="2:8" s="410" customFormat="1">
      <c r="B218" s="419"/>
      <c r="C218" s="419"/>
      <c r="D218" s="419"/>
      <c r="E218" s="419"/>
      <c r="F218" s="419"/>
      <c r="G218" s="419"/>
      <c r="H218" s="419"/>
    </row>
    <row r="219" spans="2:8">
      <c r="B219" s="419"/>
      <c r="C219" s="419"/>
      <c r="D219" s="419"/>
      <c r="E219" s="419"/>
      <c r="F219" s="419"/>
      <c r="G219" s="419"/>
      <c r="H219" s="419"/>
    </row>
    <row r="220" spans="2:8">
      <c r="B220" s="419"/>
      <c r="C220" s="419"/>
      <c r="D220" s="419"/>
      <c r="E220" s="419"/>
      <c r="F220" s="419"/>
      <c r="G220" s="419"/>
      <c r="H220" s="419"/>
    </row>
    <row r="221" spans="2:8">
      <c r="B221" s="419"/>
      <c r="C221" s="419"/>
      <c r="D221" s="419"/>
      <c r="E221" s="419"/>
      <c r="F221" s="419"/>
      <c r="G221" s="419"/>
      <c r="H221" s="419"/>
    </row>
    <row r="222" spans="2:8">
      <c r="B222" s="419"/>
      <c r="C222" s="419"/>
      <c r="D222" s="419"/>
      <c r="E222" s="419"/>
      <c r="F222" s="419"/>
      <c r="G222" s="419"/>
      <c r="H222" s="419"/>
    </row>
    <row r="223" spans="2:8">
      <c r="B223" s="419"/>
      <c r="C223" s="419"/>
      <c r="D223" s="419"/>
      <c r="E223" s="419"/>
      <c r="F223" s="419"/>
      <c r="G223" s="419"/>
      <c r="H223" s="419"/>
    </row>
    <row r="224" spans="2:8">
      <c r="B224" s="419"/>
      <c r="C224" s="419"/>
      <c r="D224" s="419"/>
      <c r="E224" s="419"/>
      <c r="F224" s="419"/>
      <c r="G224" s="419"/>
      <c r="H224" s="419"/>
    </row>
    <row r="225" spans="2:8">
      <c r="B225" s="419"/>
      <c r="C225" s="419"/>
      <c r="D225" s="419"/>
      <c r="E225" s="419"/>
      <c r="F225" s="419"/>
      <c r="G225" s="419"/>
      <c r="H225" s="419"/>
    </row>
    <row r="226" spans="2:8">
      <c r="B226" s="419"/>
      <c r="C226" s="419"/>
      <c r="D226" s="419"/>
      <c r="E226" s="419"/>
      <c r="F226" s="419"/>
      <c r="G226" s="419"/>
      <c r="H226" s="419"/>
    </row>
    <row r="227" spans="2:8">
      <c r="B227" s="419"/>
      <c r="C227" s="419"/>
      <c r="D227" s="419"/>
      <c r="E227" s="419"/>
      <c r="F227" s="419"/>
      <c r="G227" s="419"/>
      <c r="H227" s="419"/>
    </row>
    <row r="228" spans="2:8">
      <c r="B228" s="419"/>
      <c r="C228" s="419"/>
      <c r="D228" s="419"/>
      <c r="E228" s="419"/>
      <c r="F228" s="419"/>
      <c r="G228" s="419"/>
      <c r="H228" s="419"/>
    </row>
    <row r="229" spans="2:8">
      <c r="B229" s="419"/>
      <c r="C229" s="419"/>
      <c r="D229" s="419"/>
      <c r="E229" s="419"/>
      <c r="F229" s="419"/>
      <c r="G229" s="419"/>
      <c r="H229" s="419"/>
    </row>
    <row r="230" spans="2:8">
      <c r="B230" s="419"/>
      <c r="C230" s="419"/>
      <c r="D230" s="419"/>
      <c r="E230" s="419"/>
      <c r="F230" s="419"/>
      <c r="G230" s="419"/>
      <c r="H230" s="419"/>
    </row>
    <row r="231" spans="2:8">
      <c r="B231" s="419"/>
      <c r="C231" s="419"/>
      <c r="D231" s="419"/>
      <c r="E231" s="419"/>
      <c r="F231" s="419"/>
      <c r="G231" s="419"/>
      <c r="H231" s="419"/>
    </row>
    <row r="232" spans="2:8">
      <c r="B232" s="419"/>
      <c r="C232" s="419"/>
      <c r="D232" s="419"/>
      <c r="E232" s="419"/>
      <c r="F232" s="419"/>
      <c r="G232" s="419"/>
      <c r="H232" s="419"/>
    </row>
    <row r="233" spans="2:8">
      <c r="B233" s="419"/>
      <c r="C233" s="419"/>
      <c r="D233" s="419"/>
      <c r="E233" s="419"/>
      <c r="F233" s="419"/>
      <c r="G233" s="419"/>
      <c r="H233" s="419"/>
    </row>
    <row r="234" spans="2:8">
      <c r="B234" s="419"/>
      <c r="C234" s="419"/>
      <c r="D234" s="419"/>
      <c r="E234" s="419"/>
      <c r="F234" s="419"/>
      <c r="G234" s="419"/>
      <c r="H234" s="419"/>
    </row>
    <row r="235" spans="2:8">
      <c r="B235" s="419"/>
      <c r="C235" s="419"/>
      <c r="D235" s="419"/>
      <c r="E235" s="419"/>
      <c r="F235" s="419"/>
      <c r="G235" s="419"/>
      <c r="H235" s="419"/>
    </row>
    <row r="236" spans="2:8">
      <c r="B236" s="419"/>
      <c r="C236" s="419"/>
      <c r="D236" s="419"/>
      <c r="E236" s="419"/>
      <c r="F236" s="419"/>
      <c r="G236" s="419"/>
      <c r="H236" s="419"/>
    </row>
    <row r="237" spans="2:8">
      <c r="B237" s="419"/>
      <c r="C237" s="419"/>
      <c r="D237" s="419"/>
      <c r="E237" s="419"/>
      <c r="F237" s="419"/>
      <c r="G237" s="419"/>
      <c r="H237" s="419"/>
    </row>
    <row r="238" spans="2:8">
      <c r="B238" s="419"/>
      <c r="C238" s="419"/>
      <c r="D238" s="419"/>
      <c r="E238" s="419"/>
      <c r="F238" s="419"/>
      <c r="G238" s="419"/>
      <c r="H238" s="419"/>
    </row>
    <row r="239" spans="2:8">
      <c r="B239" s="419"/>
      <c r="C239" s="419"/>
      <c r="D239" s="419"/>
      <c r="E239" s="419"/>
      <c r="F239" s="419"/>
      <c r="G239" s="419"/>
      <c r="H239" s="419"/>
    </row>
    <row r="240" spans="2:8">
      <c r="B240" s="419"/>
      <c r="C240" s="419"/>
      <c r="D240" s="419"/>
      <c r="E240" s="419"/>
      <c r="F240" s="419"/>
      <c r="G240" s="419"/>
      <c r="H240" s="419"/>
    </row>
    <row r="241" spans="2:8">
      <c r="B241" s="419"/>
      <c r="C241" s="419"/>
      <c r="D241" s="419"/>
      <c r="E241" s="419"/>
      <c r="F241" s="419"/>
      <c r="G241" s="419"/>
      <c r="H241" s="419"/>
    </row>
    <row r="242" spans="2:8">
      <c r="B242" s="419"/>
      <c r="C242" s="419"/>
      <c r="D242" s="419"/>
      <c r="E242" s="419"/>
      <c r="F242" s="419"/>
      <c r="G242" s="419"/>
      <c r="H242" s="419"/>
    </row>
  </sheetData>
  <mergeCells count="58">
    <mergeCell ref="D177:F177"/>
    <mergeCell ref="D178:F178"/>
    <mergeCell ref="C172:G172"/>
    <mergeCell ref="C173:G173"/>
    <mergeCell ref="C174:G174"/>
    <mergeCell ref="C175:G175"/>
    <mergeCell ref="D176:G176"/>
    <mergeCell ref="E22:H22"/>
    <mergeCell ref="E23:H23"/>
    <mergeCell ref="B25:H25"/>
    <mergeCell ref="B6:H6"/>
    <mergeCell ref="B1:B4"/>
    <mergeCell ref="C1:H1"/>
    <mergeCell ref="C2:H2"/>
    <mergeCell ref="C3:H3"/>
    <mergeCell ref="C4:H4"/>
    <mergeCell ref="E21:H21"/>
    <mergeCell ref="B7:H7"/>
    <mergeCell ref="B9:H9"/>
    <mergeCell ref="B10:H10"/>
    <mergeCell ref="B11:H11"/>
    <mergeCell ref="B12:H12"/>
    <mergeCell ref="B13:H13"/>
    <mergeCell ref="B15:H15"/>
    <mergeCell ref="D17:H17"/>
    <mergeCell ref="E18:H18"/>
    <mergeCell ref="E19:H19"/>
    <mergeCell ref="E20:H20"/>
    <mergeCell ref="D28:H28"/>
    <mergeCell ref="D30:H30"/>
    <mergeCell ref="B73:H73"/>
    <mergeCell ref="B74:H74"/>
    <mergeCell ref="B76:B77"/>
    <mergeCell ref="C76:G77"/>
    <mergeCell ref="D32:H32"/>
    <mergeCell ref="D33:H33"/>
    <mergeCell ref="D34:H34"/>
    <mergeCell ref="D35:H35"/>
    <mergeCell ref="D31:H31"/>
    <mergeCell ref="C81:G81"/>
    <mergeCell ref="C82:G82"/>
    <mergeCell ref="C83:G83"/>
    <mergeCell ref="C78:G78"/>
    <mergeCell ref="C79:G79"/>
    <mergeCell ref="C80:G80"/>
    <mergeCell ref="D118:G118"/>
    <mergeCell ref="B110:R110"/>
    <mergeCell ref="A109:R109"/>
    <mergeCell ref="C87:G87"/>
    <mergeCell ref="C84:G84"/>
    <mergeCell ref="C85:G85"/>
    <mergeCell ref="C86:G86"/>
    <mergeCell ref="C115:G115"/>
    <mergeCell ref="D116:G116"/>
    <mergeCell ref="D117:F117"/>
    <mergeCell ref="C112:G112"/>
    <mergeCell ref="C113:G113"/>
    <mergeCell ref="C114:G114"/>
  </mergeCells>
  <pageMargins left="0.62916666666666698" right="0.43263888888888902" top="0.62916666666666698" bottom="0.74791666666666701" header="0.51180555555555596" footer="0.51180555555555596"/>
  <pageSetup paperSize="256" scale="82" orientation="portrait" r:id="rId1"/>
  <headerFooter alignWithMargins="0"/>
  <rowBreaks count="2" manualBreakCount="2">
    <brk id="35" max="10" man="1"/>
    <brk id="102" max="10" man="1"/>
  </rowBreaks>
  <drawing r:id="rId2"/>
  <legacyDrawing r:id="rId3"/>
  <oleObjects>
    <mc:AlternateContent xmlns:mc="http://schemas.openxmlformats.org/markup-compatibility/2006">
      <mc:Choice Requires="x14">
        <oleObject progId="PBrush" shapeId="25601" r:id="rId4">
          <objectPr defaultSize="0" autoPict="0" altText="" r:id="rId5">
            <anchor moveWithCells="1" sizeWithCells="1">
              <from>
                <xdr:col>1</xdr:col>
                <xdr:colOff>50800</xdr:colOff>
                <xdr:row>0</xdr:row>
                <xdr:rowOff>0</xdr:rowOff>
              </from>
              <to>
                <xdr:col>2</xdr:col>
                <xdr:colOff>0</xdr:colOff>
                <xdr:row>0</xdr:row>
                <xdr:rowOff>0</xdr:rowOff>
              </to>
            </anchor>
          </objectPr>
        </oleObject>
      </mc:Choice>
      <mc:Fallback>
        <oleObject progId="PBrush" shapeId="25601" r:id="rId4"/>
      </mc:Fallback>
    </mc:AlternateContent>
  </oleObjec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8906A-8388-47CC-9E89-D1F1BEE90189}">
  <sheetPr>
    <tabColor rgb="FF00B050"/>
  </sheetPr>
  <dimension ref="B1:BN94"/>
  <sheetViews>
    <sheetView view="pageBreakPreview" topLeftCell="H62" zoomScale="70" zoomScaleNormal="90" zoomScaleSheetLayoutView="70" workbookViewId="0">
      <selection activeCell="AK69" sqref="AK69:AQ77"/>
    </sheetView>
  </sheetViews>
  <sheetFormatPr baseColWidth="10" defaultColWidth="9.1640625" defaultRowHeight="13"/>
  <cols>
    <col min="1" max="1" width="1.33203125" style="375" customWidth="1"/>
    <col min="2" max="2" width="4.5" style="13" customWidth="1"/>
    <col min="3" max="28" width="4.83203125" style="95" customWidth="1"/>
    <col min="29" max="29" width="6.1640625" style="376" customWidth="1"/>
    <col min="30" max="30" width="29.5" style="376" customWidth="1"/>
    <col min="31" max="31" width="9.33203125" style="377" customWidth="1"/>
    <col min="32" max="32" width="6.33203125" style="378" customWidth="1"/>
    <col min="33" max="36" width="8.83203125" style="687" customWidth="1"/>
    <col min="37" max="37" width="4.5" style="375" customWidth="1"/>
    <col min="38" max="38" width="26.1640625" style="375" customWidth="1"/>
    <col min="39" max="39" width="12.6640625" style="375" customWidth="1"/>
    <col min="40" max="40" width="10.83203125" style="375" customWidth="1"/>
    <col min="41" max="41" width="9.33203125" style="375" customWidth="1"/>
    <col min="42" max="42" width="10.83203125" style="375" customWidth="1"/>
    <col min="43" max="43" width="13.33203125" style="375" customWidth="1"/>
    <col min="44" max="44" width="11.5" style="375" customWidth="1"/>
    <col min="45" max="16384" width="9.1640625" style="375"/>
  </cols>
  <sheetData>
    <row r="1" spans="2:37">
      <c r="B1" s="1198" t="s">
        <v>125</v>
      </c>
      <c r="C1" s="1198"/>
      <c r="D1" s="1198"/>
      <c r="E1" s="1198"/>
      <c r="F1" s="1198"/>
      <c r="G1" s="1198"/>
      <c r="H1" s="1198"/>
      <c r="I1" s="1198"/>
      <c r="J1" s="1198"/>
      <c r="K1" s="1198"/>
      <c r="L1" s="1198"/>
      <c r="M1" s="1198"/>
      <c r="N1" s="1198"/>
      <c r="O1" s="1198"/>
      <c r="P1" s="1198"/>
      <c r="Q1" s="1198"/>
      <c r="R1" s="1198"/>
      <c r="S1" s="1198"/>
      <c r="T1" s="1198"/>
      <c r="U1" s="1198"/>
      <c r="V1" s="1198"/>
      <c r="W1" s="1198"/>
      <c r="X1" s="1198"/>
      <c r="Y1" s="1198"/>
      <c r="Z1" s="1198"/>
      <c r="AA1" s="1198"/>
      <c r="AB1" s="1198"/>
      <c r="AC1" s="1198"/>
      <c r="AD1" s="1198"/>
      <c r="AE1" s="1198"/>
      <c r="AF1" s="1198"/>
    </row>
    <row r="2" spans="2:37" ht="6.75" customHeight="1">
      <c r="B2" s="372"/>
      <c r="C2" s="672"/>
      <c r="D2" s="672"/>
      <c r="E2" s="672"/>
      <c r="F2" s="672"/>
      <c r="G2" s="672"/>
      <c r="H2" s="672"/>
      <c r="I2" s="672"/>
      <c r="J2" s="672"/>
      <c r="K2" s="672"/>
      <c r="L2" s="672"/>
      <c r="M2" s="672"/>
      <c r="N2" s="672"/>
      <c r="O2" s="672"/>
      <c r="P2" s="672"/>
      <c r="Q2" s="672"/>
      <c r="R2" s="672"/>
      <c r="S2" s="672"/>
      <c r="T2" s="672"/>
      <c r="U2" s="672"/>
      <c r="V2" s="672"/>
      <c r="W2" s="672"/>
      <c r="X2" s="672"/>
      <c r="Y2" s="672"/>
      <c r="Z2" s="672"/>
      <c r="AA2" s="672"/>
      <c r="AB2" s="672"/>
      <c r="AC2" s="383"/>
      <c r="AD2" s="383"/>
      <c r="AE2" s="383"/>
      <c r="AF2" s="383"/>
    </row>
    <row r="3" spans="2:37" s="373" customFormat="1" ht="9.75" customHeight="1">
      <c r="B3" s="380" t="s">
        <v>126</v>
      </c>
      <c r="E3" s="555" t="s">
        <v>305</v>
      </c>
      <c r="F3" s="379"/>
      <c r="G3" s="379"/>
      <c r="H3" s="379"/>
      <c r="I3" s="379"/>
      <c r="J3" s="379"/>
      <c r="K3" s="379"/>
      <c r="L3" s="379"/>
      <c r="M3" s="379"/>
      <c r="N3" s="379"/>
      <c r="O3" s="379"/>
      <c r="P3" s="379"/>
      <c r="Q3" s="379"/>
      <c r="R3" s="379"/>
      <c r="S3" s="379"/>
      <c r="T3" s="379"/>
      <c r="U3" s="379"/>
      <c r="V3" s="379"/>
      <c r="W3" s="379"/>
      <c r="X3" s="379"/>
      <c r="Y3" s="379"/>
      <c r="Z3" s="379"/>
      <c r="AA3" s="379"/>
      <c r="AB3" s="377"/>
      <c r="AC3" s="384"/>
      <c r="AD3" s="385" t="s">
        <v>2</v>
      </c>
      <c r="AE3" s="377"/>
      <c r="AF3" s="386"/>
      <c r="AG3" s="725"/>
      <c r="AH3" s="725"/>
      <c r="AI3" s="725"/>
      <c r="AJ3" s="725"/>
    </row>
    <row r="4" spans="2:37" s="373" customFormat="1" ht="9.75" customHeight="1">
      <c r="B4" s="380" t="s">
        <v>127</v>
      </c>
      <c r="E4" s="380" t="str">
        <f>":"&amp;" "&amp;INPUT!M10</f>
        <v>: Dusun…</v>
      </c>
      <c r="F4" s="380"/>
      <c r="G4" s="380"/>
      <c r="H4" s="380"/>
      <c r="I4" s="380"/>
      <c r="J4" s="380"/>
      <c r="K4" s="380"/>
      <c r="L4" s="380"/>
      <c r="M4" s="380"/>
      <c r="N4" s="380"/>
      <c r="O4" s="380"/>
      <c r="P4" s="380"/>
      <c r="Q4" s="380"/>
      <c r="R4" s="380"/>
      <c r="S4" s="380"/>
      <c r="T4" s="380"/>
      <c r="U4" s="380"/>
      <c r="V4" s="380"/>
      <c r="W4" s="380"/>
      <c r="X4" s="380"/>
      <c r="Y4" s="380"/>
      <c r="Z4" s="380"/>
      <c r="AA4" s="380"/>
      <c r="AB4" s="379"/>
      <c r="AC4" s="376"/>
      <c r="AD4" s="385" t="s">
        <v>2</v>
      </c>
      <c r="AE4" s="377"/>
      <c r="AF4" s="386"/>
      <c r="AG4" s="725"/>
      <c r="AH4" s="725"/>
      <c r="AI4" s="725"/>
      <c r="AJ4" s="725"/>
    </row>
    <row r="5" spans="2:37" s="373" customFormat="1" ht="9.75" customHeight="1">
      <c r="B5" s="380"/>
      <c r="E5" s="379" t="str">
        <f>":"&amp;" "&amp;"Desa"&amp;" "&amp;INPUT!M9</f>
        <v>: Desa bbb</v>
      </c>
      <c r="F5" s="379"/>
      <c r="G5" s="379"/>
      <c r="H5" s="379"/>
      <c r="I5" s="379"/>
      <c r="J5" s="379"/>
      <c r="K5" s="379"/>
      <c r="L5" s="379"/>
      <c r="M5" s="379"/>
      <c r="N5" s="379"/>
      <c r="O5" s="379"/>
      <c r="P5" s="379"/>
      <c r="Q5" s="379"/>
      <c r="R5" s="379"/>
      <c r="S5" s="379"/>
      <c r="T5" s="379"/>
      <c r="U5" s="379"/>
      <c r="V5" s="379"/>
      <c r="W5" s="379"/>
      <c r="X5" s="379"/>
      <c r="Y5" s="379"/>
      <c r="Z5" s="379"/>
      <c r="AA5" s="379"/>
      <c r="AB5" s="380"/>
      <c r="AC5" s="376"/>
      <c r="AD5" s="385"/>
      <c r="AE5" s="377"/>
      <c r="AF5" s="386"/>
      <c r="AG5" s="725"/>
      <c r="AH5" s="725"/>
      <c r="AI5" s="725"/>
      <c r="AJ5" s="725"/>
    </row>
    <row r="6" spans="2:37" s="373" customFormat="1" ht="9.75" customHeight="1">
      <c r="B6" s="380"/>
      <c r="E6" s="379" t="str">
        <f>":"&amp;" "&amp;INPUT!C8&amp;" "&amp;INPUT!M8</f>
        <v>: Kecamatan aaaaa</v>
      </c>
      <c r="F6" s="379"/>
      <c r="G6" s="379"/>
      <c r="H6" s="379"/>
      <c r="I6" s="379"/>
      <c r="J6" s="379"/>
      <c r="K6" s="379"/>
      <c r="L6" s="379"/>
      <c r="M6" s="379"/>
      <c r="N6" s="379"/>
      <c r="O6" s="379"/>
      <c r="P6" s="379"/>
      <c r="Q6" s="379"/>
      <c r="R6" s="379"/>
      <c r="S6" s="379"/>
      <c r="T6" s="379"/>
      <c r="U6" s="379"/>
      <c r="V6" s="379"/>
      <c r="W6" s="379"/>
      <c r="X6" s="379"/>
      <c r="Y6" s="379"/>
      <c r="Z6" s="379"/>
      <c r="AA6" s="379"/>
      <c r="AB6" s="380"/>
      <c r="AC6" s="376"/>
      <c r="AD6" s="385"/>
      <c r="AE6" s="377"/>
      <c r="AF6" s="386"/>
      <c r="AG6" s="725"/>
      <c r="AH6" s="725"/>
      <c r="AI6" s="725"/>
      <c r="AJ6" s="725"/>
    </row>
    <row r="7" spans="2:37" s="373" customFormat="1" ht="9.75" customHeight="1">
      <c r="B7" s="380" t="s">
        <v>128</v>
      </c>
      <c r="E7" s="379" t="str">
        <f>":"&amp;" "&amp;INPUT!M5</f>
        <v>: 2021</v>
      </c>
      <c r="F7" s="379"/>
      <c r="G7" s="379"/>
      <c r="H7" s="379"/>
      <c r="I7" s="379"/>
      <c r="J7" s="379"/>
      <c r="K7" s="379"/>
      <c r="L7" s="379"/>
      <c r="M7" s="379"/>
      <c r="N7" s="379"/>
      <c r="O7" s="379"/>
      <c r="P7" s="379"/>
      <c r="Q7" s="379"/>
      <c r="R7" s="379"/>
      <c r="S7" s="379"/>
      <c r="T7" s="379"/>
      <c r="U7" s="379"/>
      <c r="V7" s="379"/>
      <c r="W7" s="379"/>
      <c r="X7" s="379"/>
      <c r="Y7" s="379"/>
      <c r="Z7" s="379"/>
      <c r="AA7" s="379"/>
      <c r="AB7" s="380"/>
      <c r="AC7" s="376"/>
      <c r="AD7" s="385" t="s">
        <v>2</v>
      </c>
      <c r="AE7" s="377"/>
      <c r="AF7" s="386"/>
      <c r="AG7" s="725"/>
      <c r="AH7" s="725"/>
      <c r="AI7" s="725"/>
      <c r="AJ7" s="725"/>
    </row>
    <row r="8" spans="2:37" s="373" customFormat="1" ht="9.75" customHeight="1">
      <c r="B8" s="380" t="s">
        <v>129</v>
      </c>
      <c r="E8" s="381"/>
      <c r="F8" s="381"/>
      <c r="G8" s="381"/>
      <c r="H8" s="381"/>
      <c r="I8" s="381"/>
      <c r="J8" s="381"/>
      <c r="K8" s="381"/>
      <c r="L8" s="381"/>
      <c r="M8" s="381"/>
      <c r="N8" s="381"/>
      <c r="O8" s="381"/>
      <c r="P8" s="381"/>
      <c r="Q8" s="381"/>
      <c r="R8" s="381"/>
      <c r="S8" s="381"/>
      <c r="T8" s="381"/>
      <c r="U8" s="381"/>
      <c r="V8" s="381"/>
      <c r="W8" s="381"/>
      <c r="X8" s="381"/>
      <c r="Y8" s="381"/>
      <c r="Z8" s="381"/>
      <c r="AA8" s="381"/>
      <c r="AB8" s="379"/>
      <c r="AC8" s="376"/>
      <c r="AD8" s="385" t="s">
        <v>2</v>
      </c>
      <c r="AE8" s="377"/>
      <c r="AF8" s="386"/>
      <c r="AG8" s="725"/>
      <c r="AH8" s="725"/>
      <c r="AI8" s="725"/>
      <c r="AJ8" s="725"/>
    </row>
    <row r="9" spans="2:37" ht="6.75" customHeight="1" thickBot="1">
      <c r="C9" s="308"/>
      <c r="D9" s="308"/>
      <c r="E9" s="308"/>
      <c r="F9" s="308"/>
      <c r="G9" s="308"/>
      <c r="H9" s="308"/>
      <c r="I9" s="308"/>
      <c r="J9" s="308"/>
      <c r="K9" s="308"/>
      <c r="L9" s="308"/>
      <c r="M9" s="308"/>
      <c r="N9" s="308"/>
      <c r="O9" s="308"/>
      <c r="P9" s="308"/>
      <c r="Q9" s="308"/>
      <c r="R9" s="308"/>
      <c r="S9" s="308"/>
      <c r="T9" s="308"/>
      <c r="U9" s="308"/>
      <c r="V9" s="308"/>
      <c r="W9" s="308"/>
      <c r="X9" s="308"/>
      <c r="Y9" s="308"/>
      <c r="Z9" s="308"/>
      <c r="AA9" s="308"/>
      <c r="AB9" s="308"/>
      <c r="AD9" s="385"/>
      <c r="AF9" s="386"/>
    </row>
    <row r="10" spans="2:37" s="374" customFormat="1" ht="15.75" customHeight="1" thickBot="1">
      <c r="B10" s="551" t="s">
        <v>90</v>
      </c>
      <c r="C10" s="1269" t="s">
        <v>130</v>
      </c>
      <c r="D10" s="1205"/>
      <c r="E10" s="1205"/>
      <c r="F10" s="1205"/>
      <c r="G10" s="1205"/>
      <c r="H10" s="1205"/>
      <c r="I10" s="1205"/>
      <c r="J10" s="1205"/>
      <c r="K10" s="1205"/>
      <c r="L10" s="1205"/>
      <c r="M10" s="1205"/>
      <c r="N10" s="1205"/>
      <c r="O10" s="1205"/>
      <c r="P10" s="1205"/>
      <c r="Q10" s="1205"/>
      <c r="R10" s="1205"/>
      <c r="S10" s="1205"/>
      <c r="T10" s="1205"/>
      <c r="U10" s="1205"/>
      <c r="V10" s="1205"/>
      <c r="W10" s="1205"/>
      <c r="X10" s="1205"/>
      <c r="Y10" s="1205"/>
      <c r="Z10" s="1205"/>
      <c r="AA10" s="1205"/>
      <c r="AB10" s="1270"/>
      <c r="AC10" s="1271" t="s">
        <v>125</v>
      </c>
      <c r="AD10" s="1271"/>
      <c r="AE10" s="387" t="s">
        <v>141</v>
      </c>
      <c r="AF10" s="714" t="s">
        <v>131</v>
      </c>
      <c r="AG10" s="715" t="s">
        <v>362</v>
      </c>
      <c r="AH10" s="715" t="s">
        <v>363</v>
      </c>
      <c r="AI10" s="715" t="s">
        <v>364</v>
      </c>
      <c r="AJ10" s="715" t="s">
        <v>365</v>
      </c>
      <c r="AK10" s="388"/>
    </row>
    <row r="11" spans="2:37" ht="15.75" hidden="1" customHeight="1">
      <c r="B11" s="552"/>
      <c r="C11" s="1192"/>
      <c r="D11" s="1193"/>
      <c r="E11" s="1193"/>
      <c r="F11" s="1193"/>
      <c r="G11" s="1193"/>
      <c r="H11" s="1193"/>
      <c r="I11" s="1193"/>
      <c r="J11" s="1193"/>
      <c r="K11" s="1193"/>
      <c r="L11" s="1193"/>
      <c r="M11" s="1193"/>
      <c r="N11" s="1193"/>
      <c r="O11" s="1193"/>
      <c r="P11" s="1193"/>
      <c r="Q11" s="1193"/>
      <c r="R11" s="1193"/>
      <c r="S11" s="1193"/>
      <c r="T11" s="1193"/>
      <c r="U11" s="1193"/>
      <c r="V11" s="1193"/>
      <c r="W11" s="1193"/>
      <c r="X11" s="1193"/>
      <c r="Y11" s="1193"/>
      <c r="Z11" s="1193"/>
      <c r="AA11" s="1193"/>
      <c r="AB11" s="1272"/>
      <c r="AC11" s="389"/>
      <c r="AD11" s="390"/>
      <c r="AE11" s="391"/>
      <c r="AF11" s="392"/>
    </row>
    <row r="12" spans="2:37" ht="15.75" hidden="1" customHeight="1">
      <c r="B12" s="552"/>
      <c r="C12" s="1192"/>
      <c r="D12" s="1193"/>
      <c r="E12" s="1193"/>
      <c r="F12" s="1193"/>
      <c r="G12" s="1193"/>
      <c r="H12" s="1193"/>
      <c r="I12" s="1193"/>
      <c r="J12" s="1193"/>
      <c r="K12" s="1193"/>
      <c r="L12" s="1193"/>
      <c r="M12" s="1193"/>
      <c r="N12" s="1193"/>
      <c r="O12" s="1193"/>
      <c r="P12" s="1193"/>
      <c r="Q12" s="1193"/>
      <c r="R12" s="1193"/>
      <c r="S12" s="1193"/>
      <c r="T12" s="1193"/>
      <c r="U12" s="1193"/>
      <c r="V12" s="1193"/>
      <c r="W12" s="1193"/>
      <c r="X12" s="1193"/>
      <c r="Y12" s="1193"/>
      <c r="Z12" s="1193"/>
      <c r="AA12" s="1193"/>
      <c r="AB12" s="1272"/>
      <c r="AC12" s="393"/>
      <c r="AD12" s="394"/>
      <c r="AE12" s="391"/>
      <c r="AF12" s="395"/>
    </row>
    <row r="13" spans="2:37" ht="15.75" hidden="1" customHeight="1">
      <c r="B13" s="552"/>
      <c r="C13" s="1192"/>
      <c r="D13" s="1193"/>
      <c r="E13" s="1193"/>
      <c r="F13" s="1193"/>
      <c r="G13" s="1193"/>
      <c r="H13" s="1193"/>
      <c r="I13" s="1193"/>
      <c r="J13" s="1193"/>
      <c r="K13" s="1193"/>
      <c r="L13" s="1193"/>
      <c r="M13" s="1193"/>
      <c r="N13" s="1193"/>
      <c r="O13" s="1193"/>
      <c r="P13" s="1193"/>
      <c r="Q13" s="1193"/>
      <c r="R13" s="1193"/>
      <c r="S13" s="1193"/>
      <c r="T13" s="1193"/>
      <c r="U13" s="1193"/>
      <c r="V13" s="1193"/>
      <c r="W13" s="1193"/>
      <c r="X13" s="1193"/>
      <c r="Y13" s="1193"/>
      <c r="Z13" s="1193"/>
      <c r="AA13" s="1193"/>
      <c r="AB13" s="1272"/>
      <c r="AC13" s="396"/>
      <c r="AD13" s="394"/>
      <c r="AE13" s="397"/>
      <c r="AF13" s="398"/>
    </row>
    <row r="14" spans="2:37" ht="15.75" hidden="1" customHeight="1">
      <c r="B14" s="552"/>
      <c r="C14" s="1192"/>
      <c r="D14" s="1193"/>
      <c r="E14" s="1193"/>
      <c r="F14" s="1193"/>
      <c r="G14" s="1193"/>
      <c r="H14" s="1193"/>
      <c r="I14" s="1193"/>
      <c r="J14" s="1193"/>
      <c r="K14" s="1193"/>
      <c r="L14" s="1193"/>
      <c r="M14" s="1193"/>
      <c r="N14" s="1193"/>
      <c r="O14" s="1193"/>
      <c r="P14" s="1193"/>
      <c r="Q14" s="1193"/>
      <c r="R14" s="1193"/>
      <c r="S14" s="1193"/>
      <c r="T14" s="1193"/>
      <c r="U14" s="1193"/>
      <c r="V14" s="1193"/>
      <c r="W14" s="1193"/>
      <c r="X14" s="1193"/>
      <c r="Y14" s="1193"/>
      <c r="Z14" s="1193"/>
      <c r="AA14" s="1193"/>
      <c r="AB14" s="1272"/>
      <c r="AC14" s="393"/>
      <c r="AD14" s="399"/>
      <c r="AE14" s="400"/>
      <c r="AF14" s="395"/>
    </row>
    <row r="15" spans="2:37" ht="15.75" hidden="1" customHeight="1">
      <c r="B15" s="552"/>
      <c r="C15" s="1192"/>
      <c r="D15" s="1193"/>
      <c r="E15" s="1193"/>
      <c r="F15" s="1193"/>
      <c r="G15" s="1193"/>
      <c r="H15" s="1193"/>
      <c r="I15" s="1193"/>
      <c r="J15" s="1193"/>
      <c r="K15" s="1193"/>
      <c r="L15" s="1193"/>
      <c r="M15" s="1193"/>
      <c r="N15" s="1193"/>
      <c r="O15" s="1193"/>
      <c r="P15" s="1193"/>
      <c r="Q15" s="1193"/>
      <c r="R15" s="1193"/>
      <c r="S15" s="1193"/>
      <c r="T15" s="1193"/>
      <c r="U15" s="1193"/>
      <c r="V15" s="1193"/>
      <c r="W15" s="1193"/>
      <c r="X15" s="1193"/>
      <c r="Y15" s="1193"/>
      <c r="Z15" s="1193"/>
      <c r="AA15" s="1193"/>
      <c r="AB15" s="1272"/>
      <c r="AC15" s="396"/>
      <c r="AD15" s="396"/>
      <c r="AE15" s="401"/>
      <c r="AF15" s="398"/>
    </row>
    <row r="16" spans="2:37" ht="15.75" hidden="1" customHeight="1">
      <c r="B16" s="552"/>
      <c r="C16" s="1192"/>
      <c r="D16" s="1193"/>
      <c r="E16" s="1193"/>
      <c r="F16" s="1193"/>
      <c r="G16" s="1193"/>
      <c r="H16" s="1193"/>
      <c r="I16" s="1193"/>
      <c r="J16" s="1193"/>
      <c r="K16" s="1193"/>
      <c r="L16" s="1193"/>
      <c r="M16" s="1193"/>
      <c r="N16" s="1193"/>
      <c r="O16" s="1193"/>
      <c r="P16" s="1193"/>
      <c r="Q16" s="1193"/>
      <c r="R16" s="1193"/>
      <c r="S16" s="1193"/>
      <c r="T16" s="1193"/>
      <c r="U16" s="1193"/>
      <c r="V16" s="1193"/>
      <c r="W16" s="1193"/>
      <c r="X16" s="1193"/>
      <c r="Y16" s="1193"/>
      <c r="Z16" s="1193"/>
      <c r="AA16" s="1193"/>
      <c r="AB16" s="1272"/>
      <c r="AC16" s="393"/>
      <c r="AE16" s="402"/>
      <c r="AF16" s="395"/>
    </row>
    <row r="17" spans="2:66" ht="15.75" hidden="1" customHeight="1">
      <c r="B17" s="552"/>
      <c r="C17" s="1192"/>
      <c r="D17" s="1193"/>
      <c r="E17" s="1193"/>
      <c r="F17" s="1193"/>
      <c r="G17" s="1193"/>
      <c r="H17" s="1193"/>
      <c r="I17" s="1193"/>
      <c r="J17" s="1193"/>
      <c r="K17" s="1193"/>
      <c r="L17" s="1193"/>
      <c r="M17" s="1193"/>
      <c r="N17" s="1193"/>
      <c r="O17" s="1193"/>
      <c r="P17" s="1193"/>
      <c r="Q17" s="1193"/>
      <c r="R17" s="1193"/>
      <c r="S17" s="1193"/>
      <c r="T17" s="1193"/>
      <c r="U17" s="1193"/>
      <c r="V17" s="1193"/>
      <c r="W17" s="1193"/>
      <c r="X17" s="1193"/>
      <c r="Y17" s="1193"/>
      <c r="Z17" s="1193"/>
      <c r="AA17" s="1193"/>
      <c r="AB17" s="1272"/>
      <c r="AC17" s="396"/>
      <c r="AE17" s="397"/>
      <c r="AF17" s="398"/>
    </row>
    <row r="18" spans="2:66" ht="15.75" hidden="1" customHeight="1">
      <c r="B18" s="552"/>
      <c r="C18" s="1192"/>
      <c r="D18" s="1193"/>
      <c r="E18" s="1193"/>
      <c r="F18" s="1193"/>
      <c r="G18" s="1193"/>
      <c r="H18" s="1193"/>
      <c r="I18" s="1193"/>
      <c r="J18" s="1193"/>
      <c r="K18" s="1193"/>
      <c r="L18" s="1193"/>
      <c r="M18" s="1193"/>
      <c r="N18" s="1193"/>
      <c r="O18" s="1193"/>
      <c r="P18" s="1193"/>
      <c r="Q18" s="1193"/>
      <c r="R18" s="1193"/>
      <c r="S18" s="1193"/>
      <c r="T18" s="1193"/>
      <c r="U18" s="1193"/>
      <c r="V18" s="1193"/>
      <c r="W18" s="1193"/>
      <c r="X18" s="1193"/>
      <c r="Y18" s="1193"/>
      <c r="Z18" s="1193"/>
      <c r="AA18" s="1193"/>
      <c r="AB18" s="1272"/>
      <c r="AC18" s="393"/>
      <c r="AD18" s="399"/>
      <c r="AE18" s="402"/>
      <c r="AF18" s="395"/>
    </row>
    <row r="19" spans="2:66" ht="15.75" hidden="1" customHeight="1">
      <c r="B19" s="552"/>
      <c r="C19" s="1192"/>
      <c r="D19" s="1193"/>
      <c r="E19" s="1193"/>
      <c r="F19" s="1193"/>
      <c r="G19" s="1193"/>
      <c r="H19" s="1193"/>
      <c r="I19" s="1193"/>
      <c r="J19" s="1193"/>
      <c r="K19" s="1193"/>
      <c r="L19" s="1193"/>
      <c r="M19" s="1193"/>
      <c r="N19" s="1193"/>
      <c r="O19" s="1193"/>
      <c r="P19" s="1193"/>
      <c r="Q19" s="1193"/>
      <c r="R19" s="1193"/>
      <c r="S19" s="1193"/>
      <c r="T19" s="1193"/>
      <c r="U19" s="1193"/>
      <c r="V19" s="1193"/>
      <c r="W19" s="1193"/>
      <c r="X19" s="1193"/>
      <c r="Y19" s="1193"/>
      <c r="Z19" s="1193"/>
      <c r="AA19" s="1193"/>
      <c r="AB19" s="1272"/>
      <c r="AC19" s="396"/>
      <c r="AD19" s="399"/>
      <c r="AE19" s="397"/>
      <c r="AF19" s="398"/>
    </row>
    <row r="20" spans="2:66" ht="15.75" hidden="1" customHeight="1">
      <c r="B20" s="552"/>
      <c r="C20" s="1192"/>
      <c r="D20" s="1193"/>
      <c r="E20" s="1193"/>
      <c r="F20" s="1193"/>
      <c r="G20" s="1193"/>
      <c r="H20" s="1193"/>
      <c r="I20" s="1193"/>
      <c r="J20" s="1193"/>
      <c r="K20" s="1193"/>
      <c r="L20" s="1193"/>
      <c r="M20" s="1193"/>
      <c r="N20" s="1193"/>
      <c r="O20" s="1193"/>
      <c r="P20" s="1193"/>
      <c r="Q20" s="1193"/>
      <c r="R20" s="1193"/>
      <c r="S20" s="1193"/>
      <c r="T20" s="1193"/>
      <c r="U20" s="1193"/>
      <c r="V20" s="1193"/>
      <c r="W20" s="1193"/>
      <c r="X20" s="1193"/>
      <c r="Y20" s="1193"/>
      <c r="Z20" s="1193"/>
      <c r="AA20" s="1193"/>
      <c r="AB20" s="1272"/>
      <c r="AC20" s="393"/>
      <c r="AD20" s="399"/>
      <c r="AE20" s="402"/>
      <c r="AF20" s="395"/>
    </row>
    <row r="21" spans="2:66" ht="15.75" hidden="1" customHeight="1">
      <c r="B21" s="552"/>
      <c r="C21" s="1192"/>
      <c r="D21" s="1193"/>
      <c r="E21" s="1193"/>
      <c r="F21" s="1193"/>
      <c r="G21" s="1193"/>
      <c r="H21" s="1193"/>
      <c r="I21" s="1193"/>
      <c r="J21" s="1193"/>
      <c r="K21" s="1193"/>
      <c r="L21" s="1193"/>
      <c r="M21" s="1193"/>
      <c r="N21" s="1193"/>
      <c r="O21" s="1193"/>
      <c r="P21" s="1193"/>
      <c r="Q21" s="1193"/>
      <c r="R21" s="1193"/>
      <c r="S21" s="1193"/>
      <c r="T21" s="1193"/>
      <c r="U21" s="1193"/>
      <c r="V21" s="1193"/>
      <c r="W21" s="1193"/>
      <c r="X21" s="1193"/>
      <c r="Y21" s="1193"/>
      <c r="Z21" s="1193"/>
      <c r="AA21" s="1193"/>
      <c r="AB21" s="1272"/>
      <c r="AC21" s="396"/>
      <c r="AD21" s="396"/>
      <c r="AE21" s="397"/>
      <c r="AF21" s="398"/>
    </row>
    <row r="22" spans="2:66" ht="15.75" hidden="1" customHeight="1">
      <c r="B22" s="552"/>
      <c r="C22" s="1192"/>
      <c r="D22" s="1193"/>
      <c r="E22" s="1193"/>
      <c r="F22" s="1193"/>
      <c r="G22" s="1193"/>
      <c r="H22" s="1193"/>
      <c r="I22" s="1193"/>
      <c r="J22" s="1193"/>
      <c r="K22" s="1193"/>
      <c r="L22" s="1193"/>
      <c r="M22" s="1193"/>
      <c r="N22" s="1193"/>
      <c r="O22" s="1193"/>
      <c r="P22" s="1193"/>
      <c r="Q22" s="1193"/>
      <c r="R22" s="1193"/>
      <c r="S22" s="1193"/>
      <c r="T22" s="1193"/>
      <c r="U22" s="1193"/>
      <c r="V22" s="1193"/>
      <c r="W22" s="1193"/>
      <c r="X22" s="1193"/>
      <c r="Y22" s="1193"/>
      <c r="Z22" s="1193"/>
      <c r="AA22" s="1193"/>
      <c r="AB22" s="1272"/>
      <c r="AC22" s="399"/>
      <c r="AD22" s="399"/>
      <c r="AE22" s="403"/>
      <c r="AF22" s="395"/>
    </row>
    <row r="23" spans="2:66" s="374" customFormat="1" ht="15.75" customHeight="1">
      <c r="B23" s="553"/>
      <c r="C23" s="12"/>
      <c r="D23" s="556"/>
      <c r="E23" s="382"/>
      <c r="F23" s="540"/>
      <c r="G23" s="13"/>
      <c r="H23" s="541"/>
      <c r="I23" s="541"/>
      <c r="J23" s="541"/>
      <c r="K23" s="541"/>
      <c r="L23" s="541"/>
      <c r="M23" s="541"/>
      <c r="N23" s="541"/>
      <c r="O23" s="541"/>
      <c r="P23" s="541"/>
      <c r="Q23" s="541"/>
      <c r="R23" s="541"/>
      <c r="S23" s="541"/>
      <c r="T23" s="541"/>
      <c r="U23" s="541"/>
      <c r="V23" s="541"/>
      <c r="W23" s="541"/>
      <c r="X23" s="541"/>
      <c r="Y23" s="541"/>
      <c r="Z23" s="541"/>
      <c r="AA23" s="541"/>
      <c r="AB23" s="404"/>
      <c r="AC23" s="674"/>
      <c r="AD23" s="405"/>
      <c r="AE23" s="406"/>
      <c r="AF23" s="407"/>
      <c r="AG23" s="724"/>
      <c r="AH23" s="724"/>
      <c r="AI23" s="724"/>
      <c r="AJ23" s="724"/>
    </row>
    <row r="24" spans="2:66" s="374" customFormat="1" ht="15.75" customHeight="1">
      <c r="B24" s="552"/>
      <c r="C24" s="12"/>
      <c r="D24" s="709"/>
      <c r="E24" s="372"/>
      <c r="F24" s="540"/>
      <c r="G24" s="13"/>
      <c r="H24" s="535"/>
      <c r="I24" s="535"/>
      <c r="J24" s="535"/>
      <c r="K24" s="535"/>
      <c r="L24" s="535"/>
      <c r="M24" s="535"/>
      <c r="N24" s="535"/>
      <c r="O24" s="535"/>
      <c r="P24" s="535" t="s">
        <v>360</v>
      </c>
      <c r="R24" s="535"/>
      <c r="T24" s="535"/>
      <c r="U24" s="535"/>
      <c r="V24" s="535"/>
      <c r="W24" s="712">
        <f>F40+F47+Y40+Y46+Y50+M31+S31+(M55*2)+(S55*2)</f>
        <v>0</v>
      </c>
      <c r="X24" s="535"/>
      <c r="Y24" s="535"/>
      <c r="Z24" s="535"/>
      <c r="AA24" s="535"/>
      <c r="AB24" s="560"/>
      <c r="AC24" s="710"/>
      <c r="AD24" s="376"/>
      <c r="AE24" s="711"/>
      <c r="AF24" s="713"/>
      <c r="AG24" s="724"/>
      <c r="AH24" s="724"/>
      <c r="AI24" s="724"/>
      <c r="AJ24" s="724"/>
    </row>
    <row r="25" spans="2:66" s="374" customFormat="1" ht="15.75" customHeight="1">
      <c r="B25" s="552"/>
      <c r="C25" s="12"/>
      <c r="D25" s="709"/>
      <c r="E25" s="372"/>
      <c r="F25" s="540"/>
      <c r="G25" s="13"/>
      <c r="H25" s="535"/>
      <c r="I25" s="535"/>
      <c r="J25" s="535"/>
      <c r="K25" s="535"/>
      <c r="L25" s="535"/>
      <c r="M25" s="535"/>
      <c r="N25" s="535"/>
      <c r="O25" s="535"/>
      <c r="P25" s="535" t="s">
        <v>361</v>
      </c>
      <c r="R25" s="535"/>
      <c r="S25" s="535"/>
      <c r="T25" s="535"/>
      <c r="U25" s="535"/>
      <c r="V25" s="535"/>
      <c r="W25" s="760">
        <f>S55+Y50</f>
        <v>0</v>
      </c>
      <c r="X25" s="535"/>
      <c r="Y25" s="535"/>
      <c r="Z25" s="535"/>
      <c r="AA25" s="535"/>
      <c r="AB25" s="560"/>
      <c r="AC25" s="710"/>
      <c r="AD25" s="376"/>
      <c r="AE25" s="711"/>
      <c r="AF25" s="713"/>
      <c r="AG25" s="724"/>
      <c r="AH25" s="724"/>
      <c r="AI25" s="724"/>
      <c r="AJ25" s="724"/>
    </row>
    <row r="26" spans="2:66" s="374" customFormat="1" ht="15" customHeight="1">
      <c r="B26" s="552"/>
      <c r="C26" s="591"/>
      <c r="D26" s="558"/>
      <c r="E26" s="538"/>
      <c r="F26" s="592"/>
      <c r="G26" s="593"/>
      <c r="H26" s="657"/>
      <c r="I26" s="657"/>
      <c r="J26" s="657"/>
      <c r="K26" s="657"/>
      <c r="L26" s="657"/>
      <c r="M26" s="657"/>
      <c r="N26" s="657"/>
      <c r="O26" s="657"/>
      <c r="P26" s="657"/>
      <c r="Q26" s="657"/>
      <c r="R26" s="657"/>
      <c r="S26" s="657"/>
      <c r="T26" s="657"/>
      <c r="U26" s="657"/>
      <c r="V26" s="657"/>
      <c r="W26" s="657"/>
      <c r="X26" s="657"/>
      <c r="Y26" s="657"/>
      <c r="Z26" s="657"/>
      <c r="AA26" s="657"/>
      <c r="AB26" s="658"/>
      <c r="AC26" s="675"/>
      <c r="AE26" s="543"/>
      <c r="AF26" s="543"/>
      <c r="AG26" s="724"/>
      <c r="AH26" s="724"/>
      <c r="AI26" s="724"/>
      <c r="AJ26" s="724"/>
      <c r="BN26" s="374" t="s">
        <v>132</v>
      </c>
    </row>
    <row r="27" spans="2:66" s="374" customFormat="1" ht="15" customHeight="1">
      <c r="B27" s="552"/>
      <c r="C27" s="591"/>
      <c r="D27" s="558"/>
      <c r="E27" s="538"/>
      <c r="F27" s="592"/>
      <c r="G27" s="593"/>
      <c r="H27" s="542"/>
      <c r="I27" s="542"/>
      <c r="J27" s="542"/>
      <c r="K27" s="542"/>
      <c r="L27" s="542"/>
      <c r="M27" s="542"/>
      <c r="N27" s="542"/>
      <c r="O27" s="542"/>
      <c r="P27" s="542"/>
      <c r="Q27" s="542"/>
      <c r="R27" s="542"/>
      <c r="S27" s="542"/>
      <c r="T27" s="542"/>
      <c r="U27" s="542"/>
      <c r="V27" s="542"/>
      <c r="W27" s="542"/>
      <c r="X27" s="542"/>
      <c r="Y27" s="542"/>
      <c r="Z27" s="542"/>
      <c r="AA27" s="542"/>
      <c r="AB27" s="408"/>
      <c r="AC27" s="719">
        <v>1</v>
      </c>
      <c r="AD27" s="720" t="s">
        <v>337</v>
      </c>
      <c r="AE27" s="721"/>
      <c r="AF27" s="539"/>
      <c r="AG27" s="672"/>
      <c r="AH27" s="672"/>
      <c r="AI27" s="672"/>
      <c r="AJ27" s="672"/>
    </row>
    <row r="28" spans="2:66" s="374" customFormat="1" ht="15" customHeight="1">
      <c r="B28" s="552"/>
      <c r="C28" s="591"/>
      <c r="D28" s="558"/>
      <c r="E28" s="372"/>
      <c r="F28" s="592"/>
      <c r="G28" s="593"/>
      <c r="H28" s="542"/>
      <c r="I28" s="542"/>
      <c r="J28" s="542"/>
      <c r="K28" s="542"/>
      <c r="L28" s="542"/>
      <c r="M28" s="542"/>
      <c r="N28" s="542"/>
      <c r="O28" s="542"/>
      <c r="P28" s="542"/>
      <c r="Q28" s="542"/>
      <c r="R28" s="542"/>
      <c r="S28" s="542"/>
      <c r="T28" s="542"/>
      <c r="U28" s="542"/>
      <c r="V28" s="542"/>
      <c r="W28" s="542"/>
      <c r="X28" s="542"/>
      <c r="Y28" s="542"/>
      <c r="Z28" s="542"/>
      <c r="AA28" s="542"/>
      <c r="AB28" s="408"/>
      <c r="AC28" s="716" t="s">
        <v>366</v>
      </c>
      <c r="AD28" s="544" t="s">
        <v>368</v>
      </c>
      <c r="AE28" s="543">
        <f>((O88+Y91)/2)*Z79*W24</f>
        <v>0</v>
      </c>
      <c r="AF28" s="539"/>
      <c r="AG28" s="687"/>
      <c r="AH28" s="687"/>
      <c r="AI28" s="687"/>
      <c r="AJ28" s="724"/>
    </row>
    <row r="29" spans="2:66" s="374" customFormat="1" ht="20" customHeight="1">
      <c r="B29" s="552"/>
      <c r="C29" s="591"/>
      <c r="D29" s="558"/>
      <c r="E29" s="372"/>
      <c r="F29" s="680"/>
      <c r="G29" s="681"/>
      <c r="H29" s="682"/>
      <c r="I29" s="682"/>
      <c r="J29" s="682"/>
      <c r="K29" s="682"/>
      <c r="L29" s="682"/>
      <c r="M29" s="682"/>
      <c r="N29" s="682"/>
      <c r="O29" s="682"/>
      <c r="P29" s="682"/>
      <c r="Q29" s="682"/>
      <c r="R29" s="682"/>
      <c r="S29" s="682"/>
      <c r="T29" s="682"/>
      <c r="U29" s="682"/>
      <c r="V29" s="682"/>
      <c r="W29" s="682"/>
      <c r="X29" s="682"/>
      <c r="Y29" s="682"/>
      <c r="Z29" s="542"/>
      <c r="AA29" s="542"/>
      <c r="AB29" s="648"/>
      <c r="AC29" s="716" t="s">
        <v>367</v>
      </c>
      <c r="AD29" s="544" t="s">
        <v>369</v>
      </c>
      <c r="AE29" s="718">
        <f>((F88+Z92/2))*Z93*W25</f>
        <v>0</v>
      </c>
      <c r="AF29" s="539"/>
      <c r="AG29" s="724"/>
      <c r="AH29" s="724"/>
      <c r="AI29" s="724"/>
      <c r="AJ29" s="724"/>
    </row>
    <row r="30" spans="2:66" s="374" customFormat="1" ht="20" customHeight="1">
      <c r="B30" s="552"/>
      <c r="C30" s="591"/>
      <c r="D30" s="558"/>
      <c r="E30" s="372"/>
      <c r="F30" s="680"/>
      <c r="G30" s="681"/>
      <c r="H30" s="682"/>
      <c r="I30" s="682"/>
      <c r="J30" s="682"/>
      <c r="K30" s="759"/>
      <c r="L30" s="759"/>
      <c r="M30" s="759"/>
      <c r="N30" s="759"/>
      <c r="O30" s="759"/>
      <c r="P30" s="759"/>
      <c r="Q30" s="759"/>
      <c r="R30" s="759"/>
      <c r="S30" s="759"/>
      <c r="T30" s="759"/>
      <c r="U30" s="682"/>
      <c r="V30" s="682"/>
      <c r="W30" s="682"/>
      <c r="X30" s="682"/>
      <c r="Y30" s="682"/>
      <c r="Z30" s="542"/>
      <c r="AA30" s="542"/>
      <c r="AB30" s="408"/>
      <c r="AC30" s="676"/>
      <c r="AD30" s="544"/>
      <c r="AE30" s="543">
        <f>SUM(AE28:AE29)</f>
        <v>0</v>
      </c>
      <c r="AF30" s="539" t="s">
        <v>96</v>
      </c>
      <c r="AG30" s="726"/>
      <c r="AH30" s="724"/>
      <c r="AI30" s="724"/>
      <c r="AJ30" s="726"/>
    </row>
    <row r="31" spans="2:66" s="374" customFormat="1" ht="20" customHeight="1">
      <c r="B31" s="552"/>
      <c r="C31" s="591"/>
      <c r="D31" s="558"/>
      <c r="E31" s="372"/>
      <c r="F31" s="680"/>
      <c r="G31" s="681"/>
      <c r="H31" s="682"/>
      <c r="I31" s="682"/>
      <c r="J31" s="682"/>
      <c r="K31" s="682"/>
      <c r="L31" s="682"/>
      <c r="M31" s="964">
        <f>'Bronjong 1'!Q29</f>
        <v>0</v>
      </c>
      <c r="N31" s="682"/>
      <c r="O31" s="682"/>
      <c r="P31" s="682"/>
      <c r="Q31" s="682"/>
      <c r="R31" s="682"/>
      <c r="S31" s="964">
        <f>'Bronjong 1'!W29</f>
        <v>0</v>
      </c>
      <c r="T31" s="682"/>
      <c r="U31" s="682"/>
      <c r="V31" s="682"/>
      <c r="W31" s="682"/>
      <c r="X31" s="682"/>
      <c r="Y31" s="682"/>
      <c r="Z31" s="542"/>
      <c r="AA31" s="542"/>
      <c r="AB31" s="408"/>
      <c r="AC31" s="676"/>
      <c r="AD31" s="544"/>
      <c r="AE31" s="539"/>
      <c r="AF31" s="539"/>
      <c r="AG31" s="687"/>
      <c r="AH31" s="687"/>
      <c r="AI31" s="687"/>
      <c r="AJ31" s="724"/>
    </row>
    <row r="32" spans="2:66" s="374" customFormat="1" ht="20" customHeight="1">
      <c r="B32" s="552"/>
      <c r="C32" s="591"/>
      <c r="D32" s="558"/>
      <c r="E32" s="372"/>
      <c r="F32" s="680"/>
      <c r="G32" s="681"/>
      <c r="H32" s="682"/>
      <c r="I32" s="682"/>
      <c r="J32" s="682"/>
      <c r="K32" s="682"/>
      <c r="L32" s="682"/>
      <c r="M32" s="682"/>
      <c r="N32" s="682"/>
      <c r="O32" s="682"/>
      <c r="P32" s="682"/>
      <c r="Q32" s="682"/>
      <c r="R32" s="682"/>
      <c r="S32" s="682"/>
      <c r="T32" s="682"/>
      <c r="U32" s="682"/>
      <c r="V32" s="682"/>
      <c r="W32" s="682"/>
      <c r="X32" s="682"/>
      <c r="Y32" s="682"/>
      <c r="Z32" s="542"/>
      <c r="AA32" s="542"/>
      <c r="AB32" s="408"/>
      <c r="AC32" s="719">
        <v>2</v>
      </c>
      <c r="AD32" s="720" t="s">
        <v>371</v>
      </c>
      <c r="AE32" s="721"/>
      <c r="AG32" s="724"/>
      <c r="AH32" s="724"/>
      <c r="AI32" s="724"/>
      <c r="AJ32" s="724"/>
    </row>
    <row r="33" spans="2:66" s="374" customFormat="1" ht="20" customHeight="1">
      <c r="B33" s="552"/>
      <c r="C33" s="591"/>
      <c r="D33" s="558"/>
      <c r="E33" s="557"/>
      <c r="F33" s="680"/>
      <c r="G33" s="683"/>
      <c r="H33" s="682"/>
      <c r="I33" s="682"/>
      <c r="J33" s="682"/>
      <c r="K33" s="682"/>
      <c r="L33" s="682"/>
      <c r="M33" s="682"/>
      <c r="N33" s="682"/>
      <c r="O33" s="682"/>
      <c r="P33" s="682"/>
      <c r="Q33" s="682"/>
      <c r="R33" s="682"/>
      <c r="S33" s="682"/>
      <c r="T33" s="682"/>
      <c r="U33" s="682"/>
      <c r="V33" s="682"/>
      <c r="W33" s="682"/>
      <c r="X33" s="682"/>
      <c r="Y33" s="682"/>
      <c r="Z33" s="542"/>
      <c r="AA33" s="542"/>
      <c r="AB33" s="40"/>
      <c r="AC33" s="716" t="s">
        <v>366</v>
      </c>
      <c r="AD33" s="544" t="s">
        <v>372</v>
      </c>
      <c r="AE33" s="722">
        <f>AE30/3</f>
        <v>0</v>
      </c>
      <c r="AF33" s="534" t="s">
        <v>96</v>
      </c>
      <c r="AG33" s="726"/>
      <c r="AH33" s="724"/>
      <c r="AI33" s="724"/>
      <c r="AJ33" s="729"/>
      <c r="BN33" s="374" t="s">
        <v>134</v>
      </c>
    </row>
    <row r="34" spans="2:66" s="374" customFormat="1" ht="20" customHeight="1">
      <c r="B34" s="552"/>
      <c r="C34" s="591"/>
      <c r="D34" s="558"/>
      <c r="E34" s="557"/>
      <c r="F34" s="758"/>
      <c r="G34" s="683"/>
      <c r="H34" s="682"/>
      <c r="I34" s="682"/>
      <c r="J34" s="682"/>
      <c r="K34" s="682"/>
      <c r="L34" s="682"/>
      <c r="M34" s="682"/>
      <c r="N34" s="682"/>
      <c r="O34" s="682"/>
      <c r="P34" s="682"/>
      <c r="Q34" s="682"/>
      <c r="R34" s="682"/>
      <c r="S34" s="682"/>
      <c r="T34" s="682"/>
      <c r="U34" s="682"/>
      <c r="V34" s="682"/>
      <c r="W34" s="682"/>
      <c r="X34" s="682"/>
      <c r="Y34" s="682"/>
      <c r="Z34" s="542"/>
      <c r="AA34" s="542"/>
      <c r="AB34" s="40"/>
      <c r="AC34" s="717"/>
      <c r="AD34" s="717"/>
      <c r="AE34" s="723"/>
      <c r="AG34" s="724"/>
      <c r="AH34" s="724"/>
      <c r="AI34" s="724"/>
      <c r="AJ34" s="724"/>
      <c r="AK34" s="594"/>
      <c r="AL34" s="595" t="s">
        <v>345</v>
      </c>
      <c r="AM34" s="596"/>
      <c r="AN34" s="596"/>
      <c r="AO34" s="597"/>
      <c r="AP34" s="598"/>
      <c r="AQ34" s="636"/>
      <c r="AR34" s="622"/>
      <c r="BN34" s="374" t="s">
        <v>135</v>
      </c>
    </row>
    <row r="35" spans="2:66" s="374" customFormat="1" ht="20" customHeight="1">
      <c r="B35" s="552"/>
      <c r="C35" s="537"/>
      <c r="D35" s="538"/>
      <c r="E35" s="538"/>
      <c r="F35" s="682"/>
      <c r="G35" s="684"/>
      <c r="H35" s="682"/>
      <c r="I35" s="682"/>
      <c r="J35" s="682"/>
      <c r="K35" s="682"/>
      <c r="L35" s="682"/>
      <c r="M35" s="682"/>
      <c r="N35" s="682"/>
      <c r="O35" s="682"/>
      <c r="P35" s="682"/>
      <c r="Q35" s="682"/>
      <c r="R35" s="682"/>
      <c r="S35" s="682"/>
      <c r="T35" s="682"/>
      <c r="U35" s="682"/>
      <c r="V35" s="682"/>
      <c r="W35" s="682"/>
      <c r="X35" s="682"/>
      <c r="Y35" s="682"/>
      <c r="Z35" s="542"/>
      <c r="AA35" s="542"/>
      <c r="AB35" s="40"/>
      <c r="AC35" s="719">
        <v>3</v>
      </c>
      <c r="AD35" s="720" t="s">
        <v>373</v>
      </c>
      <c r="AE35" s="721"/>
      <c r="AF35" s="539"/>
      <c r="AG35" s="724"/>
      <c r="AH35" s="724"/>
      <c r="AI35" s="724"/>
      <c r="AJ35" s="724"/>
      <c r="AK35" s="630"/>
      <c r="AL35" s="1178" t="str">
        <f>AD27</f>
        <v>GALIAN PONDASI</v>
      </c>
      <c r="AM35" s="1179"/>
      <c r="AN35" s="1179"/>
      <c r="AO35" s="1179"/>
      <c r="AP35" s="1179"/>
      <c r="AQ35" s="1180"/>
      <c r="AR35" s="622"/>
    </row>
    <row r="36" spans="2:66" s="374" customFormat="1" ht="20" customHeight="1" thickBot="1">
      <c r="B36" s="552"/>
      <c r="C36" s="537"/>
      <c r="D36" s="538"/>
      <c r="E36" s="538"/>
      <c r="F36" s="684"/>
      <c r="G36" s="684"/>
      <c r="H36" s="682"/>
      <c r="I36" s="682"/>
      <c r="J36" s="682"/>
      <c r="K36" s="682"/>
      <c r="L36" s="682"/>
      <c r="M36" s="682"/>
      <c r="N36" s="682"/>
      <c r="O36" s="682"/>
      <c r="P36" s="682"/>
      <c r="Q36" s="682"/>
      <c r="R36" s="682"/>
      <c r="S36" s="682"/>
      <c r="T36" s="682"/>
      <c r="U36" s="682"/>
      <c r="V36" s="682"/>
      <c r="W36" s="682"/>
      <c r="X36" s="682"/>
      <c r="Y36" s="682"/>
      <c r="Z36" s="542"/>
      <c r="AA36" s="542"/>
      <c r="AB36" s="40"/>
      <c r="AC36" s="716" t="s">
        <v>366</v>
      </c>
      <c r="AD36" s="544" t="s">
        <v>368</v>
      </c>
      <c r="AE36" s="543">
        <f>((O88+Y91)/2)*Z79*W24</f>
        <v>0</v>
      </c>
      <c r="AF36" s="539"/>
      <c r="AG36" s="724"/>
      <c r="AH36" s="724"/>
      <c r="AI36" s="724"/>
      <c r="AJ36" s="724"/>
      <c r="AK36" s="630"/>
      <c r="AL36" s="637" t="s">
        <v>139</v>
      </c>
      <c r="AM36" s="638" t="s">
        <v>140</v>
      </c>
      <c r="AN36" s="639" t="s">
        <v>141</v>
      </c>
      <c r="AO36" s="638" t="s">
        <v>142</v>
      </c>
      <c r="AP36" s="640" t="s">
        <v>143</v>
      </c>
      <c r="AQ36" s="671" t="s">
        <v>144</v>
      </c>
      <c r="AR36" s="622"/>
    </row>
    <row r="37" spans="2:66" s="374" customFormat="1" ht="20" customHeight="1">
      <c r="B37" s="552"/>
      <c r="C37" s="537"/>
      <c r="D37" s="372"/>
      <c r="E37" s="538"/>
      <c r="F37" s="684"/>
      <c r="G37" s="684"/>
      <c r="H37" s="682"/>
      <c r="I37" s="682"/>
      <c r="J37" s="682"/>
      <c r="K37" s="682"/>
      <c r="L37" s="682"/>
      <c r="M37" s="682"/>
      <c r="N37" s="682"/>
      <c r="O37" s="682"/>
      <c r="P37" s="682"/>
      <c r="Q37" s="682"/>
      <c r="R37" s="682"/>
      <c r="S37" s="682"/>
      <c r="T37" s="682"/>
      <c r="U37" s="682"/>
      <c r="V37" s="682"/>
      <c r="W37" s="682"/>
      <c r="X37" s="682"/>
      <c r="Y37" s="682"/>
      <c r="Z37" s="542"/>
      <c r="AA37" s="542"/>
      <c r="AB37" s="40"/>
      <c r="AC37" s="716" t="s">
        <v>367</v>
      </c>
      <c r="AD37" s="544" t="s">
        <v>369</v>
      </c>
      <c r="AE37" s="718">
        <f>((F88+Z92/2))*Z93*W25</f>
        <v>0</v>
      </c>
      <c r="AF37" s="539"/>
      <c r="AG37" s="724"/>
      <c r="AH37" s="724"/>
      <c r="AI37" s="724"/>
      <c r="AJ37" s="724"/>
      <c r="AK37" s="630"/>
      <c r="AL37" s="641" t="s">
        <v>147</v>
      </c>
      <c r="AM37" s="642"/>
      <c r="AN37" s="643"/>
      <c r="AO37" s="642"/>
      <c r="AP37" s="640"/>
      <c r="AQ37" s="671"/>
      <c r="AR37" s="622"/>
    </row>
    <row r="38" spans="2:66" s="374" customFormat="1" ht="20" customHeight="1">
      <c r="B38" s="552"/>
      <c r="C38" s="537"/>
      <c r="D38" s="372"/>
      <c r="E38" s="538"/>
      <c r="F38" s="684"/>
      <c r="G38" s="684"/>
      <c r="H38" s="684"/>
      <c r="I38" s="684"/>
      <c r="J38" s="684"/>
      <c r="K38" s="684"/>
      <c r="L38" s="684"/>
      <c r="M38" s="684"/>
      <c r="N38" s="684"/>
      <c r="O38" s="684"/>
      <c r="P38" s="684"/>
      <c r="Q38" s="684"/>
      <c r="R38" s="684"/>
      <c r="S38" s="684"/>
      <c r="T38" s="684"/>
      <c r="U38" s="684"/>
      <c r="V38" s="684"/>
      <c r="W38" s="684"/>
      <c r="X38" s="684"/>
      <c r="Y38" s="684"/>
      <c r="Z38" s="535"/>
      <c r="AA38" s="535"/>
      <c r="AB38" s="40"/>
      <c r="AC38" s="676"/>
      <c r="AD38" s="544"/>
      <c r="AE38" s="543">
        <f>SUM(AE36:AE37)</f>
        <v>0</v>
      </c>
      <c r="AF38" s="539" t="s">
        <v>96</v>
      </c>
      <c r="AG38" s="731"/>
      <c r="AH38" s="731"/>
      <c r="AI38" s="731"/>
      <c r="AJ38" s="731"/>
      <c r="AK38" s="630"/>
      <c r="AL38" s="611" t="s">
        <v>120</v>
      </c>
      <c r="AM38" s="612">
        <v>0.67500000000000004</v>
      </c>
      <c r="AN38" s="644">
        <f>$AE$30*AM38</f>
        <v>0</v>
      </c>
      <c r="AO38" s="536" t="s">
        <v>121</v>
      </c>
      <c r="AP38" s="614">
        <f>'Harga Satuan'!$J$176</f>
        <v>90000</v>
      </c>
      <c r="AQ38" s="645">
        <f>AN38*AP38</f>
        <v>0</v>
      </c>
      <c r="AR38" s="622"/>
    </row>
    <row r="39" spans="2:66" s="374" customFormat="1" ht="20" customHeight="1">
      <c r="B39" s="552"/>
      <c r="C39" s="537"/>
      <c r="D39" s="538"/>
      <c r="E39" s="538"/>
      <c r="F39" s="684"/>
      <c r="G39" s="684"/>
      <c r="H39" s="684"/>
      <c r="I39" s="684"/>
      <c r="J39" s="684"/>
      <c r="K39" s="684"/>
      <c r="L39" s="684"/>
      <c r="M39" s="684"/>
      <c r="N39" s="684"/>
      <c r="O39" s="684"/>
      <c r="P39" s="684"/>
      <c r="Q39" s="684"/>
      <c r="R39" s="684"/>
      <c r="S39" s="684"/>
      <c r="T39" s="684"/>
      <c r="U39" s="684"/>
      <c r="V39" s="684"/>
      <c r="W39" s="684"/>
      <c r="X39" s="684"/>
      <c r="Y39" s="684"/>
      <c r="Z39" s="546"/>
      <c r="AA39" s="546"/>
      <c r="AB39" s="560"/>
      <c r="AC39" s="677"/>
      <c r="AD39" s="673"/>
      <c r="AE39" s="559"/>
      <c r="AF39" s="534"/>
      <c r="AG39" s="724"/>
      <c r="AH39" s="724"/>
      <c r="AI39" s="724"/>
      <c r="AJ39" s="724"/>
      <c r="AK39" s="630"/>
      <c r="AL39" s="611" t="s">
        <v>124</v>
      </c>
      <c r="AM39" s="616">
        <v>6.7500000000000004E-2</v>
      </c>
      <c r="AN39" s="644">
        <f>$AE$30*AM39</f>
        <v>0</v>
      </c>
      <c r="AO39" s="536" t="s">
        <v>121</v>
      </c>
      <c r="AP39" s="614">
        <f>'Harga Satuan'!$J$179</f>
        <v>150000</v>
      </c>
      <c r="AQ39" s="646">
        <f>AN39*AP39</f>
        <v>0</v>
      </c>
      <c r="AR39" s="622"/>
    </row>
    <row r="40" spans="2:66" s="374" customFormat="1" ht="20" customHeight="1">
      <c r="B40" s="552"/>
      <c r="C40" s="537"/>
      <c r="D40" s="538"/>
      <c r="E40" s="538"/>
      <c r="F40" s="963">
        <f>'Bronjong 1'!J41</f>
        <v>0</v>
      </c>
      <c r="G40" s="756"/>
      <c r="H40" s="684"/>
      <c r="I40" s="684"/>
      <c r="J40" s="684"/>
      <c r="K40" s="684"/>
      <c r="L40" s="684"/>
      <c r="M40" s="684"/>
      <c r="N40" s="684"/>
      <c r="O40" s="684"/>
      <c r="P40" s="684"/>
      <c r="Q40" s="684"/>
      <c r="R40" s="684"/>
      <c r="S40" s="684"/>
      <c r="T40" s="684"/>
      <c r="U40" s="684"/>
      <c r="V40" s="684"/>
      <c r="W40" s="684"/>
      <c r="X40" s="684"/>
      <c r="Y40" s="963">
        <f>'Bronjong 1'!AC41</f>
        <v>0</v>
      </c>
      <c r="Z40" s="13"/>
      <c r="AA40" s="13"/>
      <c r="AB40" s="40"/>
      <c r="AC40" s="719">
        <v>4</v>
      </c>
      <c r="AD40" s="720" t="s">
        <v>375</v>
      </c>
      <c r="AE40" s="721"/>
      <c r="AF40" s="539"/>
      <c r="AG40" s="724"/>
      <c r="AH40" s="724"/>
      <c r="AI40" s="724"/>
      <c r="AJ40" s="724"/>
      <c r="AK40" s="630"/>
      <c r="AL40" s="624"/>
      <c r="AM40" s="625"/>
      <c r="AN40" s="626"/>
      <c r="AO40" s="627"/>
      <c r="AP40" s="628"/>
      <c r="AQ40" s="647">
        <f>SUM(AQ38:AQ39)</f>
        <v>0</v>
      </c>
      <c r="AR40" s="622"/>
    </row>
    <row r="41" spans="2:66" s="374" customFormat="1" ht="20" customHeight="1">
      <c r="B41" s="552"/>
      <c r="C41" s="537"/>
      <c r="D41" s="538"/>
      <c r="E41" s="538"/>
      <c r="F41" s="756"/>
      <c r="G41" s="756"/>
      <c r="H41" s="684"/>
      <c r="I41" s="684"/>
      <c r="J41" s="684"/>
      <c r="K41" s="684"/>
      <c r="L41" s="684"/>
      <c r="M41" s="684"/>
      <c r="N41" s="684"/>
      <c r="O41" s="684"/>
      <c r="P41" s="684"/>
      <c r="Q41" s="684"/>
      <c r="R41" s="684"/>
      <c r="S41" s="684"/>
      <c r="T41" s="684"/>
      <c r="U41" s="684"/>
      <c r="V41" s="684"/>
      <c r="W41" s="684"/>
      <c r="X41" s="756"/>
      <c r="Y41" s="756"/>
      <c r="Z41" s="535"/>
      <c r="AA41" s="535"/>
      <c r="AB41" s="579"/>
      <c r="AC41" s="716" t="s">
        <v>366</v>
      </c>
      <c r="AD41" s="544" t="s">
        <v>368</v>
      </c>
      <c r="AE41" s="543">
        <f>W24*(L88+O88+R88)*Z86</f>
        <v>0</v>
      </c>
      <c r="AF41" s="539"/>
      <c r="AG41" s="724"/>
      <c r="AH41" s="724"/>
      <c r="AI41" s="724"/>
      <c r="AJ41" s="724"/>
    </row>
    <row r="42" spans="2:66" s="374" customFormat="1" ht="20" customHeight="1">
      <c r="B42" s="552"/>
      <c r="C42" s="537"/>
      <c r="D42" s="538"/>
      <c r="E42" s="538"/>
      <c r="F42" s="756"/>
      <c r="G42" s="756"/>
      <c r="H42" s="684"/>
      <c r="I42" s="684"/>
      <c r="J42" s="684"/>
      <c r="K42" s="684"/>
      <c r="L42" s="684"/>
      <c r="M42" s="684"/>
      <c r="N42" s="684"/>
      <c r="O42" s="684"/>
      <c r="P42" s="684"/>
      <c r="Q42" s="684"/>
      <c r="R42" s="684"/>
      <c r="S42" s="684"/>
      <c r="T42" s="684"/>
      <c r="U42" s="684"/>
      <c r="V42" s="684"/>
      <c r="W42" s="684"/>
      <c r="X42" s="756"/>
      <c r="Y42" s="756"/>
      <c r="Z42" s="13"/>
      <c r="AA42" s="13"/>
      <c r="AB42" s="408"/>
      <c r="AC42" s="716" t="s">
        <v>367</v>
      </c>
      <c r="AD42" s="544" t="s">
        <v>369</v>
      </c>
      <c r="AE42" s="718">
        <f>W25*(F88+H88)*Z86</f>
        <v>0</v>
      </c>
      <c r="AF42" s="539"/>
      <c r="AG42" s="724"/>
      <c r="AH42" s="724"/>
      <c r="AI42" s="724"/>
      <c r="AJ42" s="724"/>
    </row>
    <row r="43" spans="2:66" s="374" customFormat="1" ht="20" customHeight="1">
      <c r="B43" s="552"/>
      <c r="C43" s="537"/>
      <c r="D43" s="538"/>
      <c r="E43" s="538"/>
      <c r="F43" s="756"/>
      <c r="G43" s="756"/>
      <c r="H43" s="684"/>
      <c r="I43" s="684"/>
      <c r="J43" s="684"/>
      <c r="K43" s="684"/>
      <c r="L43" s="684"/>
      <c r="M43" s="684"/>
      <c r="N43" s="684"/>
      <c r="O43" s="684"/>
      <c r="P43" s="684"/>
      <c r="Q43" s="684"/>
      <c r="R43" s="684"/>
      <c r="S43" s="684"/>
      <c r="T43" s="684"/>
      <c r="U43" s="684"/>
      <c r="V43" s="684"/>
      <c r="W43" s="684"/>
      <c r="X43" s="756"/>
      <c r="Y43" s="756"/>
      <c r="Z43" s="13"/>
      <c r="AA43" s="13"/>
      <c r="AB43" s="40"/>
      <c r="AC43" s="676"/>
      <c r="AD43" s="544"/>
      <c r="AE43" s="543">
        <f>SUM(AE41:AE42)</f>
        <v>0</v>
      </c>
      <c r="AF43" s="539" t="s">
        <v>96</v>
      </c>
      <c r="AG43" s="748"/>
      <c r="AH43" s="724"/>
      <c r="AI43" s="724"/>
      <c r="AJ43" s="749"/>
      <c r="AK43" s="594"/>
      <c r="AL43" s="595"/>
      <c r="AM43" s="596"/>
      <c r="AN43" s="596"/>
      <c r="AO43" s="597"/>
      <c r="AP43" s="598"/>
      <c r="AQ43" s="636"/>
      <c r="AR43" s="600"/>
    </row>
    <row r="44" spans="2:66" s="374" customFormat="1" ht="20" customHeight="1">
      <c r="B44" s="552"/>
      <c r="C44" s="537"/>
      <c r="D44" s="538"/>
      <c r="E44" s="538"/>
      <c r="F44" s="756"/>
      <c r="G44" s="756"/>
      <c r="H44" s="681"/>
      <c r="I44" s="681"/>
      <c r="J44" s="681"/>
      <c r="K44" s="681"/>
      <c r="L44" s="681"/>
      <c r="M44" s="681"/>
      <c r="N44" s="681"/>
      <c r="O44" s="681"/>
      <c r="P44" s="681"/>
      <c r="Q44" s="681"/>
      <c r="R44" s="681"/>
      <c r="S44" s="681"/>
      <c r="T44" s="681"/>
      <c r="U44" s="681"/>
      <c r="V44" s="681"/>
      <c r="W44" s="681"/>
      <c r="X44" s="757"/>
      <c r="Y44" s="757"/>
      <c r="Z44" s="558"/>
      <c r="AA44" s="558"/>
      <c r="AB44" s="40"/>
      <c r="AC44" s="676"/>
      <c r="AD44" s="544"/>
      <c r="AE44" s="559"/>
      <c r="AF44" s="534"/>
      <c r="AG44" s="727"/>
      <c r="AH44" s="727"/>
      <c r="AI44" s="727"/>
      <c r="AJ44" s="724"/>
      <c r="AK44" s="630"/>
      <c r="AL44" s="1178"/>
      <c r="AM44" s="1179"/>
      <c r="AN44" s="1179"/>
      <c r="AO44" s="1179"/>
      <c r="AP44" s="1179"/>
      <c r="AQ44" s="1180"/>
      <c r="AR44" s="600"/>
    </row>
    <row r="45" spans="2:66" s="374" customFormat="1" ht="20" customHeight="1" thickBot="1">
      <c r="B45" s="552"/>
      <c r="C45" s="537"/>
      <c r="D45" s="538"/>
      <c r="E45" s="538"/>
      <c r="F45" s="756"/>
      <c r="G45" s="756"/>
      <c r="H45" s="684"/>
      <c r="I45" s="684"/>
      <c r="J45" s="684"/>
      <c r="K45" s="684"/>
      <c r="L45" s="684"/>
      <c r="M45" s="684"/>
      <c r="N45" s="684"/>
      <c r="O45" s="684"/>
      <c r="P45" s="684"/>
      <c r="Q45" s="684"/>
      <c r="R45" s="684"/>
      <c r="S45" s="684"/>
      <c r="T45" s="684"/>
      <c r="U45" s="684"/>
      <c r="V45" s="684"/>
      <c r="W45" s="684"/>
      <c r="X45" s="756"/>
      <c r="Y45" s="756"/>
      <c r="Z45" s="13"/>
      <c r="AA45" s="13"/>
      <c r="AB45" s="40"/>
      <c r="AC45" s="676"/>
      <c r="AD45" s="545"/>
      <c r="AE45" s="559"/>
      <c r="AF45" s="374" t="s">
        <v>372</v>
      </c>
      <c r="AG45" s="726"/>
      <c r="AH45" s="726"/>
      <c r="AI45" s="726"/>
      <c r="AJ45" s="726"/>
      <c r="AK45" s="630"/>
      <c r="AL45" s="637"/>
      <c r="AM45" s="638"/>
      <c r="AN45" s="639"/>
      <c r="AO45" s="638"/>
      <c r="AP45" s="640"/>
      <c r="AQ45" s="671"/>
      <c r="AR45" s="600"/>
    </row>
    <row r="46" spans="2:66" s="374" customFormat="1" ht="20" customHeight="1">
      <c r="B46" s="552"/>
      <c r="C46" s="537"/>
      <c r="D46" s="538"/>
      <c r="E46" s="538"/>
      <c r="F46" s="756"/>
      <c r="G46" s="756"/>
      <c r="H46" s="684"/>
      <c r="I46" s="684"/>
      <c r="J46" s="684"/>
      <c r="K46" s="684"/>
      <c r="L46" s="684"/>
      <c r="M46" s="684"/>
      <c r="N46" s="684"/>
      <c r="O46" s="684"/>
      <c r="P46" s="684"/>
      <c r="Q46" s="684"/>
      <c r="R46" s="684"/>
      <c r="S46" s="684"/>
      <c r="T46" s="684"/>
      <c r="U46" s="684"/>
      <c r="V46" s="684"/>
      <c r="W46" s="684"/>
      <c r="X46" s="756"/>
      <c r="Y46" s="963">
        <f>'Bronjong 1'!AC50</f>
        <v>0</v>
      </c>
      <c r="Z46" s="13"/>
      <c r="AA46" s="13"/>
      <c r="AB46" s="40"/>
      <c r="AC46" s="676"/>
      <c r="AD46" s="544"/>
      <c r="AE46" s="580"/>
      <c r="AF46" s="534"/>
      <c r="AG46" s="724"/>
      <c r="AH46" s="724"/>
      <c r="AI46" s="724"/>
      <c r="AJ46" s="724"/>
      <c r="AK46" s="630"/>
      <c r="AL46" s="641"/>
      <c r="AM46" s="642"/>
      <c r="AN46" s="643"/>
      <c r="AO46" s="642"/>
      <c r="AP46" s="640"/>
      <c r="AQ46" s="671"/>
      <c r="AR46" s="600"/>
    </row>
    <row r="47" spans="2:66" s="374" customFormat="1" ht="20" customHeight="1">
      <c r="B47" s="552"/>
      <c r="C47" s="537"/>
      <c r="D47" s="538"/>
      <c r="E47" s="538"/>
      <c r="F47" s="963">
        <f>'Bronjong 1'!J51</f>
        <v>0</v>
      </c>
      <c r="G47" s="756"/>
      <c r="H47" s="684"/>
      <c r="I47" s="684"/>
      <c r="J47" s="684"/>
      <c r="K47" s="684"/>
      <c r="L47" s="684"/>
      <c r="M47" s="684"/>
      <c r="N47" s="684"/>
      <c r="O47" s="684"/>
      <c r="P47" s="684"/>
      <c r="Q47" s="684"/>
      <c r="R47" s="684"/>
      <c r="S47" s="684"/>
      <c r="T47" s="684"/>
      <c r="U47" s="684"/>
      <c r="V47" s="684"/>
      <c r="W47" s="684"/>
      <c r="X47" s="756"/>
      <c r="Y47" s="756"/>
      <c r="Z47" s="13"/>
      <c r="AA47" s="13"/>
      <c r="AB47" s="40"/>
      <c r="AC47" s="676"/>
      <c r="AD47" s="545"/>
      <c r="AE47" s="559"/>
      <c r="AF47" s="534"/>
      <c r="AG47" s="724"/>
      <c r="AH47" s="724"/>
      <c r="AI47" s="724"/>
      <c r="AJ47" s="724"/>
      <c r="AK47" s="630"/>
      <c r="AL47" s="611"/>
      <c r="AM47" s="612"/>
      <c r="AN47" s="644"/>
      <c r="AO47" s="536"/>
      <c r="AP47" s="614"/>
      <c r="AQ47" s="645"/>
      <c r="AR47" s="600"/>
    </row>
    <row r="48" spans="2:66" s="374" customFormat="1" ht="20" customHeight="1">
      <c r="B48" s="552"/>
      <c r="C48" s="537"/>
      <c r="D48" s="538"/>
      <c r="E48" s="538"/>
      <c r="F48" s="756"/>
      <c r="G48" s="756"/>
      <c r="H48" s="684"/>
      <c r="I48" s="684"/>
      <c r="J48" s="684"/>
      <c r="K48" s="684"/>
      <c r="L48" s="684"/>
      <c r="M48" s="684"/>
      <c r="N48" s="684"/>
      <c r="O48" s="684"/>
      <c r="P48" s="684"/>
      <c r="Q48" s="684"/>
      <c r="R48" s="684"/>
      <c r="S48" s="684"/>
      <c r="T48" s="684"/>
      <c r="U48" s="684"/>
      <c r="V48" s="684"/>
      <c r="W48" s="684"/>
      <c r="X48" s="756"/>
      <c r="Y48" s="756"/>
      <c r="Z48" s="13"/>
      <c r="AA48" s="13"/>
      <c r="AB48" s="40"/>
      <c r="AC48" s="676"/>
      <c r="AD48" s="581"/>
      <c r="AE48" s="580"/>
      <c r="AF48" s="534"/>
      <c r="AG48" s="724"/>
      <c r="AH48" s="724"/>
      <c r="AI48" s="724"/>
      <c r="AJ48" s="724"/>
      <c r="AK48" s="630"/>
      <c r="AL48" s="611"/>
      <c r="AM48" s="616"/>
      <c r="AN48" s="644"/>
      <c r="AO48" s="536"/>
      <c r="AP48" s="614"/>
      <c r="AQ48" s="646"/>
      <c r="AR48" s="600"/>
    </row>
    <row r="49" spans="2:44" s="374" customFormat="1" ht="20" customHeight="1">
      <c r="B49" s="552"/>
      <c r="C49" s="537"/>
      <c r="D49" s="538"/>
      <c r="E49" s="538"/>
      <c r="F49" s="756"/>
      <c r="G49" s="756"/>
      <c r="H49" s="684"/>
      <c r="I49" s="684"/>
      <c r="J49" s="684"/>
      <c r="K49" s="684"/>
      <c r="L49" s="684"/>
      <c r="M49" s="684"/>
      <c r="N49" s="684"/>
      <c r="O49" s="684"/>
      <c r="P49" s="684"/>
      <c r="Q49" s="684"/>
      <c r="R49" s="684"/>
      <c r="S49" s="684"/>
      <c r="T49" s="684"/>
      <c r="U49" s="684"/>
      <c r="V49" s="684"/>
      <c r="W49" s="684"/>
      <c r="X49" s="756"/>
      <c r="Y49" s="756"/>
      <c r="Z49" s="13"/>
      <c r="AA49" s="13"/>
      <c r="AB49" s="40"/>
      <c r="AC49" s="676"/>
      <c r="AD49" s="545"/>
      <c r="AE49" s="559"/>
      <c r="AF49" s="534"/>
      <c r="AG49" s="724"/>
      <c r="AH49" s="724"/>
      <c r="AI49" s="724"/>
      <c r="AJ49" s="724"/>
      <c r="AK49" s="630"/>
      <c r="AL49" s="624"/>
      <c r="AM49" s="625"/>
      <c r="AN49" s="626"/>
      <c r="AO49" s="627"/>
      <c r="AP49" s="628"/>
      <c r="AQ49" s="647"/>
      <c r="AR49" s="600"/>
    </row>
    <row r="50" spans="2:44" s="374" customFormat="1" ht="20" customHeight="1">
      <c r="B50" s="552"/>
      <c r="C50" s="537"/>
      <c r="D50" s="538"/>
      <c r="E50" s="538"/>
      <c r="F50" s="756"/>
      <c r="G50" s="756"/>
      <c r="H50" s="684"/>
      <c r="I50" s="684"/>
      <c r="J50" s="684"/>
      <c r="K50" s="684"/>
      <c r="L50" s="684"/>
      <c r="M50" s="684"/>
      <c r="N50" s="684"/>
      <c r="O50" s="684"/>
      <c r="P50" s="684"/>
      <c r="Q50" s="684"/>
      <c r="R50" s="684"/>
      <c r="S50" s="684"/>
      <c r="T50" s="684"/>
      <c r="U50" s="684"/>
      <c r="V50" s="684"/>
      <c r="W50" s="684"/>
      <c r="X50" s="756"/>
      <c r="Y50" s="963">
        <f>'Bronjong 1'!AC54</f>
        <v>0</v>
      </c>
      <c r="Z50" s="13"/>
      <c r="AA50" s="13"/>
      <c r="AB50" s="40"/>
      <c r="AC50" s="676"/>
      <c r="AD50" s="544"/>
      <c r="AE50" s="580"/>
      <c r="AF50" s="534"/>
      <c r="AG50" s="724"/>
      <c r="AH50" s="724"/>
      <c r="AI50" s="724"/>
      <c r="AJ50" s="724"/>
      <c r="AR50" s="600"/>
    </row>
    <row r="51" spans="2:44" s="374" customFormat="1" ht="20" customHeight="1">
      <c r="B51" s="552"/>
      <c r="C51" s="537"/>
      <c r="D51" s="538"/>
      <c r="E51" s="538"/>
      <c r="F51" s="756"/>
      <c r="G51" s="756"/>
      <c r="H51" s="684"/>
      <c r="I51" s="684"/>
      <c r="J51" s="684"/>
      <c r="K51" s="684"/>
      <c r="L51" s="684"/>
      <c r="M51" s="684"/>
      <c r="N51" s="684"/>
      <c r="O51" s="684"/>
      <c r="P51" s="684"/>
      <c r="Q51" s="684"/>
      <c r="R51" s="684"/>
      <c r="S51" s="684"/>
      <c r="T51" s="684"/>
      <c r="U51" s="684"/>
      <c r="V51" s="684"/>
      <c r="W51" s="684"/>
      <c r="X51" s="756"/>
      <c r="Y51" s="756"/>
      <c r="Z51" s="13"/>
      <c r="AA51" s="13"/>
      <c r="AB51" s="40"/>
      <c r="AC51" s="676"/>
      <c r="AD51" s="545"/>
      <c r="AE51" s="559"/>
      <c r="AF51" s="534"/>
      <c r="AG51" s="724"/>
      <c r="AH51" s="724"/>
      <c r="AI51" s="724"/>
      <c r="AJ51" s="672"/>
      <c r="AR51" s="622"/>
    </row>
    <row r="52" spans="2:44" s="374" customFormat="1" ht="20" customHeight="1">
      <c r="B52" s="552"/>
      <c r="C52" s="537"/>
      <c r="D52" s="538"/>
      <c r="E52" s="538"/>
      <c r="F52" s="756"/>
      <c r="G52" s="756"/>
      <c r="H52" s="684"/>
      <c r="I52" s="684"/>
      <c r="J52" s="684"/>
      <c r="K52" s="684"/>
      <c r="L52" s="684"/>
      <c r="M52" s="684"/>
      <c r="N52" s="684"/>
      <c r="O52" s="684"/>
      <c r="P52" s="684"/>
      <c r="Q52" s="684"/>
      <c r="R52" s="684"/>
      <c r="S52" s="684"/>
      <c r="T52" s="684"/>
      <c r="U52" s="684"/>
      <c r="V52" s="684"/>
      <c r="W52" s="684"/>
      <c r="X52" s="684"/>
      <c r="Y52" s="684"/>
      <c r="Z52" s="13"/>
      <c r="AA52" s="13"/>
      <c r="AB52" s="40"/>
      <c r="AC52" s="676"/>
      <c r="AD52" s="581"/>
      <c r="AE52" s="582"/>
      <c r="AF52" s="534"/>
      <c r="AG52" s="724"/>
      <c r="AH52" s="724"/>
      <c r="AI52" s="724"/>
      <c r="AJ52" s="724"/>
      <c r="AK52" s="594"/>
      <c r="AL52" s="595" t="s">
        <v>338</v>
      </c>
      <c r="AM52" s="596"/>
      <c r="AN52" s="596"/>
      <c r="AO52" s="597"/>
      <c r="AP52" s="598"/>
      <c r="AQ52" s="599"/>
      <c r="AR52" s="600"/>
    </row>
    <row r="53" spans="2:44" s="374" customFormat="1" ht="20" customHeight="1">
      <c r="B53" s="552"/>
      <c r="C53" s="537"/>
      <c r="D53" s="538"/>
      <c r="E53" s="538"/>
      <c r="F53" s="756"/>
      <c r="G53" s="756"/>
      <c r="H53" s="684"/>
      <c r="I53" s="684"/>
      <c r="J53" s="684"/>
      <c r="K53" s="684"/>
      <c r="L53" s="684"/>
      <c r="M53" s="684"/>
      <c r="N53" s="684"/>
      <c r="O53" s="684"/>
      <c r="P53" s="684"/>
      <c r="Q53" s="684"/>
      <c r="R53" s="684"/>
      <c r="S53" s="684"/>
      <c r="T53" s="684"/>
      <c r="U53" s="684"/>
      <c r="V53" s="684"/>
      <c r="W53" s="684"/>
      <c r="X53" s="684"/>
      <c r="Y53" s="684"/>
      <c r="Z53" s="13"/>
      <c r="AA53" s="13"/>
      <c r="AB53" s="40"/>
      <c r="AC53" s="678"/>
      <c r="AD53" s="545"/>
      <c r="AE53" s="559"/>
      <c r="AF53" s="534"/>
      <c r="AG53" s="724"/>
      <c r="AH53" s="724"/>
      <c r="AI53" s="724"/>
      <c r="AJ53" s="724"/>
      <c r="AK53" s="601"/>
      <c r="AL53" s="1194" t="str">
        <f>AD35</f>
        <v>PASANGAN PONDASI</v>
      </c>
      <c r="AM53" s="1195"/>
      <c r="AN53" s="1195"/>
      <c r="AO53" s="1195"/>
      <c r="AP53" s="1195"/>
      <c r="AQ53" s="1196"/>
      <c r="AR53" s="600"/>
    </row>
    <row r="54" spans="2:44" s="374" customFormat="1" ht="20" customHeight="1" thickBot="1">
      <c r="B54" s="552"/>
      <c r="C54" s="537"/>
      <c r="D54" s="1201"/>
      <c r="E54" s="1201"/>
      <c r="F54" s="684"/>
      <c r="G54" s="684"/>
      <c r="H54" s="684"/>
      <c r="I54" s="684"/>
      <c r="J54" s="684"/>
      <c r="K54" s="684"/>
      <c r="L54" s="684"/>
      <c r="M54" s="684"/>
      <c r="N54" s="684"/>
      <c r="O54" s="684"/>
      <c r="P54" s="684"/>
      <c r="Q54" s="684"/>
      <c r="R54" s="684"/>
      <c r="S54" s="684"/>
      <c r="T54" s="684"/>
      <c r="U54" s="684"/>
      <c r="V54" s="684"/>
      <c r="W54" s="684"/>
      <c r="X54" s="684"/>
      <c r="Y54" s="684"/>
      <c r="Z54" s="13"/>
      <c r="AA54" s="13"/>
      <c r="AB54" s="40"/>
      <c r="AC54" s="676"/>
      <c r="AD54" s="581"/>
      <c r="AE54" s="559"/>
      <c r="AF54" s="534"/>
      <c r="AG54" s="724"/>
      <c r="AH54" s="724"/>
      <c r="AI54" s="724"/>
      <c r="AJ54" s="724"/>
      <c r="AK54" s="601"/>
      <c r="AL54" s="602" t="s">
        <v>139</v>
      </c>
      <c r="AM54" s="603" t="s">
        <v>140</v>
      </c>
      <c r="AN54" s="604" t="s">
        <v>141</v>
      </c>
      <c r="AO54" s="603" t="s">
        <v>142</v>
      </c>
      <c r="AP54" s="605" t="s">
        <v>143</v>
      </c>
      <c r="AQ54" s="670" t="s">
        <v>144</v>
      </c>
      <c r="AR54" s="600"/>
    </row>
    <row r="55" spans="2:44" s="374" customFormat="1" ht="20" customHeight="1">
      <c r="B55" s="552"/>
      <c r="C55" s="537"/>
      <c r="D55" s="538"/>
      <c r="E55" s="538"/>
      <c r="F55" s="684"/>
      <c r="G55" s="684"/>
      <c r="H55" s="684"/>
      <c r="I55" s="684"/>
      <c r="J55" s="684"/>
      <c r="K55" s="684"/>
      <c r="L55" s="684"/>
      <c r="M55" s="963">
        <f>'Bronjong 1'!Q59</f>
        <v>0</v>
      </c>
      <c r="N55" s="684"/>
      <c r="O55" s="684"/>
      <c r="P55" s="684"/>
      <c r="Q55" s="684"/>
      <c r="R55" s="684"/>
      <c r="S55" s="963">
        <f>'Bronjong 1'!W59</f>
        <v>0</v>
      </c>
      <c r="T55" s="684"/>
      <c r="U55" s="684"/>
      <c r="V55" s="684"/>
      <c r="W55" s="684"/>
      <c r="X55" s="684"/>
      <c r="Y55" s="684"/>
      <c r="Z55" s="13"/>
      <c r="AA55" s="13"/>
      <c r="AB55" s="40"/>
      <c r="AC55" s="678"/>
      <c r="AD55" s="545"/>
      <c r="AE55" s="543"/>
      <c r="AF55" s="539"/>
      <c r="AG55" s="724"/>
      <c r="AH55" s="724"/>
      <c r="AI55" s="724"/>
      <c r="AJ55" s="724"/>
      <c r="AK55" s="601"/>
      <c r="AL55" s="606" t="s">
        <v>147</v>
      </c>
      <c r="AM55" s="607"/>
      <c r="AN55" s="608"/>
      <c r="AO55" s="607"/>
      <c r="AP55" s="609"/>
      <c r="AQ55" s="610"/>
      <c r="AR55" s="600"/>
    </row>
    <row r="56" spans="2:44" s="374" customFormat="1" ht="20" customHeight="1">
      <c r="B56" s="552"/>
      <c r="C56" s="537"/>
      <c r="D56" s="538"/>
      <c r="E56" s="538"/>
      <c r="F56" s="684"/>
      <c r="G56" s="684"/>
      <c r="H56" s="684"/>
      <c r="I56" s="684"/>
      <c r="J56" s="684"/>
      <c r="K56" s="684"/>
      <c r="L56" s="684"/>
      <c r="M56" s="684"/>
      <c r="N56" s="684"/>
      <c r="O56" s="684"/>
      <c r="P56" s="684"/>
      <c r="Q56" s="684"/>
      <c r="R56" s="684"/>
      <c r="S56" s="963"/>
      <c r="T56" s="684"/>
      <c r="U56" s="684"/>
      <c r="V56" s="684"/>
      <c r="W56" s="684"/>
      <c r="X56" s="684"/>
      <c r="Y56" s="684"/>
      <c r="Z56" s="13"/>
      <c r="AA56" s="13"/>
      <c r="AB56" s="40"/>
      <c r="AC56" s="678"/>
      <c r="AD56" s="545"/>
      <c r="AE56" s="543"/>
      <c r="AF56" s="539"/>
      <c r="AG56" s="724"/>
      <c r="AH56" s="724"/>
      <c r="AI56" s="724"/>
      <c r="AJ56" s="724"/>
      <c r="AK56" s="601"/>
      <c r="AL56" s="611" t="s">
        <v>120</v>
      </c>
      <c r="AM56" s="612">
        <v>1.5</v>
      </c>
      <c r="AN56" s="613">
        <f>$AE$38*AM56</f>
        <v>0</v>
      </c>
      <c r="AO56" s="536" t="s">
        <v>121</v>
      </c>
      <c r="AP56" s="614">
        <f>'Harga Satuan'!$J$176</f>
        <v>90000</v>
      </c>
      <c r="AQ56" s="615">
        <f>AN56*AP56</f>
        <v>0</v>
      </c>
      <c r="AR56" s="600"/>
    </row>
    <row r="57" spans="2:44" s="374" customFormat="1" ht="20" customHeight="1">
      <c r="B57" s="552"/>
      <c r="C57" s="537"/>
      <c r="D57" s="538"/>
      <c r="E57" s="538"/>
      <c r="F57" s="684"/>
      <c r="G57" s="684"/>
      <c r="H57" s="684"/>
      <c r="I57" s="684"/>
      <c r="J57" s="684"/>
      <c r="K57" s="684"/>
      <c r="L57" s="684"/>
      <c r="M57" s="684"/>
      <c r="N57" s="684"/>
      <c r="O57" s="684"/>
      <c r="P57" s="684"/>
      <c r="Q57" s="684"/>
      <c r="R57" s="684"/>
      <c r="S57" s="684"/>
      <c r="T57" s="684"/>
      <c r="U57" s="684"/>
      <c r="V57" s="684"/>
      <c r="W57" s="684"/>
      <c r="X57" s="684"/>
      <c r="Y57" s="684"/>
      <c r="Z57" s="13"/>
      <c r="AA57" s="13"/>
      <c r="AB57" s="40"/>
      <c r="AC57" s="678"/>
      <c r="AD57" s="545"/>
      <c r="AE57" s="543"/>
      <c r="AF57" s="539"/>
      <c r="AG57" s="724"/>
      <c r="AH57" s="724"/>
      <c r="AI57" s="724"/>
      <c r="AJ57" s="724"/>
      <c r="AK57" s="601"/>
      <c r="AL57" s="611" t="s">
        <v>148</v>
      </c>
      <c r="AM57" s="612">
        <v>0.75</v>
      </c>
      <c r="AN57" s="613">
        <f t="shared" ref="AN57:AN63" si="0">$AE$38*AM57</f>
        <v>0</v>
      </c>
      <c r="AO57" s="536" t="s">
        <v>121</v>
      </c>
      <c r="AP57" s="614">
        <f>'Harga Satuan'!$J$178</f>
        <v>120000</v>
      </c>
      <c r="AQ57" s="615">
        <f>AN57*AP57</f>
        <v>0</v>
      </c>
      <c r="AR57" s="600"/>
    </row>
    <row r="58" spans="2:44" s="374" customFormat="1" ht="20" customHeight="1">
      <c r="B58" s="552"/>
      <c r="C58" s="537"/>
      <c r="D58" s="538"/>
      <c r="E58" s="538"/>
      <c r="F58" s="684"/>
      <c r="G58" s="684"/>
      <c r="H58" s="684"/>
      <c r="I58" s="684"/>
      <c r="J58" s="684"/>
      <c r="K58" s="684"/>
      <c r="L58" s="684"/>
      <c r="M58" s="684"/>
      <c r="N58" s="684"/>
      <c r="O58" s="684"/>
      <c r="P58" s="684"/>
      <c r="Q58" s="684"/>
      <c r="R58" s="684"/>
      <c r="S58" s="684"/>
      <c r="T58" s="684"/>
      <c r="U58" s="684"/>
      <c r="V58" s="684"/>
      <c r="W58" s="684"/>
      <c r="X58" s="684"/>
      <c r="Y58" s="684"/>
      <c r="Z58" s="13"/>
      <c r="AA58" s="13"/>
      <c r="AB58" s="40"/>
      <c r="AC58" s="678"/>
      <c r="AD58" s="545"/>
      <c r="AE58" s="543"/>
      <c r="AF58" s="539"/>
      <c r="AG58" s="724"/>
      <c r="AH58" s="724"/>
      <c r="AI58" s="724"/>
      <c r="AJ58" s="724"/>
      <c r="AK58" s="601"/>
      <c r="AL58" s="611" t="s">
        <v>122</v>
      </c>
      <c r="AM58" s="612">
        <v>7.4999999999999997E-2</v>
      </c>
      <c r="AN58" s="613">
        <f t="shared" si="0"/>
        <v>0</v>
      </c>
      <c r="AO58" s="536" t="s">
        <v>121</v>
      </c>
      <c r="AP58" s="614">
        <f>'Harga Satuan'!$J$177</f>
        <v>130000</v>
      </c>
      <c r="AQ58" s="615">
        <f>AN58*AP58</f>
        <v>0</v>
      </c>
    </row>
    <row r="59" spans="2:44" s="374" customFormat="1" ht="20" customHeight="1">
      <c r="B59" s="552"/>
      <c r="C59" s="537"/>
      <c r="D59" s="538"/>
      <c r="E59" s="538"/>
      <c r="F59" s="684"/>
      <c r="G59" s="684"/>
      <c r="H59" s="684"/>
      <c r="I59" s="684"/>
      <c r="J59" s="684"/>
      <c r="K59" s="684"/>
      <c r="L59" s="684"/>
      <c r="M59" s="684"/>
      <c r="N59" s="684"/>
      <c r="O59" s="684"/>
      <c r="P59" s="684"/>
      <c r="Q59" s="684"/>
      <c r="R59" s="684"/>
      <c r="S59" s="684"/>
      <c r="T59" s="684"/>
      <c r="U59" s="684"/>
      <c r="V59" s="684"/>
      <c r="W59" s="684"/>
      <c r="X59" s="684"/>
      <c r="Y59" s="684"/>
      <c r="Z59" s="13"/>
      <c r="AA59" s="13"/>
      <c r="AB59" s="40"/>
      <c r="AC59" s="678"/>
      <c r="AD59" s="545"/>
      <c r="AE59" s="543"/>
      <c r="AF59" s="539"/>
      <c r="AG59" s="724"/>
      <c r="AH59" s="724"/>
      <c r="AI59" s="724"/>
      <c r="AJ59" s="724"/>
      <c r="AK59" s="601"/>
      <c r="AL59" s="611" t="s">
        <v>124</v>
      </c>
      <c r="AM59" s="616">
        <v>7.4999999999999997E-2</v>
      </c>
      <c r="AN59" s="613">
        <f t="shared" si="0"/>
        <v>0</v>
      </c>
      <c r="AO59" s="536" t="s">
        <v>121</v>
      </c>
      <c r="AP59" s="614">
        <f>'Harga Satuan'!$J$179</f>
        <v>150000</v>
      </c>
      <c r="AQ59" s="615">
        <f>AN59*AP59</f>
        <v>0</v>
      </c>
    </row>
    <row r="60" spans="2:44" s="374" customFormat="1" ht="20" customHeight="1">
      <c r="B60" s="552"/>
      <c r="C60" s="537"/>
      <c r="D60" s="538"/>
      <c r="E60" s="538"/>
      <c r="F60" s="684"/>
      <c r="G60" s="684"/>
      <c r="H60" s="684"/>
      <c r="I60" s="684"/>
      <c r="J60" s="684"/>
      <c r="K60" s="756"/>
      <c r="L60" s="756"/>
      <c r="M60" s="756"/>
      <c r="N60" s="756"/>
      <c r="O60" s="756"/>
      <c r="P60" s="756"/>
      <c r="Q60" s="756"/>
      <c r="R60" s="756"/>
      <c r="S60" s="756"/>
      <c r="T60" s="756"/>
      <c r="U60" s="684"/>
      <c r="V60" s="684"/>
      <c r="W60" s="684"/>
      <c r="X60" s="684"/>
      <c r="Y60" s="684"/>
      <c r="Z60" s="13"/>
      <c r="AA60" s="13"/>
      <c r="AB60" s="40"/>
      <c r="AC60" s="678"/>
      <c r="AD60" s="545"/>
      <c r="AE60" s="543"/>
      <c r="AF60" s="539"/>
      <c r="AG60" s="724"/>
      <c r="AH60" s="724"/>
      <c r="AI60" s="724"/>
      <c r="AJ60" s="724"/>
      <c r="AK60" s="601"/>
      <c r="AL60" s="617" t="s">
        <v>145</v>
      </c>
      <c r="AM60" s="618"/>
      <c r="AN60" s="619"/>
      <c r="AO60" s="618"/>
      <c r="AP60" s="620"/>
      <c r="AQ60" s="621"/>
    </row>
    <row r="61" spans="2:44" s="374" customFormat="1" ht="20" customHeight="1">
      <c r="B61" s="552"/>
      <c r="C61" s="537"/>
      <c r="D61" s="538"/>
      <c r="E61" s="538"/>
      <c r="F61" s="684"/>
      <c r="G61" s="684"/>
      <c r="H61" s="684"/>
      <c r="I61" s="684"/>
      <c r="J61" s="684"/>
      <c r="K61" s="756"/>
      <c r="L61" s="756"/>
      <c r="M61" s="756"/>
      <c r="N61" s="756"/>
      <c r="O61" s="756"/>
      <c r="P61" s="756"/>
      <c r="Q61" s="756"/>
      <c r="R61" s="756"/>
      <c r="S61" s="756"/>
      <c r="T61" s="756"/>
      <c r="U61" s="684"/>
      <c r="V61" s="684"/>
      <c r="W61" s="684"/>
      <c r="X61" s="684"/>
      <c r="Y61" s="684"/>
      <c r="Z61" s="13"/>
      <c r="AA61" s="13"/>
      <c r="AB61" s="40"/>
      <c r="AC61" s="678"/>
      <c r="AD61" s="545"/>
      <c r="AE61" s="543"/>
      <c r="AF61" s="539"/>
      <c r="AG61" s="724"/>
      <c r="AH61" s="724"/>
      <c r="AI61" s="724"/>
      <c r="AJ61" s="724"/>
      <c r="AK61" s="601"/>
      <c r="AL61" s="611" t="s">
        <v>339</v>
      </c>
      <c r="AM61" s="616">
        <v>1.2</v>
      </c>
      <c r="AN61" s="613">
        <f t="shared" si="0"/>
        <v>0</v>
      </c>
      <c r="AO61" s="536" t="s">
        <v>133</v>
      </c>
      <c r="AP61" s="614">
        <f>'Harga Satuan'!$J$117</f>
        <v>150000</v>
      </c>
      <c r="AQ61" s="623">
        <f>AN61*AP61</f>
        <v>0</v>
      </c>
    </row>
    <row r="62" spans="2:44" s="374" customFormat="1" ht="20" customHeight="1">
      <c r="B62" s="552"/>
      <c r="C62" s="537"/>
      <c r="D62" s="538"/>
      <c r="E62" s="538"/>
      <c r="F62" s="684"/>
      <c r="G62" s="684"/>
      <c r="H62" s="684"/>
      <c r="I62" s="684"/>
      <c r="J62" s="684"/>
      <c r="K62" s="684"/>
      <c r="L62" s="684"/>
      <c r="M62" s="684"/>
      <c r="N62" s="684"/>
      <c r="O62" s="684"/>
      <c r="P62" s="684"/>
      <c r="Q62" s="684"/>
      <c r="R62" s="684"/>
      <c r="S62" s="684"/>
      <c r="T62" s="684"/>
      <c r="U62" s="684"/>
      <c r="V62" s="684"/>
      <c r="W62" s="684"/>
      <c r="X62" s="684"/>
      <c r="Y62" s="684"/>
      <c r="Z62" s="13"/>
      <c r="AA62" s="13"/>
      <c r="AB62" s="40"/>
      <c r="AC62" s="678"/>
      <c r="AD62" s="545"/>
      <c r="AE62" s="543"/>
      <c r="AF62" s="539"/>
      <c r="AG62" s="724"/>
      <c r="AH62" s="724"/>
      <c r="AI62" s="724"/>
      <c r="AJ62" s="724"/>
      <c r="AK62" s="601"/>
      <c r="AL62" s="611" t="s">
        <v>340</v>
      </c>
      <c r="AM62" s="616">
        <v>136</v>
      </c>
      <c r="AN62" s="613">
        <f t="shared" si="0"/>
        <v>0</v>
      </c>
      <c r="AO62" s="536" t="s">
        <v>112</v>
      </c>
      <c r="AP62" s="614">
        <f>'Harga Satuan'!$J$118/40</f>
        <v>1175</v>
      </c>
      <c r="AQ62" s="623">
        <f>AN62*AP62</f>
        <v>0</v>
      </c>
    </row>
    <row r="63" spans="2:44" s="374" customFormat="1" ht="20" customHeight="1">
      <c r="B63" s="552"/>
      <c r="C63" s="537"/>
      <c r="D63" s="538"/>
      <c r="E63" s="538"/>
      <c r="F63" s="585"/>
      <c r="G63" s="13"/>
      <c r="H63" s="13"/>
      <c r="I63" s="13"/>
      <c r="J63" s="13"/>
      <c r="K63" s="13"/>
      <c r="L63" s="13"/>
      <c r="M63" s="13"/>
      <c r="N63" s="13"/>
      <c r="O63" s="13"/>
      <c r="P63" s="13"/>
      <c r="Q63" s="13"/>
      <c r="R63" s="13"/>
      <c r="S63" s="13"/>
      <c r="T63" s="13"/>
      <c r="U63" s="13"/>
      <c r="V63" s="13"/>
      <c r="W63" s="13"/>
      <c r="X63" s="13"/>
      <c r="Y63" s="13"/>
      <c r="Z63" s="13"/>
      <c r="AA63" s="13"/>
      <c r="AB63" s="40"/>
      <c r="AC63" s="678"/>
      <c r="AD63" s="545"/>
      <c r="AE63" s="543"/>
      <c r="AF63" s="539"/>
      <c r="AG63" s="724"/>
      <c r="AH63" s="724"/>
      <c r="AI63" s="724"/>
      <c r="AJ63" s="724"/>
      <c r="AK63" s="601"/>
      <c r="AL63" s="611" t="s">
        <v>341</v>
      </c>
      <c r="AM63" s="616">
        <v>0.54400000000000004</v>
      </c>
      <c r="AN63" s="613">
        <f t="shared" si="0"/>
        <v>0</v>
      </c>
      <c r="AO63" s="536" t="s">
        <v>133</v>
      </c>
      <c r="AP63" s="614">
        <f>'Harga Satuan'!$J$119</f>
        <v>110000</v>
      </c>
      <c r="AQ63" s="623">
        <f>AN63*AP63</f>
        <v>0</v>
      </c>
    </row>
    <row r="64" spans="2:44" s="374" customFormat="1" ht="20" customHeight="1">
      <c r="B64" s="552"/>
      <c r="C64" s="537"/>
      <c r="D64" s="538"/>
      <c r="E64" s="538"/>
      <c r="F64" s="585"/>
      <c r="G64" s="13"/>
      <c r="H64" s="13"/>
      <c r="I64" s="13"/>
      <c r="J64" s="13"/>
      <c r="K64" s="13"/>
      <c r="L64" s="13"/>
      <c r="M64" s="13"/>
      <c r="N64" s="13"/>
      <c r="O64" s="13"/>
      <c r="P64" s="13"/>
      <c r="Q64" s="13"/>
      <c r="R64" s="13"/>
      <c r="S64" s="13"/>
      <c r="T64" s="13"/>
      <c r="U64" s="13"/>
      <c r="V64" s="13"/>
      <c r="W64" s="13"/>
      <c r="X64" s="13"/>
      <c r="Y64" s="13"/>
      <c r="Z64" s="13"/>
      <c r="AA64" s="13"/>
      <c r="AB64" s="40"/>
      <c r="AC64" s="678"/>
      <c r="AD64" s="545"/>
      <c r="AE64" s="543"/>
      <c r="AF64" s="539"/>
      <c r="AG64" s="724"/>
      <c r="AH64" s="724"/>
      <c r="AI64" s="724"/>
      <c r="AJ64" s="724"/>
      <c r="AK64" s="601"/>
      <c r="AL64" s="624"/>
      <c r="AM64" s="625"/>
      <c r="AN64" s="626"/>
      <c r="AO64" s="627"/>
      <c r="AP64" s="628"/>
      <c r="AQ64" s="629">
        <f>SUM(AQ56:AQ63)</f>
        <v>0</v>
      </c>
    </row>
    <row r="65" spans="2:44" s="374" customFormat="1" ht="20" customHeight="1">
      <c r="B65" s="552"/>
      <c r="C65" s="537"/>
      <c r="D65" s="538"/>
      <c r="E65" s="538"/>
      <c r="F65" s="585"/>
      <c r="G65" s="13"/>
      <c r="H65" s="13"/>
      <c r="I65" s="13"/>
      <c r="J65" s="13"/>
      <c r="K65" s="13"/>
      <c r="L65" s="13"/>
      <c r="M65" s="13"/>
      <c r="N65" s="13"/>
      <c r="O65" s="13"/>
      <c r="P65" s="13"/>
      <c r="Q65" s="13"/>
      <c r="R65" s="13"/>
      <c r="S65" s="13"/>
      <c r="T65" s="13"/>
      <c r="U65" s="13"/>
      <c r="V65" s="13"/>
      <c r="W65" s="13"/>
      <c r="X65" s="13"/>
      <c r="Y65" s="13"/>
      <c r="Z65" s="13"/>
      <c r="AA65" s="13"/>
      <c r="AB65" s="40"/>
      <c r="AC65" s="678"/>
      <c r="AD65" s="545"/>
      <c r="AE65" s="543"/>
      <c r="AF65" s="539"/>
      <c r="AG65" s="724"/>
      <c r="AH65" s="724"/>
      <c r="AI65" s="724"/>
      <c r="AJ65" s="724"/>
      <c r="AK65" s="630"/>
      <c r="AL65" s="631" t="s">
        <v>342</v>
      </c>
      <c r="AM65" s="631"/>
      <c r="AN65" s="631"/>
      <c r="AO65" s="631"/>
      <c r="AP65" s="632"/>
      <c r="AQ65" s="633"/>
    </row>
    <row r="66" spans="2:44" s="374" customFormat="1" ht="20" customHeight="1">
      <c r="B66" s="552"/>
      <c r="C66" s="537"/>
      <c r="D66" s="538"/>
      <c r="E66" s="686"/>
      <c r="F66" s="687"/>
      <c r="G66" s="688"/>
      <c r="H66" s="688"/>
      <c r="I66" s="688"/>
      <c r="J66" s="688"/>
      <c r="K66" s="688"/>
      <c r="L66" s="688"/>
      <c r="M66" s="688"/>
      <c r="N66" s="688"/>
      <c r="O66" s="688"/>
      <c r="P66" s="688"/>
      <c r="Q66" s="688"/>
      <c r="R66" s="688"/>
      <c r="S66" s="688"/>
      <c r="T66" s="688"/>
      <c r="U66" s="688"/>
      <c r="V66" s="688"/>
      <c r="W66" s="688"/>
      <c r="X66" s="688"/>
      <c r="Y66" s="688"/>
      <c r="Z66" s="688"/>
      <c r="AA66" s="13"/>
      <c r="AB66" s="40"/>
      <c r="AC66" s="678"/>
      <c r="AD66" s="545"/>
      <c r="AE66" s="543"/>
      <c r="AF66" s="539"/>
      <c r="AG66" s="724"/>
      <c r="AH66" s="724"/>
      <c r="AI66" s="724"/>
      <c r="AJ66" s="724"/>
      <c r="AK66" s="630"/>
      <c r="AL66" s="631" t="s">
        <v>343</v>
      </c>
      <c r="AM66" s="634">
        <f>AN62</f>
        <v>0</v>
      </c>
      <c r="AN66" s="631" t="s">
        <v>344</v>
      </c>
      <c r="AO66" s="631">
        <v>40</v>
      </c>
      <c r="AP66" s="635" t="s">
        <v>146</v>
      </c>
      <c r="AQ66" s="633">
        <f>AM66/AO66</f>
        <v>0</v>
      </c>
    </row>
    <row r="67" spans="2:44" s="374" customFormat="1" ht="20" customHeight="1">
      <c r="B67" s="552"/>
      <c r="C67" s="537"/>
      <c r="D67" s="538"/>
      <c r="E67" s="689"/>
      <c r="F67" s="690"/>
      <c r="G67" s="691"/>
      <c r="H67" s="691"/>
      <c r="I67" s="691"/>
      <c r="J67" s="691"/>
      <c r="K67" s="691"/>
      <c r="L67" s="691"/>
      <c r="M67" s="691"/>
      <c r="N67" s="691"/>
      <c r="O67" s="691"/>
      <c r="P67" s="691"/>
      <c r="Q67" s="691"/>
      <c r="R67" s="691"/>
      <c r="S67" s="691"/>
      <c r="T67" s="691"/>
      <c r="U67" s="691"/>
      <c r="V67" s="691"/>
      <c r="W67" s="691"/>
      <c r="X67" s="691"/>
      <c r="Y67" s="692"/>
      <c r="Z67" s="692"/>
      <c r="AA67" s="13"/>
      <c r="AB67" s="40"/>
      <c r="AC67" s="678"/>
      <c r="AD67" s="545"/>
      <c r="AE67" s="543"/>
      <c r="AF67" s="539"/>
      <c r="AG67" s="724"/>
      <c r="AH67" s="724"/>
      <c r="AI67" s="724"/>
      <c r="AJ67" s="724"/>
    </row>
    <row r="68" spans="2:44" s="374" customFormat="1" ht="20" customHeight="1">
      <c r="B68" s="552"/>
      <c r="C68" s="537"/>
      <c r="D68" s="538"/>
      <c r="E68" s="693"/>
      <c r="F68" s="687"/>
      <c r="G68" s="688"/>
      <c r="H68" s="688"/>
      <c r="I68" s="688"/>
      <c r="J68" s="688"/>
      <c r="K68" s="688"/>
      <c r="L68" s="688"/>
      <c r="M68" s="688"/>
      <c r="N68" s="688"/>
      <c r="O68" s="688"/>
      <c r="P68" s="688"/>
      <c r="Q68" s="688"/>
      <c r="R68" s="688"/>
      <c r="S68" s="688"/>
      <c r="T68" s="688"/>
      <c r="U68" s="688"/>
      <c r="V68" s="688"/>
      <c r="W68" s="688"/>
      <c r="X68" s="688"/>
      <c r="Y68" s="694"/>
      <c r="Z68" s="692"/>
      <c r="AA68" s="13"/>
      <c r="AB68" s="40"/>
      <c r="AC68" s="678"/>
      <c r="AD68" s="545"/>
      <c r="AE68" s="543"/>
      <c r="AF68" s="539"/>
      <c r="AG68" s="724"/>
      <c r="AH68" s="724"/>
      <c r="AI68" s="724"/>
      <c r="AJ68" s="724"/>
    </row>
    <row r="69" spans="2:44" s="374" customFormat="1" ht="20" customHeight="1">
      <c r="B69" s="552"/>
      <c r="C69" s="537"/>
      <c r="D69" s="538"/>
      <c r="E69" s="693"/>
      <c r="F69" s="687"/>
      <c r="G69" s="688"/>
      <c r="H69" s="688"/>
      <c r="I69" s="688"/>
      <c r="J69" s="688"/>
      <c r="K69" s="688"/>
      <c r="L69" s="688"/>
      <c r="M69" s="688"/>
      <c r="N69" s="688"/>
      <c r="O69" s="688"/>
      <c r="P69" s="688"/>
      <c r="Q69" s="688"/>
      <c r="R69" s="688"/>
      <c r="S69" s="688"/>
      <c r="T69" s="688"/>
      <c r="U69" s="688"/>
      <c r="V69" s="688"/>
      <c r="W69" s="688"/>
      <c r="X69" s="688"/>
      <c r="Y69" s="694"/>
      <c r="Z69" s="692"/>
      <c r="AA69" s="13"/>
      <c r="AB69" s="40"/>
      <c r="AC69" s="678"/>
      <c r="AD69" s="545"/>
      <c r="AE69" s="543"/>
      <c r="AF69" s="539"/>
      <c r="AG69" s="724"/>
      <c r="AH69" s="724"/>
      <c r="AI69" s="724"/>
      <c r="AJ69" s="724"/>
      <c r="AL69" s="651" t="s">
        <v>349</v>
      </c>
      <c r="AM69" s="649"/>
      <c r="AN69" s="649"/>
      <c r="AO69" s="649"/>
      <c r="AP69" s="649"/>
      <c r="AQ69" s="649"/>
    </row>
    <row r="70" spans="2:44" s="374" customFormat="1" ht="20" customHeight="1">
      <c r="B70" s="552"/>
      <c r="C70" s="537"/>
      <c r="D70" s="538"/>
      <c r="E70" s="693"/>
      <c r="F70" s="687"/>
      <c r="G70" s="688"/>
      <c r="H70" s="688"/>
      <c r="I70" s="688"/>
      <c r="J70" s="688"/>
      <c r="K70" s="688"/>
      <c r="L70" s="688"/>
      <c r="M70" s="688"/>
      <c r="N70" s="688"/>
      <c r="O70" s="688"/>
      <c r="P70" s="688"/>
      <c r="Q70" s="688"/>
      <c r="R70" s="688"/>
      <c r="S70" s="688"/>
      <c r="T70" s="688"/>
      <c r="U70" s="688"/>
      <c r="V70" s="688"/>
      <c r="W70" s="688"/>
      <c r="X70" s="688"/>
      <c r="Y70" s="694"/>
      <c r="Z70" s="692"/>
      <c r="AA70" s="13"/>
      <c r="AB70" s="40"/>
      <c r="AC70" s="678"/>
      <c r="AD70" s="545"/>
      <c r="AE70" s="543"/>
      <c r="AF70" s="539"/>
      <c r="AG70" s="724"/>
      <c r="AH70" s="724"/>
      <c r="AI70" s="724"/>
      <c r="AJ70" s="728"/>
      <c r="AL70" s="1178" t="str">
        <f>AD40</f>
        <v>URUGAN PASIR BAWAH PONDASI</v>
      </c>
      <c r="AM70" s="1179"/>
      <c r="AN70" s="1179"/>
      <c r="AO70" s="1179"/>
      <c r="AP70" s="1179"/>
      <c r="AQ70" s="1180"/>
      <c r="AR70" s="708"/>
    </row>
    <row r="71" spans="2:44" s="374" customFormat="1" ht="20" customHeight="1" thickBot="1">
      <c r="B71" s="552"/>
      <c r="C71" s="537"/>
      <c r="D71" s="538"/>
      <c r="E71" s="693"/>
      <c r="F71" s="687"/>
      <c r="G71" s="688"/>
      <c r="H71" s="688"/>
      <c r="I71" s="688"/>
      <c r="J71" s="688"/>
      <c r="K71" s="688"/>
      <c r="L71" s="688"/>
      <c r="M71" s="688"/>
      <c r="N71" s="688"/>
      <c r="O71" s="688"/>
      <c r="P71" s="688"/>
      <c r="Q71" s="688"/>
      <c r="R71" s="688"/>
      <c r="S71" s="688"/>
      <c r="T71" s="688"/>
      <c r="U71" s="688"/>
      <c r="V71" s="688"/>
      <c r="W71" s="688"/>
      <c r="X71" s="688"/>
      <c r="Y71" s="694"/>
      <c r="Z71" s="692"/>
      <c r="AA71" s="13"/>
      <c r="AB71" s="40"/>
      <c r="AC71" s="678"/>
      <c r="AD71" s="545"/>
      <c r="AE71" s="543"/>
      <c r="AF71" s="539"/>
      <c r="AG71" s="724"/>
      <c r="AH71" s="724"/>
      <c r="AI71" s="724"/>
      <c r="AJ71" s="724"/>
      <c r="AL71" s="637" t="s">
        <v>139</v>
      </c>
      <c r="AM71" s="638" t="s">
        <v>140</v>
      </c>
      <c r="AN71" s="639" t="s">
        <v>141</v>
      </c>
      <c r="AO71" s="638" t="s">
        <v>142</v>
      </c>
      <c r="AP71" s="640" t="s">
        <v>143</v>
      </c>
      <c r="AQ71" s="671" t="s">
        <v>144</v>
      </c>
      <c r="AR71" s="708"/>
    </row>
    <row r="72" spans="2:44" s="374" customFormat="1" ht="20" customHeight="1">
      <c r="B72" s="552"/>
      <c r="C72" s="537"/>
      <c r="D72" s="538"/>
      <c r="E72" s="693"/>
      <c r="F72" s="687"/>
      <c r="G72" s="688"/>
      <c r="H72" s="688"/>
      <c r="I72" s="688"/>
      <c r="J72" s="688"/>
      <c r="K72" s="688"/>
      <c r="L72" s="688"/>
      <c r="M72" s="688"/>
      <c r="N72" s="688"/>
      <c r="O72" s="688"/>
      <c r="P72" s="688"/>
      <c r="Q72" s="688"/>
      <c r="R72" s="688"/>
      <c r="S72" s="688"/>
      <c r="T72" s="688"/>
      <c r="U72" s="688"/>
      <c r="V72" s="688"/>
      <c r="W72" s="688"/>
      <c r="X72" s="688"/>
      <c r="Y72" s="694"/>
      <c r="Z72" s="700">
        <v>7.0000000000000007E-2</v>
      </c>
      <c r="AA72" s="13"/>
      <c r="AB72" s="579" t="s">
        <v>359</v>
      </c>
      <c r="AC72" s="678"/>
      <c r="AD72" s="545"/>
      <c r="AE72" s="543"/>
      <c r="AF72" s="539"/>
      <c r="AG72" s="724"/>
      <c r="AH72" s="724"/>
      <c r="AI72" s="724"/>
      <c r="AJ72" s="724"/>
      <c r="AL72" s="641" t="s">
        <v>147</v>
      </c>
      <c r="AM72" s="642"/>
      <c r="AN72" s="643"/>
      <c r="AO72" s="642"/>
      <c r="AP72" s="640"/>
      <c r="AQ72" s="671"/>
      <c r="AR72" s="708"/>
    </row>
    <row r="73" spans="2:44" s="374" customFormat="1" ht="20" customHeight="1">
      <c r="B73" s="552"/>
      <c r="C73" s="537"/>
      <c r="D73" s="538"/>
      <c r="E73" s="693"/>
      <c r="F73" s="687"/>
      <c r="G73" s="688"/>
      <c r="H73" s="688"/>
      <c r="I73" s="688"/>
      <c r="J73" s="688"/>
      <c r="K73" s="688"/>
      <c r="L73" s="688"/>
      <c r="M73" s="688"/>
      <c r="N73" s="688"/>
      <c r="O73" s="688"/>
      <c r="P73" s="688"/>
      <c r="Q73" s="688"/>
      <c r="R73" s="688"/>
      <c r="S73" s="688"/>
      <c r="T73" s="688"/>
      <c r="U73" s="688"/>
      <c r="V73" s="688"/>
      <c r="W73" s="688"/>
      <c r="X73" s="688"/>
      <c r="Y73" s="694"/>
      <c r="Z73" s="700">
        <v>0.1</v>
      </c>
      <c r="AA73" s="13"/>
      <c r="AB73" s="579" t="s">
        <v>358</v>
      </c>
      <c r="AC73" s="678"/>
      <c r="AD73" s="545"/>
      <c r="AE73" s="543"/>
      <c r="AF73" s="539"/>
      <c r="AG73" s="724"/>
      <c r="AH73" s="724"/>
      <c r="AI73" s="724"/>
      <c r="AJ73" s="724"/>
      <c r="AL73" s="652" t="s">
        <v>120</v>
      </c>
      <c r="AM73" s="653">
        <v>0.3</v>
      </c>
      <c r="AN73" s="654">
        <f>$AE$43*AM73</f>
        <v>0</v>
      </c>
      <c r="AO73" s="536" t="s">
        <v>121</v>
      </c>
      <c r="AP73" s="614">
        <f>'Harga Satuan'!$J$176</f>
        <v>90000</v>
      </c>
      <c r="AQ73" s="645">
        <f>AN73*AP73</f>
        <v>0</v>
      </c>
      <c r="AR73" s="708"/>
    </row>
    <row r="74" spans="2:44" s="374" customFormat="1" ht="20" customHeight="1">
      <c r="B74" s="552"/>
      <c r="C74" s="537"/>
      <c r="D74" s="538"/>
      <c r="E74" s="693"/>
      <c r="F74" s="687"/>
      <c r="G74" s="688"/>
      <c r="H74" s="688"/>
      <c r="I74" s="688"/>
      <c r="J74" s="688"/>
      <c r="K74" s="688"/>
      <c r="L74" s="688"/>
      <c r="M74" s="688"/>
      <c r="N74" s="688"/>
      <c r="O74" s="688"/>
      <c r="P74" s="688"/>
      <c r="Q74" s="688"/>
      <c r="R74" s="688"/>
      <c r="S74" s="688"/>
      <c r="T74" s="688"/>
      <c r="U74" s="688"/>
      <c r="V74" s="688"/>
      <c r="W74" s="688"/>
      <c r="X74" s="688"/>
      <c r="Y74" s="694"/>
      <c r="Z74" s="692"/>
      <c r="AA74" s="13"/>
      <c r="AB74" s="40"/>
      <c r="AC74" s="678"/>
      <c r="AD74" s="545"/>
      <c r="AE74" s="543"/>
      <c r="AF74" s="539"/>
      <c r="AG74" s="724"/>
      <c r="AH74" s="724"/>
      <c r="AI74" s="724"/>
      <c r="AJ74" s="724"/>
      <c r="AL74" s="652" t="s">
        <v>124</v>
      </c>
      <c r="AM74" s="653">
        <v>0.01</v>
      </c>
      <c r="AN74" s="654">
        <f>$AE$43*AM74</f>
        <v>0</v>
      </c>
      <c r="AO74" s="536" t="s">
        <v>121</v>
      </c>
      <c r="AP74" s="614">
        <f>'Harga Satuan'!$J$179</f>
        <v>150000</v>
      </c>
      <c r="AQ74" s="645">
        <f>AN74*AP74</f>
        <v>0</v>
      </c>
    </row>
    <row r="75" spans="2:44" s="374" customFormat="1" ht="20" customHeight="1">
      <c r="B75" s="552"/>
      <c r="C75" s="537"/>
      <c r="D75" s="538"/>
      <c r="E75" s="707">
        <v>0.2</v>
      </c>
      <c r="F75" s="687"/>
      <c r="G75" s="688"/>
      <c r="H75" s="688"/>
      <c r="I75" s="688"/>
      <c r="J75" s="688"/>
      <c r="K75" s="688"/>
      <c r="L75" s="688"/>
      <c r="M75" s="688"/>
      <c r="N75" s="688"/>
      <c r="O75" s="704">
        <v>0.25</v>
      </c>
      <c r="P75" s="688"/>
      <c r="Q75" s="688"/>
      <c r="R75" s="688"/>
      <c r="S75" s="688"/>
      <c r="T75" s="688"/>
      <c r="U75" s="688"/>
      <c r="V75" s="688"/>
      <c r="W75" s="688"/>
      <c r="X75" s="688"/>
      <c r="Y75" s="694"/>
      <c r="Z75" s="692"/>
      <c r="AA75" s="13"/>
      <c r="AB75" s="40"/>
      <c r="AC75" s="678"/>
      <c r="AD75" s="545"/>
      <c r="AE75" s="543"/>
      <c r="AF75" s="539"/>
      <c r="AG75" s="724"/>
      <c r="AH75" s="724"/>
      <c r="AI75" s="724"/>
      <c r="AJ75" s="724"/>
      <c r="AL75" s="641" t="s">
        <v>145</v>
      </c>
      <c r="AM75" s="642"/>
      <c r="AN75" s="643"/>
      <c r="AO75" s="642"/>
      <c r="AP75" s="640"/>
      <c r="AQ75" s="671"/>
    </row>
    <row r="76" spans="2:44" s="374" customFormat="1" ht="20" customHeight="1">
      <c r="B76" s="552"/>
      <c r="C76" s="537"/>
      <c r="D76" s="538"/>
      <c r="E76" s="693"/>
      <c r="F76" s="687"/>
      <c r="G76" s="688"/>
      <c r="H76" s="688"/>
      <c r="I76" s="688"/>
      <c r="J76" s="688"/>
      <c r="K76" s="688"/>
      <c r="L76" s="688"/>
      <c r="M76" s="688"/>
      <c r="N76" s="688"/>
      <c r="O76" s="688"/>
      <c r="P76" s="688"/>
      <c r="Q76" s="688"/>
      <c r="R76" s="688"/>
      <c r="S76" s="688"/>
      <c r="T76" s="688"/>
      <c r="U76" s="688"/>
      <c r="V76" s="688"/>
      <c r="W76" s="688"/>
      <c r="X76" s="688"/>
      <c r="Y76" s="694"/>
      <c r="Z76" s="702"/>
      <c r="AA76" s="13"/>
      <c r="AB76" s="40"/>
      <c r="AC76" s="678"/>
      <c r="AD76" s="545"/>
      <c r="AE76" s="543"/>
      <c r="AF76" s="539"/>
      <c r="AG76" s="724"/>
      <c r="AH76" s="724"/>
      <c r="AI76" s="724"/>
      <c r="AJ76" s="724"/>
      <c r="AL76" s="652" t="s">
        <v>350</v>
      </c>
      <c r="AM76" s="653">
        <v>1.2</v>
      </c>
      <c r="AN76" s="654">
        <f>$AE$43*AM76</f>
        <v>0</v>
      </c>
      <c r="AO76" s="536" t="s">
        <v>133</v>
      </c>
      <c r="AP76" s="614">
        <f>'Harga Satuan'!$J$120</f>
        <v>100000</v>
      </c>
      <c r="AQ76" s="645">
        <f>AN76*AP76</f>
        <v>0</v>
      </c>
    </row>
    <row r="77" spans="2:44" s="374" customFormat="1" ht="20" customHeight="1">
      <c r="B77" s="552"/>
      <c r="C77" s="537"/>
      <c r="D77" s="538"/>
      <c r="E77" s="693"/>
      <c r="F77" s="687"/>
      <c r="G77" s="688"/>
      <c r="H77" s="688"/>
      <c r="I77" s="688"/>
      <c r="J77" s="688"/>
      <c r="K77" s="688"/>
      <c r="L77" s="688"/>
      <c r="M77" s="688"/>
      <c r="N77" s="688"/>
      <c r="O77" s="688"/>
      <c r="P77" s="688"/>
      <c r="Q77" s="688"/>
      <c r="R77" s="688"/>
      <c r="S77" s="688"/>
      <c r="T77" s="688"/>
      <c r="U77" s="688"/>
      <c r="V77" s="688"/>
      <c r="W77" s="688"/>
      <c r="X77" s="688"/>
      <c r="Y77" s="694"/>
      <c r="Z77" s="692"/>
      <c r="AA77" s="13"/>
      <c r="AB77" s="40"/>
      <c r="AC77" s="678"/>
      <c r="AD77" s="545"/>
      <c r="AE77" s="543"/>
      <c r="AF77" s="539"/>
      <c r="AG77" s="724"/>
      <c r="AH77" s="724"/>
      <c r="AI77" s="724"/>
      <c r="AJ77" s="724"/>
      <c r="AL77" s="655"/>
      <c r="AM77" s="655"/>
      <c r="AN77" s="655"/>
      <c r="AO77" s="655"/>
      <c r="AP77" s="655"/>
      <c r="AQ77" s="656">
        <f>SUM(AQ73:AQ76)</f>
        <v>0</v>
      </c>
    </row>
    <row r="78" spans="2:44" s="374" customFormat="1" ht="20" customHeight="1">
      <c r="B78" s="552"/>
      <c r="C78" s="537"/>
      <c r="D78" s="538"/>
      <c r="E78" s="693"/>
      <c r="F78" s="687"/>
      <c r="G78" s="688"/>
      <c r="H78" s="688"/>
      <c r="I78" s="688"/>
      <c r="J78" s="688"/>
      <c r="K78" s="688"/>
      <c r="L78" s="688"/>
      <c r="M78" s="688"/>
      <c r="N78" s="688"/>
      <c r="O78" s="688"/>
      <c r="P78" s="688"/>
      <c r="Q78" s="688"/>
      <c r="R78" s="688"/>
      <c r="S78" s="688"/>
      <c r="T78" s="688"/>
      <c r="U78" s="688"/>
      <c r="V78" s="688"/>
      <c r="W78" s="688"/>
      <c r="X78" s="688"/>
      <c r="Y78" s="694"/>
      <c r="Z78" s="692"/>
      <c r="AA78" s="13"/>
      <c r="AB78" s="40"/>
      <c r="AC78" s="678"/>
      <c r="AD78" s="545"/>
      <c r="AE78" s="543"/>
      <c r="AF78" s="539"/>
      <c r="AG78" s="724"/>
      <c r="AH78" s="724"/>
      <c r="AI78" s="724"/>
      <c r="AJ78" s="724"/>
    </row>
    <row r="79" spans="2:44" s="374" customFormat="1" ht="20" customHeight="1">
      <c r="B79" s="552"/>
      <c r="C79" s="537"/>
      <c r="D79" s="538"/>
      <c r="E79" s="693"/>
      <c r="F79" s="687"/>
      <c r="G79" s="688"/>
      <c r="H79" s="688"/>
      <c r="I79" s="688"/>
      <c r="J79" s="688"/>
      <c r="K79" s="688"/>
      <c r="L79" s="688"/>
      <c r="M79" s="688"/>
      <c r="N79" s="688"/>
      <c r="O79" s="688"/>
      <c r="P79" s="688"/>
      <c r="Q79" s="688"/>
      <c r="R79" s="688"/>
      <c r="S79" s="688"/>
      <c r="T79" s="688"/>
      <c r="U79" s="688"/>
      <c r="V79" s="688"/>
      <c r="W79" s="688"/>
      <c r="X79" s="688"/>
      <c r="Y79" s="694"/>
      <c r="Z79" s="701">
        <v>0.5</v>
      </c>
      <c r="AA79" s="13"/>
      <c r="AB79" s="579" t="s">
        <v>356</v>
      </c>
      <c r="AC79" s="678"/>
      <c r="AD79" s="545"/>
      <c r="AE79" s="543"/>
      <c r="AF79" s="539"/>
      <c r="AG79" s="724"/>
      <c r="AH79" s="724"/>
      <c r="AI79" s="724"/>
      <c r="AJ79" s="724"/>
      <c r="AP79" s="374" t="s">
        <v>372</v>
      </c>
      <c r="AQ79" s="881">
        <f>AQ40+AQ49+AQ64+AQ77</f>
        <v>0</v>
      </c>
    </row>
    <row r="80" spans="2:44" s="374" customFormat="1" ht="20" customHeight="1">
      <c r="B80" s="552"/>
      <c r="C80" s="537"/>
      <c r="D80" s="538"/>
      <c r="E80" s="693"/>
      <c r="F80" s="687"/>
      <c r="G80" s="688"/>
      <c r="H80" s="688"/>
      <c r="I80" s="688"/>
      <c r="J80" s="688"/>
      <c r="K80" s="688"/>
      <c r="L80" s="688"/>
      <c r="M80" s="688"/>
      <c r="N80" s="688"/>
      <c r="O80" s="688"/>
      <c r="P80" s="688"/>
      <c r="Q80" s="688"/>
      <c r="R80" s="688"/>
      <c r="S80" s="688"/>
      <c r="T80" s="688"/>
      <c r="U80" s="688"/>
      <c r="V80" s="688"/>
      <c r="W80" s="688"/>
      <c r="X80" s="688"/>
      <c r="Y80" s="694"/>
      <c r="Z80" s="692"/>
      <c r="AA80" s="13"/>
      <c r="AB80" s="40"/>
      <c r="AC80" s="678"/>
      <c r="AD80" s="545"/>
      <c r="AE80" s="543"/>
      <c r="AF80" s="539"/>
      <c r="AG80" s="724"/>
      <c r="AH80" s="724"/>
      <c r="AI80" s="724"/>
      <c r="AJ80" s="724"/>
    </row>
    <row r="81" spans="2:36" s="374" customFormat="1" ht="20" customHeight="1">
      <c r="B81" s="552"/>
      <c r="C81" s="537"/>
      <c r="D81" s="538"/>
      <c r="E81" s="693"/>
      <c r="F81" s="687"/>
      <c r="G81" s="688"/>
      <c r="H81" s="688"/>
      <c r="I81" s="688"/>
      <c r="J81" s="688"/>
      <c r="K81" s="688"/>
      <c r="L81" s="688"/>
      <c r="M81" s="688"/>
      <c r="N81" s="688"/>
      <c r="O81" s="688"/>
      <c r="P81" s="688"/>
      <c r="Q81" s="688"/>
      <c r="R81" s="688"/>
      <c r="S81" s="688"/>
      <c r="T81" s="688"/>
      <c r="U81" s="688"/>
      <c r="V81" s="688"/>
      <c r="W81" s="688"/>
      <c r="X81" s="688"/>
      <c r="Y81" s="694"/>
      <c r="Z81" s="692"/>
      <c r="AA81" s="13"/>
      <c r="AB81" s="40"/>
      <c r="AC81" s="678"/>
      <c r="AD81" s="545"/>
      <c r="AE81" s="543"/>
      <c r="AF81" s="539"/>
      <c r="AG81" s="724"/>
      <c r="AH81" s="724"/>
      <c r="AI81" s="724"/>
      <c r="AJ81" s="724"/>
    </row>
    <row r="82" spans="2:36" s="374" customFormat="1" ht="20" customHeight="1">
      <c r="B82" s="552"/>
      <c r="C82" s="537"/>
      <c r="D82" s="538"/>
      <c r="E82" s="693"/>
      <c r="F82" s="687"/>
      <c r="G82" s="688"/>
      <c r="H82" s="688"/>
      <c r="I82" s="688"/>
      <c r="J82" s="688"/>
      <c r="K82" s="688"/>
      <c r="L82" s="688"/>
      <c r="M82" s="688"/>
      <c r="N82" s="688"/>
      <c r="O82" s="688"/>
      <c r="P82" s="688"/>
      <c r="Q82" s="688"/>
      <c r="R82" s="688"/>
      <c r="S82" s="688"/>
      <c r="T82" s="688"/>
      <c r="U82" s="688"/>
      <c r="V82" s="688"/>
      <c r="W82" s="688"/>
      <c r="X82" s="688"/>
      <c r="Y82" s="694"/>
      <c r="Z82" s="692"/>
      <c r="AA82" s="13"/>
      <c r="AB82" s="40"/>
      <c r="AC82" s="678"/>
      <c r="AD82" s="545"/>
      <c r="AE82" s="543"/>
      <c r="AF82" s="539"/>
      <c r="AG82" s="724"/>
      <c r="AH82" s="724"/>
      <c r="AI82" s="724"/>
      <c r="AJ82" s="724"/>
    </row>
    <row r="83" spans="2:36" s="374" customFormat="1" ht="20" customHeight="1">
      <c r="B83" s="552"/>
      <c r="C83" s="537"/>
      <c r="D83" s="538"/>
      <c r="E83" s="693"/>
      <c r="F83" s="687"/>
      <c r="G83" s="688"/>
      <c r="H83" s="688"/>
      <c r="I83" s="688"/>
      <c r="J83" s="688"/>
      <c r="K83" s="688"/>
      <c r="L83" s="688"/>
      <c r="M83" s="688"/>
      <c r="N83" s="688"/>
      <c r="O83" s="688"/>
      <c r="P83" s="688"/>
      <c r="Q83" s="688"/>
      <c r="R83" s="688"/>
      <c r="S83" s="688"/>
      <c r="T83" s="688"/>
      <c r="U83" s="688"/>
      <c r="V83" s="688"/>
      <c r="W83" s="688"/>
      <c r="X83" s="688"/>
      <c r="Y83" s="694"/>
      <c r="Z83" s="692"/>
      <c r="AA83" s="13"/>
      <c r="AB83" s="40"/>
      <c r="AC83" s="678"/>
      <c r="AD83" s="545"/>
      <c r="AE83" s="543"/>
      <c r="AF83" s="539"/>
      <c r="AG83" s="724"/>
      <c r="AH83" s="724"/>
      <c r="AI83" s="724"/>
      <c r="AJ83" s="724"/>
    </row>
    <row r="84" spans="2:36" s="374" customFormat="1" ht="20" customHeight="1">
      <c r="B84" s="552"/>
      <c r="C84" s="537"/>
      <c r="D84" s="538"/>
      <c r="E84" s="693"/>
      <c r="F84" s="687"/>
      <c r="G84" s="688"/>
      <c r="H84" s="688"/>
      <c r="I84" s="688"/>
      <c r="J84" s="688"/>
      <c r="K84" s="688"/>
      <c r="L84" s="688"/>
      <c r="M84" s="688"/>
      <c r="N84" s="688"/>
      <c r="O84" s="688"/>
      <c r="P84" s="688"/>
      <c r="Q84" s="688"/>
      <c r="R84" s="688"/>
      <c r="S84" s="688"/>
      <c r="T84" s="688"/>
      <c r="U84" s="688"/>
      <c r="V84" s="688"/>
      <c r="W84" s="688"/>
      <c r="X84" s="688"/>
      <c r="Y84" s="694"/>
      <c r="Z84" s="701">
        <v>0.1</v>
      </c>
      <c r="AA84" s="13"/>
      <c r="AB84" s="579" t="s">
        <v>357</v>
      </c>
      <c r="AC84" s="678"/>
      <c r="AD84" s="545"/>
      <c r="AE84" s="543"/>
      <c r="AF84" s="539"/>
      <c r="AG84" s="724"/>
      <c r="AH84" s="724"/>
      <c r="AI84" s="724"/>
      <c r="AJ84" s="724"/>
    </row>
    <row r="85" spans="2:36" s="374" customFormat="1" ht="20" customHeight="1">
      <c r="B85" s="552"/>
      <c r="C85" s="537"/>
      <c r="D85" s="538"/>
      <c r="E85" s="695"/>
      <c r="F85" s="687"/>
      <c r="G85" s="688"/>
      <c r="H85" s="688"/>
      <c r="I85" s="688"/>
      <c r="J85" s="688"/>
      <c r="K85" s="688"/>
      <c r="L85" s="688"/>
      <c r="M85" s="688"/>
      <c r="N85" s="688"/>
      <c r="O85" s="688"/>
      <c r="P85" s="688"/>
      <c r="Q85" s="688"/>
      <c r="R85" s="688"/>
      <c r="S85" s="688"/>
      <c r="T85" s="688"/>
      <c r="U85" s="688"/>
      <c r="V85" s="688"/>
      <c r="W85" s="688"/>
      <c r="X85" s="688"/>
      <c r="Y85" s="694"/>
      <c r="Z85" s="692"/>
      <c r="AA85" s="13"/>
      <c r="AB85" s="40"/>
      <c r="AC85" s="678"/>
      <c r="AD85" s="545"/>
      <c r="AE85" s="543"/>
      <c r="AF85" s="539"/>
      <c r="AG85" s="724"/>
      <c r="AH85" s="724"/>
      <c r="AI85" s="724"/>
      <c r="AJ85" s="724"/>
    </row>
    <row r="86" spans="2:36" s="374" customFormat="1" ht="20" customHeight="1">
      <c r="B86" s="552"/>
      <c r="C86" s="537"/>
      <c r="D86" s="538"/>
      <c r="E86" s="696"/>
      <c r="F86" s="687"/>
      <c r="G86" s="688"/>
      <c r="H86" s="688"/>
      <c r="I86" s="688"/>
      <c r="J86" s="688"/>
      <c r="K86" s="688"/>
      <c r="L86" s="688"/>
      <c r="M86" s="688"/>
      <c r="N86" s="688"/>
      <c r="O86" s="688"/>
      <c r="P86" s="688"/>
      <c r="Q86" s="688"/>
      <c r="R86" s="688"/>
      <c r="S86" s="688"/>
      <c r="T86" s="688"/>
      <c r="U86" s="688"/>
      <c r="V86" s="688"/>
      <c r="W86" s="688"/>
      <c r="X86" s="688"/>
      <c r="Y86" s="694"/>
      <c r="Z86" s="701">
        <v>0.05</v>
      </c>
      <c r="AA86" s="13"/>
      <c r="AB86" s="579" t="s">
        <v>358</v>
      </c>
      <c r="AC86" s="678"/>
      <c r="AD86" s="545"/>
      <c r="AE86" s="543"/>
      <c r="AF86" s="539"/>
      <c r="AG86" s="724"/>
      <c r="AH86" s="724"/>
      <c r="AI86" s="724"/>
      <c r="AJ86" s="724"/>
    </row>
    <row r="87" spans="2:36" s="374" customFormat="1" ht="20" customHeight="1">
      <c r="B87" s="552"/>
      <c r="C87" s="537"/>
      <c r="D87" s="538"/>
      <c r="E87" s="689"/>
      <c r="F87" s="697"/>
      <c r="G87" s="698"/>
      <c r="H87" s="698"/>
      <c r="I87" s="698"/>
      <c r="J87" s="698"/>
      <c r="K87" s="698"/>
      <c r="L87" s="698"/>
      <c r="M87" s="698"/>
      <c r="N87" s="698"/>
      <c r="O87" s="698"/>
      <c r="P87" s="698"/>
      <c r="Q87" s="698"/>
      <c r="R87" s="698"/>
      <c r="S87" s="698"/>
      <c r="T87" s="698"/>
      <c r="U87" s="698"/>
      <c r="V87" s="698"/>
      <c r="W87" s="698"/>
      <c r="X87" s="698"/>
      <c r="Y87" s="692"/>
      <c r="Z87" s="692"/>
      <c r="AA87" s="13"/>
      <c r="AB87" s="40"/>
      <c r="AC87" s="678"/>
      <c r="AD87" s="545"/>
      <c r="AE87" s="543"/>
      <c r="AF87" s="539"/>
      <c r="AG87" s="724"/>
      <c r="AH87" s="724"/>
      <c r="AI87" s="724"/>
      <c r="AJ87" s="724"/>
    </row>
    <row r="88" spans="2:36" s="374" customFormat="1" ht="20" customHeight="1">
      <c r="B88" s="552"/>
      <c r="C88" s="537"/>
      <c r="D88" s="538"/>
      <c r="E88" s="689"/>
      <c r="F88" s="706">
        <v>0.4</v>
      </c>
      <c r="G88" s="692"/>
      <c r="H88" s="700">
        <f>L88</f>
        <v>0.05</v>
      </c>
      <c r="I88" s="692"/>
      <c r="J88" s="692"/>
      <c r="K88" s="692"/>
      <c r="L88" s="705">
        <v>0.05</v>
      </c>
      <c r="M88" s="692"/>
      <c r="N88" s="692"/>
      <c r="O88" s="701">
        <v>0.5</v>
      </c>
      <c r="P88" s="692"/>
      <c r="Q88" s="692"/>
      <c r="R88" s="700">
        <v>0.05</v>
      </c>
      <c r="S88" s="692"/>
      <c r="T88" s="692"/>
      <c r="U88" s="692"/>
      <c r="V88" s="692"/>
      <c r="W88" s="692"/>
      <c r="X88" s="692"/>
      <c r="Y88" s="692"/>
      <c r="Z88" s="692"/>
      <c r="AA88" s="13"/>
      <c r="AB88" s="40"/>
      <c r="AC88" s="678"/>
      <c r="AD88" s="545"/>
      <c r="AE88" s="543"/>
      <c r="AF88" s="539"/>
      <c r="AG88" s="724"/>
      <c r="AH88" s="724"/>
      <c r="AI88" s="724"/>
      <c r="AJ88" s="724"/>
    </row>
    <row r="89" spans="2:36" s="374" customFormat="1" ht="20" customHeight="1">
      <c r="B89" s="552"/>
      <c r="C89" s="537"/>
      <c r="D89" s="538"/>
      <c r="E89" s="689"/>
      <c r="F89" s="699" t="s">
        <v>354</v>
      </c>
      <c r="G89" s="692"/>
      <c r="H89" s="692"/>
      <c r="I89" s="692"/>
      <c r="J89" s="692"/>
      <c r="K89" s="692"/>
      <c r="L89" s="692"/>
      <c r="M89" s="692"/>
      <c r="N89" s="692"/>
      <c r="O89" s="692" t="s">
        <v>353</v>
      </c>
      <c r="P89" s="692"/>
      <c r="Q89" s="692"/>
      <c r="R89" s="692"/>
      <c r="S89" s="692"/>
      <c r="T89" s="692"/>
      <c r="U89" s="692"/>
      <c r="V89" s="692"/>
      <c r="W89" s="692"/>
      <c r="X89" s="692"/>
      <c r="Y89" s="692"/>
      <c r="Z89" s="692"/>
      <c r="AA89" s="13"/>
      <c r="AB89" s="40"/>
      <c r="AC89" s="678"/>
      <c r="AD89" s="545"/>
      <c r="AE89" s="543"/>
      <c r="AF89" s="539"/>
      <c r="AG89" s="724"/>
      <c r="AH89" s="724"/>
      <c r="AI89" s="724"/>
      <c r="AJ89" s="724"/>
    </row>
    <row r="90" spans="2:36" s="374" customFormat="1" ht="20" customHeight="1">
      <c r="B90" s="552"/>
      <c r="C90" s="537"/>
      <c r="D90" s="538"/>
      <c r="E90" s="686"/>
      <c r="F90" s="687"/>
      <c r="G90" s="688"/>
      <c r="H90" s="688"/>
      <c r="I90" s="688"/>
      <c r="J90" s="688"/>
      <c r="K90" s="688"/>
      <c r="L90" s="688"/>
      <c r="M90" s="688"/>
      <c r="N90" s="688"/>
      <c r="O90" s="688"/>
      <c r="P90" s="688"/>
      <c r="Q90" s="688"/>
      <c r="R90" s="688"/>
      <c r="S90" s="688" t="s">
        <v>351</v>
      </c>
      <c r="U90" s="688"/>
      <c r="V90" s="688"/>
      <c r="W90" s="703" t="s">
        <v>146</v>
      </c>
      <c r="X90" s="704">
        <v>0.2</v>
      </c>
      <c r="Y90" s="688"/>
      <c r="Z90" s="688"/>
      <c r="AA90" s="13"/>
      <c r="AB90" s="40"/>
      <c r="AC90" s="678"/>
      <c r="AD90" s="545"/>
      <c r="AE90" s="543"/>
      <c r="AF90" s="539"/>
      <c r="AG90" s="724"/>
      <c r="AH90" s="724"/>
      <c r="AI90" s="724"/>
      <c r="AJ90" s="724"/>
    </row>
    <row r="91" spans="2:36" s="374" customFormat="1" ht="20" customHeight="1">
      <c r="B91" s="552"/>
      <c r="C91" s="537"/>
      <c r="D91" s="538"/>
      <c r="E91" s="538"/>
      <c r="F91" s="585"/>
      <c r="G91" s="13"/>
      <c r="H91" s="13"/>
      <c r="I91" s="13"/>
      <c r="J91" s="13"/>
      <c r="K91" s="13"/>
      <c r="L91" s="13"/>
      <c r="M91" s="13"/>
      <c r="N91" s="13"/>
      <c r="O91" s="13"/>
      <c r="P91" s="13"/>
      <c r="Q91" s="13"/>
      <c r="R91" s="13"/>
      <c r="S91" s="535" t="s">
        <v>352</v>
      </c>
      <c r="T91" s="13"/>
      <c r="U91" s="13"/>
      <c r="V91" s="13"/>
      <c r="W91" s="13"/>
      <c r="X91" s="703" t="s">
        <v>146</v>
      </c>
      <c r="Y91" s="704">
        <f>O75</f>
        <v>0.25</v>
      </c>
      <c r="Z91" s="13"/>
      <c r="AA91" s="13"/>
      <c r="AB91" s="40"/>
      <c r="AC91" s="678"/>
      <c r="AD91" s="545"/>
      <c r="AE91" s="543"/>
      <c r="AF91" s="539"/>
      <c r="AG91" s="724"/>
      <c r="AH91" s="724"/>
      <c r="AI91" s="724"/>
      <c r="AJ91" s="724"/>
    </row>
    <row r="92" spans="2:36" s="374" customFormat="1" ht="20" customHeight="1">
      <c r="B92" s="552"/>
      <c r="C92" s="537"/>
      <c r="D92" s="538"/>
      <c r="E92" s="538"/>
      <c r="F92" s="585"/>
      <c r="G92" s="13"/>
      <c r="H92" s="13"/>
      <c r="I92" s="13"/>
      <c r="J92" s="13"/>
      <c r="K92" s="13"/>
      <c r="L92" s="13"/>
      <c r="M92" s="13"/>
      <c r="N92" s="13"/>
      <c r="O92" s="13"/>
      <c r="P92" s="13"/>
      <c r="Q92" s="13"/>
      <c r="R92" s="13"/>
      <c r="S92" s="535" t="s">
        <v>355</v>
      </c>
      <c r="T92" s="13"/>
      <c r="U92" s="13"/>
      <c r="V92" s="13"/>
      <c r="W92" s="13"/>
      <c r="Y92" s="703" t="s">
        <v>146</v>
      </c>
      <c r="Z92" s="704">
        <f>E75</f>
        <v>0.2</v>
      </c>
      <c r="AA92" s="13"/>
      <c r="AB92" s="40"/>
      <c r="AC92" s="678"/>
      <c r="AD92" s="545"/>
      <c r="AE92" s="543"/>
      <c r="AF92" s="539"/>
      <c r="AG92" s="724"/>
      <c r="AH92" s="724"/>
      <c r="AI92" s="724"/>
      <c r="AJ92" s="724"/>
    </row>
    <row r="93" spans="2:36" s="374" customFormat="1" ht="20" customHeight="1">
      <c r="B93" s="552"/>
      <c r="C93" s="537"/>
      <c r="D93" s="538"/>
      <c r="E93" s="538"/>
      <c r="F93" s="585"/>
      <c r="G93" s="13"/>
      <c r="H93" s="13"/>
      <c r="I93" s="13"/>
      <c r="J93" s="13"/>
      <c r="K93" s="13"/>
      <c r="L93" s="13"/>
      <c r="M93" s="13"/>
      <c r="N93" s="13"/>
      <c r="O93" s="13"/>
      <c r="P93" s="13"/>
      <c r="Q93" s="13"/>
      <c r="R93" s="13"/>
      <c r="S93" s="535" t="s">
        <v>370</v>
      </c>
      <c r="T93" s="13"/>
      <c r="U93" s="13"/>
      <c r="V93" s="13"/>
      <c r="W93" s="13"/>
      <c r="Y93" s="703" t="s">
        <v>146</v>
      </c>
      <c r="Z93" s="704">
        <v>0.4</v>
      </c>
      <c r="AA93" s="13"/>
      <c r="AB93" s="40"/>
      <c r="AC93" s="678"/>
      <c r="AD93" s="545"/>
      <c r="AE93" s="543"/>
      <c r="AF93" s="539"/>
      <c r="AG93" s="724"/>
      <c r="AH93" s="724"/>
      <c r="AI93" s="724"/>
      <c r="AJ93" s="724"/>
    </row>
    <row r="94" spans="2:36" s="374" customFormat="1" ht="20" customHeight="1">
      <c r="B94" s="552"/>
      <c r="C94" s="537"/>
      <c r="D94" s="538"/>
      <c r="E94" s="538"/>
      <c r="F94" s="585"/>
      <c r="G94" s="13"/>
      <c r="H94" s="13"/>
      <c r="I94" s="13"/>
      <c r="J94" s="13"/>
      <c r="K94" s="13"/>
      <c r="L94" s="13"/>
      <c r="M94" s="13"/>
      <c r="N94" s="13"/>
      <c r="O94" s="13"/>
      <c r="P94" s="13"/>
      <c r="Q94" s="13"/>
      <c r="R94" s="13"/>
      <c r="S94" s="850" t="s">
        <v>564</v>
      </c>
      <c r="T94" s="13"/>
      <c r="U94" s="13"/>
      <c r="V94" s="13"/>
      <c r="W94" s="13"/>
      <c r="X94" s="13"/>
      <c r="Y94" s="703" t="s">
        <v>146</v>
      </c>
      <c r="Z94" s="704">
        <v>0.15</v>
      </c>
      <c r="AA94" s="13"/>
      <c r="AB94" s="40"/>
      <c r="AC94" s="678"/>
      <c r="AD94" s="545"/>
      <c r="AE94" s="543"/>
      <c r="AF94" s="539"/>
      <c r="AG94" s="724"/>
      <c r="AH94" s="724"/>
      <c r="AI94" s="724"/>
      <c r="AJ94" s="724"/>
    </row>
  </sheetData>
  <mergeCells count="9">
    <mergeCell ref="AL70:AQ70"/>
    <mergeCell ref="AL53:AQ53"/>
    <mergeCell ref="D54:E54"/>
    <mergeCell ref="B1:AF1"/>
    <mergeCell ref="C10:AB10"/>
    <mergeCell ref="AC10:AD10"/>
    <mergeCell ref="C11:AB22"/>
    <mergeCell ref="AL35:AQ35"/>
    <mergeCell ref="AL44:AQ44"/>
  </mergeCells>
  <pageMargins left="0.51180555555555596" right="0.43263888888888902" top="0.94374999999999998" bottom="0.59027777777777801" header="0.59027777777777801" footer="0.59027777777777801"/>
  <pageSetup paperSize="256" scale="10"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72"/>
  <sheetViews>
    <sheetView view="pageBreakPreview" topLeftCell="A44" zoomScale="130" zoomScaleNormal="100" zoomScaleSheetLayoutView="130" workbookViewId="0">
      <selection activeCell="J48" sqref="J48"/>
    </sheetView>
  </sheetViews>
  <sheetFormatPr baseColWidth="10" defaultColWidth="9.1640625" defaultRowHeight="13"/>
  <cols>
    <col min="1" max="1" width="4.6640625" style="2" customWidth="1"/>
    <col min="2" max="2" width="13" style="1" customWidth="1"/>
    <col min="3" max="3" width="24" style="1" customWidth="1"/>
    <col min="4" max="4" width="14.5" style="219" customWidth="1"/>
    <col min="5" max="5" width="5.6640625" style="1" customWidth="1"/>
    <col min="6" max="6" width="13" style="219" customWidth="1"/>
    <col min="7" max="7" width="16.83203125" style="219" customWidth="1"/>
    <col min="8" max="8" width="6.5" style="1" customWidth="1"/>
    <col min="9" max="9" width="9.33203125" style="1" customWidth="1"/>
    <col min="10" max="16384" width="9.1640625" style="1"/>
  </cols>
  <sheetData>
    <row r="1" spans="1:8">
      <c r="A1" s="1273" t="s">
        <v>149</v>
      </c>
      <c r="B1" s="1273"/>
      <c r="C1" s="1273"/>
      <c r="D1" s="1273"/>
      <c r="E1" s="1273"/>
      <c r="F1" s="1273"/>
      <c r="G1" s="1273"/>
    </row>
    <row r="3" spans="1:8">
      <c r="A3" s="305" t="s">
        <v>126</v>
      </c>
      <c r="B3" s="306"/>
      <c r="C3" s="305" t="str">
        <f>'Bronjong 1'!I3</f>
        <v>: Sumber Air Bersih</v>
      </c>
      <c r="E3" s="306"/>
      <c r="F3" s="306"/>
      <c r="G3" s="306"/>
      <c r="H3" s="307"/>
    </row>
    <row r="4" spans="1:8" s="13" customFormat="1">
      <c r="A4" s="308" t="s">
        <v>127</v>
      </c>
      <c r="B4" s="309"/>
      <c r="C4" s="309" t="str">
        <f>'Bronjong 1'!I4</f>
        <v>: Dusun…</v>
      </c>
      <c r="D4" s="308"/>
      <c r="F4" s="309"/>
      <c r="G4" s="92"/>
      <c r="H4" s="310"/>
    </row>
    <row r="5" spans="1:8" s="13" customFormat="1">
      <c r="A5" s="308"/>
      <c r="B5" s="309"/>
      <c r="C5" s="308" t="str">
        <f>'Bronjong 1'!I5</f>
        <v>: Desa bbb</v>
      </c>
      <c r="D5" s="309"/>
      <c r="F5" s="309"/>
      <c r="G5" s="92"/>
      <c r="H5" s="310"/>
    </row>
    <row r="6" spans="1:8" s="13" customFormat="1">
      <c r="A6" s="308"/>
      <c r="B6" s="309"/>
      <c r="C6" s="308" t="str">
        <f>'Bronjong 1'!I6</f>
        <v>: Kecamatan aaaaa</v>
      </c>
      <c r="D6" s="309"/>
      <c r="F6" s="309"/>
      <c r="G6" s="92"/>
      <c r="H6" s="310"/>
    </row>
    <row r="7" spans="1:8" s="28" customFormat="1">
      <c r="A7" s="308" t="s">
        <v>128</v>
      </c>
      <c r="B7" s="309"/>
      <c r="C7" s="308" t="str">
        <f>'Bronjong 1'!I7</f>
        <v>: 2021</v>
      </c>
      <c r="D7" s="309"/>
      <c r="F7" s="309"/>
      <c r="H7" s="310"/>
    </row>
    <row r="8" spans="1:8" s="28" customFormat="1">
      <c r="A8" s="308" t="s">
        <v>129</v>
      </c>
      <c r="B8" s="309"/>
      <c r="C8" s="308">
        <f>'Bronjong 1'!I8</f>
        <v>0</v>
      </c>
      <c r="D8" s="308"/>
      <c r="F8" s="309"/>
      <c r="H8" s="310"/>
    </row>
    <row r="9" spans="1:8" s="13" customFormat="1" ht="30.75" customHeight="1">
      <c r="A9" s="28"/>
      <c r="D9" s="92"/>
      <c r="F9" s="92"/>
      <c r="G9" s="92"/>
    </row>
    <row r="10" spans="1:8">
      <c r="A10" s="1282" t="s">
        <v>150</v>
      </c>
      <c r="B10" s="1288" t="s">
        <v>151</v>
      </c>
      <c r="C10" s="1289"/>
      <c r="D10" s="1284" t="s">
        <v>152</v>
      </c>
      <c r="E10" s="1286" t="s">
        <v>153</v>
      </c>
      <c r="F10" s="311" t="s">
        <v>154</v>
      </c>
      <c r="G10" s="312" t="s">
        <v>155</v>
      </c>
      <c r="H10" s="2"/>
    </row>
    <row r="11" spans="1:8" ht="14" thickBot="1">
      <c r="A11" s="1283"/>
      <c r="B11" s="1290"/>
      <c r="C11" s="1291"/>
      <c r="D11" s="1285"/>
      <c r="E11" s="1287"/>
      <c r="F11" s="313" t="s">
        <v>156</v>
      </c>
      <c r="G11" s="314" t="s">
        <v>156</v>
      </c>
      <c r="H11" s="2"/>
    </row>
    <row r="12" spans="1:8" hidden="1">
      <c r="A12" s="315"/>
      <c r="B12" s="316"/>
      <c r="C12" s="317"/>
      <c r="D12" s="318"/>
      <c r="E12" s="319"/>
      <c r="F12" s="320"/>
      <c r="G12" s="321"/>
    </row>
    <row r="13" spans="1:8" hidden="1">
      <c r="A13" s="322" t="s">
        <v>157</v>
      </c>
      <c r="B13" s="323" t="s">
        <v>158</v>
      </c>
      <c r="C13" s="324"/>
      <c r="D13" s="325"/>
      <c r="E13" s="326"/>
      <c r="F13" s="327"/>
      <c r="G13" s="328"/>
    </row>
    <row r="14" spans="1:8" hidden="1">
      <c r="A14" s="329">
        <v>1</v>
      </c>
      <c r="B14" s="330" t="s">
        <v>159</v>
      </c>
      <c r="C14" s="40"/>
      <c r="D14" s="325"/>
      <c r="E14" s="331" t="s">
        <v>160</v>
      </c>
      <c r="F14" s="327">
        <v>400000</v>
      </c>
      <c r="G14" s="328">
        <f>D14*F14</f>
        <v>0</v>
      </c>
    </row>
    <row r="15" spans="1:8" hidden="1">
      <c r="A15" s="329">
        <v>2</v>
      </c>
      <c r="B15" s="330" t="s">
        <v>161</v>
      </c>
      <c r="C15" s="40"/>
      <c r="D15" s="325"/>
      <c r="E15" s="331" t="s">
        <v>160</v>
      </c>
      <c r="F15" s="327">
        <v>150000</v>
      </c>
      <c r="G15" s="328">
        <f>D15*F15</f>
        <v>0</v>
      </c>
    </row>
    <row r="16" spans="1:8" hidden="1">
      <c r="A16" s="329">
        <v>3</v>
      </c>
      <c r="B16" s="330" t="s">
        <v>162</v>
      </c>
      <c r="C16" s="40"/>
      <c r="D16" s="325"/>
      <c r="E16" s="331" t="s">
        <v>160</v>
      </c>
      <c r="F16" s="327">
        <v>200000</v>
      </c>
      <c r="G16" s="328">
        <f>D16*F16</f>
        <v>0</v>
      </c>
    </row>
    <row r="17" spans="1:10" hidden="1">
      <c r="A17" s="329">
        <v>4</v>
      </c>
      <c r="B17" s="16" t="s">
        <v>163</v>
      </c>
      <c r="C17" s="46"/>
      <c r="D17" s="332"/>
      <c r="E17" s="333" t="s">
        <v>160</v>
      </c>
      <c r="F17" s="334">
        <v>350000</v>
      </c>
      <c r="G17" s="335">
        <f>D17*F17</f>
        <v>0</v>
      </c>
    </row>
    <row r="18" spans="1:10" hidden="1">
      <c r="A18" s="336"/>
      <c r="B18" s="1274" t="s">
        <v>164</v>
      </c>
      <c r="C18" s="1275"/>
      <c r="D18" s="1275"/>
      <c r="E18" s="1275"/>
      <c r="F18" s="1275"/>
      <c r="G18" s="337">
        <f>SUM(G13:G17)</f>
        <v>0</v>
      </c>
    </row>
    <row r="19" spans="1:10" hidden="1">
      <c r="A19" s="322" t="s">
        <v>165</v>
      </c>
      <c r="B19" s="323" t="s">
        <v>166</v>
      </c>
      <c r="C19" s="324"/>
      <c r="D19" s="338"/>
      <c r="E19" s="326"/>
      <c r="F19" s="327"/>
      <c r="G19" s="328"/>
      <c r="I19" s="13"/>
    </row>
    <row r="20" spans="1:10" s="304" customFormat="1" hidden="1">
      <c r="A20" s="329">
        <v>1</v>
      </c>
      <c r="B20" s="330" t="s">
        <v>167</v>
      </c>
      <c r="C20" s="40"/>
      <c r="D20" s="325">
        <f>'Bronjong 1'!AF13</f>
        <v>0</v>
      </c>
      <c r="E20" s="19" t="s">
        <v>133</v>
      </c>
      <c r="F20" s="327">
        <f>'12.analisa'!M22</f>
        <v>213000</v>
      </c>
      <c r="G20" s="328">
        <f>D20*F20</f>
        <v>0</v>
      </c>
      <c r="H20" s="1"/>
    </row>
    <row r="21" spans="1:10" hidden="1">
      <c r="A21" s="329">
        <v>2</v>
      </c>
      <c r="B21" s="330" t="s">
        <v>168</v>
      </c>
      <c r="C21" s="40"/>
      <c r="D21" s="325">
        <f>'Bronjong 1'!AF15</f>
        <v>0</v>
      </c>
      <c r="E21" s="19" t="s">
        <v>169</v>
      </c>
      <c r="F21" s="327" t="e">
        <f>'12.analisa'!M33</f>
        <v>#REF!</v>
      </c>
      <c r="G21" s="328" t="e">
        <f>D21*F21</f>
        <v>#REF!</v>
      </c>
    </row>
    <row r="22" spans="1:10" hidden="1">
      <c r="A22" s="329">
        <v>3</v>
      </c>
      <c r="B22" s="330" t="s">
        <v>170</v>
      </c>
      <c r="C22" s="40"/>
      <c r="D22" s="325">
        <f>'Bronjong 1'!AF17</f>
        <v>0</v>
      </c>
      <c r="E22" s="19" t="s">
        <v>169</v>
      </c>
      <c r="F22" s="327" t="e">
        <f>'12.analisa'!M43</f>
        <v>#REF!</v>
      </c>
      <c r="G22" s="328" t="e">
        <f>D22*F22</f>
        <v>#REF!</v>
      </c>
    </row>
    <row r="23" spans="1:10" hidden="1">
      <c r="A23" s="329">
        <v>4</v>
      </c>
      <c r="B23" s="330" t="s">
        <v>171</v>
      </c>
      <c r="C23" s="40"/>
      <c r="D23" s="325">
        <f>'Bronjong 1'!AF19</f>
        <v>0</v>
      </c>
      <c r="E23" s="19" t="s">
        <v>28</v>
      </c>
      <c r="F23" s="327" t="e">
        <f>'12.analisa'!M55</f>
        <v>#REF!</v>
      </c>
      <c r="G23" s="328" t="e">
        <f>D23*F23</f>
        <v>#REF!</v>
      </c>
    </row>
    <row r="24" spans="1:10" hidden="1">
      <c r="A24" s="329">
        <v>5</v>
      </c>
      <c r="B24" s="16" t="s">
        <v>172</v>
      </c>
      <c r="C24" s="46"/>
      <c r="D24" s="332">
        <f>'Bronjong 1'!AF21</f>
        <v>0</v>
      </c>
      <c r="E24" s="21" t="s">
        <v>133</v>
      </c>
      <c r="F24" s="334">
        <f>'12.analisa'!M63</f>
        <v>83900</v>
      </c>
      <c r="G24" s="335">
        <f>D24*F24</f>
        <v>0</v>
      </c>
    </row>
    <row r="25" spans="1:10" hidden="1">
      <c r="A25" s="339"/>
      <c r="B25" s="1274" t="s">
        <v>173</v>
      </c>
      <c r="C25" s="1275"/>
      <c r="D25" s="1275"/>
      <c r="E25" s="1275"/>
      <c r="F25" s="1275"/>
      <c r="G25" s="337" t="e">
        <f>SUM(G19:G24)</f>
        <v>#REF!</v>
      </c>
      <c r="H25" s="304"/>
    </row>
    <row r="26" spans="1:10">
      <c r="A26" s="322" t="s">
        <v>157</v>
      </c>
      <c r="B26" s="340" t="s">
        <v>158</v>
      </c>
      <c r="C26" s="341"/>
      <c r="D26" s="338"/>
      <c r="E26" s="13"/>
      <c r="F26" s="338"/>
      <c r="G26" s="342"/>
      <c r="I26" s="13"/>
      <c r="J26" s="13"/>
    </row>
    <row r="27" spans="1:10">
      <c r="A27" s="329">
        <v>1</v>
      </c>
      <c r="B27" s="537" t="s">
        <v>162</v>
      </c>
      <c r="C27" s="13"/>
      <c r="D27" s="325">
        <v>1</v>
      </c>
      <c r="E27" s="583" t="s">
        <v>333</v>
      </c>
      <c r="F27" s="343">
        <v>150000</v>
      </c>
      <c r="G27" s="328">
        <f>D27*F27</f>
        <v>150000</v>
      </c>
      <c r="I27" s="13"/>
      <c r="J27" s="13"/>
    </row>
    <row r="28" spans="1:10">
      <c r="A28" s="329">
        <v>2</v>
      </c>
      <c r="B28" s="537" t="s">
        <v>334</v>
      </c>
      <c r="C28" s="13"/>
      <c r="D28" s="325">
        <v>1</v>
      </c>
      <c r="E28" s="583" t="s">
        <v>333</v>
      </c>
      <c r="F28" s="343">
        <v>150000</v>
      </c>
      <c r="G28" s="328">
        <f>D28*F28</f>
        <v>150000</v>
      </c>
      <c r="I28" s="13"/>
      <c r="J28" s="13"/>
    </row>
    <row r="29" spans="1:10" ht="14" thickBot="1">
      <c r="A29" s="329">
        <v>3</v>
      </c>
      <c r="B29" s="537" t="s">
        <v>335</v>
      </c>
      <c r="C29" s="13"/>
      <c r="D29" s="325">
        <v>1</v>
      </c>
      <c r="E29" s="583" t="s">
        <v>333</v>
      </c>
      <c r="F29" s="343">
        <v>500000</v>
      </c>
      <c r="G29" s="328">
        <f>D29*F29</f>
        <v>500000</v>
      </c>
      <c r="I29" s="13"/>
      <c r="J29" s="13"/>
    </row>
    <row r="30" spans="1:10" s="304" customFormat="1">
      <c r="A30" s="344"/>
      <c r="B30" s="345"/>
      <c r="C30" s="346"/>
      <c r="D30" s="347"/>
      <c r="E30" s="347"/>
      <c r="F30" s="348"/>
      <c r="G30" s="349">
        <f>SUM(G29:G29)</f>
        <v>500000</v>
      </c>
      <c r="H30" s="1"/>
      <c r="I30" s="372"/>
      <c r="J30" s="372"/>
    </row>
    <row r="31" spans="1:10">
      <c r="A31" s="322" t="s">
        <v>165</v>
      </c>
      <c r="B31" s="340" t="s">
        <v>174</v>
      </c>
      <c r="C31" s="13"/>
      <c r="D31" s="325"/>
      <c r="E31" s="325"/>
      <c r="F31" s="343"/>
      <c r="G31" s="328"/>
      <c r="I31" s="92"/>
      <c r="J31" s="13"/>
    </row>
    <row r="32" spans="1:10">
      <c r="A32" s="329">
        <v>1</v>
      </c>
      <c r="B32" s="330" t="e">
        <f>'Bronjong 1'!#REF!</f>
        <v>#REF!</v>
      </c>
      <c r="C32" s="13"/>
      <c r="D32" s="350" t="e">
        <f>ROUNDUP('Bronjong 1'!#REF!,0)</f>
        <v>#REF!</v>
      </c>
      <c r="E32" s="325" t="e">
        <f>'Bronjong 1'!#REF!</f>
        <v>#REF!</v>
      </c>
      <c r="F32" s="351" t="e">
        <f>'Bronjong 1'!#REF!</f>
        <v>#REF!</v>
      </c>
      <c r="G32" s="352" t="e">
        <f>D32*F32</f>
        <v>#REF!</v>
      </c>
      <c r="I32" s="92"/>
      <c r="J32" s="13"/>
    </row>
    <row r="33" spans="1:10">
      <c r="A33" s="329">
        <f>A32+1</f>
        <v>2</v>
      </c>
      <c r="B33" s="330" t="e">
        <f>'Bronjong 1'!#REF!</f>
        <v>#REF!</v>
      </c>
      <c r="C33" s="13"/>
      <c r="D33" s="350" t="e">
        <f>ROUNDUP('Bronjong 1'!#REF!,0)</f>
        <v>#REF!</v>
      </c>
      <c r="E33" s="325" t="e">
        <f>'Bronjong 1'!#REF!</f>
        <v>#REF!</v>
      </c>
      <c r="F33" s="351" t="e">
        <f>'Bronjong 1'!#REF!</f>
        <v>#REF!</v>
      </c>
      <c r="G33" s="352" t="e">
        <f t="shared" ref="G33:G45" si="0">D33*F33</f>
        <v>#REF!</v>
      </c>
      <c r="I33" s="92"/>
      <c r="J33" s="13"/>
    </row>
    <row r="34" spans="1:10">
      <c r="A34" s="329">
        <f t="shared" ref="A34:A45" si="1">A33+1</f>
        <v>3</v>
      </c>
      <c r="B34" s="330" t="e">
        <f>'Bronjong 1'!#REF!</f>
        <v>#REF!</v>
      </c>
      <c r="C34" s="13"/>
      <c r="D34" s="350" t="e">
        <f>ROUNDUP('Bronjong 1'!#REF!,0)</f>
        <v>#REF!</v>
      </c>
      <c r="E34" s="325" t="e">
        <f>'Bronjong 1'!#REF!</f>
        <v>#REF!</v>
      </c>
      <c r="F34" s="351" t="e">
        <f>'Bronjong 1'!#REF!</f>
        <v>#REF!</v>
      </c>
      <c r="G34" s="352" t="e">
        <f t="shared" si="0"/>
        <v>#REF!</v>
      </c>
      <c r="I34" s="92"/>
      <c r="J34" s="13"/>
    </row>
    <row r="35" spans="1:10">
      <c r="A35" s="329">
        <f t="shared" si="1"/>
        <v>4</v>
      </c>
      <c r="B35" s="330" t="e">
        <f>'Bronjong 1'!#REF!</f>
        <v>#REF!</v>
      </c>
      <c r="C35" s="13"/>
      <c r="D35" s="350" t="e">
        <f>ROUNDUP('Bronjong 1'!#REF!,0)</f>
        <v>#REF!</v>
      </c>
      <c r="E35" s="325" t="e">
        <f>'Bronjong 1'!#REF!</f>
        <v>#REF!</v>
      </c>
      <c r="F35" s="351" t="e">
        <f>'Bronjong 1'!#REF!</f>
        <v>#REF!</v>
      </c>
      <c r="G35" s="352" t="e">
        <f t="shared" si="0"/>
        <v>#REF!</v>
      </c>
      <c r="I35" s="92"/>
      <c r="J35" s="13"/>
    </row>
    <row r="36" spans="1:10">
      <c r="A36" s="329">
        <f t="shared" si="1"/>
        <v>5</v>
      </c>
      <c r="B36" s="330" t="e">
        <f>'Bronjong 1'!#REF!</f>
        <v>#REF!</v>
      </c>
      <c r="C36" s="13"/>
      <c r="D36" s="350" t="e">
        <f>ROUNDUP('Bronjong 1'!#REF!,0)</f>
        <v>#REF!</v>
      </c>
      <c r="E36" s="325" t="e">
        <f>'Bronjong 1'!#REF!</f>
        <v>#REF!</v>
      </c>
      <c r="F36" s="351" t="e">
        <f>'Bronjong 1'!#REF!</f>
        <v>#REF!</v>
      </c>
      <c r="G36" s="352" t="e">
        <f t="shared" si="0"/>
        <v>#REF!</v>
      </c>
      <c r="I36" s="92"/>
      <c r="J36" s="13"/>
    </row>
    <row r="37" spans="1:10">
      <c r="A37" s="329">
        <f t="shared" si="1"/>
        <v>6</v>
      </c>
      <c r="B37" s="330" t="e">
        <f>'Bronjong 1'!#REF!</f>
        <v>#REF!</v>
      </c>
      <c r="C37" s="13"/>
      <c r="D37" s="350" t="e">
        <f>ROUNDUP('Bronjong 1'!#REF!,0)</f>
        <v>#REF!</v>
      </c>
      <c r="E37" s="325" t="e">
        <f>'Bronjong 1'!#REF!</f>
        <v>#REF!</v>
      </c>
      <c r="F37" s="351" t="e">
        <f>'Bronjong 1'!#REF!</f>
        <v>#REF!</v>
      </c>
      <c r="G37" s="352" t="e">
        <f t="shared" si="0"/>
        <v>#REF!</v>
      </c>
      <c r="I37" s="92"/>
      <c r="J37" s="13"/>
    </row>
    <row r="38" spans="1:10">
      <c r="A38" s="329">
        <f t="shared" si="1"/>
        <v>7</v>
      </c>
      <c r="B38" s="330" t="e">
        <f>'Bronjong 1'!#REF!</f>
        <v>#REF!</v>
      </c>
      <c r="C38" s="13"/>
      <c r="D38" s="350" t="e">
        <f>ROUNDUP('Bronjong 1'!#REF!,0)</f>
        <v>#REF!</v>
      </c>
      <c r="E38" s="325" t="e">
        <f>'Bronjong 1'!#REF!</f>
        <v>#REF!</v>
      </c>
      <c r="F38" s="351" t="e">
        <f>'Bronjong 1'!#REF!</f>
        <v>#REF!</v>
      </c>
      <c r="G38" s="352" t="e">
        <f t="shared" si="0"/>
        <v>#REF!</v>
      </c>
      <c r="I38" s="92"/>
      <c r="J38" s="13"/>
    </row>
    <row r="39" spans="1:10">
      <c r="A39" s="329">
        <f t="shared" si="1"/>
        <v>8</v>
      </c>
      <c r="B39" s="330" t="e">
        <f>'Bronjong 1'!#REF!</f>
        <v>#REF!</v>
      </c>
      <c r="C39" s="13"/>
      <c r="D39" s="350" t="e">
        <f>ROUNDUP('Bronjong 1'!#REF!,0)</f>
        <v>#REF!</v>
      </c>
      <c r="E39" s="325" t="e">
        <f>'Bronjong 1'!#REF!</f>
        <v>#REF!</v>
      </c>
      <c r="F39" s="351" t="e">
        <f>'Bronjong 1'!#REF!</f>
        <v>#REF!</v>
      </c>
      <c r="G39" s="352" t="e">
        <f t="shared" si="0"/>
        <v>#REF!</v>
      </c>
      <c r="I39" s="92"/>
      <c r="J39" s="13"/>
    </row>
    <row r="40" spans="1:10">
      <c r="A40" s="329">
        <f t="shared" si="1"/>
        <v>9</v>
      </c>
      <c r="B40" s="330" t="e">
        <f>'Bronjong 1'!#REF!</f>
        <v>#REF!</v>
      </c>
      <c r="C40" s="13"/>
      <c r="D40" s="350" t="e">
        <f>ROUNDUP('Bronjong 1'!#REF!,0)</f>
        <v>#REF!</v>
      </c>
      <c r="E40" s="325" t="e">
        <f>'Bronjong 1'!#REF!</f>
        <v>#REF!</v>
      </c>
      <c r="F40" s="351" t="e">
        <f>'Bronjong 1'!#REF!</f>
        <v>#REF!</v>
      </c>
      <c r="G40" s="352" t="e">
        <f t="shared" si="0"/>
        <v>#REF!</v>
      </c>
      <c r="I40" s="92"/>
      <c r="J40" s="13"/>
    </row>
    <row r="41" spans="1:10">
      <c r="A41" s="329">
        <f t="shared" si="1"/>
        <v>10</v>
      </c>
      <c r="B41" s="330" t="e">
        <f>'Bronjong 1'!#REF!</f>
        <v>#REF!</v>
      </c>
      <c r="C41" s="13"/>
      <c r="D41" s="350" t="e">
        <f>ROUNDUP('Bronjong 1'!#REF!,0)</f>
        <v>#REF!</v>
      </c>
      <c r="E41" s="325" t="e">
        <f>'Bronjong 1'!#REF!</f>
        <v>#REF!</v>
      </c>
      <c r="F41" s="351" t="e">
        <f>'Bronjong 1'!#REF!</f>
        <v>#REF!</v>
      </c>
      <c r="G41" s="352" t="e">
        <f t="shared" si="0"/>
        <v>#REF!</v>
      </c>
      <c r="I41" s="92"/>
      <c r="J41" s="13"/>
    </row>
    <row r="42" spans="1:10">
      <c r="A42" s="329">
        <f t="shared" si="1"/>
        <v>11</v>
      </c>
      <c r="B42" s="330" t="e">
        <f>'Bronjong 1'!#REF!</f>
        <v>#REF!</v>
      </c>
      <c r="C42" s="13"/>
      <c r="D42" s="350" t="e">
        <f>ROUNDUP('Bronjong 1'!#REF!,0)</f>
        <v>#REF!</v>
      </c>
      <c r="E42" s="325" t="e">
        <f>'Bronjong 1'!#REF!</f>
        <v>#REF!</v>
      </c>
      <c r="F42" s="351" t="e">
        <f>'Bronjong 1'!#REF!</f>
        <v>#REF!</v>
      </c>
      <c r="G42" s="352" t="e">
        <f t="shared" si="0"/>
        <v>#REF!</v>
      </c>
      <c r="I42" s="92"/>
      <c r="J42" s="13"/>
    </row>
    <row r="43" spans="1:10">
      <c r="A43" s="329">
        <f t="shared" si="1"/>
        <v>12</v>
      </c>
      <c r="B43" s="330" t="e">
        <f>'Bronjong 1'!#REF!</f>
        <v>#REF!</v>
      </c>
      <c r="C43" s="13"/>
      <c r="D43" s="350" t="e">
        <f>ROUNDUP('Bronjong 1'!#REF!,0)</f>
        <v>#REF!</v>
      </c>
      <c r="E43" s="325" t="e">
        <f>'Bronjong 1'!#REF!</f>
        <v>#REF!</v>
      </c>
      <c r="F43" s="351" t="e">
        <f>'Bronjong 1'!#REF!</f>
        <v>#REF!</v>
      </c>
      <c r="G43" s="352" t="e">
        <f t="shared" si="0"/>
        <v>#REF!</v>
      </c>
      <c r="I43" s="92"/>
      <c r="J43" s="13"/>
    </row>
    <row r="44" spans="1:10">
      <c r="A44" s="329">
        <f t="shared" si="1"/>
        <v>13</v>
      </c>
      <c r="B44" s="330" t="e">
        <f>'Bronjong 1'!#REF!</f>
        <v>#REF!</v>
      </c>
      <c r="C44" s="13"/>
      <c r="D44" s="350" t="e">
        <f>ROUNDUP('Bronjong 1'!#REF!,0)</f>
        <v>#REF!</v>
      </c>
      <c r="E44" s="325" t="e">
        <f>'Bronjong 1'!#REF!</f>
        <v>#REF!</v>
      </c>
      <c r="F44" s="351" t="e">
        <f>'Bronjong 1'!#REF!</f>
        <v>#REF!</v>
      </c>
      <c r="G44" s="352" t="e">
        <f t="shared" si="0"/>
        <v>#REF!</v>
      </c>
      <c r="I44" s="92"/>
      <c r="J44" s="13"/>
    </row>
    <row r="45" spans="1:10" ht="14" thickBot="1">
      <c r="A45" s="329">
        <f t="shared" si="1"/>
        <v>14</v>
      </c>
      <c r="B45" s="330" t="e">
        <f>'Bronjong 1'!#REF!</f>
        <v>#REF!</v>
      </c>
      <c r="C45" s="13"/>
      <c r="D45" s="350" t="e">
        <f>ROUNDUP('Bronjong 1'!#REF!,0)</f>
        <v>#REF!</v>
      </c>
      <c r="E45" s="325" t="e">
        <f>'Bronjong 1'!#REF!</f>
        <v>#REF!</v>
      </c>
      <c r="F45" s="351" t="e">
        <f>'Bronjong 1'!#REF!</f>
        <v>#REF!</v>
      </c>
      <c r="G45" s="352" t="e">
        <f t="shared" si="0"/>
        <v>#REF!</v>
      </c>
      <c r="I45" s="92"/>
      <c r="J45" s="13"/>
    </row>
    <row r="46" spans="1:10" ht="14" thickBot="1">
      <c r="A46" s="344"/>
      <c r="B46" s="345"/>
      <c r="C46" s="346"/>
      <c r="D46" s="353"/>
      <c r="E46" s="347"/>
      <c r="F46" s="354"/>
      <c r="G46" s="355" t="e">
        <f>SUM(G32:G45)</f>
        <v>#REF!</v>
      </c>
      <c r="I46" s="51"/>
    </row>
    <row r="47" spans="1:10">
      <c r="A47" s="322" t="s">
        <v>175</v>
      </c>
      <c r="B47" s="340" t="s">
        <v>113</v>
      </c>
      <c r="C47" s="13"/>
      <c r="D47" s="325"/>
      <c r="E47" s="325"/>
      <c r="F47" s="343"/>
      <c r="G47" s="328"/>
      <c r="I47" s="51"/>
    </row>
    <row r="48" spans="1:10">
      <c r="A48" s="356">
        <v>1</v>
      </c>
      <c r="B48" s="330" t="e">
        <f>'Bronjong 1'!#REF!</f>
        <v>#REF!</v>
      </c>
      <c r="C48" s="13"/>
      <c r="D48" s="350" t="e">
        <f>'Bronjong 1'!#REF!</f>
        <v>#REF!</v>
      </c>
      <c r="E48" s="325" t="e">
        <f>'Bronjong 1'!#REF!</f>
        <v>#REF!</v>
      </c>
      <c r="F48" s="351" t="e">
        <f>'Bronjong 1'!#REF!</f>
        <v>#REF!</v>
      </c>
      <c r="G48" s="352" t="e">
        <f>D48*F48</f>
        <v>#REF!</v>
      </c>
      <c r="I48" s="51"/>
    </row>
    <row r="49" spans="1:16" ht="14" thickBot="1">
      <c r="A49" s="356">
        <f>A48+1</f>
        <v>2</v>
      </c>
      <c r="B49" s="330" t="e">
        <f>'Bronjong 1'!#REF!</f>
        <v>#REF!</v>
      </c>
      <c r="C49" s="13"/>
      <c r="D49" s="350" t="e">
        <f>'Bronjong 1'!#REF!</f>
        <v>#REF!</v>
      </c>
      <c r="E49" s="325" t="e">
        <f>'Bronjong 1'!#REF!</f>
        <v>#REF!</v>
      </c>
      <c r="F49" s="351" t="e">
        <f>'Bronjong 1'!#REF!</f>
        <v>#REF!</v>
      </c>
      <c r="G49" s="352" t="e">
        <f>D49*F49</f>
        <v>#REF!</v>
      </c>
      <c r="I49" s="51"/>
    </row>
    <row r="50" spans="1:16" ht="14" thickBot="1">
      <c r="A50" s="357"/>
      <c r="B50" s="345"/>
      <c r="C50" s="346"/>
      <c r="D50" s="353"/>
      <c r="E50" s="347"/>
      <c r="F50" s="348"/>
      <c r="G50" s="355" t="e">
        <f>SUM(G48:G49)</f>
        <v>#REF!</v>
      </c>
      <c r="I50" s="51"/>
    </row>
    <row r="51" spans="1:16">
      <c r="A51" s="322" t="s">
        <v>176</v>
      </c>
      <c r="B51" s="340" t="s">
        <v>177</v>
      </c>
      <c r="C51" s="13"/>
      <c r="D51" s="325"/>
      <c r="E51" s="325"/>
      <c r="F51" s="343"/>
      <c r="G51" s="328"/>
      <c r="I51" s="51"/>
    </row>
    <row r="52" spans="1:16">
      <c r="A52" s="356">
        <v>1</v>
      </c>
      <c r="B52" s="330" t="e">
        <f>'Bronjong 1'!#REF!</f>
        <v>#REF!</v>
      </c>
      <c r="C52" s="13"/>
      <c r="D52" s="350" t="e">
        <f>ROUNDUP('Bronjong 1'!#REF!,0)</f>
        <v>#REF!</v>
      </c>
      <c r="E52" s="325" t="e">
        <f>'Bronjong 1'!#REF!</f>
        <v>#REF!</v>
      </c>
      <c r="F52" s="351" t="e">
        <f>'Bronjong 1'!#REF!</f>
        <v>#REF!</v>
      </c>
      <c r="G52" s="352" t="e">
        <f>D52*F52</f>
        <v>#REF!</v>
      </c>
      <c r="I52" s="51"/>
    </row>
    <row r="53" spans="1:16">
      <c r="A53" s="356">
        <f>A52+1</f>
        <v>2</v>
      </c>
      <c r="B53" s="330" t="e">
        <f>'Bronjong 1'!#REF!</f>
        <v>#REF!</v>
      </c>
      <c r="C53" s="13"/>
      <c r="D53" s="350" t="e">
        <f>ROUNDUP('Bronjong 1'!#REF!,0)</f>
        <v>#REF!</v>
      </c>
      <c r="E53" s="325" t="e">
        <f>'Bronjong 1'!#REF!</f>
        <v>#REF!</v>
      </c>
      <c r="F53" s="351" t="e">
        <f>'Bronjong 1'!#REF!</f>
        <v>#REF!</v>
      </c>
      <c r="G53" s="352" t="e">
        <f>D53*F53</f>
        <v>#REF!</v>
      </c>
      <c r="I53" s="51"/>
    </row>
    <row r="54" spans="1:16">
      <c r="A54" s="356">
        <f>A53+1</f>
        <v>3</v>
      </c>
      <c r="B54" s="330" t="e">
        <f>'Bronjong 1'!#REF!</f>
        <v>#REF!</v>
      </c>
      <c r="C54" s="13"/>
      <c r="D54" s="350" t="e">
        <f>ROUNDUP('Bronjong 1'!#REF!,0)</f>
        <v>#REF!</v>
      </c>
      <c r="E54" s="325" t="e">
        <f>'Bronjong 1'!#REF!</f>
        <v>#REF!</v>
      </c>
      <c r="F54" s="351" t="e">
        <f>'Bronjong 1'!#REF!</f>
        <v>#REF!</v>
      </c>
      <c r="G54" s="352" t="e">
        <f>D54*F54</f>
        <v>#REF!</v>
      </c>
      <c r="I54" s="51"/>
    </row>
    <row r="55" spans="1:16">
      <c r="A55" s="356">
        <f>A54+1</f>
        <v>4</v>
      </c>
      <c r="B55" s="330" t="e">
        <f>'Bronjong 1'!#REF!</f>
        <v>#REF!</v>
      </c>
      <c r="C55" s="13"/>
      <c r="D55" s="350" t="e">
        <f>ROUNDUP('Bronjong 1'!#REF!,0)</f>
        <v>#REF!</v>
      </c>
      <c r="E55" s="325" t="e">
        <f>'Bronjong 1'!#REF!</f>
        <v>#REF!</v>
      </c>
      <c r="F55" s="351" t="e">
        <f>'Bronjong 1'!#REF!</f>
        <v>#REF!</v>
      </c>
      <c r="G55" s="352" t="e">
        <f>D55*F55</f>
        <v>#REF!</v>
      </c>
      <c r="I55" s="51"/>
    </row>
    <row r="56" spans="1:16">
      <c r="A56" s="357"/>
      <c r="B56" s="345"/>
      <c r="C56" s="346"/>
      <c r="D56" s="358"/>
      <c r="E56" s="359"/>
      <c r="F56" s="360"/>
      <c r="G56" s="355" t="e">
        <f>SUM(G52:G55)</f>
        <v>#REF!</v>
      </c>
      <c r="H56" s="1" t="e">
        <f>G56/G58</f>
        <v>#REF!</v>
      </c>
      <c r="I56" s="51"/>
    </row>
    <row r="57" spans="1:16" ht="12.75" customHeight="1">
      <c r="A57" s="356"/>
      <c r="B57" s="1276" t="s">
        <v>178</v>
      </c>
      <c r="C57" s="1277"/>
      <c r="D57" s="1277"/>
      <c r="E57" s="1277"/>
      <c r="F57" s="1277"/>
      <c r="G57" s="361" t="e">
        <f>G56+G50+G46+G30</f>
        <v>#REF!</v>
      </c>
    </row>
    <row r="58" spans="1:16">
      <c r="A58" s="362"/>
      <c r="B58" s="363"/>
      <c r="C58" s="363"/>
      <c r="D58" s="364"/>
      <c r="E58" s="363"/>
      <c r="F58" s="365" t="s">
        <v>179</v>
      </c>
      <c r="G58" s="366" t="e">
        <f>ROUNDUP(G57,-4)</f>
        <v>#REF!</v>
      </c>
    </row>
    <row r="59" spans="1:16">
      <c r="A59" s="28"/>
      <c r="B59" s="13"/>
      <c r="C59" s="13"/>
      <c r="D59" s="92"/>
      <c r="E59" s="13"/>
      <c r="F59" s="92"/>
      <c r="G59" s="92"/>
    </row>
    <row r="60" spans="1:16" ht="15" customHeight="1">
      <c r="A60" s="1"/>
      <c r="C60" s="87"/>
      <c r="D60" s="87"/>
      <c r="E60" s="87"/>
      <c r="F60" s="367" t="str">
        <f>'12.analisa'!J75</f>
        <v>bbb,</v>
      </c>
      <c r="G60" s="368">
        <f>'12.analisa'!K75</f>
        <v>43604</v>
      </c>
      <c r="H60" s="89"/>
      <c r="I60" s="94"/>
      <c r="J60" s="98" t="e">
        <f>INPUT!#REF!&amp;","</f>
        <v>#REF!</v>
      </c>
      <c r="K60" s="1278" t="e">
        <f>INPUT!#REF!</f>
        <v>#REF!</v>
      </c>
      <c r="L60" s="1278"/>
      <c r="M60" s="1278"/>
      <c r="N60" s="1278"/>
      <c r="P60" s="4"/>
    </row>
    <row r="61" spans="1:16" ht="15" customHeight="1">
      <c r="A61" s="1279" t="s">
        <v>180</v>
      </c>
      <c r="B61" s="1279"/>
      <c r="D61" s="369" t="s">
        <v>181</v>
      </c>
      <c r="E61" s="1280" t="s">
        <v>182</v>
      </c>
      <c r="F61" s="1280"/>
      <c r="G61" s="1280"/>
      <c r="H61" s="92"/>
      <c r="I61" s="13"/>
      <c r="J61" s="3"/>
      <c r="N61" s="13"/>
      <c r="P61" s="4"/>
    </row>
    <row r="62" spans="1:16" ht="15" customHeight="1">
      <c r="A62" s="1279" t="str">
        <f>'12.analisa'!C77</f>
        <v>Kepala Desa</v>
      </c>
      <c r="B62" s="1279"/>
      <c r="D62" s="370" t="str">
        <f>'12.analisa'!G77</f>
        <v>Tenaga Ahli Teknik</v>
      </c>
      <c r="E62" s="1280" t="str">
        <f>'12.analisa'!K77</f>
        <v>Kader Teknik</v>
      </c>
      <c r="F62" s="1280"/>
      <c r="G62" s="1280"/>
      <c r="H62" s="88"/>
      <c r="I62" s="13"/>
      <c r="J62" s="3"/>
      <c r="K62" s="1280" t="e">
        <f>INPUT!#REF!</f>
        <v>#REF!</v>
      </c>
      <c r="L62" s="1280"/>
      <c r="M62" s="1280"/>
      <c r="N62" s="13"/>
      <c r="P62" s="4"/>
    </row>
    <row r="63" spans="1:16" ht="15" customHeight="1">
      <c r="A63" s="1"/>
      <c r="B63" s="28"/>
      <c r="C63" s="28"/>
      <c r="D63" s="28"/>
      <c r="E63" s="28"/>
      <c r="F63" s="28"/>
      <c r="G63" s="88"/>
      <c r="H63" s="88"/>
      <c r="I63" s="13"/>
      <c r="J63" s="39"/>
      <c r="K63" s="13"/>
      <c r="L63" s="98"/>
      <c r="M63" s="92"/>
      <c r="N63" s="13"/>
      <c r="P63" s="4"/>
    </row>
    <row r="64" spans="1:16" ht="15" customHeight="1">
      <c r="A64" s="1"/>
      <c r="D64" s="1"/>
      <c r="E64" s="13"/>
      <c r="F64" s="13"/>
      <c r="G64" s="14"/>
      <c r="H64" s="92"/>
      <c r="I64" s="13"/>
      <c r="J64" s="39"/>
      <c r="K64" s="13"/>
      <c r="L64" s="98"/>
      <c r="M64" s="92"/>
      <c r="N64" s="13"/>
      <c r="P64" s="4"/>
    </row>
    <row r="65" spans="1:16" ht="15" customHeight="1">
      <c r="A65" s="1"/>
      <c r="D65" s="1"/>
      <c r="E65" s="13"/>
      <c r="F65" s="13"/>
      <c r="G65" s="14"/>
      <c r="H65" s="92"/>
      <c r="I65" s="13"/>
      <c r="J65" s="39"/>
      <c r="K65" s="13"/>
      <c r="L65" s="98"/>
      <c r="M65" s="92"/>
      <c r="N65" s="13"/>
      <c r="P65" s="4"/>
    </row>
    <row r="66" spans="1:16" ht="15" customHeight="1">
      <c r="A66" s="1279" t="str">
        <f>'12.analisa'!C82</f>
        <v>Ulfa Hidayah,SE</v>
      </c>
      <c r="B66" s="1279"/>
      <c r="D66" s="370" t="str">
        <f>'12.analisa'!G82</f>
        <v>Andik Subagyo,ST</v>
      </c>
      <c r="E66" s="371"/>
      <c r="F66" s="1280" t="str">
        <f>'12.analisa'!K82</f>
        <v>Supriono</v>
      </c>
      <c r="G66" s="1280"/>
      <c r="H66" s="39"/>
      <c r="I66" s="13"/>
      <c r="J66" s="3"/>
      <c r="K66" s="1281" t="e">
        <f>INPUT!#REF!</f>
        <v>#REF!</v>
      </c>
      <c r="L66" s="1281"/>
      <c r="M66" s="1281"/>
      <c r="N66" s="13"/>
      <c r="P66" s="4"/>
    </row>
    <row r="67" spans="1:16" ht="15" customHeight="1">
      <c r="A67" s="1"/>
      <c r="B67" s="93"/>
      <c r="C67" s="93"/>
      <c r="D67" s="93"/>
      <c r="E67" s="93"/>
      <c r="F67" s="93"/>
      <c r="G67" s="94"/>
      <c r="H67" s="94"/>
      <c r="I67" s="87"/>
      <c r="J67" s="99"/>
      <c r="K67" s="94"/>
      <c r="L67" s="94"/>
      <c r="M67" s="26"/>
      <c r="P67" s="4"/>
    </row>
    <row r="68" spans="1:16">
      <c r="A68" s="28"/>
      <c r="B68" s="13"/>
      <c r="C68" s="13"/>
      <c r="D68" s="92"/>
      <c r="E68" s="13"/>
      <c r="F68" s="92"/>
      <c r="G68" s="92"/>
      <c r="H68" s="51"/>
    </row>
    <row r="69" spans="1:16">
      <c r="A69" s="28"/>
      <c r="B69" s="13"/>
      <c r="C69" s="13"/>
      <c r="D69" s="92"/>
      <c r="E69" s="13"/>
      <c r="F69" s="92"/>
      <c r="G69" s="92"/>
    </row>
    <row r="70" spans="1:16">
      <c r="A70" s="28"/>
      <c r="B70" s="13"/>
      <c r="C70" s="13"/>
      <c r="D70" s="92"/>
      <c r="E70" s="13"/>
      <c r="F70" s="92"/>
      <c r="G70" s="92"/>
    </row>
    <row r="71" spans="1:16">
      <c r="A71" s="28"/>
      <c r="B71" s="13"/>
      <c r="C71" s="13"/>
      <c r="D71" s="92"/>
      <c r="E71" s="13"/>
      <c r="F71" s="92"/>
      <c r="G71" s="92"/>
    </row>
    <row r="72" spans="1:16">
      <c r="A72" s="28"/>
      <c r="B72" s="13"/>
      <c r="C72" s="13"/>
      <c r="D72" s="92"/>
      <c r="E72" s="13"/>
      <c r="F72" s="92"/>
      <c r="G72" s="92"/>
    </row>
  </sheetData>
  <mergeCells count="17">
    <mergeCell ref="A66:B66"/>
    <mergeCell ref="F66:G66"/>
    <mergeCell ref="K66:M66"/>
    <mergeCell ref="A10:A11"/>
    <mergeCell ref="D10:D11"/>
    <mergeCell ref="E10:E11"/>
    <mergeCell ref="B10:C11"/>
    <mergeCell ref="A61:B61"/>
    <mergeCell ref="E61:G61"/>
    <mergeCell ref="A62:B62"/>
    <mergeCell ref="E62:G62"/>
    <mergeCell ref="K62:M62"/>
    <mergeCell ref="A1:G1"/>
    <mergeCell ref="B18:F18"/>
    <mergeCell ref="B25:F25"/>
    <mergeCell ref="B57:F57"/>
    <mergeCell ref="K60:N60"/>
  </mergeCells>
  <pageMargins left="0.57916666666666705" right="0.35416666666666702" top="0.82638888888888895" bottom="0.51180555555555596" header="0.31388888888888899" footer="0.31388888888888899"/>
  <pageSetup paperSize="256"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R34"/>
  <sheetViews>
    <sheetView view="pageBreakPreview" topLeftCell="A28" zoomScaleNormal="100" zoomScaleSheetLayoutView="100" workbookViewId="0">
      <selection activeCell="Q18" sqref="Q18"/>
    </sheetView>
  </sheetViews>
  <sheetFormatPr baseColWidth="10" defaultColWidth="9.1640625" defaultRowHeight="13"/>
  <cols>
    <col min="1" max="1" width="2.5" style="234" customWidth="1"/>
    <col min="2" max="2" width="14.1640625" style="228" customWidth="1"/>
    <col min="3" max="3" width="15.5" style="228" customWidth="1"/>
    <col min="4" max="6" width="9.1640625" style="228"/>
    <col min="7" max="7" width="11.83203125" style="228" customWidth="1"/>
    <col min="8" max="8" width="8" style="228" customWidth="1"/>
    <col min="9" max="11" width="9.1640625" style="228"/>
    <col min="12" max="12" width="13.33203125" style="228" customWidth="1"/>
    <col min="13" max="13" width="9.1640625" style="228"/>
    <col min="14" max="14" width="7.83203125" style="228" customWidth="1"/>
    <col min="15" max="15" width="9.1640625" style="234"/>
    <col min="16" max="16" width="11.5" style="234" customWidth="1"/>
    <col min="17" max="16384" width="9.1640625" style="234"/>
  </cols>
  <sheetData>
    <row r="1" spans="2:16" s="228" customFormat="1">
      <c r="B1" s="228" t="str">
        <f>INPUT!M4</f>
        <v>Dana Desa</v>
      </c>
    </row>
    <row r="2" spans="2:16" s="228" customFormat="1" ht="19">
      <c r="B2" s="1292" t="s">
        <v>183</v>
      </c>
      <c r="C2" s="1292"/>
      <c r="D2" s="1292"/>
      <c r="E2" s="1292"/>
      <c r="F2" s="1292"/>
      <c r="G2" s="1292"/>
      <c r="H2" s="1292"/>
      <c r="I2" s="1292"/>
      <c r="J2" s="1292"/>
      <c r="K2" s="1292"/>
      <c r="L2" s="1292"/>
      <c r="M2" s="1292"/>
      <c r="N2" s="1292"/>
    </row>
    <row r="3" spans="2:16" s="228" customFormat="1"/>
    <row r="4" spans="2:16" s="229" customFormat="1" ht="17">
      <c r="B4" s="235" t="s">
        <v>184</v>
      </c>
      <c r="C4" s="235" t="str">
        <f>INPUT!M6</f>
        <v>Papua Barat</v>
      </c>
      <c r="G4" s="236"/>
      <c r="H4" s="235"/>
      <c r="I4" s="273"/>
      <c r="J4" s="273"/>
      <c r="K4" s="235"/>
      <c r="L4" s="274" t="s">
        <v>185</v>
      </c>
      <c r="M4" s="235" t="str">
        <f>INPUT!M8</f>
        <v>aaaaa</v>
      </c>
      <c r="N4" s="274"/>
      <c r="O4" s="232"/>
      <c r="P4" s="232"/>
    </row>
    <row r="5" spans="2:16" s="229" customFormat="1" ht="17">
      <c r="B5" s="235" t="s">
        <v>186</v>
      </c>
      <c r="C5" s="235" t="str">
        <f>INPUT!M7</f>
        <v>Monokwari</v>
      </c>
      <c r="G5" s="236"/>
      <c r="H5" s="236"/>
      <c r="I5" s="273"/>
      <c r="J5" s="273"/>
      <c r="K5" s="235"/>
      <c r="L5" s="274" t="s">
        <v>187</v>
      </c>
      <c r="M5" s="235" t="str">
        <f>INPUT!M9</f>
        <v>bbb</v>
      </c>
      <c r="N5" s="235"/>
      <c r="O5" s="232"/>
      <c r="P5" s="232"/>
    </row>
    <row r="7" spans="2:16" s="230" customFormat="1" ht="15.75" customHeight="1">
      <c r="B7" s="1302" t="s">
        <v>150</v>
      </c>
      <c r="C7" s="1305" t="s">
        <v>188</v>
      </c>
      <c r="D7" s="1293" t="s">
        <v>189</v>
      </c>
      <c r="E7" s="1294"/>
      <c r="F7" s="1295"/>
      <c r="G7" s="237" t="str">
        <f>[15]Input!E10</f>
        <v>cover drainase  Plat Beton</v>
      </c>
      <c r="H7" s="1305" t="s">
        <v>190</v>
      </c>
      <c r="I7" s="237" t="s">
        <v>191</v>
      </c>
      <c r="J7" s="237"/>
      <c r="K7" s="1305" t="s">
        <v>190</v>
      </c>
      <c r="L7" s="1311" t="s">
        <v>192</v>
      </c>
      <c r="M7" s="1312"/>
      <c r="N7" s="1308" t="s">
        <v>190</v>
      </c>
    </row>
    <row r="8" spans="2:16" s="230" customFormat="1" ht="15">
      <c r="B8" s="1303"/>
      <c r="C8" s="1306"/>
      <c r="D8" s="1296" t="s">
        <v>193</v>
      </c>
      <c r="E8" s="1297"/>
      <c r="F8" s="1298"/>
      <c r="G8" s="238">
        <f>[15]Input!M8</f>
        <v>1.2</v>
      </c>
      <c r="H8" s="1306"/>
      <c r="I8" s="275" t="s">
        <v>194</v>
      </c>
      <c r="J8" s="276"/>
      <c r="K8" s="1306"/>
      <c r="L8" s="1313"/>
      <c r="M8" s="1314"/>
      <c r="N8" s="1309"/>
    </row>
    <row r="9" spans="2:16" s="230" customFormat="1" ht="15">
      <c r="B9" s="1303"/>
      <c r="C9" s="1306"/>
      <c r="D9" s="1296" t="s">
        <v>195</v>
      </c>
      <c r="E9" s="1297"/>
      <c r="F9" s="1298"/>
      <c r="G9" s="239">
        <f>[15]Input!M7</f>
        <v>1</v>
      </c>
      <c r="H9" s="1306"/>
      <c r="I9" s="275" t="s">
        <v>196</v>
      </c>
      <c r="J9" s="275"/>
      <c r="K9" s="1306"/>
      <c r="L9" s="1313"/>
      <c r="M9" s="1314"/>
      <c r="N9" s="1309"/>
    </row>
    <row r="10" spans="2:16" s="230" customFormat="1" ht="15">
      <c r="B10" s="1303"/>
      <c r="C10" s="1306"/>
      <c r="D10" s="1299" t="s">
        <v>197</v>
      </c>
      <c r="E10" s="1300"/>
      <c r="F10" s="1301"/>
      <c r="G10" s="240"/>
      <c r="H10" s="1306"/>
      <c r="I10" s="240" t="s">
        <v>198</v>
      </c>
      <c r="J10" s="240"/>
      <c r="K10" s="1306"/>
      <c r="L10" s="1315"/>
      <c r="M10" s="1316"/>
      <c r="N10" s="1309"/>
    </row>
    <row r="11" spans="2:16" s="230" customFormat="1" ht="15">
      <c r="B11" s="1304"/>
      <c r="C11" s="1307"/>
      <c r="D11" s="1317" t="s">
        <v>3</v>
      </c>
      <c r="E11" s="1318"/>
      <c r="F11" s="1319"/>
      <c r="G11" s="241" t="s">
        <v>199</v>
      </c>
      <c r="H11" s="242">
        <v>100</v>
      </c>
      <c r="I11" s="241" t="str">
        <f>D11</f>
        <v>Dana Desa</v>
      </c>
      <c r="J11" s="241" t="s">
        <v>199</v>
      </c>
      <c r="K11" s="1307"/>
      <c r="L11" s="241" t="str">
        <f>I11</f>
        <v>Dana Desa</v>
      </c>
      <c r="M11" s="241" t="s">
        <v>199</v>
      </c>
      <c r="N11" s="1310"/>
    </row>
    <row r="12" spans="2:16" s="230" customFormat="1" ht="16">
      <c r="B12" s="243" t="s">
        <v>200</v>
      </c>
      <c r="C12" s="244" t="s">
        <v>201</v>
      </c>
      <c r="D12" s="1320">
        <f>'9.RAB.'!G30</f>
        <v>500000</v>
      </c>
      <c r="E12" s="1321"/>
      <c r="F12" s="1322"/>
      <c r="G12" s="245">
        <f>[15]RAB!I16</f>
        <v>0</v>
      </c>
      <c r="H12" s="246" t="e">
        <f>(D12/D21)*H11</f>
        <v>#REF!</v>
      </c>
      <c r="I12" s="277"/>
      <c r="J12" s="277"/>
      <c r="K12" s="278"/>
      <c r="L12" s="279">
        <f>D12+I12</f>
        <v>500000</v>
      </c>
      <c r="M12" s="280">
        <f>G12+J12</f>
        <v>0</v>
      </c>
      <c r="N12" s="281" t="e">
        <f>(L12/L21)*H11</f>
        <v>#REF!</v>
      </c>
    </row>
    <row r="13" spans="2:16" s="230" customFormat="1" ht="15">
      <c r="B13" s="243"/>
      <c r="C13" s="247"/>
      <c r="D13" s="1323"/>
      <c r="E13" s="1324"/>
      <c r="F13" s="1325"/>
      <c r="G13" s="248"/>
      <c r="H13" s="248"/>
      <c r="I13" s="248"/>
      <c r="J13" s="248"/>
      <c r="K13" s="248"/>
      <c r="L13" s="282"/>
      <c r="M13" s="282"/>
      <c r="N13" s="283"/>
    </row>
    <row r="14" spans="2:16" s="230" customFormat="1" ht="15">
      <c r="B14" s="243" t="s">
        <v>202</v>
      </c>
      <c r="C14" s="247" t="s">
        <v>174</v>
      </c>
      <c r="D14" s="1326" t="e">
        <f>'9.RAB.'!G46</f>
        <v>#REF!</v>
      </c>
      <c r="E14" s="1327"/>
      <c r="F14" s="1328"/>
      <c r="G14" s="249">
        <f>[15]RAB!I28</f>
        <v>0</v>
      </c>
      <c r="H14" s="246" t="e">
        <f>(D14/D21)*H11</f>
        <v>#REF!</v>
      </c>
      <c r="I14" s="280"/>
      <c r="J14" s="249"/>
      <c r="K14" s="246"/>
      <c r="L14" s="280" t="e">
        <f>D14+I14</f>
        <v>#REF!</v>
      </c>
      <c r="M14" s="280">
        <f>G14+J14</f>
        <v>0</v>
      </c>
      <c r="N14" s="281" t="e">
        <f>(L14/L21)*H11</f>
        <v>#REF!</v>
      </c>
    </row>
    <row r="15" spans="2:16" s="230" customFormat="1" ht="15">
      <c r="B15" s="243"/>
      <c r="C15" s="247"/>
      <c r="D15" s="1323"/>
      <c r="E15" s="1324"/>
      <c r="F15" s="1325"/>
      <c r="G15" s="249"/>
      <c r="H15" s="246"/>
      <c r="I15" s="280"/>
      <c r="J15" s="249"/>
      <c r="K15" s="246"/>
      <c r="L15" s="280"/>
      <c r="M15" s="280"/>
      <c r="N15" s="281"/>
    </row>
    <row r="16" spans="2:16" s="230" customFormat="1" ht="15">
      <c r="B16" s="243" t="s">
        <v>203</v>
      </c>
      <c r="C16" s="247" t="s">
        <v>204</v>
      </c>
      <c r="D16" s="1326" t="e">
        <f>'9.RAB.'!G50</f>
        <v>#REF!</v>
      </c>
      <c r="E16" s="1327"/>
      <c r="F16" s="1328"/>
      <c r="G16" s="250">
        <f>[15]RAB!I34</f>
        <v>0</v>
      </c>
      <c r="H16" s="246" t="e">
        <f>(D16/D21)*H11</f>
        <v>#REF!</v>
      </c>
      <c r="I16" s="280"/>
      <c r="J16" s="249"/>
      <c r="K16" s="246"/>
      <c r="L16" s="280" t="e">
        <f>D16+I16</f>
        <v>#REF!</v>
      </c>
      <c r="M16" s="280">
        <f>G16+J16</f>
        <v>0</v>
      </c>
      <c r="N16" s="281" t="e">
        <f>(L16/L21)*H11</f>
        <v>#REF!</v>
      </c>
    </row>
    <row r="17" spans="2:18" s="230" customFormat="1" ht="15">
      <c r="B17" s="251"/>
      <c r="C17" s="247"/>
      <c r="D17" s="1323"/>
      <c r="E17" s="1324"/>
      <c r="F17" s="1325"/>
      <c r="G17" s="249"/>
      <c r="H17" s="246"/>
      <c r="I17" s="280"/>
      <c r="J17" s="249"/>
      <c r="K17" s="246"/>
      <c r="L17" s="280"/>
      <c r="M17" s="280"/>
      <c r="N17" s="281"/>
    </row>
    <row r="18" spans="2:18" s="230" customFormat="1" ht="15">
      <c r="B18" s="251" t="s">
        <v>205</v>
      </c>
      <c r="C18" s="247" t="s">
        <v>206</v>
      </c>
      <c r="D18" s="1326" t="e">
        <f>'9.RAB.'!G56</f>
        <v>#REF!</v>
      </c>
      <c r="E18" s="1327"/>
      <c r="F18" s="1328"/>
      <c r="G18" s="250">
        <f>[15]RAB!I39</f>
        <v>0</v>
      </c>
      <c r="H18" s="246" t="e">
        <f>(D18/D21)*H11</f>
        <v>#REF!</v>
      </c>
      <c r="I18" s="280"/>
      <c r="J18" s="249"/>
      <c r="K18" s="246"/>
      <c r="L18" s="280" t="e">
        <f>D18+I18</f>
        <v>#REF!</v>
      </c>
      <c r="M18" s="280">
        <f>G18+J18</f>
        <v>0</v>
      </c>
      <c r="N18" s="281" t="e">
        <f>(L18/L21)*H11</f>
        <v>#REF!</v>
      </c>
    </row>
    <row r="19" spans="2:18" s="230" customFormat="1" ht="15">
      <c r="B19" s="251"/>
      <c r="C19" s="252"/>
      <c r="D19" s="1323"/>
      <c r="E19" s="1324"/>
      <c r="F19" s="1325"/>
      <c r="G19" s="253"/>
      <c r="H19" s="246"/>
      <c r="I19" s="254"/>
      <c r="J19" s="284"/>
      <c r="K19" s="285"/>
      <c r="L19" s="280"/>
      <c r="M19" s="280"/>
      <c r="N19" s="281"/>
    </row>
    <row r="20" spans="2:18" s="230" customFormat="1" ht="15">
      <c r="B20" s="251" t="s">
        <v>205</v>
      </c>
      <c r="C20" s="252" t="s">
        <v>207</v>
      </c>
      <c r="D20" s="1329">
        <f>[15]RAB!J45</f>
        <v>0</v>
      </c>
      <c r="E20" s="1330"/>
      <c r="F20" s="1331"/>
      <c r="G20" s="254">
        <f>[15]RAB!I45</f>
        <v>0</v>
      </c>
      <c r="H20" s="246" t="e">
        <f>(D20/D21)*H11</f>
        <v>#REF!</v>
      </c>
      <c r="I20" s="254"/>
      <c r="J20" s="284"/>
      <c r="K20" s="285"/>
      <c r="L20" s="280">
        <f>D20+I20</f>
        <v>0</v>
      </c>
      <c r="M20" s="280">
        <f>G20+J20</f>
        <v>0</v>
      </c>
      <c r="N20" s="281" t="e">
        <f>(L20/L21)*H11</f>
        <v>#REF!</v>
      </c>
    </row>
    <row r="21" spans="2:18" s="230" customFormat="1" ht="15">
      <c r="B21" s="1332" t="s">
        <v>208</v>
      </c>
      <c r="C21" s="1333"/>
      <c r="D21" s="1334" t="e">
        <f>SUM(D12:D20)</f>
        <v>#REF!</v>
      </c>
      <c r="E21" s="1335"/>
      <c r="F21" s="1336"/>
      <c r="G21" s="255">
        <f>SUM(G14:G20)</f>
        <v>0</v>
      </c>
      <c r="H21" s="256" t="e">
        <f>SUM(H12:H20)</f>
        <v>#REF!</v>
      </c>
      <c r="I21" s="255">
        <f>SUM(I14:I20)</f>
        <v>0</v>
      </c>
      <c r="J21" s="255">
        <f>SUM(J14:J20)</f>
        <v>0</v>
      </c>
      <c r="K21" s="286"/>
      <c r="L21" s="287" t="e">
        <f>SUM(L12:L20)</f>
        <v>#REF!</v>
      </c>
      <c r="M21" s="287">
        <f>SUM(M14:M20)</f>
        <v>0</v>
      </c>
      <c r="N21" s="288" t="e">
        <f>SUM(N12:N20)</f>
        <v>#REF!</v>
      </c>
      <c r="P21" s="289"/>
      <c r="Q21" s="303"/>
      <c r="R21" s="303"/>
    </row>
    <row r="22" spans="2:18" s="230" customFormat="1" ht="15">
      <c r="B22" s="257" t="s">
        <v>209</v>
      </c>
      <c r="C22" s="258" t="s">
        <v>210</v>
      </c>
      <c r="D22" s="259">
        <f>[15]Input!E22</f>
        <v>3</v>
      </c>
      <c r="E22" s="260" t="s">
        <v>211</v>
      </c>
      <c r="F22" s="261"/>
      <c r="G22" s="262"/>
      <c r="H22" s="263"/>
      <c r="I22" s="262"/>
      <c r="J22" s="262"/>
      <c r="K22" s="290"/>
      <c r="L22" s="291" t="e">
        <f>D22/H11*L21</f>
        <v>#REF!</v>
      </c>
      <c r="M22" s="291"/>
      <c r="N22" s="292" t="e">
        <f>L22/L21*H11</f>
        <v>#REF!</v>
      </c>
      <c r="Q22" s="303"/>
      <c r="R22" s="303"/>
    </row>
    <row r="23" spans="2:18" s="230" customFormat="1" ht="15">
      <c r="B23" s="1340" t="s">
        <v>212</v>
      </c>
      <c r="C23" s="1341"/>
      <c r="D23" s="1342" t="e">
        <f>D18</f>
        <v>#REF!</v>
      </c>
      <c r="E23" s="1343"/>
      <c r="F23" s="1344"/>
      <c r="G23" s="264">
        <f>G18</f>
        <v>0</v>
      </c>
      <c r="H23" s="265"/>
      <c r="I23" s="293"/>
      <c r="J23" s="264"/>
      <c r="K23" s="265"/>
      <c r="L23" s="293" t="e">
        <f>L18</f>
        <v>#REF!</v>
      </c>
      <c r="M23" s="293">
        <f>M18</f>
        <v>0</v>
      </c>
      <c r="N23" s="294"/>
      <c r="O23" s="295"/>
      <c r="Q23" s="303"/>
    </row>
    <row r="24" spans="2:18" s="230" customFormat="1" ht="15">
      <c r="B24" s="1345" t="s">
        <v>213</v>
      </c>
      <c r="C24" s="1346"/>
      <c r="D24" s="266"/>
      <c r="E24" s="266"/>
      <c r="F24" s="267">
        <f>[15]RAB!C39</f>
        <v>0.97287120000000005</v>
      </c>
      <c r="G24" s="268">
        <f>'[31]RAB Sal. Drainase'!F36+'[31]RAB Sal. Drainase'!F37</f>
        <v>0</v>
      </c>
      <c r="H24" s="269"/>
      <c r="I24" s="296"/>
      <c r="J24" s="268"/>
      <c r="K24" s="269"/>
      <c r="L24" s="296">
        <f>F24+I24</f>
        <v>0.97287120000000005</v>
      </c>
      <c r="M24" s="296">
        <f>G24+J24</f>
        <v>0</v>
      </c>
      <c r="N24" s="297"/>
    </row>
    <row r="25" spans="2:18" s="231" customFormat="1">
      <c r="B25" s="270"/>
      <c r="C25" s="270"/>
      <c r="D25" s="270"/>
      <c r="E25" s="270"/>
      <c r="F25" s="270"/>
      <c r="G25" s="271">
        <f>F24+G24</f>
        <v>0.97287120000000005</v>
      </c>
      <c r="H25" s="270"/>
      <c r="I25" s="270"/>
      <c r="J25" s="271">
        <f>I24+J24</f>
        <v>0</v>
      </c>
      <c r="K25" s="270"/>
      <c r="L25" s="270"/>
      <c r="M25" s="271">
        <f>L24+M24</f>
        <v>0.97287120000000005</v>
      </c>
      <c r="N25" s="270"/>
    </row>
    <row r="26" spans="2:18" s="232" customFormat="1" ht="16">
      <c r="B26" s="235"/>
      <c r="C26" s="235"/>
      <c r="D26" s="235"/>
      <c r="E26" s="235"/>
      <c r="F26" s="235"/>
      <c r="G26" s="236"/>
      <c r="H26" s="235"/>
      <c r="I26" s="235"/>
      <c r="J26" s="235"/>
      <c r="K26" s="235"/>
      <c r="L26" s="298" t="str">
        <f>INPUT!M9</f>
        <v>bbb</v>
      </c>
      <c r="M26" s="1347">
        <f>INPUT!M17</f>
        <v>43604</v>
      </c>
      <c r="N26" s="1347"/>
    </row>
    <row r="27" spans="2:18" s="232" customFormat="1" ht="16">
      <c r="B27" s="1348" t="s">
        <v>214</v>
      </c>
      <c r="C27" s="1348"/>
      <c r="D27" s="1348"/>
      <c r="E27" s="1348"/>
      <c r="F27" s="1348"/>
      <c r="G27" s="1349" t="s">
        <v>215</v>
      </c>
      <c r="H27" s="1349"/>
      <c r="I27" s="1349"/>
      <c r="J27" s="1349"/>
      <c r="K27" s="235"/>
      <c r="L27" s="1337" t="s">
        <v>216</v>
      </c>
      <c r="M27" s="1337"/>
      <c r="N27" s="1337"/>
    </row>
    <row r="28" spans="2:18" s="232" customFormat="1" ht="16">
      <c r="B28" s="1348" t="str">
        <f>[15]Input!C17</f>
        <v>Kepala Desa</v>
      </c>
      <c r="C28" s="1348"/>
      <c r="D28" s="1348"/>
      <c r="E28" s="1348"/>
      <c r="F28" s="1348"/>
      <c r="G28" s="1349" t="str">
        <f>[15]Input!C19</f>
        <v>Tenaga Ahli Teknik</v>
      </c>
      <c r="H28" s="1349"/>
      <c r="I28" s="1349"/>
      <c r="J28" s="1349"/>
      <c r="K28" s="299"/>
      <c r="L28" s="1337" t="str">
        <f>[15]Input!C21</f>
        <v>Pelaksana Kegiatan</v>
      </c>
      <c r="M28" s="1337"/>
      <c r="N28" s="1337"/>
    </row>
    <row r="29" spans="2:18" s="232" customFormat="1" ht="16">
      <c r="B29" s="272"/>
      <c r="C29" s="272"/>
      <c r="D29" s="272"/>
      <c r="E29" s="272"/>
      <c r="F29" s="236"/>
      <c r="G29" s="236"/>
      <c r="H29" s="235"/>
      <c r="I29" s="236"/>
      <c r="J29" s="236"/>
      <c r="K29" s="235"/>
      <c r="L29" s="300"/>
      <c r="M29" s="300"/>
      <c r="N29" s="235"/>
    </row>
    <row r="30" spans="2:18" s="232" customFormat="1" ht="16">
      <c r="B30" s="235"/>
      <c r="C30" s="235"/>
      <c r="D30" s="235"/>
      <c r="E30" s="235"/>
      <c r="F30" s="236"/>
      <c r="G30" s="236"/>
      <c r="H30" s="235"/>
      <c r="I30" s="236"/>
      <c r="J30" s="236"/>
      <c r="K30" s="235"/>
      <c r="L30" s="236"/>
      <c r="M30" s="236"/>
      <c r="N30" s="235"/>
    </row>
    <row r="31" spans="2:18" s="232" customFormat="1" ht="16">
      <c r="B31" s="235"/>
      <c r="C31" s="235"/>
      <c r="D31" s="235"/>
      <c r="E31" s="235"/>
      <c r="F31" s="235"/>
      <c r="G31" s="235"/>
      <c r="H31" s="235"/>
      <c r="I31" s="235"/>
      <c r="J31" s="235"/>
      <c r="K31" s="235"/>
      <c r="L31" s="235"/>
      <c r="M31" s="235"/>
      <c r="N31" s="235"/>
    </row>
    <row r="32" spans="2:18" s="232" customFormat="1" ht="16">
      <c r="B32" s="235"/>
      <c r="C32" s="235"/>
      <c r="D32" s="235"/>
      <c r="E32" s="235"/>
      <c r="F32" s="235"/>
      <c r="G32" s="235"/>
      <c r="H32" s="235"/>
      <c r="I32" s="235"/>
      <c r="J32" s="235"/>
      <c r="K32" s="235"/>
      <c r="L32" s="235"/>
      <c r="M32" s="235"/>
      <c r="N32" s="235"/>
    </row>
    <row r="33" spans="2:14" s="233" customFormat="1" ht="16">
      <c r="B33" s="1338" t="str">
        <f>INPUT!M13</f>
        <v>Ulfa Hidayah,SE</v>
      </c>
      <c r="C33" s="1338"/>
      <c r="D33" s="1338"/>
      <c r="E33" s="1338"/>
      <c r="F33" s="1338"/>
      <c r="G33" s="1338" t="str">
        <f>INPUT!M14</f>
        <v>Andik Subagyo,ST</v>
      </c>
      <c r="H33" s="1338"/>
      <c r="I33" s="1338"/>
      <c r="J33" s="1338"/>
      <c r="K33" s="301"/>
      <c r="L33" s="1339" t="str">
        <f>INPUT!M15</f>
        <v>Sujito</v>
      </c>
      <c r="M33" s="1339"/>
      <c r="N33" s="1339"/>
    </row>
    <row r="34" spans="2:14" s="230" customFormat="1" ht="15">
      <c r="B34" s="1349"/>
      <c r="C34" s="1349"/>
      <c r="D34" s="1349"/>
      <c r="E34" s="1349"/>
      <c r="F34" s="1349"/>
      <c r="G34" s="1349"/>
      <c r="H34" s="1349"/>
      <c r="I34" s="1349"/>
      <c r="J34" s="1349"/>
      <c r="K34" s="302"/>
      <c r="L34" s="302"/>
      <c r="M34" s="302"/>
      <c r="N34" s="302"/>
    </row>
  </sheetData>
  <mergeCells count="39">
    <mergeCell ref="B34:F34"/>
    <mergeCell ref="G34:H34"/>
    <mergeCell ref="I34:J34"/>
    <mergeCell ref="B28:F28"/>
    <mergeCell ref="G28:J28"/>
    <mergeCell ref="L28:N28"/>
    <mergeCell ref="B33:F33"/>
    <mergeCell ref="G33:J33"/>
    <mergeCell ref="L33:N33"/>
    <mergeCell ref="B23:C23"/>
    <mergeCell ref="D23:F23"/>
    <mergeCell ref="B24:C24"/>
    <mergeCell ref="M26:N26"/>
    <mergeCell ref="B27:F27"/>
    <mergeCell ref="G27:J27"/>
    <mergeCell ref="L27:N27"/>
    <mergeCell ref="D17:F17"/>
    <mergeCell ref="D18:F18"/>
    <mergeCell ref="D19:F19"/>
    <mergeCell ref="D20:F20"/>
    <mergeCell ref="B21:C21"/>
    <mergeCell ref="D21:F21"/>
    <mergeCell ref="D12:F12"/>
    <mergeCell ref="D13:F13"/>
    <mergeCell ref="D14:F14"/>
    <mergeCell ref="D15:F15"/>
    <mergeCell ref="D16:F16"/>
    <mergeCell ref="B2:N2"/>
    <mergeCell ref="D7:F7"/>
    <mergeCell ref="D8:F8"/>
    <mergeCell ref="D9:F9"/>
    <mergeCell ref="D10:F10"/>
    <mergeCell ref="B7:B11"/>
    <mergeCell ref="C7:C11"/>
    <mergeCell ref="H7:H10"/>
    <mergeCell ref="K7:K11"/>
    <mergeCell ref="N7:N11"/>
    <mergeCell ref="L7:M10"/>
    <mergeCell ref="D11:F11"/>
  </mergeCells>
  <pageMargins left="0.69930555555555596" right="0.69930555555555596" top="0.75" bottom="0.75" header="0.3" footer="0.3"/>
  <pageSetup scale="67"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B1:R268"/>
  <sheetViews>
    <sheetView view="pageBreakPreview" topLeftCell="A109" zoomScaleNormal="100" zoomScaleSheetLayoutView="100" workbookViewId="0">
      <selection activeCell="O168" sqref="O168"/>
    </sheetView>
  </sheetViews>
  <sheetFormatPr baseColWidth="10" defaultColWidth="9" defaultRowHeight="16"/>
  <cols>
    <col min="1" max="1" width="0.83203125" customWidth="1"/>
    <col min="2" max="2" width="5.1640625" style="412" customWidth="1"/>
    <col min="3" max="3" width="2.5" style="412" customWidth="1"/>
    <col min="4" max="4" width="2.6640625" style="412" customWidth="1"/>
    <col min="5" max="6" width="9.1640625" style="412"/>
    <col min="7" max="7" width="12.6640625" style="412" customWidth="1"/>
    <col min="8" max="8" width="8.83203125" style="412" customWidth="1"/>
    <col min="9" max="9" width="9.1640625" style="412"/>
    <col min="10" max="10" width="13.1640625" style="412" customWidth="1"/>
    <col min="11" max="11" width="0.83203125" customWidth="1"/>
    <col min="12" max="12" width="11.1640625" bestFit="1" customWidth="1"/>
    <col min="13" max="13" width="12.1640625" bestFit="1" customWidth="1"/>
    <col min="14" max="14" width="12.33203125" bestFit="1" customWidth="1"/>
    <col min="15" max="15" width="14.1640625" bestFit="1" customWidth="1"/>
    <col min="17" max="18" width="11.1640625" bestFit="1" customWidth="1"/>
  </cols>
  <sheetData>
    <row r="1" spans="2:10" ht="22.5" hidden="1" customHeight="1">
      <c r="B1" s="1169"/>
      <c r="C1" s="1127" t="s">
        <v>33</v>
      </c>
      <c r="D1" s="1127"/>
      <c r="E1" s="1127"/>
      <c r="F1" s="1127"/>
      <c r="G1" s="1127"/>
      <c r="H1" s="1127"/>
      <c r="I1" s="1127"/>
      <c r="J1" s="1127"/>
    </row>
    <row r="2" spans="2:10" ht="20.25" hidden="1" customHeight="1">
      <c r="B2" s="1169"/>
      <c r="C2" s="1128" t="s">
        <v>34</v>
      </c>
      <c r="D2" s="1128"/>
      <c r="E2" s="1128"/>
      <c r="F2" s="1128"/>
      <c r="G2" s="1128"/>
      <c r="H2" s="1128"/>
      <c r="I2" s="1128"/>
      <c r="J2" s="1128"/>
    </row>
    <row r="3" spans="2:10" ht="19.5" hidden="1" customHeight="1">
      <c r="B3" s="1169"/>
      <c r="C3" s="1128" t="s">
        <v>35</v>
      </c>
      <c r="D3" s="1128"/>
      <c r="E3" s="1128"/>
      <c r="F3" s="1128"/>
      <c r="G3" s="1128"/>
      <c r="H3" s="1128"/>
      <c r="I3" s="1128"/>
      <c r="J3" s="1128"/>
    </row>
    <row r="4" spans="2:10" ht="8.25" hidden="1" customHeight="1">
      <c r="B4" s="1170"/>
      <c r="C4" s="1129"/>
      <c r="D4" s="1129"/>
      <c r="E4" s="1129"/>
      <c r="F4" s="1129"/>
      <c r="G4" s="1129"/>
      <c r="H4" s="1129"/>
      <c r="I4" s="1129"/>
      <c r="J4" s="1129"/>
    </row>
    <row r="5" spans="2:10" hidden="1">
      <c r="B5" s="413"/>
      <c r="C5" s="413"/>
      <c r="D5" s="414"/>
      <c r="E5" s="414"/>
      <c r="F5" s="414"/>
      <c r="G5" s="414"/>
      <c r="H5" s="414"/>
    </row>
    <row r="6" spans="2:10" ht="14.25" hidden="1" customHeight="1">
      <c r="B6" s="1130" t="s">
        <v>36</v>
      </c>
      <c r="C6" s="1130"/>
      <c r="D6" s="1130"/>
      <c r="E6" s="1130"/>
      <c r="F6" s="1130"/>
      <c r="G6" s="1130"/>
      <c r="H6" s="1130"/>
      <c r="I6" s="1130"/>
      <c r="J6" s="1130"/>
    </row>
    <row r="7" spans="2:10" ht="14.25" hidden="1" customHeight="1">
      <c r="B7" s="1130" t="s">
        <v>37</v>
      </c>
      <c r="C7" s="1130"/>
      <c r="D7" s="1130"/>
      <c r="E7" s="1130"/>
      <c r="F7" s="1130"/>
      <c r="G7" s="1130"/>
      <c r="H7" s="1130"/>
      <c r="I7" s="1130"/>
      <c r="J7" s="1130"/>
    </row>
    <row r="8" spans="2:10" hidden="1">
      <c r="B8" s="416"/>
      <c r="C8" s="416"/>
    </row>
    <row r="9" spans="2:10" ht="12.75" hidden="1" customHeight="1">
      <c r="B9" s="1130" t="s">
        <v>38</v>
      </c>
      <c r="C9" s="1130"/>
      <c r="D9" s="1130"/>
      <c r="E9" s="1130"/>
      <c r="F9" s="1130"/>
      <c r="G9" s="1130"/>
      <c r="H9" s="1130"/>
      <c r="I9" s="1130"/>
      <c r="J9" s="1130"/>
    </row>
    <row r="10" spans="2:10" ht="12.75" hidden="1" customHeight="1">
      <c r="B10" s="1130" t="s">
        <v>39</v>
      </c>
      <c r="C10" s="1130"/>
      <c r="D10" s="1130"/>
      <c r="E10" s="1130"/>
      <c r="F10" s="1130"/>
      <c r="G10" s="1130"/>
      <c r="H10" s="1130"/>
      <c r="I10" s="1130"/>
      <c r="J10" s="1130"/>
    </row>
    <row r="11" spans="2:10" ht="12.75" hidden="1" customHeight="1">
      <c r="B11" s="1130" t="s">
        <v>40</v>
      </c>
      <c r="C11" s="1130"/>
      <c r="D11" s="1130"/>
      <c r="E11" s="1130"/>
      <c r="F11" s="1130"/>
      <c r="G11" s="1130"/>
      <c r="H11" s="1130"/>
      <c r="I11" s="1130"/>
      <c r="J11" s="1130"/>
    </row>
    <row r="12" spans="2:10" ht="12.75" hidden="1" customHeight="1">
      <c r="B12" s="1130" t="s">
        <v>41</v>
      </c>
      <c r="C12" s="1130"/>
      <c r="D12" s="1130"/>
      <c r="E12" s="1130"/>
      <c r="F12" s="1130"/>
      <c r="G12" s="1130"/>
      <c r="H12" s="1130"/>
      <c r="I12" s="1130"/>
      <c r="J12" s="1130"/>
    </row>
    <row r="13" spans="2:10" ht="12.75" hidden="1" customHeight="1">
      <c r="B13" s="1130" t="s">
        <v>42</v>
      </c>
      <c r="C13" s="1130"/>
      <c r="D13" s="1130"/>
      <c r="E13" s="1130"/>
      <c r="F13" s="1130"/>
      <c r="G13" s="1130"/>
      <c r="H13" s="1130"/>
      <c r="I13" s="1130"/>
      <c r="J13" s="1130"/>
    </row>
    <row r="14" spans="2:10" ht="12.75" hidden="1" customHeight="1">
      <c r="B14" s="415"/>
      <c r="C14" s="415"/>
      <c r="D14" s="417"/>
      <c r="E14" s="417"/>
      <c r="F14" s="417"/>
      <c r="G14" s="417"/>
      <c r="H14" s="417"/>
      <c r="I14" s="417"/>
      <c r="J14" s="417"/>
    </row>
    <row r="15" spans="2:10" hidden="1">
      <c r="B15" s="1130" t="s">
        <v>43</v>
      </c>
      <c r="C15" s="1130"/>
      <c r="D15" s="1130"/>
      <c r="E15" s="1130"/>
      <c r="F15" s="1130"/>
      <c r="G15" s="1130"/>
      <c r="H15" s="1130"/>
      <c r="I15" s="1130"/>
      <c r="J15" s="1130"/>
    </row>
    <row r="16" spans="2:10" ht="7.5" hidden="1" customHeight="1">
      <c r="B16" s="416"/>
      <c r="C16" s="416"/>
    </row>
    <row r="17" spans="2:10" ht="64.5" hidden="1" customHeight="1">
      <c r="B17" s="418" t="s">
        <v>44</v>
      </c>
      <c r="C17" s="418" t="s">
        <v>2</v>
      </c>
      <c r="D17" s="1132" t="s">
        <v>45</v>
      </c>
      <c r="E17" s="1132"/>
      <c r="F17" s="1132"/>
      <c r="G17" s="1132"/>
      <c r="H17" s="1132"/>
      <c r="I17" s="1132"/>
      <c r="J17" s="1132"/>
    </row>
    <row r="18" spans="2:10" ht="15.75" hidden="1" customHeight="1">
      <c r="B18" s="418" t="s">
        <v>46</v>
      </c>
      <c r="C18" s="418" t="s">
        <v>47</v>
      </c>
      <c r="D18" s="526" t="s">
        <v>48</v>
      </c>
      <c r="E18" s="1132" t="s">
        <v>49</v>
      </c>
      <c r="F18" s="1132"/>
      <c r="G18" s="1132"/>
      <c r="H18" s="1132"/>
      <c r="I18" s="1132"/>
      <c r="J18" s="1132"/>
    </row>
    <row r="19" spans="2:10" ht="62.25" hidden="1" customHeight="1">
      <c r="B19" s="418"/>
      <c r="C19" s="418"/>
      <c r="D19" s="526" t="s">
        <v>50</v>
      </c>
      <c r="E19" s="1132" t="s">
        <v>51</v>
      </c>
      <c r="F19" s="1132"/>
      <c r="G19" s="1132"/>
      <c r="H19" s="1132"/>
      <c r="I19" s="1132"/>
      <c r="J19" s="1132"/>
    </row>
    <row r="20" spans="2:10" ht="33" hidden="1" customHeight="1">
      <c r="B20" s="418"/>
      <c r="C20" s="418"/>
      <c r="D20" s="526" t="s">
        <v>52</v>
      </c>
      <c r="E20" s="1133" t="s">
        <v>53</v>
      </c>
      <c r="F20" s="1132"/>
      <c r="G20" s="1132"/>
      <c r="H20" s="1132"/>
      <c r="I20" s="1132"/>
      <c r="J20" s="1132"/>
    </row>
    <row r="21" spans="2:10" ht="31.5" hidden="1" customHeight="1">
      <c r="B21" s="418"/>
      <c r="C21" s="418"/>
      <c r="D21" s="526" t="s">
        <v>54</v>
      </c>
      <c r="E21" s="1132" t="s">
        <v>55</v>
      </c>
      <c r="F21" s="1132"/>
      <c r="G21" s="1132"/>
      <c r="H21" s="1132"/>
      <c r="I21" s="1132"/>
      <c r="J21" s="1132"/>
    </row>
    <row r="22" spans="2:10" ht="46.5" hidden="1" customHeight="1">
      <c r="B22" s="418"/>
      <c r="C22" s="418"/>
      <c r="D22" s="526" t="s">
        <v>56</v>
      </c>
      <c r="E22" s="1132" t="s">
        <v>57</v>
      </c>
      <c r="F22" s="1132"/>
      <c r="G22" s="1132"/>
      <c r="H22" s="1132"/>
      <c r="I22" s="1132"/>
      <c r="J22" s="1132"/>
    </row>
    <row r="23" spans="2:10" ht="45.75" hidden="1" customHeight="1">
      <c r="B23" s="418"/>
      <c r="C23" s="418"/>
      <c r="D23" s="526" t="s">
        <v>58</v>
      </c>
      <c r="E23" s="1132" t="s">
        <v>59</v>
      </c>
      <c r="F23" s="1132"/>
      <c r="G23" s="1132"/>
      <c r="H23" s="1132"/>
      <c r="I23" s="1132"/>
      <c r="J23" s="1132"/>
    </row>
    <row r="24" spans="2:10" ht="6.75" hidden="1" customHeight="1">
      <c r="B24" s="418"/>
      <c r="C24" s="418"/>
      <c r="D24" s="419"/>
      <c r="E24" s="419"/>
      <c r="F24" s="419"/>
      <c r="G24" s="419"/>
      <c r="H24" s="419"/>
      <c r="I24" s="419"/>
      <c r="J24" s="419"/>
    </row>
    <row r="25" spans="2:10" hidden="1">
      <c r="B25" s="1139" t="s">
        <v>60</v>
      </c>
      <c r="C25" s="1139"/>
      <c r="D25" s="1139"/>
      <c r="E25" s="1139"/>
      <c r="F25" s="1139"/>
      <c r="G25" s="1139"/>
      <c r="H25" s="1139"/>
      <c r="I25" s="1139"/>
      <c r="J25" s="1139"/>
    </row>
    <row r="26" spans="2:10" ht="51" hidden="1">
      <c r="B26" s="418" t="s">
        <v>61</v>
      </c>
      <c r="C26" s="418" t="s">
        <v>2</v>
      </c>
      <c r="D26" s="418"/>
      <c r="E26" s="419"/>
      <c r="F26" s="419"/>
      <c r="G26" s="419"/>
      <c r="H26" s="419"/>
      <c r="I26" s="419"/>
      <c r="J26" s="419"/>
    </row>
    <row r="27" spans="2:10" ht="4.5" hidden="1" customHeight="1">
      <c r="B27" s="418"/>
      <c r="C27" s="418"/>
      <c r="D27" s="419"/>
      <c r="E27" s="419"/>
      <c r="F27" s="419"/>
      <c r="G27" s="419"/>
      <c r="H27" s="419"/>
      <c r="I27" s="419"/>
      <c r="J27" s="419"/>
    </row>
    <row r="28" spans="2:10" ht="64.5" hidden="1" customHeight="1">
      <c r="B28" s="418" t="s">
        <v>62</v>
      </c>
      <c r="C28" s="418" t="s">
        <v>2</v>
      </c>
      <c r="D28" s="1132" t="s">
        <v>63</v>
      </c>
      <c r="E28" s="1132"/>
      <c r="F28" s="1132"/>
      <c r="G28" s="1132"/>
      <c r="H28" s="1132"/>
      <c r="I28" s="1132"/>
      <c r="J28" s="1132"/>
    </row>
    <row r="29" spans="2:10" ht="9.75" hidden="1" customHeight="1">
      <c r="B29" s="418"/>
      <c r="C29" s="418"/>
      <c r="D29" s="419"/>
      <c r="E29" s="419"/>
      <c r="F29" s="419"/>
      <c r="G29" s="419"/>
      <c r="H29" s="419"/>
      <c r="I29" s="419"/>
      <c r="J29" s="419"/>
    </row>
    <row r="30" spans="2:10" ht="49.5" hidden="1" customHeight="1">
      <c r="B30" s="418" t="s">
        <v>64</v>
      </c>
      <c r="C30" s="418" t="s">
        <v>2</v>
      </c>
      <c r="D30" s="1132" t="s">
        <v>65</v>
      </c>
      <c r="E30" s="1132"/>
      <c r="F30" s="1132"/>
      <c r="G30" s="1132"/>
      <c r="H30" s="1132"/>
      <c r="I30" s="1132"/>
      <c r="J30" s="1132"/>
    </row>
    <row r="31" spans="2:10" ht="81" hidden="1" customHeight="1">
      <c r="B31" s="418" t="s">
        <v>66</v>
      </c>
      <c r="C31" s="418" t="s">
        <v>2</v>
      </c>
      <c r="D31" s="1132" t="s">
        <v>67</v>
      </c>
      <c r="E31" s="1132"/>
      <c r="F31" s="1132"/>
      <c r="G31" s="1132"/>
      <c r="H31" s="1132"/>
      <c r="I31" s="1132"/>
      <c r="J31" s="1132"/>
    </row>
    <row r="32" spans="2:10" ht="48" hidden="1" customHeight="1">
      <c r="B32" s="418" t="s">
        <v>68</v>
      </c>
      <c r="C32" s="418" t="s">
        <v>2</v>
      </c>
      <c r="D32" s="1132" t="s">
        <v>69</v>
      </c>
      <c r="E32" s="1132"/>
      <c r="F32" s="1132"/>
      <c r="G32" s="1132"/>
      <c r="H32" s="1132"/>
      <c r="I32" s="1132"/>
      <c r="J32" s="1132"/>
    </row>
    <row r="33" spans="2:10" ht="33.75" hidden="1" customHeight="1">
      <c r="B33" s="418" t="s">
        <v>70</v>
      </c>
      <c r="C33" s="418" t="s">
        <v>71</v>
      </c>
      <c r="D33" s="1132" t="s">
        <v>72</v>
      </c>
      <c r="E33" s="1132"/>
      <c r="F33" s="1132"/>
      <c r="G33" s="1132"/>
      <c r="H33" s="1132"/>
      <c r="I33" s="1132"/>
      <c r="J33" s="1132"/>
    </row>
    <row r="34" spans="2:10" ht="32.25" hidden="1" customHeight="1">
      <c r="B34" s="418" t="s">
        <v>73</v>
      </c>
      <c r="C34" s="418" t="s">
        <v>71</v>
      </c>
      <c r="D34" s="1132" t="s">
        <v>74</v>
      </c>
      <c r="E34" s="1132"/>
      <c r="F34" s="1132"/>
      <c r="G34" s="1132"/>
      <c r="H34" s="1132"/>
      <c r="I34" s="1132"/>
      <c r="J34" s="1132"/>
    </row>
    <row r="35" spans="2:10" ht="18" hidden="1" customHeight="1">
      <c r="B35" s="418" t="s">
        <v>75</v>
      </c>
      <c r="C35" s="418" t="s">
        <v>71</v>
      </c>
      <c r="D35" s="1132" t="s">
        <v>76</v>
      </c>
      <c r="E35" s="1132"/>
      <c r="F35" s="1132"/>
      <c r="G35" s="1132"/>
      <c r="H35" s="1132"/>
      <c r="I35" s="1132"/>
      <c r="J35" s="1132"/>
    </row>
    <row r="36" spans="2:10" hidden="1">
      <c r="B36" s="418"/>
      <c r="C36" s="418"/>
      <c r="D36" s="419"/>
      <c r="E36" s="419"/>
      <c r="F36" s="419"/>
      <c r="G36" s="419"/>
      <c r="H36" s="419"/>
      <c r="I36" s="419"/>
      <c r="J36" s="419"/>
    </row>
    <row r="37" spans="2:10" hidden="1">
      <c r="B37" s="418"/>
      <c r="C37" s="418"/>
      <c r="D37" s="419"/>
      <c r="E37" s="419"/>
      <c r="F37" s="419"/>
      <c r="G37" s="419"/>
      <c r="H37" s="419"/>
      <c r="I37" s="419"/>
      <c r="J37" s="419"/>
    </row>
    <row r="38" spans="2:10" ht="16.5" hidden="1" customHeight="1">
      <c r="B38" s="418"/>
      <c r="C38" s="418"/>
      <c r="D38" s="418"/>
      <c r="E38" s="418"/>
      <c r="F38" s="418"/>
      <c r="G38" s="418"/>
      <c r="H38" s="1143" t="s">
        <v>77</v>
      </c>
      <c r="I38" s="1143"/>
      <c r="J38" s="1143"/>
    </row>
    <row r="39" spans="2:10" hidden="1">
      <c r="B39" s="418"/>
      <c r="C39" s="418"/>
      <c r="D39" s="419"/>
      <c r="E39" s="419"/>
      <c r="F39" s="419"/>
      <c r="G39" s="419"/>
      <c r="H39" s="1143" t="s">
        <v>78</v>
      </c>
      <c r="I39" s="1143"/>
      <c r="J39" s="1143"/>
    </row>
    <row r="40" spans="2:10" hidden="1">
      <c r="B40" s="418"/>
      <c r="C40" s="418"/>
      <c r="D40" s="419"/>
      <c r="E40" s="419"/>
      <c r="F40" s="419"/>
      <c r="G40" s="419"/>
      <c r="H40" s="1140" t="s">
        <v>43</v>
      </c>
      <c r="I40" s="1140"/>
      <c r="J40" s="1140"/>
    </row>
    <row r="41" spans="2:10" hidden="1">
      <c r="B41" s="422"/>
      <c r="C41" s="422"/>
      <c r="D41" s="419"/>
      <c r="E41" s="419"/>
      <c r="F41" s="419"/>
      <c r="G41" s="419"/>
      <c r="H41" s="419"/>
      <c r="I41" s="419"/>
      <c r="J41" s="419"/>
    </row>
    <row r="42" spans="2:10" hidden="1">
      <c r="C42" s="422"/>
      <c r="D42" s="419"/>
      <c r="E42" s="419"/>
      <c r="F42" s="419"/>
      <c r="G42" s="419"/>
      <c r="H42" s="419"/>
      <c r="I42" s="419"/>
      <c r="J42" s="419"/>
    </row>
    <row r="43" spans="2:10" hidden="1">
      <c r="B43" s="420"/>
      <c r="C43" s="420"/>
      <c r="D43" s="419"/>
      <c r="E43" s="419"/>
      <c r="F43" s="419"/>
      <c r="G43" s="419"/>
      <c r="H43" s="419"/>
      <c r="I43" s="419"/>
      <c r="J43" s="419"/>
    </row>
    <row r="44" spans="2:10" hidden="1">
      <c r="B44" s="420"/>
      <c r="C44" s="420"/>
      <c r="D44" s="419"/>
      <c r="E44" s="419"/>
      <c r="F44" s="419"/>
      <c r="G44" s="419"/>
      <c r="H44" s="1140" t="s">
        <v>79</v>
      </c>
      <c r="I44" s="1140"/>
      <c r="J44" s="1140"/>
    </row>
    <row r="45" spans="2:10" hidden="1">
      <c r="B45" s="420"/>
      <c r="C45" s="420"/>
      <c r="D45" s="419"/>
      <c r="E45" s="419"/>
      <c r="F45" s="419"/>
      <c r="G45" s="419"/>
      <c r="H45" s="419"/>
      <c r="I45" s="419"/>
      <c r="J45" s="419"/>
    </row>
    <row r="46" spans="2:10" hidden="1">
      <c r="B46" s="421" t="s">
        <v>80</v>
      </c>
      <c r="C46" s="420"/>
      <c r="D46" s="419"/>
      <c r="E46" s="419"/>
      <c r="F46" s="419"/>
      <c r="G46" s="419"/>
      <c r="H46" s="419"/>
      <c r="I46" s="419"/>
      <c r="J46" s="419"/>
    </row>
    <row r="47" spans="2:10" hidden="1">
      <c r="B47" s="423" t="s">
        <v>81</v>
      </c>
      <c r="C47" s="424"/>
      <c r="D47" s="424"/>
      <c r="E47" s="424"/>
      <c r="F47" s="424"/>
      <c r="G47" s="423"/>
      <c r="H47" s="419"/>
      <c r="I47" s="419"/>
      <c r="J47" s="419"/>
    </row>
    <row r="48" spans="2:10" ht="14.25" hidden="1" customHeight="1">
      <c r="B48" s="425" t="s">
        <v>82</v>
      </c>
      <c r="C48" s="424"/>
      <c r="D48" s="424"/>
      <c r="E48" s="424"/>
      <c r="F48" s="424"/>
      <c r="G48" s="423"/>
      <c r="H48" s="419"/>
      <c r="I48" s="419"/>
      <c r="J48" s="419"/>
    </row>
    <row r="49" spans="2:10" ht="14.25" hidden="1" customHeight="1">
      <c r="B49" s="425" t="s">
        <v>83</v>
      </c>
      <c r="C49" s="424"/>
      <c r="D49" s="424"/>
      <c r="E49" s="424"/>
      <c r="F49" s="424"/>
      <c r="G49" s="423"/>
      <c r="H49" s="419"/>
      <c r="I49" s="419"/>
      <c r="J49" s="419"/>
    </row>
    <row r="50" spans="2:10" ht="14.25" hidden="1" customHeight="1">
      <c r="B50" s="425" t="s">
        <v>84</v>
      </c>
      <c r="C50" s="424"/>
      <c r="D50" s="424"/>
      <c r="E50" s="424"/>
      <c r="F50" s="424"/>
      <c r="G50" s="423"/>
      <c r="H50" s="419"/>
      <c r="I50" s="419"/>
      <c r="J50" s="419"/>
    </row>
    <row r="51" spans="2:10" ht="14.25" hidden="1" customHeight="1">
      <c r="B51" s="425"/>
      <c r="C51" s="424"/>
      <c r="D51" s="424"/>
      <c r="E51" s="424"/>
      <c r="F51" s="424"/>
      <c r="G51" s="423"/>
      <c r="H51" s="419"/>
      <c r="I51" s="419"/>
      <c r="J51" s="419"/>
    </row>
    <row r="52" spans="2:10" ht="14.25" hidden="1" customHeight="1">
      <c r="B52" s="425"/>
      <c r="C52" s="424"/>
      <c r="D52" s="424"/>
      <c r="E52" s="424"/>
      <c r="F52" s="424"/>
      <c r="G52" s="423"/>
      <c r="H52" s="419"/>
      <c r="I52" s="419"/>
      <c r="J52" s="419"/>
    </row>
    <row r="53" spans="2:10" ht="14.25" hidden="1" customHeight="1">
      <c r="B53" s="425"/>
      <c r="C53" s="424"/>
      <c r="D53" s="424"/>
      <c r="E53" s="424"/>
      <c r="F53" s="424"/>
      <c r="G53" s="423"/>
      <c r="H53" s="419"/>
      <c r="I53" s="419"/>
      <c r="J53" s="419"/>
    </row>
    <row r="54" spans="2:10" ht="14.25" hidden="1" customHeight="1">
      <c r="B54" s="425"/>
      <c r="C54" s="424"/>
      <c r="D54" s="424"/>
      <c r="E54" s="424"/>
      <c r="F54" s="424"/>
      <c r="G54" s="423"/>
      <c r="H54" s="419"/>
      <c r="I54" s="419"/>
      <c r="J54" s="419"/>
    </row>
    <row r="55" spans="2:10" ht="14.25" hidden="1" customHeight="1">
      <c r="B55" s="425"/>
      <c r="C55" s="424"/>
      <c r="D55" s="424"/>
      <c r="E55" s="424"/>
      <c r="F55" s="424"/>
      <c r="G55" s="423"/>
      <c r="H55" s="419"/>
      <c r="I55" s="419"/>
      <c r="J55" s="419"/>
    </row>
    <row r="56" spans="2:10" ht="14.25" hidden="1" customHeight="1">
      <c r="B56" s="425"/>
      <c r="C56" s="424"/>
      <c r="D56" s="424"/>
      <c r="E56" s="424"/>
      <c r="F56" s="424"/>
      <c r="G56" s="423"/>
      <c r="H56" s="419"/>
      <c r="I56" s="419"/>
      <c r="J56" s="419"/>
    </row>
    <row r="57" spans="2:10" ht="14.25" hidden="1" customHeight="1">
      <c r="B57" s="425"/>
      <c r="C57" s="424"/>
      <c r="D57" s="424"/>
      <c r="E57" s="424"/>
      <c r="F57" s="424"/>
      <c r="G57" s="423"/>
      <c r="H57" s="419"/>
      <c r="I57" s="419"/>
      <c r="J57" s="419"/>
    </row>
    <row r="58" spans="2:10" ht="14.25" hidden="1" customHeight="1">
      <c r="B58" s="425"/>
      <c r="C58" s="424"/>
      <c r="D58" s="424"/>
      <c r="E58" s="424"/>
      <c r="F58" s="424"/>
      <c r="G58" s="423"/>
      <c r="H58" s="419"/>
      <c r="I58" s="419"/>
      <c r="J58" s="419"/>
    </row>
    <row r="59" spans="2:10" ht="14.25" hidden="1" customHeight="1">
      <c r="B59" s="425"/>
      <c r="C59" s="424"/>
      <c r="D59" s="424"/>
      <c r="E59" s="424"/>
      <c r="F59" s="424"/>
      <c r="G59" s="423"/>
      <c r="H59" s="419"/>
      <c r="I59" s="419"/>
      <c r="J59" s="419"/>
    </row>
    <row r="60" spans="2:10" ht="14.25" hidden="1" customHeight="1">
      <c r="B60" s="425"/>
      <c r="C60" s="424"/>
      <c r="D60" s="424"/>
      <c r="E60" s="424"/>
      <c r="F60" s="424"/>
      <c r="G60" s="423"/>
      <c r="H60" s="419"/>
      <c r="I60" s="419"/>
      <c r="J60" s="419"/>
    </row>
    <row r="61" spans="2:10" ht="14.25" hidden="1" customHeight="1">
      <c r="B61" s="425"/>
      <c r="C61" s="424"/>
      <c r="D61" s="424"/>
      <c r="E61" s="424"/>
      <c r="F61" s="424"/>
      <c r="G61" s="423"/>
      <c r="H61" s="419"/>
      <c r="I61" s="419"/>
      <c r="J61" s="419"/>
    </row>
    <row r="62" spans="2:10" ht="14.25" hidden="1" customHeight="1">
      <c r="B62" s="425"/>
      <c r="C62" s="424"/>
      <c r="D62" s="424"/>
      <c r="E62" s="424"/>
      <c r="F62" s="424"/>
      <c r="G62" s="423"/>
      <c r="H62" s="419"/>
      <c r="I62" s="419"/>
      <c r="J62" s="419"/>
    </row>
    <row r="63" spans="2:10" ht="14.25" hidden="1" customHeight="1">
      <c r="B63" s="425"/>
      <c r="C63" s="424"/>
      <c r="D63" s="424"/>
      <c r="E63" s="424"/>
      <c r="F63" s="424"/>
      <c r="G63" s="423"/>
      <c r="H63" s="419"/>
      <c r="I63" s="419"/>
      <c r="J63" s="419"/>
    </row>
    <row r="64" spans="2:10" ht="14.25" hidden="1" customHeight="1">
      <c r="B64" s="425"/>
      <c r="C64" s="424"/>
      <c r="D64" s="424"/>
      <c r="E64" s="424"/>
      <c r="F64" s="424"/>
      <c r="G64" s="423"/>
      <c r="H64" s="419"/>
      <c r="I64" s="419"/>
      <c r="J64" s="419"/>
    </row>
    <row r="65" spans="2:10" ht="14.25" hidden="1" customHeight="1">
      <c r="B65" s="425"/>
      <c r="C65" s="424"/>
      <c r="D65" s="424"/>
      <c r="E65" s="424"/>
      <c r="F65" s="424"/>
      <c r="G65" s="423"/>
      <c r="H65" s="419"/>
      <c r="I65" s="419"/>
      <c r="J65" s="419"/>
    </row>
    <row r="66" spans="2:10" ht="14.25" hidden="1" customHeight="1">
      <c r="B66" s="425"/>
      <c r="C66" s="424"/>
      <c r="D66" s="424"/>
      <c r="E66" s="424"/>
      <c r="F66" s="424"/>
      <c r="G66" s="423"/>
      <c r="H66" s="419"/>
      <c r="I66" s="419"/>
      <c r="J66" s="419"/>
    </row>
    <row r="67" spans="2:10" ht="14.25" hidden="1" customHeight="1">
      <c r="B67" s="425"/>
      <c r="C67" s="424"/>
      <c r="D67" s="424"/>
      <c r="E67" s="424"/>
      <c r="F67" s="424"/>
      <c r="G67" s="423"/>
      <c r="H67" s="419"/>
      <c r="I67" s="419"/>
      <c r="J67" s="419"/>
    </row>
    <row r="68" spans="2:10" ht="14.25" hidden="1" customHeight="1">
      <c r="B68" s="425"/>
      <c r="C68" s="424"/>
      <c r="D68" s="424"/>
      <c r="E68" s="424"/>
      <c r="F68" s="424"/>
      <c r="G68" s="423"/>
      <c r="H68" s="419"/>
      <c r="I68" s="419"/>
      <c r="J68" s="419"/>
    </row>
    <row r="69" spans="2:10" ht="14.25" hidden="1" customHeight="1">
      <c r="C69" s="421"/>
      <c r="D69" s="419"/>
      <c r="E69" s="419"/>
      <c r="F69" s="419" t="s">
        <v>85</v>
      </c>
      <c r="G69" s="426"/>
      <c r="H69" s="421"/>
      <c r="I69" s="421"/>
      <c r="J69" s="421"/>
    </row>
    <row r="70" spans="2:10" ht="14.25" hidden="1" customHeight="1">
      <c r="B70" s="421"/>
      <c r="C70" s="421"/>
      <c r="D70" s="421"/>
      <c r="E70" s="419"/>
      <c r="F70" s="419"/>
      <c r="G70" s="419"/>
      <c r="H70" s="421" t="s">
        <v>86</v>
      </c>
      <c r="I70" s="421"/>
    </row>
    <row r="71" spans="2:10" ht="14.25" hidden="1" customHeight="1">
      <c r="B71" s="421"/>
      <c r="C71" s="421"/>
      <c r="D71" s="421"/>
      <c r="E71" s="419"/>
      <c r="F71" s="419"/>
      <c r="G71" s="419"/>
      <c r="H71" s="427" t="s">
        <v>87</v>
      </c>
      <c r="I71" s="427"/>
      <c r="J71" s="447"/>
    </row>
    <row r="72" spans="2:10" ht="14.25" hidden="1" customHeight="1">
      <c r="B72" s="419"/>
      <c r="C72" s="419"/>
      <c r="D72" s="419"/>
      <c r="E72" s="419"/>
      <c r="F72" s="419"/>
      <c r="G72" s="419"/>
      <c r="H72" s="419"/>
      <c r="I72" s="419"/>
      <c r="J72" s="419"/>
    </row>
    <row r="73" spans="2:10" ht="14.25" hidden="1" customHeight="1">
      <c r="B73" s="1141" t="s">
        <v>88</v>
      </c>
      <c r="C73" s="1139"/>
      <c r="D73" s="1139"/>
      <c r="E73" s="1139"/>
      <c r="F73" s="1139"/>
      <c r="G73" s="1139"/>
      <c r="H73" s="1139"/>
      <c r="I73" s="1139"/>
      <c r="J73" s="1139"/>
    </row>
    <row r="74" spans="2:10" ht="16.5" hidden="1" customHeight="1">
      <c r="B74" s="1141" t="s">
        <v>89</v>
      </c>
      <c r="C74" s="1141"/>
      <c r="D74" s="1141"/>
      <c r="E74" s="1141"/>
      <c r="F74" s="1141"/>
      <c r="G74" s="1141"/>
      <c r="H74" s="1141"/>
      <c r="I74" s="1141"/>
      <c r="J74" s="1141"/>
    </row>
    <row r="75" spans="2:10" ht="14.25" hidden="1" customHeight="1">
      <c r="B75" s="425"/>
      <c r="C75" s="424"/>
      <c r="D75" s="424"/>
      <c r="E75" s="424"/>
      <c r="F75" s="424"/>
      <c r="G75" s="423"/>
      <c r="H75" s="419"/>
      <c r="I75" s="419"/>
      <c r="J75" s="419"/>
    </row>
    <row r="76" spans="2:10" ht="15" hidden="1" customHeight="1">
      <c r="B76" s="1171" t="s">
        <v>90</v>
      </c>
      <c r="C76" s="1171" t="s">
        <v>91</v>
      </c>
      <c r="D76" s="1171"/>
      <c r="E76" s="1171"/>
      <c r="F76" s="1171"/>
      <c r="G76" s="1171"/>
      <c r="H76" s="1171" t="s">
        <v>92</v>
      </c>
      <c r="I76" s="1174"/>
      <c r="J76" s="448" t="s">
        <v>93</v>
      </c>
    </row>
    <row r="77" spans="2:10" ht="15" hidden="1" customHeight="1">
      <c r="B77" s="1171"/>
      <c r="C77" s="1171"/>
      <c r="D77" s="1171"/>
      <c r="E77" s="1171"/>
      <c r="F77" s="1171"/>
      <c r="G77" s="1171"/>
      <c r="H77" s="1171"/>
      <c r="I77" s="1174"/>
      <c r="J77" s="449" t="s">
        <v>94</v>
      </c>
    </row>
    <row r="78" spans="2:10" ht="14.25" hidden="1" customHeight="1">
      <c r="B78" s="428">
        <v>1</v>
      </c>
      <c r="C78" s="1142">
        <v>2</v>
      </c>
      <c r="D78" s="1142"/>
      <c r="E78" s="1142"/>
      <c r="F78" s="1142"/>
      <c r="G78" s="1142"/>
      <c r="H78" s="1142">
        <v>3</v>
      </c>
      <c r="I78" s="1142"/>
      <c r="J78" s="428">
        <v>4</v>
      </c>
    </row>
    <row r="79" spans="2:10" ht="34.5" hidden="1" customHeight="1">
      <c r="B79" s="429" t="s">
        <v>48</v>
      </c>
      <c r="C79" s="1134" t="s">
        <v>95</v>
      </c>
      <c r="D79" s="1135"/>
      <c r="E79" s="1135"/>
      <c r="F79" s="1135"/>
      <c r="G79" s="1135"/>
      <c r="H79" s="1136" t="s">
        <v>96</v>
      </c>
      <c r="I79" s="1137"/>
      <c r="J79" s="450">
        <f>'12.analisa'!M14</f>
        <v>77000</v>
      </c>
    </row>
    <row r="80" spans="2:10" ht="34.5" hidden="1" customHeight="1">
      <c r="B80" s="429" t="s">
        <v>50</v>
      </c>
      <c r="C80" s="1134" t="s">
        <v>97</v>
      </c>
      <c r="D80" s="1138"/>
      <c r="E80" s="1138"/>
      <c r="F80" s="1138"/>
      <c r="G80" s="1138"/>
      <c r="H80" s="1136" t="s">
        <v>96</v>
      </c>
      <c r="I80" s="1137"/>
      <c r="J80" s="450">
        <f>'12.analisa'!M22</f>
        <v>213000</v>
      </c>
    </row>
    <row r="81" spans="2:10" ht="50.25" hidden="1" customHeight="1">
      <c r="B81" s="429" t="s">
        <v>52</v>
      </c>
      <c r="C81" s="1134" t="s">
        <v>98</v>
      </c>
      <c r="D81" s="1135"/>
      <c r="E81" s="1135"/>
      <c r="F81" s="1135"/>
      <c r="G81" s="1135"/>
      <c r="H81" s="1136" t="s">
        <v>99</v>
      </c>
      <c r="I81" s="1137"/>
      <c r="J81" s="450" t="e">
        <f>'12.analisa'!M33</f>
        <v>#REF!</v>
      </c>
    </row>
    <row r="82" spans="2:10" ht="34.5" hidden="1" customHeight="1">
      <c r="B82" s="429" t="s">
        <v>54</v>
      </c>
      <c r="C82" s="1134" t="s">
        <v>100</v>
      </c>
      <c r="D82" s="1146"/>
      <c r="E82" s="1146"/>
      <c r="F82" s="1146"/>
      <c r="G82" s="1147"/>
      <c r="H82" s="1136" t="s">
        <v>99</v>
      </c>
      <c r="I82" s="1148"/>
      <c r="J82" s="450" t="e">
        <f>'12.analisa'!M43</f>
        <v>#REF!</v>
      </c>
    </row>
    <row r="83" spans="2:10" ht="34.5" hidden="1" customHeight="1">
      <c r="B83" s="429" t="s">
        <v>56</v>
      </c>
      <c r="C83" s="1144" t="s">
        <v>101</v>
      </c>
      <c r="D83" s="1145"/>
      <c r="E83" s="1145"/>
      <c r="F83" s="1145"/>
      <c r="G83" s="1145"/>
      <c r="H83" s="1136" t="s">
        <v>96</v>
      </c>
      <c r="I83" s="1137"/>
      <c r="J83" s="450" t="e">
        <f>'12.analisa'!#REF!</f>
        <v>#REF!</v>
      </c>
    </row>
    <row r="84" spans="2:10" ht="34.5" hidden="1" customHeight="1">
      <c r="B84" s="429" t="s">
        <v>58</v>
      </c>
      <c r="C84" s="1144" t="s">
        <v>102</v>
      </c>
      <c r="D84" s="1145"/>
      <c r="E84" s="1145"/>
      <c r="F84" s="1145"/>
      <c r="G84" s="1145"/>
      <c r="H84" s="1136" t="s">
        <v>99</v>
      </c>
      <c r="I84" s="1137"/>
      <c r="J84" s="450" t="e">
        <f>'12.analisa'!#REF!</f>
        <v>#REF!</v>
      </c>
    </row>
    <row r="85" spans="2:10" ht="34.5" hidden="1" customHeight="1">
      <c r="B85" s="429" t="s">
        <v>103</v>
      </c>
      <c r="C85" s="1144" t="s">
        <v>104</v>
      </c>
      <c r="D85" s="1145"/>
      <c r="E85" s="1145"/>
      <c r="F85" s="1145"/>
      <c r="G85" s="1145"/>
      <c r="H85" s="1136" t="s">
        <v>105</v>
      </c>
      <c r="I85" s="1137"/>
      <c r="J85" s="451" t="e">
        <f>'12.analisa'!M55</f>
        <v>#REF!</v>
      </c>
    </row>
    <row r="86" spans="2:10" ht="34.5" hidden="1" customHeight="1">
      <c r="B86" s="429" t="s">
        <v>106</v>
      </c>
      <c r="C86" s="1144" t="s">
        <v>107</v>
      </c>
      <c r="D86" s="1145"/>
      <c r="E86" s="1145"/>
      <c r="F86" s="1145"/>
      <c r="G86" s="1145"/>
      <c r="H86" s="1136" t="s">
        <v>96</v>
      </c>
      <c r="I86" s="1137"/>
      <c r="J86" s="451">
        <f>'12.analisa'!M63</f>
        <v>83900</v>
      </c>
    </row>
    <row r="87" spans="2:10" ht="34.5" hidden="1" customHeight="1">
      <c r="B87" s="429"/>
      <c r="C87" s="1144"/>
      <c r="D87" s="1145"/>
      <c r="E87" s="1145"/>
      <c r="F87" s="1145"/>
      <c r="G87" s="1145"/>
      <c r="H87" s="1136"/>
      <c r="I87" s="1137"/>
      <c r="J87" s="451"/>
    </row>
    <row r="88" spans="2:10" s="409" customFormat="1" ht="34.5" hidden="1" customHeight="1">
      <c r="B88" s="430"/>
      <c r="C88" s="431"/>
      <c r="D88" s="432"/>
      <c r="E88" s="432"/>
      <c r="F88" s="432"/>
      <c r="G88" s="432"/>
      <c r="H88" s="430"/>
      <c r="I88" s="432"/>
      <c r="J88" s="452"/>
    </row>
    <row r="89" spans="2:10" s="409" customFormat="1" ht="14.25" hidden="1" customHeight="1">
      <c r="B89" s="425"/>
      <c r="C89" s="424"/>
      <c r="D89" s="424"/>
      <c r="E89" s="412"/>
      <c r="F89" s="424"/>
      <c r="G89" s="423"/>
      <c r="H89" s="419"/>
      <c r="I89" s="419"/>
      <c r="J89" s="419"/>
    </row>
    <row r="90" spans="2:10" s="409" customFormat="1" ht="14.25" hidden="1" customHeight="1">
      <c r="B90" s="425"/>
      <c r="C90" s="424"/>
      <c r="D90" s="424"/>
      <c r="E90" s="424"/>
      <c r="F90" s="424"/>
      <c r="G90" s="423"/>
      <c r="H90" s="419"/>
      <c r="I90" s="419"/>
      <c r="J90" s="419"/>
    </row>
    <row r="91" spans="2:10" ht="14.25" hidden="1" customHeight="1">
      <c r="B91" s="425"/>
      <c r="C91" s="424"/>
      <c r="D91" s="424"/>
      <c r="E91" s="424"/>
      <c r="F91" s="424"/>
      <c r="G91" s="423"/>
      <c r="H91" s="1139" t="str">
        <f>H40</f>
        <v>KEPALA DESA PULOREJO</v>
      </c>
      <c r="I91" s="1139"/>
      <c r="J91" s="1139"/>
    </row>
    <row r="92" spans="2:10" ht="14.25" hidden="1" customHeight="1">
      <c r="B92" s="425"/>
      <c r="C92" s="424"/>
      <c r="D92" s="424"/>
      <c r="E92" s="424"/>
      <c r="F92" s="424"/>
      <c r="G92" s="423"/>
      <c r="H92" s="419"/>
      <c r="I92" s="419"/>
      <c r="J92" s="419"/>
    </row>
    <row r="93" spans="2:10" ht="14.25" hidden="1" customHeight="1">
      <c r="B93" s="425"/>
      <c r="C93" s="424"/>
      <c r="D93" s="424"/>
      <c r="E93" s="424"/>
      <c r="F93" s="424"/>
      <c r="G93" s="423"/>
      <c r="H93" s="419"/>
      <c r="I93" s="419"/>
      <c r="J93" s="419"/>
    </row>
    <row r="94" spans="2:10" ht="14.25" hidden="1" customHeight="1">
      <c r="B94" s="425"/>
      <c r="C94" s="424"/>
      <c r="D94" s="424"/>
      <c r="E94" s="424"/>
      <c r="F94" s="424"/>
      <c r="G94" s="423"/>
      <c r="H94" s="419"/>
      <c r="I94" s="419"/>
      <c r="J94" s="419"/>
    </row>
    <row r="95" spans="2:10" ht="14.25" hidden="1" customHeight="1">
      <c r="B95" s="425"/>
      <c r="C95" s="424"/>
      <c r="D95" s="424"/>
      <c r="E95" s="424"/>
      <c r="F95" s="424"/>
      <c r="G95" s="423"/>
      <c r="H95" s="1139" t="s">
        <v>79</v>
      </c>
      <c r="I95" s="1139"/>
      <c r="J95" s="1139"/>
    </row>
    <row r="96" spans="2:10" ht="14.25" hidden="1" customHeight="1">
      <c r="B96" s="425"/>
      <c r="C96" s="424"/>
      <c r="D96" s="424"/>
      <c r="E96" s="424"/>
      <c r="F96" s="424"/>
      <c r="G96" s="423"/>
      <c r="H96" s="419"/>
      <c r="I96" s="419"/>
      <c r="J96" s="419"/>
    </row>
    <row r="97" spans="2:10" ht="14.25" hidden="1" customHeight="1">
      <c r="B97" s="425"/>
      <c r="C97" s="424"/>
      <c r="D97" s="424"/>
      <c r="E97" s="424"/>
      <c r="F97" s="424"/>
      <c r="G97" s="423"/>
      <c r="H97" s="419"/>
      <c r="I97" s="419"/>
      <c r="J97" s="419"/>
    </row>
    <row r="98" spans="2:10" ht="14.25" hidden="1" customHeight="1">
      <c r="B98" s="425"/>
      <c r="C98" s="424"/>
      <c r="D98" s="424"/>
      <c r="E98" s="424"/>
      <c r="F98" s="424"/>
      <c r="G98" s="423"/>
      <c r="H98" s="419"/>
      <c r="I98" s="419"/>
      <c r="J98" s="419"/>
    </row>
    <row r="99" spans="2:10" ht="14.25" hidden="1" customHeight="1">
      <c r="B99" s="425"/>
      <c r="C99" s="424"/>
      <c r="D99" s="424"/>
      <c r="E99" s="424"/>
      <c r="F99" s="424"/>
      <c r="G99" s="423"/>
      <c r="H99" s="419"/>
      <c r="I99" s="419"/>
      <c r="J99" s="419"/>
    </row>
    <row r="100" spans="2:10" ht="14.25" hidden="1" customHeight="1">
      <c r="B100" s="425"/>
      <c r="C100" s="424"/>
      <c r="D100" s="424"/>
      <c r="E100" s="424"/>
      <c r="F100" s="424"/>
      <c r="G100" s="423"/>
      <c r="H100" s="419"/>
      <c r="I100" s="419"/>
      <c r="J100" s="419"/>
    </row>
    <row r="101" spans="2:10" ht="14.25" hidden="1" customHeight="1">
      <c r="B101" s="425"/>
      <c r="C101" s="424"/>
      <c r="D101" s="424"/>
      <c r="E101" s="424"/>
      <c r="F101" s="424"/>
      <c r="G101" s="423"/>
      <c r="H101" s="419"/>
      <c r="I101" s="419"/>
      <c r="J101" s="419"/>
    </row>
    <row r="102" spans="2:10" ht="14.25" hidden="1" customHeight="1">
      <c r="B102" s="425"/>
      <c r="C102" s="424"/>
      <c r="D102" s="424"/>
      <c r="E102" s="424"/>
      <c r="F102" s="424"/>
      <c r="G102" s="423"/>
      <c r="H102" s="419"/>
      <c r="I102" s="419"/>
      <c r="J102" s="419"/>
    </row>
    <row r="103" spans="2:10" ht="14.25" hidden="1" customHeight="1">
      <c r="B103" s="425"/>
      <c r="C103" s="424"/>
      <c r="D103" s="424"/>
      <c r="E103" s="424"/>
      <c r="F103" s="424"/>
      <c r="G103" s="423"/>
      <c r="H103" s="419"/>
      <c r="I103" s="419"/>
      <c r="J103" s="419"/>
    </row>
    <row r="104" spans="2:10" ht="14.25" hidden="1" customHeight="1">
      <c r="B104" s="425"/>
      <c r="C104" s="424"/>
      <c r="D104" s="424"/>
      <c r="E104" s="424"/>
      <c r="F104" s="424"/>
      <c r="G104" s="423"/>
      <c r="H104" s="419"/>
      <c r="I104" s="419"/>
      <c r="J104" s="419"/>
    </row>
    <row r="105" spans="2:10" hidden="1">
      <c r="C105" s="421"/>
      <c r="D105" s="419"/>
      <c r="E105" s="419"/>
      <c r="F105" s="419" t="s">
        <v>108</v>
      </c>
      <c r="G105" s="426"/>
      <c r="H105" s="421"/>
      <c r="I105" s="421"/>
      <c r="J105" s="421"/>
    </row>
    <row r="106" spans="2:10" hidden="1">
      <c r="B106" s="421"/>
      <c r="C106" s="421"/>
      <c r="D106" s="421"/>
      <c r="E106" s="419"/>
      <c r="F106" s="419"/>
      <c r="G106" s="419"/>
      <c r="H106" s="421" t="s">
        <v>86</v>
      </c>
      <c r="I106" s="421"/>
    </row>
    <row r="107" spans="2:10" hidden="1">
      <c r="B107" s="421"/>
      <c r="C107" s="421"/>
      <c r="D107" s="421"/>
      <c r="E107" s="419"/>
      <c r="F107" s="419"/>
      <c r="G107" s="419"/>
      <c r="H107" s="427" t="s">
        <v>87</v>
      </c>
      <c r="I107" s="427"/>
      <c r="J107" s="447"/>
    </row>
    <row r="108" spans="2:10" hidden="1">
      <c r="B108" s="419"/>
      <c r="C108" s="419"/>
      <c r="D108" s="419"/>
      <c r="E108" s="419"/>
      <c r="F108" s="419"/>
      <c r="G108" s="419"/>
      <c r="H108" s="419"/>
      <c r="I108" s="419"/>
      <c r="J108" s="419"/>
    </row>
    <row r="109" spans="2:10" s="410" customFormat="1">
      <c r="B109" s="1161" t="s">
        <v>109</v>
      </c>
      <c r="C109" s="1162"/>
      <c r="D109" s="1162"/>
      <c r="E109" s="1162"/>
      <c r="F109" s="1162"/>
      <c r="G109" s="1162"/>
      <c r="H109" s="1162"/>
      <c r="I109" s="1162"/>
      <c r="J109" s="1162"/>
    </row>
    <row r="110" spans="2:10" s="410" customFormat="1" ht="17.25" customHeight="1">
      <c r="B110" s="1161" t="str">
        <f>INPUT!M4&amp;" "&amp;INPUT!M5</f>
        <v>Dana Desa 2021</v>
      </c>
      <c r="C110" s="1161"/>
      <c r="D110" s="1161"/>
      <c r="E110" s="1161"/>
      <c r="F110" s="1161"/>
      <c r="G110" s="1161"/>
      <c r="H110" s="1161"/>
      <c r="I110" s="1161"/>
      <c r="J110" s="1161"/>
    </row>
    <row r="111" spans="2:10" s="410" customFormat="1" ht="32.25" customHeight="1">
      <c r="B111" s="433"/>
      <c r="C111" s="433"/>
      <c r="D111" s="434"/>
      <c r="E111" s="434"/>
      <c r="F111" s="434"/>
      <c r="G111" s="434"/>
      <c r="H111" s="434"/>
      <c r="I111" s="434"/>
      <c r="J111" s="434"/>
    </row>
    <row r="112" spans="2:10" s="411" customFormat="1" ht="15" customHeight="1">
      <c r="B112" s="1172" t="s">
        <v>90</v>
      </c>
      <c r="C112" s="1172" t="s">
        <v>110</v>
      </c>
      <c r="D112" s="1172"/>
      <c r="E112" s="1172"/>
      <c r="F112" s="1172"/>
      <c r="G112" s="1172"/>
      <c r="H112" s="1172" t="s">
        <v>92</v>
      </c>
      <c r="I112" s="1173"/>
      <c r="J112" s="453" t="s">
        <v>93</v>
      </c>
    </row>
    <row r="113" spans="2:18" s="411" customFormat="1" ht="15" customHeight="1">
      <c r="B113" s="1172"/>
      <c r="C113" s="1172"/>
      <c r="D113" s="1172"/>
      <c r="E113" s="1172"/>
      <c r="F113" s="1172"/>
      <c r="G113" s="1172"/>
      <c r="H113" s="1172"/>
      <c r="I113" s="1173"/>
      <c r="J113" s="454" t="s">
        <v>94</v>
      </c>
    </row>
    <row r="114" spans="2:18" s="411" customFormat="1" ht="14.25" customHeight="1">
      <c r="B114" s="435">
        <v>1</v>
      </c>
      <c r="C114" s="1163">
        <v>2</v>
      </c>
      <c r="D114" s="1163"/>
      <c r="E114" s="1163"/>
      <c r="F114" s="1163"/>
      <c r="G114" s="1163"/>
      <c r="H114" s="1163">
        <v>3</v>
      </c>
      <c r="I114" s="1163"/>
      <c r="J114" s="435">
        <v>4</v>
      </c>
    </row>
    <row r="115" spans="2:18" s="411" customFormat="1" ht="14.25" customHeight="1">
      <c r="B115" s="436"/>
      <c r="C115" s="1149" t="s">
        <v>111</v>
      </c>
      <c r="D115" s="1150"/>
      <c r="E115" s="1150"/>
      <c r="F115" s="1150"/>
      <c r="G115" s="1151"/>
      <c r="H115" s="437"/>
      <c r="I115" s="437"/>
      <c r="J115" s="455"/>
    </row>
    <row r="116" spans="2:18" s="410" customFormat="1" ht="6" customHeight="1">
      <c r="B116" s="438"/>
      <c r="C116" s="1152"/>
      <c r="D116" s="1153"/>
      <c r="E116" s="1153"/>
      <c r="F116" s="1153"/>
      <c r="G116" s="1154"/>
      <c r="H116" s="439"/>
      <c r="I116" s="439"/>
      <c r="J116" s="456"/>
    </row>
    <row r="117" spans="2:18" s="411" customFormat="1" ht="14.25" customHeight="1">
      <c r="B117" s="440">
        <v>1</v>
      </c>
      <c r="C117" s="584"/>
      <c r="D117" s="1155" t="s">
        <v>346</v>
      </c>
      <c r="E117" s="1156"/>
      <c r="F117" s="1156"/>
      <c r="G117" s="1157"/>
      <c r="H117" s="1158" t="s">
        <v>133</v>
      </c>
      <c r="I117" s="1159"/>
      <c r="J117" s="457">
        <v>150000</v>
      </c>
      <c r="M117" s="547" t="s">
        <v>332</v>
      </c>
      <c r="O117" s="548">
        <v>1562500</v>
      </c>
      <c r="Q117" s="550">
        <f>1/P118</f>
        <v>71.428571428571416</v>
      </c>
      <c r="R117" s="549">
        <f>O117/Q117</f>
        <v>21875.000000000004</v>
      </c>
    </row>
    <row r="118" spans="2:18" s="411" customFormat="1" ht="14.25" customHeight="1">
      <c r="B118" s="440">
        <v>2</v>
      </c>
      <c r="C118" s="668"/>
      <c r="D118" s="578" t="s">
        <v>347</v>
      </c>
      <c r="E118" s="666"/>
      <c r="F118" s="666"/>
      <c r="G118" s="445"/>
      <c r="H118" s="1160" t="s">
        <v>348</v>
      </c>
      <c r="I118" s="1159"/>
      <c r="J118" s="457">
        <v>47000</v>
      </c>
      <c r="M118" s="458"/>
      <c r="P118" s="411">
        <f>0.05*0.07*4</f>
        <v>1.4000000000000002E-2</v>
      </c>
    </row>
    <row r="119" spans="2:18" s="411" customFormat="1" ht="14.25" customHeight="1">
      <c r="B119" s="533">
        <v>3</v>
      </c>
      <c r="C119" s="441"/>
      <c r="D119" s="578" t="s">
        <v>341</v>
      </c>
      <c r="E119" s="442"/>
      <c r="F119" s="442"/>
      <c r="G119" s="445"/>
      <c r="H119" s="1160" t="s">
        <v>133</v>
      </c>
      <c r="I119" s="1159"/>
      <c r="J119" s="457">
        <v>110000</v>
      </c>
      <c r="M119" s="458">
        <v>4000000</v>
      </c>
      <c r="Q119" s="411">
        <f>0.04*0.06*4</f>
        <v>9.5999999999999992E-3</v>
      </c>
      <c r="R119" s="411">
        <f>1/Q119</f>
        <v>104.16666666666667</v>
      </c>
    </row>
    <row r="120" spans="2:18" s="411" customFormat="1" ht="14.25" customHeight="1">
      <c r="B120" s="533">
        <v>4</v>
      </c>
      <c r="C120" s="441"/>
      <c r="D120" s="578" t="s">
        <v>350</v>
      </c>
      <c r="E120" s="442"/>
      <c r="F120" s="442"/>
      <c r="G120" s="443"/>
      <c r="H120" s="1158" t="s">
        <v>133</v>
      </c>
      <c r="I120" s="1159"/>
      <c r="J120" s="457">
        <v>100000</v>
      </c>
      <c r="M120" s="458"/>
      <c r="N120" s="554"/>
      <c r="R120" s="549">
        <f>O117/R119</f>
        <v>15000</v>
      </c>
    </row>
    <row r="121" spans="2:18" s="411" customFormat="1" ht="14.25" customHeight="1">
      <c r="B121" s="753">
        <v>5</v>
      </c>
      <c r="C121" s="752"/>
      <c r="D121" s="790" t="s">
        <v>383</v>
      </c>
      <c r="E121" s="750"/>
      <c r="F121" s="750"/>
      <c r="G121" s="751"/>
      <c r="H121" s="1158" t="s">
        <v>133</v>
      </c>
      <c r="I121" s="1159"/>
      <c r="J121" s="457">
        <v>130000</v>
      </c>
      <c r="M121" s="458"/>
      <c r="P121" s="411">
        <f>0.2*0.02*4</f>
        <v>1.6E-2</v>
      </c>
    </row>
    <row r="122" spans="2:18" s="411" customFormat="1" ht="14.25" customHeight="1">
      <c r="B122" s="533">
        <v>6</v>
      </c>
      <c r="C122" s="441"/>
      <c r="D122" s="790" t="s">
        <v>384</v>
      </c>
      <c r="E122" s="442"/>
      <c r="F122" s="442"/>
      <c r="G122" s="443"/>
      <c r="H122" s="1158" t="s">
        <v>133</v>
      </c>
      <c r="I122" s="1159"/>
      <c r="J122" s="457">
        <v>200000</v>
      </c>
      <c r="M122" s="458"/>
      <c r="Q122" s="411">
        <f>1/P121</f>
        <v>62.5</v>
      </c>
    </row>
    <row r="123" spans="2:18" s="411" customFormat="1" ht="14.25" customHeight="1">
      <c r="B123" s="533">
        <v>7</v>
      </c>
      <c r="C123" s="441"/>
      <c r="D123" s="790" t="s">
        <v>379</v>
      </c>
      <c r="E123" s="442"/>
      <c r="F123" s="442"/>
      <c r="G123" s="443"/>
      <c r="H123" s="1166" t="s">
        <v>382</v>
      </c>
      <c r="I123" s="1166"/>
      <c r="J123" s="457">
        <v>50</v>
      </c>
      <c r="M123" s="458"/>
      <c r="Q123" s="549">
        <f>O117/Q122</f>
        <v>25000</v>
      </c>
    </row>
    <row r="124" spans="2:18" s="411" customFormat="1" ht="14.25" customHeight="1">
      <c r="B124" s="533">
        <v>8</v>
      </c>
      <c r="C124" s="441"/>
      <c r="D124" s="446" t="s">
        <v>391</v>
      </c>
      <c r="E124" s="442"/>
      <c r="F124" s="442"/>
      <c r="G124" s="443"/>
      <c r="H124" s="1166" t="s">
        <v>392</v>
      </c>
      <c r="I124" s="1166"/>
      <c r="J124" s="457">
        <v>90000</v>
      </c>
      <c r="L124" s="549">
        <f>J124/7.4</f>
        <v>12162.162162162162</v>
      </c>
      <c r="M124" s="458" t="s">
        <v>297</v>
      </c>
    </row>
    <row r="125" spans="2:18" s="411" customFormat="1" ht="14.25" customHeight="1">
      <c r="B125" s="753">
        <v>9</v>
      </c>
      <c r="C125" s="752"/>
      <c r="D125" s="446" t="s">
        <v>393</v>
      </c>
      <c r="E125" s="750"/>
      <c r="F125" s="750"/>
      <c r="G125" s="751"/>
      <c r="H125" s="1166" t="s">
        <v>392</v>
      </c>
      <c r="I125" s="1166"/>
      <c r="J125" s="457">
        <v>35000</v>
      </c>
      <c r="L125" s="549">
        <f>J125/2.66</f>
        <v>13157.894736842105</v>
      </c>
      <c r="M125" s="458" t="s">
        <v>297</v>
      </c>
      <c r="N125" s="549">
        <f>J124/10.7</f>
        <v>8411.2149532710282</v>
      </c>
    </row>
    <row r="126" spans="2:18" s="411" customFormat="1" ht="14.25" customHeight="1">
      <c r="B126" s="533">
        <v>10</v>
      </c>
      <c r="C126" s="532"/>
      <c r="D126" s="446" t="s">
        <v>394</v>
      </c>
      <c r="E126" s="530"/>
      <c r="F126" s="530"/>
      <c r="G126" s="531"/>
      <c r="H126" s="1125" t="s">
        <v>112</v>
      </c>
      <c r="I126" s="1131"/>
      <c r="J126" s="457">
        <v>20000</v>
      </c>
      <c r="M126" s="458"/>
      <c r="N126" s="549">
        <f>4.7*N125</f>
        <v>39532.710280373831</v>
      </c>
    </row>
    <row r="127" spans="2:18" s="411" customFormat="1" ht="14.25" customHeight="1">
      <c r="B127" s="533">
        <v>11</v>
      </c>
      <c r="C127" s="441"/>
      <c r="D127" s="446" t="s">
        <v>407</v>
      </c>
      <c r="E127" s="442"/>
      <c r="F127" s="442"/>
      <c r="G127" s="443"/>
      <c r="H127" s="1125" t="s">
        <v>112</v>
      </c>
      <c r="I127" s="1126"/>
      <c r="J127" s="457">
        <v>20000</v>
      </c>
      <c r="M127" s="458"/>
      <c r="N127" s="549">
        <f>7.4*N125</f>
        <v>62242.990654205612</v>
      </c>
    </row>
    <row r="128" spans="2:18" s="411" customFormat="1" ht="14.25" customHeight="1">
      <c r="B128" s="533">
        <v>12</v>
      </c>
      <c r="C128" s="441"/>
      <c r="D128" s="446" t="s">
        <v>411</v>
      </c>
      <c r="E128" s="442"/>
      <c r="F128" s="442"/>
      <c r="G128" s="443"/>
      <c r="H128" s="1125" t="s">
        <v>133</v>
      </c>
      <c r="I128" s="1126"/>
      <c r="J128" s="457">
        <v>1800000</v>
      </c>
      <c r="M128" s="458"/>
    </row>
    <row r="129" spans="2:13" s="411" customFormat="1" ht="15.75" customHeight="1">
      <c r="B129" s="753">
        <v>13</v>
      </c>
      <c r="C129" s="752"/>
      <c r="D129" s="446" t="s">
        <v>408</v>
      </c>
      <c r="E129" s="750"/>
      <c r="F129" s="750"/>
      <c r="G129" s="751"/>
      <c r="H129" s="1125" t="s">
        <v>382</v>
      </c>
      <c r="I129" s="1126"/>
      <c r="J129" s="457">
        <v>30000</v>
      </c>
      <c r="M129" s="458"/>
    </row>
    <row r="130" spans="2:13" s="411" customFormat="1" ht="15.75" customHeight="1">
      <c r="B130" s="753">
        <v>14</v>
      </c>
      <c r="C130" s="752"/>
      <c r="D130" s="446" t="s">
        <v>423</v>
      </c>
      <c r="E130" s="750"/>
      <c r="F130" s="750"/>
      <c r="G130" s="750"/>
      <c r="H130" s="1125" t="s">
        <v>424</v>
      </c>
      <c r="I130" s="1126"/>
      <c r="J130" s="457">
        <v>90000</v>
      </c>
      <c r="M130" s="458"/>
    </row>
    <row r="131" spans="2:13" s="411" customFormat="1" ht="15.75" customHeight="1">
      <c r="B131" s="753">
        <v>15</v>
      </c>
      <c r="C131" s="752"/>
      <c r="D131" s="446" t="s">
        <v>425</v>
      </c>
      <c r="E131" s="750"/>
      <c r="F131" s="750"/>
      <c r="G131" s="750"/>
      <c r="H131" s="1125" t="s">
        <v>392</v>
      </c>
      <c r="I131" s="1126"/>
      <c r="J131" s="457">
        <v>15000</v>
      </c>
      <c r="M131" s="458"/>
    </row>
    <row r="132" spans="2:13" s="411" customFormat="1" ht="15.75" customHeight="1">
      <c r="B132" s="533">
        <v>16</v>
      </c>
      <c r="C132" s="441"/>
      <c r="D132" s="446" t="s">
        <v>429</v>
      </c>
      <c r="E132" s="442"/>
      <c r="F132" s="442"/>
      <c r="G132" s="442"/>
      <c r="H132" s="1125" t="s">
        <v>115</v>
      </c>
      <c r="I132" s="1126"/>
      <c r="J132" s="457">
        <v>600</v>
      </c>
      <c r="M132" s="458"/>
    </row>
    <row r="133" spans="2:13" s="411" customFormat="1" ht="15.75" customHeight="1">
      <c r="B133" s="533">
        <v>17</v>
      </c>
      <c r="C133" s="441"/>
      <c r="D133" s="446" t="s">
        <v>436</v>
      </c>
      <c r="E133" s="442"/>
      <c r="F133" s="442"/>
      <c r="G133" s="442"/>
      <c r="H133" s="1125" t="s">
        <v>112</v>
      </c>
      <c r="I133" s="1126"/>
      <c r="J133" s="457">
        <v>25000</v>
      </c>
      <c r="M133" s="458"/>
    </row>
    <row r="134" spans="2:13" s="411" customFormat="1" ht="15.75" customHeight="1">
      <c r="B134" s="533">
        <v>18</v>
      </c>
      <c r="C134" s="441"/>
      <c r="D134" s="446" t="s">
        <v>435</v>
      </c>
      <c r="E134" s="442"/>
      <c r="F134" s="442"/>
      <c r="G134" s="442"/>
      <c r="H134" s="1125" t="s">
        <v>112</v>
      </c>
      <c r="I134" s="1126"/>
      <c r="J134" s="457">
        <v>50000</v>
      </c>
      <c r="M134" s="458"/>
    </row>
    <row r="135" spans="2:13" s="411" customFormat="1" ht="15.75" customHeight="1">
      <c r="B135" s="764">
        <v>19</v>
      </c>
      <c r="C135" s="765"/>
      <c r="D135" s="446" t="s">
        <v>433</v>
      </c>
      <c r="E135" s="763"/>
      <c r="F135" s="763"/>
      <c r="G135" s="763"/>
      <c r="H135" s="1125" t="s">
        <v>112</v>
      </c>
      <c r="I135" s="1126"/>
      <c r="J135" s="457">
        <v>20000</v>
      </c>
      <c r="M135" s="458"/>
    </row>
    <row r="136" spans="2:13" s="411" customFormat="1" ht="15.75" customHeight="1">
      <c r="B136" s="764">
        <v>20</v>
      </c>
      <c r="C136" s="765"/>
      <c r="D136" s="446" t="s">
        <v>292</v>
      </c>
      <c r="E136" s="763"/>
      <c r="F136" s="763"/>
      <c r="G136" s="763"/>
      <c r="H136" s="1125" t="s">
        <v>133</v>
      </c>
      <c r="I136" s="1126"/>
      <c r="J136" s="457">
        <v>45000</v>
      </c>
      <c r="M136" s="458"/>
    </row>
    <row r="137" spans="2:13" s="411" customFormat="1" ht="15.75" customHeight="1">
      <c r="B137" s="806">
        <v>21</v>
      </c>
      <c r="C137" s="803"/>
      <c r="D137" s="446" t="s">
        <v>442</v>
      </c>
      <c r="E137" s="804"/>
      <c r="F137" s="804"/>
      <c r="G137" s="804"/>
      <c r="H137" s="1125" t="s">
        <v>443</v>
      </c>
      <c r="I137" s="1126"/>
      <c r="J137" s="457">
        <v>55000</v>
      </c>
      <c r="M137" s="458"/>
    </row>
    <row r="138" spans="2:13" s="411" customFormat="1" ht="15.75" customHeight="1">
      <c r="B138" s="806">
        <v>22</v>
      </c>
      <c r="C138" s="803"/>
      <c r="D138" s="446" t="s">
        <v>444</v>
      </c>
      <c r="E138" s="804"/>
      <c r="F138" s="804"/>
      <c r="G138" s="804"/>
      <c r="H138" s="1125" t="s">
        <v>297</v>
      </c>
      <c r="I138" s="1126"/>
      <c r="J138" s="457">
        <v>20000</v>
      </c>
      <c r="M138" s="458"/>
    </row>
    <row r="139" spans="2:13" s="411" customFormat="1" ht="15.75" customHeight="1">
      <c r="B139" s="806">
        <v>23</v>
      </c>
      <c r="C139" s="803"/>
      <c r="D139" s="446" t="s">
        <v>569</v>
      </c>
      <c r="E139" s="804"/>
      <c r="F139" s="804"/>
      <c r="G139" s="804"/>
      <c r="H139" s="1125" t="s">
        <v>392</v>
      </c>
      <c r="I139" s="1126"/>
      <c r="J139" s="457">
        <v>21000</v>
      </c>
      <c r="M139" s="458"/>
    </row>
    <row r="140" spans="2:13" s="411" customFormat="1" ht="15.75" customHeight="1">
      <c r="B140" s="533">
        <v>24</v>
      </c>
      <c r="C140" s="441"/>
      <c r="D140" s="446" t="s">
        <v>447</v>
      </c>
      <c r="E140" s="442"/>
      <c r="F140" s="442"/>
      <c r="G140" s="442"/>
      <c r="H140" s="1125" t="s">
        <v>112</v>
      </c>
      <c r="I140" s="1126"/>
      <c r="J140" s="457">
        <v>60000</v>
      </c>
      <c r="M140" s="458"/>
    </row>
    <row r="141" spans="2:13" s="411" customFormat="1" ht="15.75" customHeight="1">
      <c r="B141" s="806">
        <v>25</v>
      </c>
      <c r="C141" s="803"/>
      <c r="D141" s="446" t="s">
        <v>454</v>
      </c>
      <c r="E141" s="804"/>
      <c r="F141" s="804"/>
      <c r="G141" s="804"/>
      <c r="H141" s="1125" t="s">
        <v>417</v>
      </c>
      <c r="I141" s="1126"/>
      <c r="J141" s="457">
        <v>60000</v>
      </c>
      <c r="M141" s="458"/>
    </row>
    <row r="142" spans="2:13" s="411" customFormat="1" ht="15.75" customHeight="1">
      <c r="B142" s="806">
        <v>26</v>
      </c>
      <c r="C142" s="803"/>
      <c r="D142" s="446" t="s">
        <v>458</v>
      </c>
      <c r="E142" s="804"/>
      <c r="F142" s="804"/>
      <c r="G142" s="804"/>
      <c r="H142" s="1125" t="s">
        <v>392</v>
      </c>
      <c r="I142" s="1126"/>
      <c r="J142" s="457">
        <v>70000</v>
      </c>
      <c r="M142" s="458"/>
    </row>
    <row r="143" spans="2:13" s="411" customFormat="1" ht="15.75" customHeight="1">
      <c r="B143" s="806">
        <v>27</v>
      </c>
      <c r="C143" s="803"/>
      <c r="D143" s="446" t="s">
        <v>459</v>
      </c>
      <c r="E143" s="804"/>
      <c r="F143" s="804"/>
      <c r="G143" s="804"/>
      <c r="H143" s="1125" t="s">
        <v>392</v>
      </c>
      <c r="I143" s="1126"/>
      <c r="J143" s="457">
        <v>45000</v>
      </c>
      <c r="M143" s="458"/>
    </row>
    <row r="144" spans="2:13" s="411" customFormat="1" ht="15.75" customHeight="1">
      <c r="B144" s="806">
        <v>28</v>
      </c>
      <c r="C144" s="803"/>
      <c r="D144" s="446" t="s">
        <v>575</v>
      </c>
      <c r="E144" s="804"/>
      <c r="F144" s="804"/>
      <c r="G144" s="804"/>
      <c r="H144" s="1125" t="s">
        <v>115</v>
      </c>
      <c r="I144" s="1126"/>
      <c r="J144" s="457">
        <v>400</v>
      </c>
      <c r="M144" s="458"/>
    </row>
    <row r="145" spans="2:13" s="411" customFormat="1" ht="15.75" customHeight="1">
      <c r="B145" s="806">
        <v>29</v>
      </c>
      <c r="C145" s="803"/>
      <c r="D145" s="446" t="s">
        <v>576</v>
      </c>
      <c r="E145" s="804"/>
      <c r="F145" s="804"/>
      <c r="G145" s="804"/>
      <c r="H145" s="1125" t="s">
        <v>115</v>
      </c>
      <c r="I145" s="1126"/>
      <c r="J145" s="457">
        <v>400</v>
      </c>
      <c r="M145" s="458"/>
    </row>
    <row r="146" spans="2:13" s="411" customFormat="1" ht="15.75" customHeight="1">
      <c r="B146" s="806">
        <v>30</v>
      </c>
      <c r="C146" s="803"/>
      <c r="D146" s="446" t="s">
        <v>457</v>
      </c>
      <c r="E146" s="804"/>
      <c r="F146" s="804"/>
      <c r="G146" s="804"/>
      <c r="H146" s="1125" t="s">
        <v>115</v>
      </c>
      <c r="I146" s="1126"/>
      <c r="J146" s="457">
        <v>5000</v>
      </c>
      <c r="M146" s="458"/>
    </row>
    <row r="147" spans="2:13" s="411" customFormat="1" ht="15.75" customHeight="1">
      <c r="B147" s="806">
        <v>31</v>
      </c>
      <c r="C147" s="803"/>
      <c r="D147" s="446" t="s">
        <v>463</v>
      </c>
      <c r="E147" s="804"/>
      <c r="F147" s="804"/>
      <c r="G147" s="804"/>
      <c r="H147" s="1125" t="s">
        <v>169</v>
      </c>
      <c r="I147" s="1126"/>
      <c r="J147" s="457">
        <v>55000</v>
      </c>
      <c r="M147" s="458"/>
    </row>
    <row r="148" spans="2:13" s="411" customFormat="1" ht="15.75" customHeight="1">
      <c r="B148" s="816">
        <v>32</v>
      </c>
      <c r="C148" s="815"/>
      <c r="D148" s="446" t="s">
        <v>586</v>
      </c>
      <c r="E148" s="813"/>
      <c r="F148" s="813"/>
      <c r="G148" s="813"/>
      <c r="H148" s="1125" t="s">
        <v>133</v>
      </c>
      <c r="I148" s="1126"/>
      <c r="J148" s="457">
        <v>6000000</v>
      </c>
      <c r="M148" s="458"/>
    </row>
    <row r="149" spans="2:13" s="411" customFormat="1" ht="15.75" customHeight="1">
      <c r="B149" s="816">
        <v>33</v>
      </c>
      <c r="C149" s="815"/>
      <c r="D149" s="446" t="s">
        <v>472</v>
      </c>
      <c r="E149" s="813"/>
      <c r="F149" s="813"/>
      <c r="G149" s="813"/>
      <c r="H149" s="1125" t="s">
        <v>112</v>
      </c>
      <c r="I149" s="1126"/>
      <c r="J149" s="457">
        <v>15000</v>
      </c>
      <c r="M149" s="458"/>
    </row>
    <row r="150" spans="2:13" s="411" customFormat="1" ht="15.75" customHeight="1">
      <c r="B150" s="816">
        <v>34</v>
      </c>
      <c r="C150" s="815"/>
      <c r="D150" s="446" t="s">
        <v>589</v>
      </c>
      <c r="E150" s="813"/>
      <c r="F150" s="813"/>
      <c r="G150" s="813"/>
      <c r="H150" s="1125" t="s">
        <v>482</v>
      </c>
      <c r="I150" s="1126"/>
      <c r="J150" s="457">
        <v>80000</v>
      </c>
      <c r="M150" s="458"/>
    </row>
    <row r="151" spans="2:13" s="411" customFormat="1" ht="15.75" customHeight="1">
      <c r="B151" s="816">
        <v>35</v>
      </c>
      <c r="C151" s="815"/>
      <c r="D151" s="446" t="s">
        <v>490</v>
      </c>
      <c r="E151" s="813"/>
      <c r="F151" s="813"/>
      <c r="G151" s="813"/>
      <c r="H151" s="1125" t="s">
        <v>115</v>
      </c>
      <c r="I151" s="1126"/>
      <c r="J151" s="457">
        <v>175000</v>
      </c>
      <c r="M151" s="458"/>
    </row>
    <row r="152" spans="2:13" s="411" customFormat="1" ht="15.75" customHeight="1">
      <c r="B152" s="816">
        <v>36</v>
      </c>
      <c r="C152" s="815"/>
      <c r="D152" s="446" t="s">
        <v>492</v>
      </c>
      <c r="E152" s="813"/>
      <c r="F152" s="813"/>
      <c r="G152" s="813"/>
      <c r="H152" s="1125" t="s">
        <v>493</v>
      </c>
      <c r="I152" s="1126"/>
      <c r="J152" s="457">
        <v>50000</v>
      </c>
      <c r="M152" s="458"/>
    </row>
    <row r="153" spans="2:13" s="411" customFormat="1" ht="15.75" customHeight="1">
      <c r="B153" s="816">
        <v>37</v>
      </c>
      <c r="C153" s="815"/>
      <c r="D153" s="446" t="s">
        <v>498</v>
      </c>
      <c r="E153" s="813"/>
      <c r="F153" s="813"/>
      <c r="G153" s="813"/>
      <c r="H153" s="1125" t="s">
        <v>493</v>
      </c>
      <c r="I153" s="1126"/>
      <c r="J153" s="457">
        <v>35000</v>
      </c>
      <c r="M153" s="458"/>
    </row>
    <row r="154" spans="2:13" s="411" customFormat="1" ht="15.75" customHeight="1">
      <c r="B154" s="816">
        <v>38</v>
      </c>
      <c r="C154" s="815"/>
      <c r="D154" s="446" t="s">
        <v>501</v>
      </c>
      <c r="E154" s="813"/>
      <c r="F154" s="813"/>
      <c r="G154" s="813"/>
      <c r="H154" s="1125" t="s">
        <v>493</v>
      </c>
      <c r="I154" s="1126"/>
      <c r="J154" s="457">
        <v>40000</v>
      </c>
      <c r="M154" s="458"/>
    </row>
    <row r="155" spans="2:13" s="411" customFormat="1" ht="15.75" customHeight="1">
      <c r="B155" s="816">
        <v>39</v>
      </c>
      <c r="C155" s="815"/>
      <c r="D155" s="446" t="s">
        <v>506</v>
      </c>
      <c r="E155" s="813"/>
      <c r="F155" s="813"/>
      <c r="G155" s="813"/>
      <c r="H155" s="1125" t="s">
        <v>169</v>
      </c>
      <c r="I155" s="1126"/>
      <c r="J155" s="457">
        <v>100000</v>
      </c>
      <c r="M155" s="458"/>
    </row>
    <row r="156" spans="2:13" s="411" customFormat="1" ht="15.75" customHeight="1">
      <c r="B156" s="816">
        <v>40</v>
      </c>
      <c r="C156" s="815"/>
      <c r="D156" s="446" t="s">
        <v>505</v>
      </c>
      <c r="E156" s="813"/>
      <c r="F156" s="813"/>
      <c r="G156" s="813"/>
      <c r="H156" s="1125" t="s">
        <v>112</v>
      </c>
      <c r="I156" s="1126"/>
      <c r="J156" s="457">
        <v>50000</v>
      </c>
      <c r="M156" s="458"/>
    </row>
    <row r="157" spans="2:13" s="411" customFormat="1" ht="15.75" customHeight="1">
      <c r="B157" s="816">
        <v>41</v>
      </c>
      <c r="C157" s="815"/>
      <c r="D157" s="446" t="s">
        <v>469</v>
      </c>
      <c r="E157" s="813"/>
      <c r="F157" s="813"/>
      <c r="G157" s="813"/>
      <c r="H157" s="1125" t="s">
        <v>112</v>
      </c>
      <c r="I157" s="1126"/>
      <c r="J157" s="457">
        <v>21000</v>
      </c>
      <c r="M157" s="458"/>
    </row>
    <row r="158" spans="2:13" s="411" customFormat="1" ht="15.75" customHeight="1">
      <c r="B158" s="816">
        <v>42</v>
      </c>
      <c r="C158" s="815"/>
      <c r="D158" s="446" t="s">
        <v>594</v>
      </c>
      <c r="E158" s="813"/>
      <c r="F158" s="813"/>
      <c r="G158" s="813"/>
      <c r="H158" s="1125" t="s">
        <v>513</v>
      </c>
      <c r="I158" s="1126"/>
      <c r="J158" s="457">
        <v>750000</v>
      </c>
      <c r="M158" s="458" t="s">
        <v>28</v>
      </c>
    </row>
    <row r="159" spans="2:13" s="411" customFormat="1" ht="15.75" customHeight="1">
      <c r="B159" s="816">
        <v>43</v>
      </c>
      <c r="C159" s="815"/>
      <c r="D159" s="446" t="s">
        <v>509</v>
      </c>
      <c r="E159" s="813"/>
      <c r="F159" s="813"/>
      <c r="G159" s="813"/>
      <c r="H159" s="1125" t="s">
        <v>115</v>
      </c>
      <c r="I159" s="1126"/>
      <c r="J159" s="457">
        <v>500</v>
      </c>
      <c r="M159" s="458" t="s">
        <v>231</v>
      </c>
    </row>
    <row r="160" spans="2:13" s="411" customFormat="1" ht="15.75" customHeight="1">
      <c r="B160" s="816">
        <v>44</v>
      </c>
      <c r="C160" s="815"/>
      <c r="D160" s="446" t="s">
        <v>595</v>
      </c>
      <c r="E160" s="813"/>
      <c r="F160" s="813"/>
      <c r="G160" s="813"/>
      <c r="H160" s="1125" t="s">
        <v>392</v>
      </c>
      <c r="I160" s="1126"/>
      <c r="J160" s="457">
        <v>14000</v>
      </c>
      <c r="M160" s="458" t="s">
        <v>471</v>
      </c>
    </row>
    <row r="161" spans="2:13" s="411" customFormat="1" ht="15.75" customHeight="1">
      <c r="B161" s="816">
        <v>45</v>
      </c>
      <c r="C161" s="815"/>
      <c r="D161" s="446" t="s">
        <v>511</v>
      </c>
      <c r="E161" s="813"/>
      <c r="F161" s="813"/>
      <c r="G161" s="813"/>
      <c r="H161" s="1125" t="s">
        <v>513</v>
      </c>
      <c r="I161" s="1126"/>
      <c r="J161" s="457">
        <v>12000</v>
      </c>
      <c r="M161" s="458" t="s">
        <v>513</v>
      </c>
    </row>
    <row r="162" spans="2:13" s="411" customFormat="1" ht="15.75" customHeight="1">
      <c r="B162" s="816">
        <v>46</v>
      </c>
      <c r="C162" s="815"/>
      <c r="D162" s="446" t="s">
        <v>512</v>
      </c>
      <c r="E162" s="813"/>
      <c r="F162" s="813"/>
      <c r="G162" s="813"/>
      <c r="H162" s="1125" t="s">
        <v>231</v>
      </c>
      <c r="I162" s="1126"/>
      <c r="J162" s="457">
        <v>7500</v>
      </c>
      <c r="M162" s="458" t="s">
        <v>231</v>
      </c>
    </row>
    <row r="163" spans="2:13" s="411" customFormat="1" ht="15.75" customHeight="1">
      <c r="B163" s="816">
        <v>47</v>
      </c>
      <c r="C163" s="815"/>
      <c r="D163" s="446" t="s">
        <v>593</v>
      </c>
      <c r="E163" s="813"/>
      <c r="F163" s="813"/>
      <c r="G163" s="813"/>
      <c r="H163" s="1125" t="s">
        <v>231</v>
      </c>
      <c r="I163" s="1126"/>
      <c r="J163" s="457">
        <v>50000</v>
      </c>
      <c r="M163" s="458"/>
    </row>
    <row r="164" spans="2:13" s="411" customFormat="1" ht="15.75" customHeight="1">
      <c r="B164" s="816">
        <v>48</v>
      </c>
      <c r="C164" s="815"/>
      <c r="D164" s="446" t="s">
        <v>600</v>
      </c>
      <c r="E164" s="813"/>
      <c r="F164" s="813"/>
      <c r="G164" s="813"/>
      <c r="H164" s="1125" t="s">
        <v>231</v>
      </c>
      <c r="I164" s="1126"/>
      <c r="J164" s="457">
        <v>35000</v>
      </c>
      <c r="M164" s="458"/>
    </row>
    <row r="165" spans="2:13" s="411" customFormat="1" ht="15.75" customHeight="1">
      <c r="B165" s="816">
        <v>49</v>
      </c>
      <c r="C165" s="815"/>
      <c r="D165" s="446" t="s">
        <v>601</v>
      </c>
      <c r="E165" s="813"/>
      <c r="F165" s="813"/>
      <c r="G165" s="813"/>
      <c r="H165" s="1125" t="s">
        <v>231</v>
      </c>
      <c r="I165" s="1126"/>
      <c r="J165" s="457">
        <v>20000</v>
      </c>
      <c r="M165" s="458"/>
    </row>
    <row r="166" spans="2:13" s="411" customFormat="1" ht="15.75" customHeight="1">
      <c r="B166" s="816">
        <v>50</v>
      </c>
      <c r="C166" s="815"/>
      <c r="D166" s="446" t="s">
        <v>602</v>
      </c>
      <c r="E166" s="813"/>
      <c r="F166" s="813"/>
      <c r="G166" s="813"/>
      <c r="H166" s="1125" t="s">
        <v>231</v>
      </c>
      <c r="I166" s="1126"/>
      <c r="J166" s="457">
        <v>25000</v>
      </c>
      <c r="M166" s="458"/>
    </row>
    <row r="167" spans="2:13" s="411" customFormat="1" ht="15.75" customHeight="1">
      <c r="B167" s="816">
        <v>51</v>
      </c>
      <c r="C167" s="815"/>
      <c r="D167" s="446" t="s">
        <v>603</v>
      </c>
      <c r="E167" s="813"/>
      <c r="F167" s="813"/>
      <c r="G167" s="813"/>
      <c r="H167" s="1125" t="s">
        <v>231</v>
      </c>
      <c r="I167" s="1126"/>
      <c r="J167" s="457">
        <v>25000</v>
      </c>
      <c r="M167" s="458"/>
    </row>
    <row r="168" spans="2:13" s="411" customFormat="1" ht="15.75" customHeight="1">
      <c r="B168" s="816">
        <v>52</v>
      </c>
      <c r="C168" s="815"/>
      <c r="D168" s="446" t="s">
        <v>604</v>
      </c>
      <c r="E168" s="813"/>
      <c r="F168" s="813"/>
      <c r="G168" s="813"/>
      <c r="H168" s="1125" t="s">
        <v>231</v>
      </c>
      <c r="I168" s="1126"/>
      <c r="J168" s="457">
        <v>25000</v>
      </c>
      <c r="M168" s="458"/>
    </row>
    <row r="169" spans="2:13" s="411" customFormat="1" ht="15.75" customHeight="1">
      <c r="B169" s="533"/>
      <c r="C169" s="441"/>
      <c r="D169" s="446"/>
      <c r="E169" s="442"/>
      <c r="F169" s="442"/>
      <c r="G169" s="442"/>
      <c r="H169" s="1165"/>
      <c r="I169" s="1126"/>
      <c r="J169" s="457"/>
      <c r="M169" s="458" t="s">
        <v>336</v>
      </c>
    </row>
    <row r="170" spans="2:13" s="411" customFormat="1" ht="14.25" customHeight="1">
      <c r="B170" s="459"/>
      <c r="C170" s="460"/>
      <c r="D170" s="461"/>
      <c r="E170" s="462" t="s">
        <v>113</v>
      </c>
      <c r="F170" s="462"/>
      <c r="G170" s="463"/>
      <c r="H170" s="464"/>
      <c r="I170" s="464"/>
      <c r="J170" s="479"/>
      <c r="M170" s="458"/>
    </row>
    <row r="171" spans="2:13" s="411" customFormat="1" ht="14.25" customHeight="1">
      <c r="B171" s="440">
        <v>1</v>
      </c>
      <c r="C171" s="441"/>
      <c r="D171" s="13" t="s">
        <v>114</v>
      </c>
      <c r="E171" s="442"/>
      <c r="F171" s="442"/>
      <c r="G171" s="443"/>
      <c r="H171" s="1125" t="s">
        <v>115</v>
      </c>
      <c r="I171" s="1126"/>
      <c r="J171" s="457">
        <v>125000</v>
      </c>
      <c r="M171" s="458"/>
    </row>
    <row r="172" spans="2:13" s="411" customFormat="1" ht="14.25" customHeight="1">
      <c r="B172" s="440">
        <f>B171+1</f>
        <v>2</v>
      </c>
      <c r="C172" s="441"/>
      <c r="D172" s="13" t="s">
        <v>116</v>
      </c>
      <c r="E172" s="442"/>
      <c r="F172" s="442"/>
      <c r="G172" s="443"/>
      <c r="H172" s="1125" t="s">
        <v>115</v>
      </c>
      <c r="I172" s="1126"/>
      <c r="J172" s="457">
        <v>100000</v>
      </c>
      <c r="M172" s="458"/>
    </row>
    <row r="173" spans="2:13" s="411" customFormat="1" ht="14.25" customHeight="1">
      <c r="B173" s="440">
        <f>B172+1</f>
        <v>3</v>
      </c>
      <c r="C173" s="441"/>
      <c r="D173" s="18" t="s">
        <v>117</v>
      </c>
      <c r="E173" s="465"/>
      <c r="F173" s="442"/>
      <c r="G173" s="443"/>
      <c r="H173" s="1125" t="s">
        <v>118</v>
      </c>
      <c r="I173" s="1126"/>
      <c r="J173" s="457">
        <v>200000</v>
      </c>
      <c r="M173" s="458"/>
    </row>
    <row r="174" spans="2:13" s="411" customFormat="1" ht="14.25" customHeight="1">
      <c r="B174" s="459">
        <v>1</v>
      </c>
      <c r="C174" s="1164">
        <v>2</v>
      </c>
      <c r="D174" s="1164"/>
      <c r="E174" s="1164"/>
      <c r="F174" s="1164"/>
      <c r="G174" s="1164"/>
      <c r="H174" s="1164">
        <v>3</v>
      </c>
      <c r="I174" s="1164"/>
      <c r="J174" s="480">
        <v>4</v>
      </c>
    </row>
    <row r="175" spans="2:13" s="411" customFormat="1" ht="14.25" customHeight="1">
      <c r="B175" s="466"/>
      <c r="C175" s="467"/>
      <c r="D175" s="1175" t="s">
        <v>119</v>
      </c>
      <c r="E175" s="1175"/>
      <c r="F175" s="1175"/>
      <c r="G175" s="1176"/>
      <c r="H175" s="445"/>
      <c r="I175" s="481"/>
      <c r="J175" s="482"/>
    </row>
    <row r="176" spans="2:13" s="411" customFormat="1" ht="14.25" customHeight="1">
      <c r="B176" s="441">
        <v>1</v>
      </c>
      <c r="C176" s="441"/>
      <c r="D176" s="1156" t="s">
        <v>120</v>
      </c>
      <c r="E176" s="1156"/>
      <c r="F176" s="1156"/>
      <c r="G176" s="1157"/>
      <c r="H176" s="1177" t="s">
        <v>121</v>
      </c>
      <c r="I176" s="1177"/>
      <c r="J176" s="483">
        <v>90000</v>
      </c>
      <c r="M176" s="458"/>
    </row>
    <row r="177" spans="2:13" s="411" customFormat="1" ht="14.25" customHeight="1">
      <c r="B177" s="441">
        <v>2</v>
      </c>
      <c r="C177" s="441"/>
      <c r="D177" s="445" t="s">
        <v>122</v>
      </c>
      <c r="E177" s="442"/>
      <c r="F177" s="442"/>
      <c r="G177" s="443"/>
      <c r="H177" s="1177" t="s">
        <v>121</v>
      </c>
      <c r="I177" s="1177"/>
      <c r="J177" s="483">
        <v>130000</v>
      </c>
      <c r="M177" s="458"/>
    </row>
    <row r="178" spans="2:13" s="411" customFormat="1" ht="14.25" customHeight="1">
      <c r="B178" s="441">
        <v>3</v>
      </c>
      <c r="C178" s="441"/>
      <c r="D178" s="1156" t="s">
        <v>123</v>
      </c>
      <c r="E178" s="1156"/>
      <c r="F178" s="1156"/>
      <c r="G178" s="1157"/>
      <c r="H178" s="1177" t="s">
        <v>121</v>
      </c>
      <c r="I178" s="1177"/>
      <c r="J178" s="457">
        <v>120000</v>
      </c>
      <c r="M178" s="458"/>
    </row>
    <row r="179" spans="2:13" s="411" customFormat="1" ht="14.25" customHeight="1">
      <c r="B179" s="441">
        <v>4</v>
      </c>
      <c r="C179" s="467"/>
      <c r="D179" s="1156" t="s">
        <v>124</v>
      </c>
      <c r="E179" s="1156"/>
      <c r="F179" s="1156"/>
      <c r="G179" s="1157"/>
      <c r="H179" s="1167" t="s">
        <v>121</v>
      </c>
      <c r="I179" s="1167"/>
      <c r="J179" s="457">
        <v>150000</v>
      </c>
    </row>
    <row r="180" spans="2:13" s="411" customFormat="1" ht="13.5" customHeight="1">
      <c r="B180" s="468"/>
      <c r="C180" s="468"/>
      <c r="D180" s="445"/>
      <c r="E180" s="445"/>
      <c r="F180" s="445"/>
      <c r="G180" s="444"/>
      <c r="H180" s="469"/>
      <c r="I180" s="444"/>
      <c r="J180" s="444"/>
    </row>
    <row r="181" spans="2:13" s="411" customFormat="1" ht="13.5" customHeight="1">
      <c r="B181" s="470"/>
      <c r="C181" s="471"/>
      <c r="D181" s="445"/>
      <c r="E181" s="445"/>
      <c r="F181" s="445"/>
      <c r="G181" s="445"/>
      <c r="H181" s="445"/>
      <c r="I181" s="445"/>
      <c r="J181" s="445"/>
    </row>
    <row r="182" spans="2:13" s="411" customFormat="1" ht="14.25" customHeight="1">
      <c r="B182" s="472"/>
      <c r="C182" s="472"/>
      <c r="D182" s="445"/>
      <c r="E182" s="473"/>
      <c r="F182" s="473"/>
      <c r="G182" s="473"/>
      <c r="H182" s="473"/>
      <c r="I182" s="473"/>
      <c r="J182" s="473"/>
      <c r="K182" s="484">
        <v>110000</v>
      </c>
    </row>
    <row r="183" spans="2:13" s="411" customFormat="1" ht="14.25" customHeight="1">
      <c r="B183" s="474"/>
      <c r="C183" s="474"/>
      <c r="D183" s="475"/>
      <c r="E183" s="475"/>
      <c r="F183" s="475"/>
      <c r="G183" s="475"/>
      <c r="H183" s="475"/>
      <c r="I183" s="475"/>
      <c r="J183" s="475"/>
    </row>
    <row r="184" spans="2:13" s="411" customFormat="1" ht="14.25" customHeight="1">
      <c r="B184" s="476"/>
      <c r="C184" s="476"/>
      <c r="D184" s="475"/>
      <c r="E184" s="475"/>
      <c r="F184" s="475"/>
      <c r="G184" s="475"/>
      <c r="H184" s="475"/>
      <c r="I184" s="475"/>
      <c r="J184" s="475"/>
    </row>
    <row r="185" spans="2:13" s="411" customFormat="1" ht="14.25" customHeight="1">
      <c r="B185" s="477"/>
      <c r="C185" s="474"/>
      <c r="D185" s="475"/>
      <c r="E185" s="475"/>
      <c r="F185" s="475"/>
      <c r="G185" s="475"/>
      <c r="H185" s="1168"/>
      <c r="I185" s="1168"/>
      <c r="J185" s="1168"/>
    </row>
    <row r="186" spans="2:13" s="411" customFormat="1" ht="14.25" customHeight="1">
      <c r="B186" s="477"/>
      <c r="C186" s="474"/>
      <c r="D186" s="475"/>
      <c r="E186" s="475"/>
      <c r="F186" s="475"/>
      <c r="G186" s="475"/>
      <c r="H186" s="474"/>
      <c r="I186" s="474"/>
      <c r="J186" s="474"/>
    </row>
    <row r="187" spans="2:13" s="411" customFormat="1" ht="14.25" customHeight="1">
      <c r="B187" s="477"/>
      <c r="C187" s="474"/>
      <c r="D187" s="475"/>
      <c r="E187" s="475"/>
      <c r="F187" s="475"/>
      <c r="G187" s="475"/>
      <c r="H187" s="474"/>
      <c r="I187" s="474"/>
      <c r="J187" s="474"/>
    </row>
    <row r="188" spans="2:13" s="411" customFormat="1" ht="14.25" customHeight="1">
      <c r="B188" s="477"/>
      <c r="C188" s="474"/>
      <c r="D188" s="475"/>
      <c r="E188" s="475"/>
      <c r="F188" s="475"/>
      <c r="G188" s="475"/>
      <c r="H188" s="474"/>
      <c r="I188" s="474"/>
      <c r="J188" s="474"/>
    </row>
    <row r="189" spans="2:13" s="411" customFormat="1" ht="14.25" customHeight="1">
      <c r="B189" s="475"/>
      <c r="C189" s="475"/>
      <c r="D189" s="475"/>
      <c r="E189" s="475"/>
      <c r="F189" s="475"/>
      <c r="G189" s="475"/>
      <c r="H189" s="475"/>
      <c r="I189" s="475"/>
      <c r="J189" s="475"/>
    </row>
    <row r="190" spans="2:13" s="411" customFormat="1" ht="14.25" customHeight="1">
      <c r="B190" s="478"/>
      <c r="C190" s="478"/>
      <c r="D190" s="478"/>
      <c r="E190" s="478"/>
      <c r="F190" s="478"/>
      <c r="G190" s="478"/>
      <c r="H190" s="478"/>
      <c r="I190" s="478"/>
      <c r="J190" s="478"/>
    </row>
    <row r="191" spans="2:13" s="411" customFormat="1" ht="14.25" customHeight="1">
      <c r="B191" s="478"/>
      <c r="C191" s="478"/>
      <c r="D191" s="478"/>
      <c r="E191" s="478"/>
      <c r="F191" s="478"/>
      <c r="G191" s="478"/>
      <c r="H191" s="478"/>
      <c r="I191" s="478"/>
      <c r="J191" s="478"/>
    </row>
    <row r="192" spans="2:13" s="410" customFormat="1" ht="14.25" customHeight="1">
      <c r="B192" s="419"/>
      <c r="C192" s="419"/>
      <c r="D192" s="419"/>
      <c r="E192" s="419"/>
      <c r="F192" s="419"/>
      <c r="G192" s="419"/>
      <c r="H192" s="419"/>
      <c r="I192" s="419"/>
      <c r="J192" s="419"/>
    </row>
    <row r="193" spans="2:10" s="410" customFormat="1" ht="14.25" customHeight="1">
      <c r="B193" s="419"/>
      <c r="C193" s="419"/>
      <c r="D193" s="419"/>
      <c r="E193" s="419"/>
      <c r="F193" s="419"/>
      <c r="G193" s="419"/>
      <c r="H193" s="419"/>
      <c r="I193" s="419"/>
      <c r="J193" s="419"/>
    </row>
    <row r="194" spans="2:10" s="410" customFormat="1" ht="14.25" customHeight="1">
      <c r="B194" s="419"/>
      <c r="C194" s="419"/>
      <c r="D194" s="419"/>
      <c r="E194" s="419"/>
      <c r="F194" s="419"/>
      <c r="G194" s="419"/>
      <c r="H194" s="419"/>
      <c r="I194" s="419"/>
      <c r="J194" s="419"/>
    </row>
    <row r="195" spans="2:10" s="410" customFormat="1" ht="15.75" customHeight="1">
      <c r="B195" s="419"/>
      <c r="C195" s="419"/>
      <c r="D195" s="419"/>
      <c r="E195" s="419"/>
      <c r="F195" s="419"/>
      <c r="G195" s="419"/>
      <c r="H195" s="419"/>
      <c r="I195" s="419"/>
      <c r="J195" s="419"/>
    </row>
    <row r="196" spans="2:10" s="410" customFormat="1" ht="15.75" customHeight="1">
      <c r="B196" s="419"/>
      <c r="C196" s="419"/>
      <c r="D196" s="419"/>
      <c r="E196" s="419"/>
      <c r="F196" s="419"/>
      <c r="G196" s="419"/>
      <c r="H196" s="419"/>
      <c r="I196" s="419"/>
      <c r="J196" s="419"/>
    </row>
    <row r="197" spans="2:10" s="410" customFormat="1" ht="15.75" customHeight="1">
      <c r="B197" s="419"/>
      <c r="C197" s="419"/>
      <c r="D197" s="419"/>
      <c r="E197" s="419"/>
      <c r="F197" s="419"/>
      <c r="G197" s="419"/>
      <c r="H197" s="419"/>
      <c r="I197" s="419"/>
      <c r="J197" s="419"/>
    </row>
    <row r="198" spans="2:10" s="410" customFormat="1" ht="15.75" customHeight="1">
      <c r="B198" s="419"/>
      <c r="C198" s="419"/>
      <c r="D198" s="419"/>
      <c r="E198" s="419"/>
      <c r="F198" s="419"/>
      <c r="G198" s="419"/>
      <c r="H198" s="419"/>
      <c r="I198" s="419"/>
      <c r="J198" s="419"/>
    </row>
    <row r="199" spans="2:10" s="410" customFormat="1" ht="15.75" customHeight="1">
      <c r="B199" s="419"/>
      <c r="C199" s="419"/>
      <c r="D199" s="419"/>
      <c r="E199" s="419"/>
      <c r="F199" s="419"/>
      <c r="G199" s="419"/>
      <c r="H199" s="419"/>
      <c r="I199" s="419"/>
      <c r="J199" s="419"/>
    </row>
    <row r="200" spans="2:10" s="410" customFormat="1" ht="15.75" customHeight="1">
      <c r="B200" s="419"/>
      <c r="C200" s="419"/>
      <c r="D200" s="419"/>
      <c r="E200" s="419"/>
      <c r="F200" s="419"/>
      <c r="G200" s="419"/>
      <c r="H200" s="419"/>
      <c r="I200" s="419"/>
      <c r="J200" s="419"/>
    </row>
    <row r="201" spans="2:10" s="410" customFormat="1" ht="15.75" customHeight="1">
      <c r="B201" s="419"/>
      <c r="C201" s="419"/>
      <c r="D201" s="419"/>
      <c r="E201" s="419"/>
      <c r="F201" s="419"/>
      <c r="G201" s="419"/>
      <c r="H201" s="419"/>
      <c r="I201" s="419"/>
      <c r="J201" s="419"/>
    </row>
    <row r="202" spans="2:10" s="410" customFormat="1" ht="15.75" customHeight="1">
      <c r="B202" s="419"/>
      <c r="C202" s="419"/>
      <c r="D202" s="419"/>
      <c r="E202" s="419"/>
      <c r="F202" s="419"/>
      <c r="G202" s="419"/>
      <c r="H202" s="419"/>
      <c r="I202" s="419"/>
      <c r="J202" s="419"/>
    </row>
    <row r="203" spans="2:10" s="410" customFormat="1" ht="15.75" customHeight="1">
      <c r="B203" s="419"/>
      <c r="C203" s="419"/>
      <c r="D203" s="419"/>
      <c r="E203" s="419"/>
      <c r="F203" s="419"/>
      <c r="G203" s="419"/>
      <c r="H203" s="419"/>
      <c r="I203" s="419"/>
      <c r="J203" s="419"/>
    </row>
    <row r="204" spans="2:10" s="410" customFormat="1" ht="15.75" customHeight="1">
      <c r="B204" s="419"/>
      <c r="C204" s="419"/>
      <c r="D204" s="419"/>
      <c r="E204" s="419"/>
      <c r="F204" s="419"/>
      <c r="G204" s="419"/>
      <c r="H204" s="419"/>
      <c r="I204" s="419"/>
      <c r="J204" s="419"/>
    </row>
    <row r="205" spans="2:10" s="410" customFormat="1" ht="15.75" customHeight="1">
      <c r="B205" s="419"/>
      <c r="C205" s="419"/>
      <c r="D205" s="419"/>
      <c r="E205" s="419"/>
      <c r="F205" s="419"/>
      <c r="G205" s="419"/>
      <c r="H205" s="419"/>
      <c r="I205" s="419"/>
      <c r="J205" s="419"/>
    </row>
    <row r="206" spans="2:10" s="410" customFormat="1" ht="15.75" customHeight="1">
      <c r="B206" s="419"/>
      <c r="C206" s="419"/>
      <c r="D206" s="419"/>
      <c r="E206" s="419"/>
      <c r="F206" s="419"/>
      <c r="G206" s="419"/>
      <c r="H206" s="419"/>
      <c r="I206" s="419"/>
      <c r="J206" s="419"/>
    </row>
    <row r="207" spans="2:10" s="410" customFormat="1">
      <c r="B207" s="419"/>
      <c r="C207" s="419"/>
      <c r="D207" s="419"/>
      <c r="E207" s="419"/>
      <c r="F207" s="419"/>
      <c r="G207" s="419"/>
      <c r="H207" s="419"/>
      <c r="I207" s="419"/>
      <c r="J207" s="419"/>
    </row>
    <row r="208" spans="2:10" s="410" customFormat="1">
      <c r="B208" s="419"/>
      <c r="C208" s="419"/>
      <c r="D208" s="419"/>
      <c r="E208" s="419"/>
      <c r="F208" s="419"/>
      <c r="G208" s="419"/>
      <c r="H208" s="419"/>
      <c r="I208" s="419"/>
      <c r="J208" s="419"/>
    </row>
    <row r="209" spans="2:10" s="410" customFormat="1">
      <c r="B209" s="419"/>
      <c r="C209" s="419"/>
      <c r="D209" s="419"/>
      <c r="E209" s="419"/>
      <c r="F209" s="419"/>
      <c r="G209" s="419"/>
      <c r="H209" s="419"/>
      <c r="I209" s="419"/>
      <c r="J209" s="419"/>
    </row>
    <row r="210" spans="2:10" s="410" customFormat="1">
      <c r="B210" s="419"/>
      <c r="C210" s="419"/>
      <c r="D210" s="419"/>
      <c r="E210" s="419"/>
      <c r="F210" s="419"/>
      <c r="G210" s="419"/>
      <c r="H210" s="419"/>
      <c r="I210" s="419"/>
      <c r="J210" s="419"/>
    </row>
    <row r="211" spans="2:10" s="410" customFormat="1">
      <c r="B211" s="419"/>
      <c r="C211" s="419"/>
      <c r="D211" s="419"/>
      <c r="E211" s="419"/>
      <c r="F211" s="419"/>
      <c r="G211" s="419"/>
      <c r="H211" s="419"/>
      <c r="I211" s="419"/>
      <c r="J211" s="419"/>
    </row>
    <row r="212" spans="2:10" s="410" customFormat="1">
      <c r="B212" s="419"/>
      <c r="C212" s="419"/>
      <c r="D212" s="419"/>
      <c r="E212" s="419"/>
      <c r="F212" s="419"/>
      <c r="G212" s="419"/>
      <c r="H212" s="419"/>
      <c r="I212" s="419"/>
      <c r="J212" s="419"/>
    </row>
    <row r="213" spans="2:10" s="410" customFormat="1">
      <c r="B213" s="419"/>
      <c r="C213" s="419"/>
      <c r="D213" s="419"/>
      <c r="E213" s="419"/>
      <c r="F213" s="419"/>
      <c r="G213" s="419"/>
      <c r="H213" s="419"/>
      <c r="I213" s="419"/>
      <c r="J213" s="419"/>
    </row>
    <row r="214" spans="2:10" s="410" customFormat="1">
      <c r="B214" s="419"/>
      <c r="C214" s="419"/>
      <c r="D214" s="419"/>
      <c r="E214" s="419"/>
      <c r="F214" s="419"/>
      <c r="G214" s="419"/>
      <c r="H214" s="419"/>
      <c r="I214" s="419"/>
      <c r="J214" s="419"/>
    </row>
    <row r="215" spans="2:10" s="410" customFormat="1">
      <c r="B215" s="419"/>
      <c r="C215" s="419"/>
      <c r="D215" s="419"/>
      <c r="E215" s="419"/>
      <c r="F215" s="419"/>
      <c r="G215" s="419"/>
      <c r="H215" s="419"/>
      <c r="I215" s="419"/>
      <c r="J215" s="419"/>
    </row>
    <row r="216" spans="2:10" s="410" customFormat="1">
      <c r="B216" s="419"/>
      <c r="C216" s="419"/>
      <c r="D216" s="419"/>
      <c r="E216" s="419"/>
      <c r="F216" s="419"/>
      <c r="G216" s="419"/>
      <c r="H216" s="419"/>
      <c r="I216" s="419"/>
      <c r="J216" s="419"/>
    </row>
    <row r="217" spans="2:10" s="410" customFormat="1">
      <c r="B217" s="419"/>
      <c r="C217" s="419"/>
      <c r="D217" s="419"/>
      <c r="E217" s="419"/>
      <c r="F217" s="419"/>
      <c r="G217" s="419"/>
      <c r="H217" s="419"/>
      <c r="I217" s="419"/>
      <c r="J217" s="419"/>
    </row>
    <row r="218" spans="2:10" s="410" customFormat="1">
      <c r="B218" s="419"/>
      <c r="C218" s="419"/>
      <c r="D218" s="419"/>
      <c r="E218" s="419"/>
      <c r="F218" s="419"/>
      <c r="G218" s="419"/>
      <c r="H218" s="419"/>
      <c r="I218" s="419"/>
      <c r="J218" s="419"/>
    </row>
    <row r="219" spans="2:10" s="410" customFormat="1">
      <c r="B219" s="419"/>
      <c r="C219" s="419"/>
      <c r="D219" s="419"/>
      <c r="E219" s="419"/>
      <c r="F219" s="419"/>
      <c r="G219" s="419"/>
      <c r="H219" s="419"/>
      <c r="I219" s="419"/>
      <c r="J219" s="419"/>
    </row>
    <row r="220" spans="2:10" s="410" customFormat="1">
      <c r="B220" s="419"/>
      <c r="C220" s="419"/>
      <c r="D220" s="419"/>
      <c r="E220" s="419"/>
      <c r="F220" s="419"/>
      <c r="G220" s="419"/>
      <c r="H220" s="419"/>
      <c r="I220" s="419"/>
      <c r="J220" s="419"/>
    </row>
    <row r="221" spans="2:10" s="410" customFormat="1">
      <c r="B221" s="419"/>
      <c r="C221" s="419"/>
      <c r="D221" s="419"/>
      <c r="E221" s="419"/>
      <c r="F221" s="419"/>
      <c r="G221" s="419"/>
      <c r="H221" s="419"/>
      <c r="I221" s="419"/>
      <c r="J221" s="419"/>
    </row>
    <row r="222" spans="2:10" s="410" customFormat="1">
      <c r="B222" s="419"/>
      <c r="C222" s="419"/>
      <c r="D222" s="419"/>
      <c r="E222" s="419"/>
      <c r="F222" s="419"/>
      <c r="G222" s="419"/>
      <c r="H222" s="419"/>
      <c r="I222" s="419"/>
      <c r="J222" s="419"/>
    </row>
    <row r="223" spans="2:10" s="410" customFormat="1">
      <c r="B223" s="419"/>
      <c r="C223" s="419"/>
      <c r="D223" s="419"/>
      <c r="E223" s="419"/>
      <c r="F223" s="419"/>
      <c r="G223" s="419"/>
      <c r="H223" s="419"/>
      <c r="I223" s="419"/>
      <c r="J223" s="419"/>
    </row>
    <row r="224" spans="2:10" s="410" customFormat="1">
      <c r="B224" s="419"/>
      <c r="C224" s="419"/>
      <c r="D224" s="419"/>
      <c r="E224" s="419"/>
      <c r="F224" s="419"/>
      <c r="G224" s="419"/>
      <c r="H224" s="419"/>
      <c r="I224" s="419"/>
      <c r="J224" s="419"/>
    </row>
    <row r="225" spans="2:10" s="410" customFormat="1">
      <c r="B225" s="419"/>
      <c r="C225" s="419"/>
      <c r="D225" s="419"/>
      <c r="E225" s="419"/>
      <c r="F225" s="419"/>
      <c r="G225" s="419"/>
      <c r="H225" s="419"/>
      <c r="I225" s="419"/>
      <c r="J225" s="419"/>
    </row>
    <row r="226" spans="2:10" s="410" customFormat="1">
      <c r="B226" s="419"/>
      <c r="C226" s="419"/>
      <c r="D226" s="419"/>
      <c r="E226" s="419"/>
      <c r="F226" s="419"/>
      <c r="G226" s="419"/>
      <c r="H226" s="419"/>
      <c r="I226" s="419"/>
      <c r="J226" s="419"/>
    </row>
    <row r="227" spans="2:10" s="410" customFormat="1">
      <c r="B227" s="419"/>
      <c r="C227" s="419"/>
      <c r="D227" s="419"/>
      <c r="E227" s="419"/>
      <c r="F227" s="419"/>
      <c r="G227" s="419"/>
      <c r="H227" s="419"/>
      <c r="I227" s="419"/>
      <c r="J227" s="419"/>
    </row>
    <row r="228" spans="2:10" s="410" customFormat="1">
      <c r="B228" s="419"/>
      <c r="C228" s="419"/>
      <c r="D228" s="419"/>
      <c r="E228" s="419"/>
      <c r="F228" s="419"/>
      <c r="G228" s="419"/>
      <c r="H228" s="419"/>
      <c r="I228" s="419"/>
      <c r="J228" s="419"/>
    </row>
    <row r="229" spans="2:10" s="410" customFormat="1">
      <c r="B229" s="419"/>
      <c r="C229" s="419"/>
      <c r="D229" s="419"/>
      <c r="E229" s="419"/>
      <c r="F229" s="419"/>
      <c r="G229" s="419"/>
      <c r="H229" s="419"/>
      <c r="I229" s="419"/>
      <c r="J229" s="419"/>
    </row>
    <row r="230" spans="2:10" s="410" customFormat="1">
      <c r="B230" s="419"/>
      <c r="C230" s="419"/>
      <c r="D230" s="419"/>
      <c r="E230" s="419"/>
      <c r="F230" s="419"/>
      <c r="G230" s="419"/>
      <c r="H230" s="419"/>
      <c r="I230" s="419"/>
      <c r="J230" s="419"/>
    </row>
    <row r="231" spans="2:10" s="410" customFormat="1">
      <c r="B231" s="419"/>
      <c r="C231" s="419"/>
      <c r="D231" s="419"/>
      <c r="E231" s="419"/>
      <c r="F231" s="419"/>
      <c r="G231" s="419"/>
      <c r="H231" s="419"/>
      <c r="I231" s="419"/>
      <c r="J231" s="419"/>
    </row>
    <row r="232" spans="2:10" s="410" customFormat="1">
      <c r="B232" s="419"/>
      <c r="C232" s="419"/>
      <c r="D232" s="419"/>
      <c r="E232" s="419"/>
      <c r="F232" s="419"/>
      <c r="G232" s="419"/>
      <c r="H232" s="419"/>
      <c r="I232" s="419"/>
      <c r="J232" s="419"/>
    </row>
    <row r="233" spans="2:10" s="410" customFormat="1">
      <c r="B233" s="419"/>
      <c r="C233" s="419"/>
      <c r="D233" s="419"/>
      <c r="E233" s="419"/>
      <c r="F233" s="419"/>
      <c r="G233" s="419"/>
      <c r="H233" s="419"/>
      <c r="I233" s="419"/>
      <c r="J233" s="419"/>
    </row>
    <row r="234" spans="2:10" s="410" customFormat="1">
      <c r="B234" s="419"/>
      <c r="C234" s="419"/>
      <c r="D234" s="419"/>
      <c r="E234" s="419"/>
      <c r="F234" s="419"/>
      <c r="G234" s="419"/>
      <c r="H234" s="419"/>
      <c r="I234" s="419"/>
      <c r="J234" s="419"/>
    </row>
    <row r="235" spans="2:10" s="410" customFormat="1">
      <c r="B235" s="419"/>
      <c r="C235" s="419"/>
      <c r="D235" s="419"/>
      <c r="E235" s="419"/>
      <c r="F235" s="419"/>
      <c r="G235" s="419"/>
      <c r="H235" s="419"/>
      <c r="I235" s="419"/>
      <c r="J235" s="419"/>
    </row>
    <row r="236" spans="2:10" s="410" customFormat="1">
      <c r="B236" s="419"/>
      <c r="C236" s="419"/>
      <c r="D236" s="419"/>
      <c r="E236" s="419"/>
      <c r="F236" s="419"/>
      <c r="G236" s="419"/>
      <c r="H236" s="419"/>
      <c r="I236" s="419"/>
      <c r="J236" s="419"/>
    </row>
    <row r="237" spans="2:10" s="410" customFormat="1">
      <c r="B237" s="419"/>
      <c r="C237" s="419"/>
      <c r="D237" s="419"/>
      <c r="E237" s="419"/>
      <c r="F237" s="419"/>
      <c r="G237" s="419"/>
      <c r="H237" s="419"/>
      <c r="I237" s="419"/>
      <c r="J237" s="419"/>
    </row>
    <row r="238" spans="2:10" s="410" customFormat="1">
      <c r="B238" s="419"/>
      <c r="C238" s="419"/>
      <c r="D238" s="419"/>
      <c r="E238" s="419"/>
      <c r="F238" s="419"/>
      <c r="G238" s="419"/>
      <c r="H238" s="419"/>
      <c r="I238" s="419"/>
      <c r="J238" s="419"/>
    </row>
    <row r="239" spans="2:10" s="410" customFormat="1">
      <c r="B239" s="419"/>
      <c r="C239" s="419"/>
      <c r="D239" s="419"/>
      <c r="E239" s="419"/>
      <c r="F239" s="419"/>
      <c r="G239" s="419"/>
      <c r="H239" s="419"/>
      <c r="I239" s="419"/>
      <c r="J239" s="419"/>
    </row>
    <row r="240" spans="2:10" s="410" customFormat="1">
      <c r="B240" s="419"/>
      <c r="C240" s="419"/>
      <c r="D240" s="419"/>
      <c r="E240" s="419"/>
      <c r="F240" s="419"/>
      <c r="G240" s="419"/>
      <c r="H240" s="419"/>
      <c r="I240" s="419"/>
      <c r="J240" s="419"/>
    </row>
    <row r="241" spans="2:10" s="410" customFormat="1">
      <c r="B241" s="419"/>
      <c r="C241" s="419"/>
      <c r="D241" s="419"/>
      <c r="E241" s="419"/>
      <c r="F241" s="419"/>
      <c r="G241" s="419"/>
      <c r="H241" s="419"/>
      <c r="I241" s="419"/>
      <c r="J241" s="419"/>
    </row>
    <row r="242" spans="2:10" s="410" customFormat="1">
      <c r="B242" s="419"/>
      <c r="C242" s="419"/>
      <c r="D242" s="419"/>
      <c r="E242" s="419"/>
      <c r="F242" s="419"/>
      <c r="G242" s="419"/>
      <c r="H242" s="419"/>
      <c r="I242" s="419"/>
      <c r="J242" s="419"/>
    </row>
    <row r="243" spans="2:10" s="410" customFormat="1">
      <c r="B243" s="419"/>
      <c r="C243" s="419"/>
      <c r="D243" s="419"/>
      <c r="E243" s="419"/>
      <c r="F243" s="419"/>
      <c r="G243" s="419"/>
      <c r="H243" s="419"/>
      <c r="I243" s="419"/>
      <c r="J243" s="419"/>
    </row>
    <row r="244" spans="2:10" s="410" customFormat="1">
      <c r="B244" s="419"/>
      <c r="C244" s="419"/>
      <c r="D244" s="419"/>
      <c r="E244" s="419"/>
      <c r="F244" s="419"/>
      <c r="G244" s="419"/>
      <c r="H244" s="419"/>
      <c r="I244" s="419"/>
      <c r="J244" s="419"/>
    </row>
    <row r="245" spans="2:10">
      <c r="B245" s="419"/>
      <c r="C245" s="419"/>
      <c r="D245" s="419"/>
      <c r="E245" s="419"/>
      <c r="F245" s="419"/>
      <c r="G245" s="419"/>
      <c r="H245" s="419"/>
      <c r="I245" s="419"/>
      <c r="J245" s="419"/>
    </row>
    <row r="246" spans="2:10">
      <c r="B246" s="419"/>
      <c r="C246" s="419"/>
      <c r="D246" s="419"/>
      <c r="E246" s="419"/>
      <c r="F246" s="419"/>
      <c r="G246" s="419"/>
      <c r="H246" s="419"/>
      <c r="I246" s="419"/>
      <c r="J246" s="419"/>
    </row>
    <row r="247" spans="2:10">
      <c r="B247" s="419"/>
      <c r="C247" s="419"/>
      <c r="D247" s="419"/>
      <c r="E247" s="419"/>
      <c r="F247" s="419"/>
      <c r="G247" s="419"/>
      <c r="H247" s="419"/>
      <c r="I247" s="419"/>
      <c r="J247" s="419"/>
    </row>
    <row r="248" spans="2:10">
      <c r="B248" s="419"/>
      <c r="C248" s="419"/>
      <c r="D248" s="419"/>
      <c r="E248" s="419"/>
      <c r="F248" s="419"/>
      <c r="G248" s="419"/>
      <c r="H248" s="419"/>
      <c r="I248" s="419"/>
      <c r="J248" s="419"/>
    </row>
    <row r="249" spans="2:10">
      <c r="B249" s="419"/>
      <c r="C249" s="419"/>
      <c r="D249" s="419"/>
      <c r="E249" s="419"/>
      <c r="F249" s="419"/>
      <c r="G249" s="419"/>
      <c r="H249" s="419"/>
      <c r="I249" s="419"/>
      <c r="J249" s="419"/>
    </row>
    <row r="250" spans="2:10">
      <c r="B250" s="419"/>
      <c r="C250" s="419"/>
      <c r="D250" s="419"/>
      <c r="E250" s="419"/>
      <c r="F250" s="419"/>
      <c r="G250" s="419"/>
      <c r="H250" s="419"/>
      <c r="I250" s="419"/>
      <c r="J250" s="419"/>
    </row>
    <row r="251" spans="2:10">
      <c r="B251" s="419"/>
      <c r="C251" s="419"/>
      <c r="D251" s="419"/>
      <c r="E251" s="419"/>
      <c r="F251" s="419"/>
      <c r="G251" s="419"/>
      <c r="H251" s="419"/>
      <c r="I251" s="419"/>
      <c r="J251" s="419"/>
    </row>
    <row r="252" spans="2:10">
      <c r="B252" s="419"/>
      <c r="C252" s="419"/>
      <c r="D252" s="419"/>
      <c r="E252" s="419"/>
      <c r="F252" s="419"/>
      <c r="G252" s="419"/>
      <c r="H252" s="419"/>
      <c r="I252" s="419"/>
      <c r="J252" s="419"/>
    </row>
    <row r="253" spans="2:10">
      <c r="B253" s="419"/>
      <c r="C253" s="419"/>
      <c r="D253" s="419"/>
      <c r="E253" s="419"/>
      <c r="F253" s="419"/>
      <c r="G253" s="419"/>
      <c r="H253" s="419"/>
      <c r="I253" s="419"/>
      <c r="J253" s="419"/>
    </row>
    <row r="254" spans="2:10">
      <c r="B254" s="419"/>
      <c r="C254" s="419"/>
      <c r="D254" s="419"/>
      <c r="E254" s="419"/>
      <c r="F254" s="419"/>
      <c r="G254" s="419"/>
      <c r="H254" s="419"/>
      <c r="I254" s="419"/>
      <c r="J254" s="419"/>
    </row>
    <row r="255" spans="2:10">
      <c r="B255" s="419"/>
      <c r="C255" s="419"/>
      <c r="D255" s="419"/>
      <c r="E255" s="419"/>
      <c r="F255" s="419"/>
      <c r="G255" s="419"/>
      <c r="H255" s="419"/>
      <c r="I255" s="419"/>
      <c r="J255" s="419"/>
    </row>
    <row r="256" spans="2:10">
      <c r="B256" s="419"/>
      <c r="C256" s="419"/>
      <c r="D256" s="419"/>
      <c r="E256" s="419"/>
      <c r="F256" s="419"/>
      <c r="G256" s="419"/>
      <c r="H256" s="419"/>
      <c r="I256" s="419"/>
      <c r="J256" s="419"/>
    </row>
    <row r="257" spans="2:10">
      <c r="B257" s="419"/>
      <c r="C257" s="419"/>
      <c r="D257" s="419"/>
      <c r="E257" s="419"/>
      <c r="F257" s="419"/>
      <c r="G257" s="419"/>
      <c r="H257" s="419"/>
      <c r="I257" s="419"/>
      <c r="J257" s="419"/>
    </row>
    <row r="258" spans="2:10">
      <c r="B258" s="419"/>
      <c r="C258" s="419"/>
      <c r="D258" s="419"/>
      <c r="E258" s="419"/>
      <c r="F258" s="419"/>
      <c r="G258" s="419"/>
      <c r="H258" s="419"/>
      <c r="I258" s="419"/>
      <c r="J258" s="419"/>
    </row>
    <row r="259" spans="2:10">
      <c r="B259" s="419"/>
      <c r="C259" s="419"/>
      <c r="D259" s="419"/>
      <c r="E259" s="419"/>
      <c r="F259" s="419"/>
      <c r="G259" s="419"/>
      <c r="H259" s="419"/>
      <c r="I259" s="419"/>
      <c r="J259" s="419"/>
    </row>
    <row r="260" spans="2:10">
      <c r="B260" s="419"/>
      <c r="C260" s="419"/>
      <c r="D260" s="419"/>
      <c r="E260" s="419"/>
      <c r="F260" s="419"/>
      <c r="G260" s="419"/>
      <c r="H260" s="419"/>
      <c r="I260" s="419"/>
      <c r="J260" s="419"/>
    </row>
    <row r="261" spans="2:10">
      <c r="B261" s="419"/>
      <c r="C261" s="419"/>
      <c r="D261" s="419"/>
      <c r="E261" s="419"/>
      <c r="F261" s="419"/>
      <c r="G261" s="419"/>
      <c r="H261" s="419"/>
      <c r="I261" s="419"/>
      <c r="J261" s="419"/>
    </row>
    <row r="262" spans="2:10">
      <c r="B262" s="419"/>
      <c r="C262" s="419"/>
      <c r="D262" s="419"/>
      <c r="E262" s="419"/>
      <c r="F262" s="419"/>
      <c r="G262" s="419"/>
      <c r="H262" s="419"/>
      <c r="I262" s="419"/>
      <c r="J262" s="419"/>
    </row>
    <row r="263" spans="2:10">
      <c r="B263" s="419"/>
      <c r="C263" s="419"/>
      <c r="D263" s="419"/>
      <c r="E263" s="419"/>
      <c r="F263" s="419"/>
      <c r="G263" s="419"/>
      <c r="H263" s="419"/>
      <c r="I263" s="419"/>
      <c r="J263" s="419"/>
    </row>
    <row r="264" spans="2:10">
      <c r="B264" s="419"/>
      <c r="C264" s="419"/>
      <c r="D264" s="419"/>
      <c r="E264" s="419"/>
      <c r="F264" s="419"/>
      <c r="G264" s="419"/>
      <c r="H264" s="419"/>
      <c r="I264" s="419"/>
      <c r="J264" s="419"/>
    </row>
    <row r="265" spans="2:10">
      <c r="B265" s="419"/>
      <c r="C265" s="419"/>
      <c r="D265" s="419"/>
      <c r="E265" s="419"/>
      <c r="F265" s="419"/>
      <c r="G265" s="419"/>
      <c r="H265" s="419"/>
      <c r="I265" s="419"/>
      <c r="J265" s="419"/>
    </row>
    <row r="266" spans="2:10">
      <c r="B266" s="419"/>
      <c r="C266" s="419"/>
      <c r="D266" s="419"/>
      <c r="E266" s="419"/>
      <c r="F266" s="419"/>
      <c r="G266" s="419"/>
      <c r="H266" s="419"/>
      <c r="I266" s="419"/>
      <c r="J266" s="419"/>
    </row>
    <row r="267" spans="2:10">
      <c r="B267" s="419"/>
      <c r="C267" s="419"/>
      <c r="D267" s="419"/>
      <c r="E267" s="419"/>
      <c r="F267" s="419"/>
      <c r="G267" s="419"/>
      <c r="H267" s="419"/>
      <c r="I267" s="419"/>
      <c r="J267" s="419"/>
    </row>
    <row r="268" spans="2:10">
      <c r="B268" s="419"/>
      <c r="C268" s="419"/>
      <c r="D268" s="419"/>
      <c r="E268" s="419"/>
      <c r="F268" s="419"/>
      <c r="G268" s="419"/>
      <c r="H268" s="419"/>
      <c r="I268" s="419"/>
      <c r="J268" s="419"/>
    </row>
  </sheetData>
  <mergeCells count="136">
    <mergeCell ref="H166:I166"/>
    <mergeCell ref="H167:I167"/>
    <mergeCell ref="H168:I168"/>
    <mergeCell ref="H157:I157"/>
    <mergeCell ref="H158:I158"/>
    <mergeCell ref="H159:I159"/>
    <mergeCell ref="H160:I160"/>
    <mergeCell ref="H161:I161"/>
    <mergeCell ref="H162:I162"/>
    <mergeCell ref="H163:I163"/>
    <mergeCell ref="H164:I164"/>
    <mergeCell ref="H165:I165"/>
    <mergeCell ref="H148:I148"/>
    <mergeCell ref="H149:I149"/>
    <mergeCell ref="H150:I150"/>
    <mergeCell ref="H151:I151"/>
    <mergeCell ref="H152:I152"/>
    <mergeCell ref="H153:I153"/>
    <mergeCell ref="H154:I154"/>
    <mergeCell ref="H155:I155"/>
    <mergeCell ref="H156:I156"/>
    <mergeCell ref="D179:G179"/>
    <mergeCell ref="H179:I179"/>
    <mergeCell ref="H185:J185"/>
    <mergeCell ref="B1:B4"/>
    <mergeCell ref="B76:B77"/>
    <mergeCell ref="B112:B113"/>
    <mergeCell ref="C112:G113"/>
    <mergeCell ref="H112:I113"/>
    <mergeCell ref="C76:G77"/>
    <mergeCell ref="H76:I77"/>
    <mergeCell ref="H124:I124"/>
    <mergeCell ref="H125:I125"/>
    <mergeCell ref="H127:I127"/>
    <mergeCell ref="H128:I128"/>
    <mergeCell ref="H132:I132"/>
    <mergeCell ref="D175:G175"/>
    <mergeCell ref="D176:G176"/>
    <mergeCell ref="H176:I176"/>
    <mergeCell ref="H177:I177"/>
    <mergeCell ref="D178:G178"/>
    <mergeCell ref="H178:I178"/>
    <mergeCell ref="H129:I129"/>
    <mergeCell ref="H171:I171"/>
    <mergeCell ref="H172:I172"/>
    <mergeCell ref="H173:I173"/>
    <mergeCell ref="C174:G174"/>
    <mergeCell ref="H174:I174"/>
    <mergeCell ref="H133:I133"/>
    <mergeCell ref="H134:I134"/>
    <mergeCell ref="H140:I140"/>
    <mergeCell ref="H169:I169"/>
    <mergeCell ref="H119:I119"/>
    <mergeCell ref="H120:I120"/>
    <mergeCell ref="H121:I121"/>
    <mergeCell ref="H122:I122"/>
    <mergeCell ref="H123:I123"/>
    <mergeCell ref="H130:I130"/>
    <mergeCell ref="H131:I131"/>
    <mergeCell ref="H135:I135"/>
    <mergeCell ref="H136:I136"/>
    <mergeCell ref="H137:I137"/>
    <mergeCell ref="H138:I138"/>
    <mergeCell ref="H139:I139"/>
    <mergeCell ref="H141:I141"/>
    <mergeCell ref="H142:I142"/>
    <mergeCell ref="H143:I143"/>
    <mergeCell ref="H144:I144"/>
    <mergeCell ref="H145:I145"/>
    <mergeCell ref="C115:G115"/>
    <mergeCell ref="C116:G116"/>
    <mergeCell ref="D117:G117"/>
    <mergeCell ref="H117:I117"/>
    <mergeCell ref="H118:I118"/>
    <mergeCell ref="H91:J91"/>
    <mergeCell ref="H95:J95"/>
    <mergeCell ref="B109:J109"/>
    <mergeCell ref="B110:J110"/>
    <mergeCell ref="C114:G114"/>
    <mergeCell ref="H114:I114"/>
    <mergeCell ref="C85:G85"/>
    <mergeCell ref="H85:I85"/>
    <mergeCell ref="C86:G86"/>
    <mergeCell ref="H86:I86"/>
    <mergeCell ref="C87:G87"/>
    <mergeCell ref="H87:I87"/>
    <mergeCell ref="C82:G82"/>
    <mergeCell ref="H82:I82"/>
    <mergeCell ref="C83:G83"/>
    <mergeCell ref="H83:I83"/>
    <mergeCell ref="C84:G84"/>
    <mergeCell ref="H84:I84"/>
    <mergeCell ref="E21:J21"/>
    <mergeCell ref="E22:J22"/>
    <mergeCell ref="C79:G79"/>
    <mergeCell ref="H79:I79"/>
    <mergeCell ref="C80:G80"/>
    <mergeCell ref="H80:I80"/>
    <mergeCell ref="C81:G81"/>
    <mergeCell ref="H81:I81"/>
    <mergeCell ref="E23:J23"/>
    <mergeCell ref="B25:J25"/>
    <mergeCell ref="H44:J44"/>
    <mergeCell ref="B73:J73"/>
    <mergeCell ref="B74:J74"/>
    <mergeCell ref="C78:G78"/>
    <mergeCell ref="H78:I78"/>
    <mergeCell ref="D34:J34"/>
    <mergeCell ref="D35:J35"/>
    <mergeCell ref="H38:J38"/>
    <mergeCell ref="H39:J39"/>
    <mergeCell ref="H40:J40"/>
    <mergeCell ref="H146:I146"/>
    <mergeCell ref="H147:I147"/>
    <mergeCell ref="C1:J1"/>
    <mergeCell ref="C2:J2"/>
    <mergeCell ref="C3:J3"/>
    <mergeCell ref="C4:J4"/>
    <mergeCell ref="B6:J6"/>
    <mergeCell ref="H126:I126"/>
    <mergeCell ref="B13:J13"/>
    <mergeCell ref="B15:J15"/>
    <mergeCell ref="D17:J17"/>
    <mergeCell ref="E18:J18"/>
    <mergeCell ref="E19:J19"/>
    <mergeCell ref="B7:J7"/>
    <mergeCell ref="B9:J9"/>
    <mergeCell ref="B10:J10"/>
    <mergeCell ref="B11:J11"/>
    <mergeCell ref="B12:J12"/>
    <mergeCell ref="D28:J28"/>
    <mergeCell ref="D30:J30"/>
    <mergeCell ref="D31:J31"/>
    <mergeCell ref="D32:J32"/>
    <mergeCell ref="D33:J33"/>
    <mergeCell ref="E20:J20"/>
  </mergeCells>
  <hyperlinks>
    <hyperlink ref="H119" r:id="rId1" display="Zak@40" xr:uid="{5DCC1A3C-B55E-4B3A-9107-7336EBF337D3}"/>
    <hyperlink ref="H118" r:id="rId2" display="Zak@40" xr:uid="{D01F74AC-CCCC-4436-B03D-D6AFF7A5F2EF}"/>
  </hyperlinks>
  <pageMargins left="0.62916666666666698" right="0.43263888888888902" top="0.62916666666666698" bottom="0.74791666666666701" header="0.51180555555555596" footer="0.51180555555555596"/>
  <pageSetup paperSize="256" scale="120" orientation="portrait" r:id="rId3"/>
  <headerFooter alignWithMargins="0"/>
  <rowBreaks count="2" manualBreakCount="2">
    <brk id="35" max="10" man="1"/>
    <brk id="102" max="10" man="1"/>
  </rowBreaks>
  <drawing r:id="rId4"/>
  <legacyDrawing r:id="rId5"/>
  <oleObjects>
    <mc:AlternateContent xmlns:mc="http://schemas.openxmlformats.org/markup-compatibility/2006">
      <mc:Choice Requires="x14">
        <oleObject progId="PBrush" shapeId="3073" r:id="rId6">
          <objectPr defaultSize="0" altText="" r:id="rId7">
            <anchor moveWithCells="1" sizeWithCells="1">
              <from>
                <xdr:col>1</xdr:col>
                <xdr:colOff>50800</xdr:colOff>
                <xdr:row>0</xdr:row>
                <xdr:rowOff>0</xdr:rowOff>
              </from>
              <to>
                <xdr:col>2</xdr:col>
                <xdr:colOff>0</xdr:colOff>
                <xdr:row>0</xdr:row>
                <xdr:rowOff>0</xdr:rowOff>
              </to>
            </anchor>
          </objectPr>
        </oleObject>
      </mc:Choice>
      <mc:Fallback>
        <oleObject progId="PBrush" shapeId="3073" r:id="rId6"/>
      </mc:Fallback>
    </mc:AlternateContent>
  </oleObjec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956E2-927A-439C-A260-C04E04627FDD}">
  <sheetPr>
    <tabColor rgb="FF00B050"/>
  </sheetPr>
  <dimension ref="B1:BN148"/>
  <sheetViews>
    <sheetView view="pageBreakPreview" topLeftCell="A34" zoomScale="51" zoomScaleNormal="90" zoomScaleSheetLayoutView="70" workbookViewId="0">
      <selection activeCell="AN82" sqref="AN82"/>
    </sheetView>
  </sheetViews>
  <sheetFormatPr baseColWidth="10" defaultColWidth="9.1640625" defaultRowHeight="13"/>
  <cols>
    <col min="1" max="1" width="1.33203125" style="375" customWidth="1"/>
    <col min="2" max="2" width="4.5" style="13" customWidth="1"/>
    <col min="3" max="28" width="4.83203125" style="95" customWidth="1"/>
    <col min="29" max="29" width="6.1640625" style="376" customWidth="1"/>
    <col min="30" max="30" width="29.5" style="376" customWidth="1"/>
    <col min="31" max="31" width="9.33203125" style="377" customWidth="1"/>
    <col min="32" max="32" width="6.33203125" style="378" customWidth="1"/>
    <col min="33" max="36" width="8.83203125" style="687" customWidth="1"/>
    <col min="37" max="37" width="4.5" style="375" customWidth="1"/>
    <col min="38" max="38" width="26.1640625" style="375" customWidth="1"/>
    <col min="39" max="39" width="12.6640625" style="375" customWidth="1"/>
    <col min="40" max="40" width="10.83203125" style="375" customWidth="1"/>
    <col min="41" max="41" width="9.33203125" style="375" customWidth="1"/>
    <col min="42" max="42" width="10.83203125" style="375" customWidth="1"/>
    <col min="43" max="43" width="13.33203125" style="375" customWidth="1"/>
    <col min="44" max="44" width="11.5" style="375" customWidth="1"/>
    <col min="45" max="45" width="4.5" style="375" customWidth="1"/>
    <col min="46" max="46" width="26.1640625" style="375" customWidth="1"/>
    <col min="47" max="47" width="12.6640625" style="375" customWidth="1"/>
    <col min="48" max="48" width="10.83203125" style="375" customWidth="1"/>
    <col min="49" max="49" width="9.33203125" style="375" customWidth="1"/>
    <col min="50" max="50" width="10.83203125" style="375" customWidth="1"/>
    <col min="51" max="51" width="13.33203125" style="375" customWidth="1"/>
    <col min="52" max="52" width="11.5" style="375" customWidth="1"/>
    <col min="53" max="16384" width="9.1640625" style="375"/>
  </cols>
  <sheetData>
    <row r="1" spans="2:37">
      <c r="B1" s="1198" t="s">
        <v>125</v>
      </c>
      <c r="C1" s="1198"/>
      <c r="D1" s="1198"/>
      <c r="E1" s="1198"/>
      <c r="F1" s="1198"/>
      <c r="G1" s="1198"/>
      <c r="H1" s="1198"/>
      <c r="I1" s="1198"/>
      <c r="J1" s="1198"/>
      <c r="K1" s="1198"/>
      <c r="L1" s="1198"/>
      <c r="M1" s="1198"/>
      <c r="N1" s="1198"/>
      <c r="O1" s="1198"/>
      <c r="P1" s="1198"/>
      <c r="Q1" s="1198"/>
      <c r="R1" s="1198"/>
      <c r="S1" s="1198"/>
      <c r="T1" s="1198"/>
      <c r="U1" s="1198"/>
      <c r="V1" s="1198"/>
      <c r="W1" s="1198"/>
      <c r="X1" s="1198"/>
      <c r="Y1" s="1198"/>
      <c r="Z1" s="1198"/>
      <c r="AA1" s="1198"/>
      <c r="AB1" s="1198"/>
      <c r="AC1" s="1198"/>
      <c r="AD1" s="1198"/>
      <c r="AE1" s="1198"/>
      <c r="AF1" s="1198"/>
    </row>
    <row r="2" spans="2:37" ht="6.75" customHeight="1">
      <c r="B2" s="372"/>
      <c r="C2" s="679"/>
      <c r="D2" s="679"/>
      <c r="E2" s="679"/>
      <c r="F2" s="679"/>
      <c r="G2" s="679"/>
      <c r="H2" s="679"/>
      <c r="I2" s="679"/>
      <c r="J2" s="679"/>
      <c r="K2" s="679"/>
      <c r="L2" s="679"/>
      <c r="M2" s="679"/>
      <c r="N2" s="679"/>
      <c r="O2" s="679"/>
      <c r="P2" s="679"/>
      <c r="Q2" s="679"/>
      <c r="R2" s="679"/>
      <c r="S2" s="679"/>
      <c r="T2" s="679"/>
      <c r="U2" s="679"/>
      <c r="V2" s="679"/>
      <c r="W2" s="679"/>
      <c r="X2" s="679"/>
      <c r="Y2" s="679"/>
      <c r="Z2" s="679"/>
      <c r="AA2" s="679"/>
      <c r="AB2" s="679"/>
      <c r="AC2" s="383"/>
      <c r="AD2" s="383"/>
      <c r="AE2" s="383"/>
      <c r="AF2" s="383"/>
    </row>
    <row r="3" spans="2:37" s="373" customFormat="1" ht="9.75" customHeight="1">
      <c r="B3" s="380" t="s">
        <v>126</v>
      </c>
      <c r="E3" s="555" t="s">
        <v>305</v>
      </c>
      <c r="F3" s="379"/>
      <c r="G3" s="379"/>
      <c r="H3" s="379"/>
      <c r="I3" s="379"/>
      <c r="J3" s="379"/>
      <c r="K3" s="379"/>
      <c r="L3" s="379"/>
      <c r="M3" s="379"/>
      <c r="N3" s="379"/>
      <c r="O3" s="379"/>
      <c r="P3" s="379"/>
      <c r="Q3" s="379"/>
      <c r="R3" s="379"/>
      <c r="S3" s="379"/>
      <c r="T3" s="379"/>
      <c r="U3" s="379"/>
      <c r="V3" s="379"/>
      <c r="W3" s="379"/>
      <c r="X3" s="379"/>
      <c r="Y3" s="379"/>
      <c r="Z3" s="379"/>
      <c r="AA3" s="379"/>
      <c r="AB3" s="377"/>
      <c r="AC3" s="384"/>
      <c r="AD3" s="385" t="s">
        <v>2</v>
      </c>
      <c r="AE3" s="377"/>
      <c r="AF3" s="386"/>
      <c r="AG3" s="725"/>
      <c r="AH3" s="725"/>
      <c r="AI3" s="725"/>
      <c r="AJ3" s="725"/>
    </row>
    <row r="4" spans="2:37" s="373" customFormat="1" ht="9.75" customHeight="1">
      <c r="B4" s="380" t="s">
        <v>127</v>
      </c>
      <c r="E4" s="380" t="str">
        <f>":"&amp;" "&amp;INPUT!M10</f>
        <v>: Dusun…</v>
      </c>
      <c r="F4" s="380"/>
      <c r="G4" s="380"/>
      <c r="H4" s="380"/>
      <c r="I4" s="380"/>
      <c r="J4" s="380"/>
      <c r="K4" s="380"/>
      <c r="L4" s="380"/>
      <c r="M4" s="380"/>
      <c r="N4" s="380"/>
      <c r="O4" s="380"/>
      <c r="P4" s="380"/>
      <c r="Q4" s="380"/>
      <c r="R4" s="380"/>
      <c r="S4" s="380"/>
      <c r="T4" s="380"/>
      <c r="U4" s="380"/>
      <c r="V4" s="380"/>
      <c r="W4" s="380"/>
      <c r="X4" s="380"/>
      <c r="Y4" s="380"/>
      <c r="Z4" s="380"/>
      <c r="AA4" s="380"/>
      <c r="AB4" s="379"/>
      <c r="AC4" s="376"/>
      <c r="AD4" s="385" t="s">
        <v>2</v>
      </c>
      <c r="AE4" s="377"/>
      <c r="AF4" s="386"/>
      <c r="AG4" s="725"/>
      <c r="AH4" s="725"/>
      <c r="AI4" s="725"/>
      <c r="AJ4" s="725"/>
    </row>
    <row r="5" spans="2:37" s="373" customFormat="1" ht="9.75" customHeight="1">
      <c r="B5" s="380"/>
      <c r="E5" s="379" t="str">
        <f>":"&amp;" "&amp;"Desa"&amp;" "&amp;INPUT!M9</f>
        <v>: Desa bbb</v>
      </c>
      <c r="F5" s="379"/>
      <c r="G5" s="379"/>
      <c r="H5" s="379"/>
      <c r="I5" s="379"/>
      <c r="J5" s="379"/>
      <c r="K5" s="379"/>
      <c r="L5" s="379"/>
      <c r="M5" s="379"/>
      <c r="N5" s="379"/>
      <c r="O5" s="379"/>
      <c r="P5" s="379"/>
      <c r="Q5" s="379"/>
      <c r="R5" s="379"/>
      <c r="S5" s="379"/>
      <c r="T5" s="379"/>
      <c r="U5" s="379"/>
      <c r="V5" s="379"/>
      <c r="W5" s="379"/>
      <c r="X5" s="379"/>
      <c r="Y5" s="379"/>
      <c r="Z5" s="379"/>
      <c r="AA5" s="379"/>
      <c r="AB5" s="380"/>
      <c r="AC5" s="376"/>
      <c r="AD5" s="385"/>
      <c r="AE5" s="377"/>
      <c r="AF5" s="386"/>
      <c r="AG5" s="725"/>
      <c r="AH5" s="725"/>
      <c r="AI5" s="725"/>
      <c r="AJ5" s="725"/>
    </row>
    <row r="6" spans="2:37" s="373" customFormat="1" ht="9.75" customHeight="1">
      <c r="B6" s="380"/>
      <c r="E6" s="379" t="str">
        <f>":"&amp;" "&amp;INPUT!C8&amp;" "&amp;INPUT!M8</f>
        <v>: Kecamatan aaaaa</v>
      </c>
      <c r="F6" s="379"/>
      <c r="G6" s="379"/>
      <c r="H6" s="379"/>
      <c r="I6" s="379"/>
      <c r="J6" s="379"/>
      <c r="K6" s="379"/>
      <c r="L6" s="379"/>
      <c r="M6" s="379"/>
      <c r="N6" s="379"/>
      <c r="O6" s="379"/>
      <c r="P6" s="379"/>
      <c r="Q6" s="379"/>
      <c r="R6" s="379"/>
      <c r="S6" s="379"/>
      <c r="T6" s="379"/>
      <c r="U6" s="379"/>
      <c r="V6" s="379"/>
      <c r="W6" s="379"/>
      <c r="X6" s="379"/>
      <c r="Y6" s="379"/>
      <c r="Z6" s="379"/>
      <c r="AA6" s="379"/>
      <c r="AB6" s="380"/>
      <c r="AC6" s="376"/>
      <c r="AD6" s="385"/>
      <c r="AE6" s="377"/>
      <c r="AF6" s="386"/>
      <c r="AG6" s="725"/>
      <c r="AH6" s="725"/>
      <c r="AI6" s="725"/>
      <c r="AJ6" s="725"/>
    </row>
    <row r="7" spans="2:37" s="373" customFormat="1" ht="9.75" customHeight="1">
      <c r="B7" s="380" t="s">
        <v>128</v>
      </c>
      <c r="E7" s="379" t="str">
        <f>":"&amp;" "&amp;INPUT!M5</f>
        <v>: 2021</v>
      </c>
      <c r="F7" s="379"/>
      <c r="G7" s="379"/>
      <c r="H7" s="379"/>
      <c r="I7" s="379"/>
      <c r="J7" s="379"/>
      <c r="K7" s="379"/>
      <c r="L7" s="379"/>
      <c r="M7" s="379"/>
      <c r="N7" s="379"/>
      <c r="O7" s="379"/>
      <c r="P7" s="379"/>
      <c r="Q7" s="379"/>
      <c r="R7" s="379"/>
      <c r="S7" s="379"/>
      <c r="T7" s="379"/>
      <c r="U7" s="379"/>
      <c r="V7" s="379"/>
      <c r="W7" s="379"/>
      <c r="X7" s="379"/>
      <c r="Y7" s="379"/>
      <c r="Z7" s="379"/>
      <c r="AA7" s="379"/>
      <c r="AB7" s="380"/>
      <c r="AC7" s="376"/>
      <c r="AD7" s="385" t="s">
        <v>2</v>
      </c>
      <c r="AE7" s="377"/>
      <c r="AF7" s="386"/>
      <c r="AG7" s="725"/>
      <c r="AH7" s="725"/>
      <c r="AI7" s="725"/>
      <c r="AJ7" s="725"/>
    </row>
    <row r="8" spans="2:37" s="373" customFormat="1" ht="9.75" customHeight="1">
      <c r="B8" s="380" t="s">
        <v>129</v>
      </c>
      <c r="E8" s="381"/>
      <c r="F8" s="381"/>
      <c r="G8" s="381"/>
      <c r="H8" s="381"/>
      <c r="I8" s="381"/>
      <c r="J8" s="381"/>
      <c r="K8" s="381"/>
      <c r="L8" s="381"/>
      <c r="M8" s="381"/>
      <c r="N8" s="381"/>
      <c r="O8" s="381"/>
      <c r="P8" s="381"/>
      <c r="Q8" s="381"/>
      <c r="R8" s="381"/>
      <c r="S8" s="381"/>
      <c r="T8" s="381"/>
      <c r="U8" s="381"/>
      <c r="V8" s="381"/>
      <c r="W8" s="381"/>
      <c r="X8" s="381"/>
      <c r="Y8" s="381"/>
      <c r="Z8" s="381"/>
      <c r="AA8" s="381"/>
      <c r="AB8" s="379"/>
      <c r="AC8" s="376"/>
      <c r="AD8" s="385" t="s">
        <v>2</v>
      </c>
      <c r="AE8" s="377"/>
      <c r="AF8" s="386"/>
      <c r="AG8" s="725"/>
      <c r="AH8" s="725"/>
      <c r="AI8" s="725"/>
      <c r="AJ8" s="725"/>
    </row>
    <row r="9" spans="2:37" ht="6.75" customHeight="1" thickBot="1">
      <c r="C9" s="308"/>
      <c r="D9" s="308"/>
      <c r="E9" s="308"/>
      <c r="F9" s="308"/>
      <c r="G9" s="308"/>
      <c r="H9" s="308"/>
      <c r="I9" s="308"/>
      <c r="J9" s="308"/>
      <c r="K9" s="308"/>
      <c r="L9" s="308"/>
      <c r="M9" s="308"/>
      <c r="N9" s="308"/>
      <c r="O9" s="308"/>
      <c r="P9" s="308"/>
      <c r="Q9" s="308"/>
      <c r="R9" s="308"/>
      <c r="S9" s="308"/>
      <c r="T9" s="308"/>
      <c r="U9" s="308"/>
      <c r="V9" s="308"/>
      <c r="W9" s="308"/>
      <c r="X9" s="308"/>
      <c r="Y9" s="308"/>
      <c r="Z9" s="308"/>
      <c r="AA9" s="308"/>
      <c r="AB9" s="308"/>
      <c r="AD9" s="385"/>
      <c r="AF9" s="386"/>
    </row>
    <row r="10" spans="2:37" s="374" customFormat="1" ht="15.75" customHeight="1" thickBot="1">
      <c r="B10" s="551" t="s">
        <v>90</v>
      </c>
      <c r="C10" s="1269" t="s">
        <v>130</v>
      </c>
      <c r="D10" s="1205"/>
      <c r="E10" s="1205"/>
      <c r="F10" s="1205"/>
      <c r="G10" s="1205"/>
      <c r="H10" s="1205"/>
      <c r="I10" s="1205"/>
      <c r="J10" s="1205"/>
      <c r="K10" s="1205"/>
      <c r="L10" s="1205"/>
      <c r="M10" s="1205"/>
      <c r="N10" s="1205"/>
      <c r="O10" s="1205"/>
      <c r="P10" s="1205"/>
      <c r="Q10" s="1205"/>
      <c r="R10" s="1205"/>
      <c r="S10" s="1205"/>
      <c r="T10" s="1205"/>
      <c r="U10" s="1205"/>
      <c r="V10" s="1205"/>
      <c r="W10" s="1205"/>
      <c r="X10" s="1205"/>
      <c r="Y10" s="1205"/>
      <c r="Z10" s="1205"/>
      <c r="AA10" s="1205"/>
      <c r="AB10" s="1270"/>
      <c r="AC10" s="1271" t="s">
        <v>125</v>
      </c>
      <c r="AD10" s="1271"/>
      <c r="AE10" s="387" t="s">
        <v>141</v>
      </c>
      <c r="AF10" s="714" t="s">
        <v>131</v>
      </c>
      <c r="AG10" s="715" t="s">
        <v>362</v>
      </c>
      <c r="AH10" s="715" t="s">
        <v>363</v>
      </c>
      <c r="AI10" s="715" t="s">
        <v>364</v>
      </c>
      <c r="AJ10" s="715" t="s">
        <v>365</v>
      </c>
      <c r="AK10" s="388"/>
    </row>
    <row r="11" spans="2:37" ht="15.75" hidden="1" customHeight="1">
      <c r="B11" s="552"/>
      <c r="C11" s="1192"/>
      <c r="D11" s="1193"/>
      <c r="E11" s="1193"/>
      <c r="F11" s="1193"/>
      <c r="G11" s="1193"/>
      <c r="H11" s="1193"/>
      <c r="I11" s="1193"/>
      <c r="J11" s="1193"/>
      <c r="K11" s="1193"/>
      <c r="L11" s="1193"/>
      <c r="M11" s="1193"/>
      <c r="N11" s="1193"/>
      <c r="O11" s="1193"/>
      <c r="P11" s="1193"/>
      <c r="Q11" s="1193"/>
      <c r="R11" s="1193"/>
      <c r="S11" s="1193"/>
      <c r="T11" s="1193"/>
      <c r="U11" s="1193"/>
      <c r="V11" s="1193"/>
      <c r="W11" s="1193"/>
      <c r="X11" s="1193"/>
      <c r="Y11" s="1193"/>
      <c r="Z11" s="1193"/>
      <c r="AA11" s="1193"/>
      <c r="AB11" s="1272"/>
      <c r="AC11" s="389"/>
      <c r="AD11" s="390"/>
      <c r="AE11" s="391"/>
      <c r="AF11" s="392"/>
    </row>
    <row r="12" spans="2:37" ht="15.75" hidden="1" customHeight="1">
      <c r="B12" s="552"/>
      <c r="C12" s="1192"/>
      <c r="D12" s="1193"/>
      <c r="E12" s="1193"/>
      <c r="F12" s="1193"/>
      <c r="G12" s="1193"/>
      <c r="H12" s="1193"/>
      <c r="I12" s="1193"/>
      <c r="J12" s="1193"/>
      <c r="K12" s="1193"/>
      <c r="L12" s="1193"/>
      <c r="M12" s="1193"/>
      <c r="N12" s="1193"/>
      <c r="O12" s="1193"/>
      <c r="P12" s="1193"/>
      <c r="Q12" s="1193"/>
      <c r="R12" s="1193"/>
      <c r="S12" s="1193"/>
      <c r="T12" s="1193"/>
      <c r="U12" s="1193"/>
      <c r="V12" s="1193"/>
      <c r="W12" s="1193"/>
      <c r="X12" s="1193"/>
      <c r="Y12" s="1193"/>
      <c r="Z12" s="1193"/>
      <c r="AA12" s="1193"/>
      <c r="AB12" s="1272"/>
      <c r="AC12" s="393"/>
      <c r="AD12" s="394"/>
      <c r="AE12" s="391"/>
      <c r="AF12" s="395"/>
    </row>
    <row r="13" spans="2:37" ht="15.75" hidden="1" customHeight="1">
      <c r="B13" s="552"/>
      <c r="C13" s="1192"/>
      <c r="D13" s="1193"/>
      <c r="E13" s="1193"/>
      <c r="F13" s="1193"/>
      <c r="G13" s="1193"/>
      <c r="H13" s="1193"/>
      <c r="I13" s="1193"/>
      <c r="J13" s="1193"/>
      <c r="K13" s="1193"/>
      <c r="L13" s="1193"/>
      <c r="M13" s="1193"/>
      <c r="N13" s="1193"/>
      <c r="O13" s="1193"/>
      <c r="P13" s="1193"/>
      <c r="Q13" s="1193"/>
      <c r="R13" s="1193"/>
      <c r="S13" s="1193"/>
      <c r="T13" s="1193"/>
      <c r="U13" s="1193"/>
      <c r="V13" s="1193"/>
      <c r="W13" s="1193"/>
      <c r="X13" s="1193"/>
      <c r="Y13" s="1193"/>
      <c r="Z13" s="1193"/>
      <c r="AA13" s="1193"/>
      <c r="AB13" s="1272"/>
      <c r="AC13" s="396"/>
      <c r="AD13" s="394"/>
      <c r="AE13" s="397"/>
      <c r="AF13" s="398"/>
    </row>
    <row r="14" spans="2:37" ht="15.75" hidden="1" customHeight="1">
      <c r="B14" s="552"/>
      <c r="C14" s="1192"/>
      <c r="D14" s="1193"/>
      <c r="E14" s="1193"/>
      <c r="F14" s="1193"/>
      <c r="G14" s="1193"/>
      <c r="H14" s="1193"/>
      <c r="I14" s="1193"/>
      <c r="J14" s="1193"/>
      <c r="K14" s="1193"/>
      <c r="L14" s="1193"/>
      <c r="M14" s="1193"/>
      <c r="N14" s="1193"/>
      <c r="O14" s="1193"/>
      <c r="P14" s="1193"/>
      <c r="Q14" s="1193"/>
      <c r="R14" s="1193"/>
      <c r="S14" s="1193"/>
      <c r="T14" s="1193"/>
      <c r="U14" s="1193"/>
      <c r="V14" s="1193"/>
      <c r="W14" s="1193"/>
      <c r="X14" s="1193"/>
      <c r="Y14" s="1193"/>
      <c r="Z14" s="1193"/>
      <c r="AA14" s="1193"/>
      <c r="AB14" s="1272"/>
      <c r="AC14" s="393"/>
      <c r="AD14" s="399"/>
      <c r="AE14" s="400"/>
      <c r="AF14" s="395"/>
    </row>
    <row r="15" spans="2:37" ht="15.75" hidden="1" customHeight="1">
      <c r="B15" s="552"/>
      <c r="C15" s="1192"/>
      <c r="D15" s="1193"/>
      <c r="E15" s="1193"/>
      <c r="F15" s="1193"/>
      <c r="G15" s="1193"/>
      <c r="H15" s="1193"/>
      <c r="I15" s="1193"/>
      <c r="J15" s="1193"/>
      <c r="K15" s="1193"/>
      <c r="L15" s="1193"/>
      <c r="M15" s="1193"/>
      <c r="N15" s="1193"/>
      <c r="O15" s="1193"/>
      <c r="P15" s="1193"/>
      <c r="Q15" s="1193"/>
      <c r="R15" s="1193"/>
      <c r="S15" s="1193"/>
      <c r="T15" s="1193"/>
      <c r="U15" s="1193"/>
      <c r="V15" s="1193"/>
      <c r="W15" s="1193"/>
      <c r="X15" s="1193"/>
      <c r="Y15" s="1193"/>
      <c r="Z15" s="1193"/>
      <c r="AA15" s="1193"/>
      <c r="AB15" s="1272"/>
      <c r="AC15" s="396"/>
      <c r="AD15" s="396"/>
      <c r="AE15" s="401"/>
      <c r="AF15" s="398"/>
    </row>
    <row r="16" spans="2:37" ht="15.75" hidden="1" customHeight="1">
      <c r="B16" s="552"/>
      <c r="C16" s="1192"/>
      <c r="D16" s="1193"/>
      <c r="E16" s="1193"/>
      <c r="F16" s="1193"/>
      <c r="G16" s="1193"/>
      <c r="H16" s="1193"/>
      <c r="I16" s="1193"/>
      <c r="J16" s="1193"/>
      <c r="K16" s="1193"/>
      <c r="L16" s="1193"/>
      <c r="M16" s="1193"/>
      <c r="N16" s="1193"/>
      <c r="O16" s="1193"/>
      <c r="P16" s="1193"/>
      <c r="Q16" s="1193"/>
      <c r="R16" s="1193"/>
      <c r="S16" s="1193"/>
      <c r="T16" s="1193"/>
      <c r="U16" s="1193"/>
      <c r="V16" s="1193"/>
      <c r="W16" s="1193"/>
      <c r="X16" s="1193"/>
      <c r="Y16" s="1193"/>
      <c r="Z16" s="1193"/>
      <c r="AA16" s="1193"/>
      <c r="AB16" s="1272"/>
      <c r="AC16" s="393"/>
      <c r="AE16" s="402"/>
      <c r="AF16" s="395"/>
    </row>
    <row r="17" spans="2:66" ht="15.75" hidden="1" customHeight="1">
      <c r="B17" s="552"/>
      <c r="C17" s="1192"/>
      <c r="D17" s="1193"/>
      <c r="E17" s="1193"/>
      <c r="F17" s="1193"/>
      <c r="G17" s="1193"/>
      <c r="H17" s="1193"/>
      <c r="I17" s="1193"/>
      <c r="J17" s="1193"/>
      <c r="K17" s="1193"/>
      <c r="L17" s="1193"/>
      <c r="M17" s="1193"/>
      <c r="N17" s="1193"/>
      <c r="O17" s="1193"/>
      <c r="P17" s="1193"/>
      <c r="Q17" s="1193"/>
      <c r="R17" s="1193"/>
      <c r="S17" s="1193"/>
      <c r="T17" s="1193"/>
      <c r="U17" s="1193"/>
      <c r="V17" s="1193"/>
      <c r="W17" s="1193"/>
      <c r="X17" s="1193"/>
      <c r="Y17" s="1193"/>
      <c r="Z17" s="1193"/>
      <c r="AA17" s="1193"/>
      <c r="AB17" s="1272"/>
      <c r="AC17" s="396"/>
      <c r="AE17" s="397"/>
      <c r="AF17" s="398"/>
    </row>
    <row r="18" spans="2:66" ht="15.75" hidden="1" customHeight="1">
      <c r="B18" s="552"/>
      <c r="C18" s="1192"/>
      <c r="D18" s="1193"/>
      <c r="E18" s="1193"/>
      <c r="F18" s="1193"/>
      <c r="G18" s="1193"/>
      <c r="H18" s="1193"/>
      <c r="I18" s="1193"/>
      <c r="J18" s="1193"/>
      <c r="K18" s="1193"/>
      <c r="L18" s="1193"/>
      <c r="M18" s="1193"/>
      <c r="N18" s="1193"/>
      <c r="O18" s="1193"/>
      <c r="P18" s="1193"/>
      <c r="Q18" s="1193"/>
      <c r="R18" s="1193"/>
      <c r="S18" s="1193"/>
      <c r="T18" s="1193"/>
      <c r="U18" s="1193"/>
      <c r="V18" s="1193"/>
      <c r="W18" s="1193"/>
      <c r="X18" s="1193"/>
      <c r="Y18" s="1193"/>
      <c r="Z18" s="1193"/>
      <c r="AA18" s="1193"/>
      <c r="AB18" s="1272"/>
      <c r="AC18" s="393"/>
      <c r="AD18" s="399"/>
      <c r="AE18" s="402"/>
      <c r="AF18" s="395"/>
    </row>
    <row r="19" spans="2:66" ht="15.75" hidden="1" customHeight="1">
      <c r="B19" s="552"/>
      <c r="C19" s="1192"/>
      <c r="D19" s="1193"/>
      <c r="E19" s="1193"/>
      <c r="F19" s="1193"/>
      <c r="G19" s="1193"/>
      <c r="H19" s="1193"/>
      <c r="I19" s="1193"/>
      <c r="J19" s="1193"/>
      <c r="K19" s="1193"/>
      <c r="L19" s="1193"/>
      <c r="M19" s="1193"/>
      <c r="N19" s="1193"/>
      <c r="O19" s="1193"/>
      <c r="P19" s="1193"/>
      <c r="Q19" s="1193"/>
      <c r="R19" s="1193"/>
      <c r="S19" s="1193"/>
      <c r="T19" s="1193"/>
      <c r="U19" s="1193"/>
      <c r="V19" s="1193"/>
      <c r="W19" s="1193"/>
      <c r="X19" s="1193"/>
      <c r="Y19" s="1193"/>
      <c r="Z19" s="1193"/>
      <c r="AA19" s="1193"/>
      <c r="AB19" s="1272"/>
      <c r="AC19" s="396"/>
      <c r="AD19" s="399"/>
      <c r="AE19" s="397"/>
      <c r="AF19" s="398"/>
    </row>
    <row r="20" spans="2:66" ht="15.75" hidden="1" customHeight="1">
      <c r="B20" s="552"/>
      <c r="C20" s="1192"/>
      <c r="D20" s="1193"/>
      <c r="E20" s="1193"/>
      <c r="F20" s="1193"/>
      <c r="G20" s="1193"/>
      <c r="H20" s="1193"/>
      <c r="I20" s="1193"/>
      <c r="J20" s="1193"/>
      <c r="K20" s="1193"/>
      <c r="L20" s="1193"/>
      <c r="M20" s="1193"/>
      <c r="N20" s="1193"/>
      <c r="O20" s="1193"/>
      <c r="P20" s="1193"/>
      <c r="Q20" s="1193"/>
      <c r="R20" s="1193"/>
      <c r="S20" s="1193"/>
      <c r="T20" s="1193"/>
      <c r="U20" s="1193"/>
      <c r="V20" s="1193"/>
      <c r="W20" s="1193"/>
      <c r="X20" s="1193"/>
      <c r="Y20" s="1193"/>
      <c r="Z20" s="1193"/>
      <c r="AA20" s="1193"/>
      <c r="AB20" s="1272"/>
      <c r="AC20" s="393"/>
      <c r="AD20" s="399"/>
      <c r="AE20" s="402"/>
      <c r="AF20" s="395"/>
    </row>
    <row r="21" spans="2:66" ht="15.75" hidden="1" customHeight="1">
      <c r="B21" s="552"/>
      <c r="C21" s="1192"/>
      <c r="D21" s="1193"/>
      <c r="E21" s="1193"/>
      <c r="F21" s="1193"/>
      <c r="G21" s="1193"/>
      <c r="H21" s="1193"/>
      <c r="I21" s="1193"/>
      <c r="J21" s="1193"/>
      <c r="K21" s="1193"/>
      <c r="L21" s="1193"/>
      <c r="M21" s="1193"/>
      <c r="N21" s="1193"/>
      <c r="O21" s="1193"/>
      <c r="P21" s="1193"/>
      <c r="Q21" s="1193"/>
      <c r="R21" s="1193"/>
      <c r="S21" s="1193"/>
      <c r="T21" s="1193"/>
      <c r="U21" s="1193"/>
      <c r="V21" s="1193"/>
      <c r="W21" s="1193"/>
      <c r="X21" s="1193"/>
      <c r="Y21" s="1193"/>
      <c r="Z21" s="1193"/>
      <c r="AA21" s="1193"/>
      <c r="AB21" s="1272"/>
      <c r="AC21" s="396"/>
      <c r="AD21" s="396"/>
      <c r="AE21" s="397"/>
      <c r="AF21" s="398"/>
    </row>
    <row r="22" spans="2:66" ht="15.75" hidden="1" customHeight="1">
      <c r="B22" s="552"/>
      <c r="C22" s="1192"/>
      <c r="D22" s="1193"/>
      <c r="E22" s="1193"/>
      <c r="F22" s="1193"/>
      <c r="G22" s="1193"/>
      <c r="H22" s="1193"/>
      <c r="I22" s="1193"/>
      <c r="J22" s="1193"/>
      <c r="K22" s="1193"/>
      <c r="L22" s="1193"/>
      <c r="M22" s="1193"/>
      <c r="N22" s="1193"/>
      <c r="O22" s="1193"/>
      <c r="P22" s="1193"/>
      <c r="Q22" s="1193"/>
      <c r="R22" s="1193"/>
      <c r="S22" s="1193"/>
      <c r="T22" s="1193"/>
      <c r="U22" s="1193"/>
      <c r="V22" s="1193"/>
      <c r="W22" s="1193"/>
      <c r="X22" s="1193"/>
      <c r="Y22" s="1193"/>
      <c r="Z22" s="1193"/>
      <c r="AA22" s="1193"/>
      <c r="AB22" s="1272"/>
      <c r="AC22" s="399"/>
      <c r="AD22" s="399"/>
      <c r="AE22" s="403"/>
      <c r="AF22" s="395"/>
    </row>
    <row r="23" spans="2:66" s="374" customFormat="1" ht="15.75" customHeight="1">
      <c r="B23" s="553"/>
      <c r="C23" s="12"/>
      <c r="D23" s="556"/>
      <c r="E23" s="382"/>
      <c r="F23" s="540"/>
      <c r="G23" s="13"/>
      <c r="H23" s="541"/>
      <c r="I23" s="541"/>
      <c r="J23" s="541"/>
      <c r="K23" s="541"/>
      <c r="L23" s="541"/>
      <c r="M23" s="541"/>
      <c r="N23" s="541"/>
      <c r="O23" s="541"/>
      <c r="P23" s="541"/>
      <c r="Q23" s="541"/>
      <c r="R23" s="541"/>
      <c r="S23" s="541"/>
      <c r="T23" s="541"/>
      <c r="U23" s="541"/>
      <c r="V23" s="541"/>
      <c r="W23" s="541"/>
      <c r="X23" s="541"/>
      <c r="Y23" s="541"/>
      <c r="Z23" s="541"/>
      <c r="AA23" s="541"/>
      <c r="AB23" s="404"/>
      <c r="AC23" s="674"/>
      <c r="AD23" s="405"/>
      <c r="AE23" s="406"/>
      <c r="AF23" s="407"/>
      <c r="AG23" s="724"/>
      <c r="AH23" s="724"/>
      <c r="AI23" s="724"/>
      <c r="AJ23" s="724"/>
    </row>
    <row r="24" spans="2:66" s="374" customFormat="1" ht="15.75" customHeight="1">
      <c r="B24" s="552"/>
      <c r="C24" s="12"/>
      <c r="D24" s="709"/>
      <c r="E24" s="372"/>
      <c r="F24" s="540"/>
      <c r="G24" s="13"/>
      <c r="H24" s="535"/>
      <c r="I24" s="535"/>
      <c r="J24" s="535"/>
      <c r="K24" s="535"/>
      <c r="L24" s="535"/>
      <c r="M24" s="535"/>
      <c r="N24" s="535"/>
      <c r="O24" s="535">
        <v>1</v>
      </c>
      <c r="P24" s="535" t="s">
        <v>360</v>
      </c>
      <c r="R24" s="535"/>
      <c r="T24" s="535"/>
      <c r="U24" s="535"/>
      <c r="V24" s="535"/>
      <c r="W24" s="712">
        <f>F45+F52+Y45+Y51+Y55+M36+S36+(M60*2)+(S60*2)</f>
        <v>0</v>
      </c>
      <c r="X24" s="535"/>
      <c r="Y24" s="535"/>
      <c r="Z24" s="535"/>
      <c r="AA24" s="535"/>
      <c r="AB24" s="560"/>
      <c r="AC24" s="710"/>
      <c r="AD24" s="376"/>
      <c r="AE24" s="711"/>
      <c r="AF24" s="713"/>
      <c r="AG24" s="724"/>
      <c r="AH24" s="724"/>
      <c r="AI24" s="724"/>
      <c r="AJ24" s="724"/>
      <c r="AL24" s="374" t="s">
        <v>526</v>
      </c>
      <c r="AM24" s="388">
        <v>11</v>
      </c>
      <c r="AN24" s="374" t="s">
        <v>525</v>
      </c>
    </row>
    <row r="25" spans="2:66" s="374" customFormat="1" ht="15.75" customHeight="1">
      <c r="B25" s="552"/>
      <c r="C25" s="12"/>
      <c r="D25" s="709"/>
      <c r="E25" s="372"/>
      <c r="F25" s="540"/>
      <c r="G25" s="13"/>
      <c r="H25" s="535"/>
      <c r="I25" s="535"/>
      <c r="J25" s="535"/>
      <c r="K25" s="535"/>
      <c r="L25" s="535"/>
      <c r="M25" s="535"/>
      <c r="N25" s="535"/>
      <c r="O25" s="535">
        <v>2</v>
      </c>
      <c r="P25" s="535" t="s">
        <v>361</v>
      </c>
      <c r="R25" s="535"/>
      <c r="S25" s="535"/>
      <c r="T25" s="535"/>
      <c r="U25" s="535"/>
      <c r="V25" s="535"/>
      <c r="W25" s="760">
        <f>S60+Y55</f>
        <v>0</v>
      </c>
      <c r="X25" s="535"/>
      <c r="Y25" s="535"/>
      <c r="Z25" s="535"/>
      <c r="AA25" s="535"/>
      <c r="AB25" s="560"/>
      <c r="AC25" s="710"/>
      <c r="AD25" s="376"/>
      <c r="AE25" s="711"/>
      <c r="AF25" s="713"/>
      <c r="AG25" s="724"/>
      <c r="AH25" s="724"/>
      <c r="AI25" s="724"/>
      <c r="AJ25" s="724"/>
      <c r="AL25" s="374" t="s">
        <v>527</v>
      </c>
      <c r="AM25" s="388">
        <v>2</v>
      </c>
      <c r="AN25" s="374" t="s">
        <v>525</v>
      </c>
    </row>
    <row r="26" spans="2:66" s="374" customFormat="1" ht="15.75" customHeight="1">
      <c r="B26" s="552"/>
      <c r="C26" s="12"/>
      <c r="D26" s="709"/>
      <c r="E26" s="372"/>
      <c r="F26" s="540"/>
      <c r="G26" s="13"/>
      <c r="H26" s="535"/>
      <c r="I26" s="535"/>
      <c r="J26" s="535"/>
      <c r="K26" s="535"/>
      <c r="L26" s="535"/>
      <c r="M26" s="535"/>
      <c r="N26" s="535"/>
      <c r="O26" s="535">
        <v>3</v>
      </c>
      <c r="P26" s="850" t="s">
        <v>523</v>
      </c>
      <c r="R26" s="535"/>
      <c r="S26" s="535"/>
      <c r="T26" s="535"/>
      <c r="U26" s="535"/>
      <c r="V26" s="535"/>
      <c r="W26" s="760">
        <v>3.2</v>
      </c>
      <c r="X26" s="535"/>
      <c r="Z26" s="535"/>
      <c r="AA26" s="535"/>
      <c r="AB26" s="560"/>
      <c r="AC26" s="710"/>
      <c r="AD26" s="376"/>
      <c r="AE26" s="711"/>
      <c r="AF26" s="713"/>
      <c r="AG26" s="724"/>
      <c r="AH26" s="724"/>
      <c r="AI26" s="724"/>
      <c r="AJ26" s="724"/>
      <c r="AL26" s="374" t="s">
        <v>529</v>
      </c>
      <c r="AM26" s="858">
        <f>((M60^2)+(W27^2))^0.5</f>
        <v>0</v>
      </c>
      <c r="AN26" s="374" t="s">
        <v>525</v>
      </c>
    </row>
    <row r="27" spans="2:66" s="374" customFormat="1" ht="15.75" customHeight="1">
      <c r="B27" s="552"/>
      <c r="C27" s="12"/>
      <c r="D27" s="709"/>
      <c r="E27" s="372"/>
      <c r="F27" s="540"/>
      <c r="G27" s="13"/>
      <c r="H27" s="535"/>
      <c r="I27" s="535"/>
      <c r="J27" s="535"/>
      <c r="K27" s="535"/>
      <c r="L27" s="535"/>
      <c r="M27" s="535"/>
      <c r="N27" s="535"/>
      <c r="O27" s="535">
        <v>4</v>
      </c>
      <c r="P27" s="850" t="s">
        <v>524</v>
      </c>
      <c r="R27" s="535"/>
      <c r="S27" s="535"/>
      <c r="T27" s="535"/>
      <c r="U27" s="535"/>
      <c r="V27" s="535"/>
      <c r="W27" s="852">
        <f>TAN(RADIANS(30))*M60</f>
        <v>0</v>
      </c>
      <c r="X27" s="850" t="s">
        <v>525</v>
      </c>
      <c r="Y27" s="535"/>
      <c r="Z27" s="535"/>
      <c r="AA27" s="535"/>
      <c r="AB27" s="560"/>
      <c r="AC27" s="710"/>
      <c r="AD27" s="376"/>
      <c r="AE27" s="711"/>
      <c r="AF27" s="713"/>
      <c r="AG27" s="724"/>
      <c r="AH27" s="724"/>
      <c r="AI27" s="724"/>
      <c r="AJ27" s="724"/>
    </row>
    <row r="28" spans="2:66" s="374" customFormat="1" ht="15.75" customHeight="1">
      <c r="B28" s="552"/>
      <c r="C28" s="12"/>
      <c r="D28" s="709"/>
      <c r="E28" s="372"/>
      <c r="F28" s="540"/>
      <c r="G28" s="13"/>
      <c r="H28" s="535"/>
      <c r="I28" s="535"/>
      <c r="J28" s="535"/>
      <c r="K28" s="535"/>
      <c r="L28" s="535"/>
      <c r="M28" s="535"/>
      <c r="N28" s="535"/>
      <c r="O28" s="535">
        <v>5</v>
      </c>
      <c r="P28" s="850" t="s">
        <v>528</v>
      </c>
      <c r="R28" s="535"/>
      <c r="S28" s="535"/>
      <c r="T28" s="535"/>
      <c r="U28" s="535"/>
      <c r="V28" s="535"/>
      <c r="W28" s="851">
        <f>(W24+W25)+AM26*4</f>
        <v>0</v>
      </c>
      <c r="X28" s="850" t="s">
        <v>530</v>
      </c>
      <c r="Y28" s="535"/>
      <c r="Z28" s="535"/>
      <c r="AA28" s="535"/>
      <c r="AB28" s="560"/>
      <c r="AC28" s="710"/>
      <c r="AD28" s="376"/>
      <c r="AE28" s="711"/>
      <c r="AF28" s="713"/>
      <c r="AG28" s="724"/>
      <c r="AH28" s="724"/>
      <c r="AI28" s="724"/>
      <c r="AJ28" s="724"/>
    </row>
    <row r="29" spans="2:66" s="374" customFormat="1" ht="15.75" customHeight="1">
      <c r="B29" s="552"/>
      <c r="C29" s="12"/>
      <c r="D29" s="709"/>
      <c r="E29" s="372"/>
      <c r="F29" s="540"/>
      <c r="G29" s="13"/>
      <c r="H29" s="535"/>
      <c r="I29" s="535"/>
      <c r="J29" s="535"/>
      <c r="K29" s="535"/>
      <c r="L29" s="535"/>
      <c r="M29" s="535"/>
      <c r="N29" s="535"/>
      <c r="O29" s="535">
        <v>6</v>
      </c>
      <c r="P29" s="850" t="s">
        <v>534</v>
      </c>
      <c r="R29" s="535"/>
      <c r="S29" s="535"/>
      <c r="T29" s="535"/>
      <c r="U29" s="535"/>
      <c r="V29" s="535"/>
      <c r="W29" s="851">
        <f>W24+W25</f>
        <v>0</v>
      </c>
      <c r="X29" s="850" t="s">
        <v>525</v>
      </c>
      <c r="Y29" s="535"/>
      <c r="Z29" s="535"/>
      <c r="AA29" s="535"/>
      <c r="AB29" s="560"/>
      <c r="AC29" s="710"/>
      <c r="AD29" s="376"/>
      <c r="AE29" s="711"/>
      <c r="AF29" s="713"/>
      <c r="AG29" s="724"/>
      <c r="AH29" s="724"/>
      <c r="AI29" s="724"/>
      <c r="AJ29" s="724"/>
    </row>
    <row r="30" spans="2:66" s="374" customFormat="1" ht="15.75" customHeight="1">
      <c r="B30" s="552"/>
      <c r="C30" s="12"/>
      <c r="D30" s="709"/>
      <c r="E30" s="372"/>
      <c r="F30" s="540"/>
      <c r="G30" s="13"/>
      <c r="H30" s="535"/>
      <c r="I30" s="535"/>
      <c r="J30" s="535"/>
      <c r="K30" s="535"/>
      <c r="L30" s="535"/>
      <c r="M30" s="535"/>
      <c r="N30" s="535"/>
      <c r="O30" s="535"/>
      <c r="P30" s="535"/>
      <c r="R30" s="535"/>
      <c r="S30" s="535"/>
      <c r="T30" s="535"/>
      <c r="U30" s="535"/>
      <c r="V30" s="535"/>
      <c r="W30" s="850"/>
      <c r="X30" s="535"/>
      <c r="Y30" s="535"/>
      <c r="Z30" s="535"/>
      <c r="AA30" s="535"/>
      <c r="AB30" s="560"/>
      <c r="AC30" s="710"/>
      <c r="AD30" s="376"/>
      <c r="AE30" s="711"/>
      <c r="AF30" s="713"/>
      <c r="AG30" s="724"/>
      <c r="AH30" s="724"/>
      <c r="AI30" s="724"/>
      <c r="AJ30" s="724"/>
    </row>
    <row r="31" spans="2:66" s="374" customFormat="1" ht="15" customHeight="1">
      <c r="B31" s="552"/>
      <c r="C31" s="591"/>
      <c r="D31" s="558"/>
      <c r="E31" s="538"/>
      <c r="F31" s="592"/>
      <c r="G31" s="593"/>
      <c r="H31" s="657"/>
      <c r="I31" s="657"/>
      <c r="J31" s="657"/>
      <c r="K31" s="657"/>
      <c r="L31" s="657"/>
      <c r="M31" s="657"/>
      <c r="N31" s="657"/>
      <c r="O31" s="657"/>
      <c r="P31" s="657"/>
      <c r="Q31" s="657"/>
      <c r="R31" s="657"/>
      <c r="S31" s="657"/>
      <c r="T31" s="657"/>
      <c r="U31" s="657"/>
      <c r="V31" s="657"/>
      <c r="W31" s="657"/>
      <c r="X31" s="657"/>
      <c r="Y31" s="657"/>
      <c r="Z31" s="657"/>
      <c r="AA31" s="657"/>
      <c r="AB31" s="658"/>
      <c r="AC31" s="675"/>
      <c r="AE31" s="543"/>
      <c r="AF31" s="543"/>
      <c r="AG31" s="724"/>
      <c r="AH31" s="724"/>
      <c r="AI31" s="724"/>
      <c r="AJ31" s="724"/>
      <c r="BN31" s="374" t="s">
        <v>132</v>
      </c>
    </row>
    <row r="32" spans="2:66" s="374" customFormat="1" ht="15" customHeight="1">
      <c r="B32" s="552"/>
      <c r="C32" s="591"/>
      <c r="D32" s="558"/>
      <c r="E32" s="538"/>
      <c r="F32" s="592"/>
      <c r="G32" s="593"/>
      <c r="H32" s="542"/>
      <c r="I32" s="542"/>
      <c r="J32" s="542"/>
      <c r="K32" s="542"/>
      <c r="L32" s="542"/>
      <c r="M32" s="542"/>
      <c r="N32" s="542"/>
      <c r="O32" s="542"/>
      <c r="P32" s="542"/>
      <c r="Q32" s="542"/>
      <c r="R32" s="542"/>
      <c r="S32" s="542"/>
      <c r="T32" s="542"/>
      <c r="U32" s="542"/>
      <c r="V32" s="542"/>
      <c r="W32" s="542"/>
      <c r="X32" s="542"/>
      <c r="Y32" s="542"/>
      <c r="Z32" s="542"/>
      <c r="AA32" s="542"/>
      <c r="AB32" s="408"/>
      <c r="AC32" s="719">
        <v>1</v>
      </c>
      <c r="AD32" s="761" t="s">
        <v>385</v>
      </c>
      <c r="AE32" s="721"/>
      <c r="AF32" s="539"/>
      <c r="AG32" s="679"/>
      <c r="AH32" s="679"/>
      <c r="AI32" s="679"/>
      <c r="AJ32" s="679"/>
    </row>
    <row r="33" spans="2:66" s="374" customFormat="1" ht="15" customHeight="1">
      <c r="B33" s="552"/>
      <c r="C33" s="591"/>
      <c r="D33" s="558"/>
      <c r="E33" s="372"/>
      <c r="F33" s="592"/>
      <c r="G33" s="593"/>
      <c r="H33" s="542"/>
      <c r="I33" s="542"/>
      <c r="J33" s="542"/>
      <c r="K33" s="542"/>
      <c r="L33" s="542"/>
      <c r="M33" s="542"/>
      <c r="N33" s="542"/>
      <c r="O33" s="542"/>
      <c r="P33" s="542"/>
      <c r="Q33" s="542"/>
      <c r="R33" s="542"/>
      <c r="S33" s="542"/>
      <c r="T33" s="542"/>
      <c r="U33" s="542"/>
      <c r="V33" s="542"/>
      <c r="W33" s="542"/>
      <c r="X33" s="542"/>
      <c r="Y33" s="542"/>
      <c r="Z33" s="542"/>
      <c r="AA33" s="542"/>
      <c r="AB33" s="408"/>
      <c r="AC33" s="716" t="s">
        <v>366</v>
      </c>
      <c r="AD33" s="794" t="s">
        <v>372</v>
      </c>
      <c r="AE33" s="543">
        <f>W29*R75*V80</f>
        <v>0</v>
      </c>
      <c r="AF33" s="539"/>
      <c r="AG33" s="687"/>
      <c r="AH33" s="687"/>
      <c r="AI33" s="687"/>
      <c r="AJ33" s="724"/>
    </row>
    <row r="34" spans="2:66" s="374" customFormat="1" ht="20" customHeight="1">
      <c r="B34" s="552"/>
      <c r="C34" s="591"/>
      <c r="D34" s="558"/>
      <c r="E34" s="372"/>
      <c r="F34" s="680"/>
      <c r="G34" s="681"/>
      <c r="H34" s="682"/>
      <c r="I34" s="682"/>
      <c r="J34" s="682"/>
      <c r="K34" s="682"/>
      <c r="L34" s="682"/>
      <c r="M34" s="682"/>
      <c r="N34" s="682"/>
      <c r="O34" s="682"/>
      <c r="P34" s="682"/>
      <c r="Q34" s="682"/>
      <c r="R34" s="682"/>
      <c r="S34" s="682"/>
      <c r="T34" s="682"/>
      <c r="U34" s="682"/>
      <c r="V34" s="682"/>
      <c r="W34" s="682"/>
      <c r="X34" s="682"/>
      <c r="Y34" s="682"/>
      <c r="Z34" s="542"/>
      <c r="AA34" s="542"/>
      <c r="AB34" s="648"/>
      <c r="AC34" s="716"/>
      <c r="AD34" s="544"/>
      <c r="AE34" s="718"/>
      <c r="AF34" s="539"/>
      <c r="AG34" s="724"/>
      <c r="AH34" s="724"/>
      <c r="AI34" s="724"/>
      <c r="AJ34" s="724"/>
    </row>
    <row r="35" spans="2:66" s="374" customFormat="1" ht="20" customHeight="1">
      <c r="B35" s="552"/>
      <c r="C35" s="591"/>
      <c r="D35" s="558"/>
      <c r="E35" s="372"/>
      <c r="F35" s="680"/>
      <c r="G35" s="681"/>
      <c r="H35" s="682"/>
      <c r="I35" s="682"/>
      <c r="J35" s="682"/>
      <c r="K35" s="759"/>
      <c r="L35" s="759"/>
      <c r="M35" s="759"/>
      <c r="N35" s="759"/>
      <c r="O35" s="759"/>
      <c r="P35" s="759"/>
      <c r="Q35" s="759"/>
      <c r="R35" s="759"/>
      <c r="S35" s="759"/>
      <c r="T35" s="759"/>
      <c r="U35" s="682"/>
      <c r="V35" s="682"/>
      <c r="W35" s="682"/>
      <c r="X35" s="682"/>
      <c r="Y35" s="682"/>
      <c r="Z35" s="542"/>
      <c r="AA35" s="542"/>
      <c r="AB35" s="408"/>
      <c r="AC35" s="676"/>
      <c r="AD35" s="544"/>
      <c r="AE35" s="855">
        <f>SUM(AE33:AE34)</f>
        <v>0</v>
      </c>
      <c r="AF35" s="539" t="s">
        <v>96</v>
      </c>
      <c r="AG35" s="731">
        <f>AN43</f>
        <v>0</v>
      </c>
      <c r="AH35" s="731">
        <f>AN44</f>
        <v>0</v>
      </c>
      <c r="AI35" s="731">
        <f>AN45</f>
        <v>0</v>
      </c>
      <c r="AJ35" s="731">
        <f>AN46</f>
        <v>0</v>
      </c>
    </row>
    <row r="36" spans="2:66" s="374" customFormat="1" ht="20" customHeight="1">
      <c r="B36" s="552"/>
      <c r="C36" s="591"/>
      <c r="D36" s="558"/>
      <c r="E36" s="372"/>
      <c r="F36" s="680"/>
      <c r="G36" s="681"/>
      <c r="H36" s="682"/>
      <c r="I36" s="682"/>
      <c r="J36" s="682"/>
      <c r="K36" s="682"/>
      <c r="L36" s="682"/>
      <c r="M36" s="964">
        <f>'Bronjong 1'!Q29</f>
        <v>0</v>
      </c>
      <c r="N36" s="682"/>
      <c r="O36" s="682"/>
      <c r="P36" s="682"/>
      <c r="Q36" s="682"/>
      <c r="R36" s="682"/>
      <c r="S36" s="964">
        <f>'Bronjong 1'!W29</f>
        <v>0</v>
      </c>
      <c r="T36" s="682"/>
      <c r="U36" s="682"/>
      <c r="V36" s="682"/>
      <c r="W36" s="682"/>
      <c r="X36" s="682"/>
      <c r="Y36" s="682"/>
      <c r="Z36" s="542"/>
      <c r="AA36" s="542"/>
      <c r="AB36" s="408"/>
      <c r="AC36" s="676"/>
      <c r="AD36" s="544"/>
      <c r="AE36" s="539"/>
      <c r="AF36" s="539"/>
      <c r="AG36" s="687"/>
      <c r="AH36" s="687"/>
      <c r="AI36" s="687"/>
      <c r="AJ36" s="724"/>
    </row>
    <row r="37" spans="2:66" s="374" customFormat="1" ht="20" customHeight="1">
      <c r="B37" s="552"/>
      <c r="C37" s="591"/>
      <c r="D37" s="558"/>
      <c r="E37" s="372"/>
      <c r="F37" s="680"/>
      <c r="G37" s="681"/>
      <c r="H37" s="682"/>
      <c r="I37" s="682"/>
      <c r="J37" s="682"/>
      <c r="K37" s="682"/>
      <c r="L37" s="682"/>
      <c r="M37" s="682"/>
      <c r="N37" s="682"/>
      <c r="O37" s="682"/>
      <c r="P37" s="682"/>
      <c r="Q37" s="682"/>
      <c r="R37" s="682"/>
      <c r="S37" s="682"/>
      <c r="T37" s="682"/>
      <c r="U37" s="682"/>
      <c r="V37" s="682"/>
      <c r="W37" s="682"/>
      <c r="X37" s="682"/>
      <c r="Y37" s="682"/>
      <c r="Z37" s="542"/>
      <c r="AA37" s="542"/>
      <c r="AB37" s="408"/>
      <c r="AC37" s="719">
        <v>2</v>
      </c>
      <c r="AD37" s="761" t="s">
        <v>386</v>
      </c>
      <c r="AE37" s="721"/>
      <c r="AG37" s="724"/>
      <c r="AH37" s="724"/>
      <c r="AI37" s="724"/>
      <c r="AJ37" s="724"/>
    </row>
    <row r="38" spans="2:66" s="374" customFormat="1" ht="20" customHeight="1">
      <c r="B38" s="552"/>
      <c r="C38" s="591"/>
      <c r="D38" s="558"/>
      <c r="E38" s="557"/>
      <c r="F38" s="680"/>
      <c r="G38" s="683"/>
      <c r="H38" s="682"/>
      <c r="I38" s="682"/>
      <c r="J38" s="682"/>
      <c r="K38" s="682"/>
      <c r="L38" s="682"/>
      <c r="M38" s="682"/>
      <c r="N38" s="682"/>
      <c r="O38" s="682"/>
      <c r="P38" s="682"/>
      <c r="Q38" s="682"/>
      <c r="R38" s="682"/>
      <c r="S38" s="682"/>
      <c r="T38" s="682"/>
      <c r="U38" s="682"/>
      <c r="V38" s="682"/>
      <c r="W38" s="682"/>
      <c r="X38" s="682"/>
      <c r="Y38" s="682"/>
      <c r="Z38" s="542"/>
      <c r="AA38" s="542"/>
      <c r="AB38" s="40"/>
      <c r="AC38" s="716" t="s">
        <v>366</v>
      </c>
      <c r="AD38" s="794" t="s">
        <v>372</v>
      </c>
      <c r="AE38" s="857">
        <f>(((W26*AM24)+(W27*AM25))*E76*I81)+(W26*2*E88*I93)</f>
        <v>0.88800000000000001</v>
      </c>
      <c r="AF38" s="534" t="s">
        <v>96</v>
      </c>
      <c r="AG38" s="726">
        <f>AN63</f>
        <v>0</v>
      </c>
      <c r="AH38" s="731">
        <f>AN64</f>
        <v>0</v>
      </c>
      <c r="AI38" s="731">
        <f>AN65</f>
        <v>0</v>
      </c>
      <c r="AJ38" s="793">
        <f>AN66</f>
        <v>0</v>
      </c>
      <c r="BN38" s="374" t="s">
        <v>134</v>
      </c>
    </row>
    <row r="39" spans="2:66" s="374" customFormat="1" ht="20" customHeight="1">
      <c r="B39" s="552"/>
      <c r="C39" s="591"/>
      <c r="D39" s="558"/>
      <c r="E39" s="557"/>
      <c r="F39" s="758"/>
      <c r="G39" s="683"/>
      <c r="H39" s="682"/>
      <c r="I39" s="682"/>
      <c r="J39" s="682"/>
      <c r="K39" s="682"/>
      <c r="L39" s="682"/>
      <c r="M39" s="682"/>
      <c r="N39" s="682"/>
      <c r="O39" s="682"/>
      <c r="P39" s="682"/>
      <c r="Q39" s="682"/>
      <c r="R39" s="682"/>
      <c r="S39" s="682"/>
      <c r="T39" s="682"/>
      <c r="U39" s="682"/>
      <c r="V39" s="682"/>
      <c r="W39" s="682"/>
      <c r="X39" s="682"/>
      <c r="Y39" s="682"/>
      <c r="Z39" s="542"/>
      <c r="AA39" s="542"/>
      <c r="AB39" s="40"/>
      <c r="AC39" s="717"/>
      <c r="AD39" s="717"/>
      <c r="AE39" s="723"/>
      <c r="AG39" s="724"/>
      <c r="AH39" s="724"/>
      <c r="AI39" s="724"/>
      <c r="AJ39" s="724"/>
      <c r="AK39" s="594"/>
      <c r="AL39" s="762" t="s">
        <v>377</v>
      </c>
      <c r="AM39" s="596"/>
      <c r="AN39" s="596"/>
      <c r="AO39" s="597"/>
      <c r="AP39" s="598"/>
      <c r="AQ39" s="636"/>
      <c r="AR39" s="622"/>
      <c r="AS39" s="594"/>
      <c r="AT39" s="762" t="s">
        <v>409</v>
      </c>
      <c r="AU39" s="596"/>
      <c r="AV39" s="596"/>
      <c r="AW39" s="597"/>
      <c r="AX39" s="598"/>
      <c r="AY39" s="636"/>
      <c r="AZ39" s="622"/>
      <c r="BN39" s="374" t="s">
        <v>135</v>
      </c>
    </row>
    <row r="40" spans="2:66" s="374" customFormat="1" ht="20" customHeight="1">
      <c r="B40" s="552"/>
      <c r="C40" s="537"/>
      <c r="D40" s="538"/>
      <c r="E40" s="538"/>
      <c r="F40" s="682"/>
      <c r="G40" s="684"/>
      <c r="H40" s="682"/>
      <c r="I40" s="682"/>
      <c r="J40" s="682"/>
      <c r="K40" s="682"/>
      <c r="L40" s="682"/>
      <c r="M40" s="682"/>
      <c r="N40" s="682"/>
      <c r="O40" s="682"/>
      <c r="P40" s="682"/>
      <c r="Q40" s="682"/>
      <c r="R40" s="682"/>
      <c r="S40" s="682"/>
      <c r="T40" s="682"/>
      <c r="U40" s="682"/>
      <c r="V40" s="682"/>
      <c r="W40" s="682"/>
      <c r="X40" s="682"/>
      <c r="Y40" s="682"/>
      <c r="Z40" s="542"/>
      <c r="AA40" s="542"/>
      <c r="AB40" s="40"/>
      <c r="AC40" s="719">
        <v>3</v>
      </c>
      <c r="AD40" s="761" t="s">
        <v>404</v>
      </c>
      <c r="AE40" s="721"/>
      <c r="AF40" s="539"/>
      <c r="AG40" s="724"/>
      <c r="AH40" s="724"/>
      <c r="AI40" s="724"/>
      <c r="AJ40" s="724"/>
      <c r="AK40" s="630"/>
      <c r="AL40" s="1178" t="str">
        <f>AD32</f>
        <v>PEKERJAAN BETON SLOEF</v>
      </c>
      <c r="AM40" s="1179"/>
      <c r="AN40" s="1179"/>
      <c r="AO40" s="1179"/>
      <c r="AP40" s="1179"/>
      <c r="AQ40" s="1180"/>
      <c r="AR40" s="622"/>
      <c r="AS40" s="630"/>
      <c r="AT40" s="1178" t="str">
        <f>AD60</f>
        <v>PEK. BEKISTING SLOEF</v>
      </c>
      <c r="AU40" s="1179"/>
      <c r="AV40" s="1179"/>
      <c r="AW40" s="1179"/>
      <c r="AX40" s="1179"/>
      <c r="AY40" s="1180"/>
      <c r="AZ40" s="622"/>
    </row>
    <row r="41" spans="2:66" s="374" customFormat="1" ht="20" customHeight="1" thickBot="1">
      <c r="B41" s="552"/>
      <c r="C41" s="537"/>
      <c r="D41" s="538"/>
      <c r="E41" s="538"/>
      <c r="F41" s="684"/>
      <c r="G41" s="684"/>
      <c r="H41" s="682"/>
      <c r="I41" s="682"/>
      <c r="J41" s="682"/>
      <c r="K41" s="682"/>
      <c r="L41" s="682"/>
      <c r="M41" s="682"/>
      <c r="N41" s="682"/>
      <c r="O41" s="682"/>
      <c r="P41" s="682"/>
      <c r="Q41" s="682"/>
      <c r="R41" s="682"/>
      <c r="S41" s="682"/>
      <c r="T41" s="682"/>
      <c r="U41" s="682"/>
      <c r="V41" s="682"/>
      <c r="W41" s="682"/>
      <c r="X41" s="682"/>
      <c r="Y41" s="682"/>
      <c r="Z41" s="542"/>
      <c r="AA41" s="542"/>
      <c r="AB41" s="40"/>
      <c r="AC41" s="716" t="s">
        <v>366</v>
      </c>
      <c r="AD41" s="794" t="s">
        <v>372</v>
      </c>
      <c r="AE41" s="855">
        <f>W28*T86*X92</f>
        <v>0</v>
      </c>
      <c r="AF41" s="539"/>
      <c r="AG41" s="724"/>
      <c r="AH41" s="724"/>
      <c r="AI41" s="724"/>
      <c r="AJ41" s="724"/>
      <c r="AK41" s="630"/>
      <c r="AL41" s="637" t="s">
        <v>139</v>
      </c>
      <c r="AM41" s="638" t="s">
        <v>140</v>
      </c>
      <c r="AN41" s="639" t="s">
        <v>141</v>
      </c>
      <c r="AO41" s="638" t="s">
        <v>142</v>
      </c>
      <c r="AP41" s="800" t="s">
        <v>143</v>
      </c>
      <c r="AQ41" s="801" t="s">
        <v>144</v>
      </c>
      <c r="AR41" s="622"/>
      <c r="AS41" s="630"/>
      <c r="AT41" s="637" t="s">
        <v>139</v>
      </c>
      <c r="AU41" s="638" t="s">
        <v>140</v>
      </c>
      <c r="AV41" s="639" t="s">
        <v>141</v>
      </c>
      <c r="AW41" s="638" t="s">
        <v>142</v>
      </c>
      <c r="AX41" s="800" t="s">
        <v>143</v>
      </c>
      <c r="AY41" s="801" t="s">
        <v>144</v>
      </c>
      <c r="AZ41" s="622"/>
    </row>
    <row r="42" spans="2:66" s="374" customFormat="1" ht="20" customHeight="1">
      <c r="B42" s="552"/>
      <c r="C42" s="537"/>
      <c r="D42" s="372"/>
      <c r="E42" s="538"/>
      <c r="F42" s="684"/>
      <c r="G42" s="684"/>
      <c r="H42" s="682"/>
      <c r="I42" s="682"/>
      <c r="J42" s="682"/>
      <c r="K42" s="682"/>
      <c r="L42" s="682"/>
      <c r="M42" s="682"/>
      <c r="N42" s="682"/>
      <c r="O42" s="682"/>
      <c r="P42" s="682"/>
      <c r="Q42" s="682"/>
      <c r="R42" s="682"/>
      <c r="S42" s="682"/>
      <c r="T42" s="682"/>
      <c r="U42" s="682"/>
      <c r="V42" s="682"/>
      <c r="W42" s="682"/>
      <c r="X42" s="682"/>
      <c r="Y42" s="682"/>
      <c r="Z42" s="542"/>
      <c r="AA42" s="542"/>
      <c r="AB42" s="40"/>
      <c r="AC42" s="716"/>
      <c r="AD42" s="544"/>
      <c r="AE42" s="718"/>
      <c r="AF42" s="539"/>
      <c r="AG42" s="724"/>
      <c r="AH42" s="724"/>
      <c r="AI42" s="724"/>
      <c r="AJ42" s="724"/>
      <c r="AK42" s="630"/>
      <c r="AL42" s="641" t="s">
        <v>147</v>
      </c>
      <c r="AM42" s="642"/>
      <c r="AN42" s="643"/>
      <c r="AO42" s="642"/>
      <c r="AP42" s="798"/>
      <c r="AQ42" s="799"/>
      <c r="AR42" s="622"/>
      <c r="AS42" s="630"/>
      <c r="AT42" s="641" t="s">
        <v>147</v>
      </c>
      <c r="AU42" s="642"/>
      <c r="AV42" s="643"/>
      <c r="AW42" s="642"/>
      <c r="AX42" s="798"/>
      <c r="AY42" s="799"/>
      <c r="AZ42" s="622"/>
    </row>
    <row r="43" spans="2:66" s="374" customFormat="1" ht="20" customHeight="1">
      <c r="B43" s="552"/>
      <c r="C43" s="537"/>
      <c r="D43" s="372"/>
      <c r="E43" s="538"/>
      <c r="F43" s="684"/>
      <c r="G43" s="684"/>
      <c r="H43" s="684"/>
      <c r="I43" s="684"/>
      <c r="J43" s="684"/>
      <c r="K43" s="684"/>
      <c r="L43" s="684"/>
      <c r="M43" s="684"/>
      <c r="N43" s="684"/>
      <c r="O43" s="684"/>
      <c r="P43" s="684"/>
      <c r="Q43" s="684"/>
      <c r="R43" s="684"/>
      <c r="S43" s="684"/>
      <c r="T43" s="684"/>
      <c r="U43" s="684"/>
      <c r="V43" s="684"/>
      <c r="W43" s="684"/>
      <c r="X43" s="684"/>
      <c r="Y43" s="684"/>
      <c r="Z43" s="535"/>
      <c r="AA43" s="535"/>
      <c r="AB43" s="40"/>
      <c r="AC43" s="676"/>
      <c r="AD43" s="544"/>
      <c r="AE43" s="855">
        <f>SUM(AE41:AE42)</f>
        <v>0</v>
      </c>
      <c r="AF43" s="539" t="s">
        <v>96</v>
      </c>
      <c r="AG43" s="731">
        <f>AN82</f>
        <v>1.4651999999999998</v>
      </c>
      <c r="AH43" s="731">
        <f>AN83</f>
        <v>0.24420000000000003</v>
      </c>
      <c r="AI43" s="731">
        <f>AN84</f>
        <v>2.4864000000000001E-2</v>
      </c>
      <c r="AJ43" s="731">
        <f>AN85</f>
        <v>7.3704000000000006E-2</v>
      </c>
      <c r="AK43" s="630"/>
      <c r="AL43" s="611" t="s">
        <v>120</v>
      </c>
      <c r="AM43" s="791">
        <v>1.65</v>
      </c>
      <c r="AN43" s="613">
        <f>$AE$35*AM43</f>
        <v>0</v>
      </c>
      <c r="AO43" s="536" t="s">
        <v>121</v>
      </c>
      <c r="AP43" s="614">
        <f>'Harga Satuan'!$J$176</f>
        <v>90000</v>
      </c>
      <c r="AQ43" s="645">
        <f t="shared" ref="AQ43:AQ46" si="0">AN43*AP43</f>
        <v>0</v>
      </c>
      <c r="AR43" s="622"/>
      <c r="AS43" s="630"/>
      <c r="AT43" s="611" t="s">
        <v>120</v>
      </c>
      <c r="AU43" s="791">
        <v>0.52</v>
      </c>
      <c r="AV43" s="613">
        <f>$AE$62*AU43</f>
        <v>0</v>
      </c>
      <c r="AW43" s="536" t="s">
        <v>121</v>
      </c>
      <c r="AX43" s="614">
        <f>'Harga Satuan'!$J$176</f>
        <v>90000</v>
      </c>
      <c r="AY43" s="645">
        <f t="shared" ref="AY43:AY44" si="1">AV43*AX43</f>
        <v>0</v>
      </c>
      <c r="AZ43" s="622"/>
    </row>
    <row r="44" spans="2:66" s="374" customFormat="1" ht="20" customHeight="1">
      <c r="B44" s="552"/>
      <c r="C44" s="537"/>
      <c r="D44" s="538"/>
      <c r="E44" s="538"/>
      <c r="F44" s="684"/>
      <c r="G44" s="684"/>
      <c r="H44" s="684"/>
      <c r="I44" s="684"/>
      <c r="J44" s="684"/>
      <c r="K44" s="684"/>
      <c r="L44" s="684"/>
      <c r="M44" s="684"/>
      <c r="N44" s="684"/>
      <c r="O44" s="684"/>
      <c r="P44" s="684"/>
      <c r="Q44" s="684"/>
      <c r="R44" s="684"/>
      <c r="S44" s="684"/>
      <c r="T44" s="684"/>
      <c r="U44" s="684"/>
      <c r="V44" s="684"/>
      <c r="W44" s="684"/>
      <c r="X44" s="684"/>
      <c r="Y44" s="684"/>
      <c r="Z44" s="546"/>
      <c r="AA44" s="546"/>
      <c r="AB44" s="560"/>
      <c r="AC44" s="677"/>
      <c r="AD44" s="673"/>
      <c r="AE44" s="559"/>
      <c r="AF44" s="534"/>
      <c r="AG44" s="724"/>
      <c r="AH44" s="724"/>
      <c r="AI44" s="724"/>
      <c r="AJ44" s="724"/>
      <c r="AK44" s="630"/>
      <c r="AL44" s="611" t="s">
        <v>123</v>
      </c>
      <c r="AM44" s="616">
        <v>0.27500000000000002</v>
      </c>
      <c r="AN44" s="613">
        <f t="shared" ref="AN44:AN51" si="2">$AE$35*AM44</f>
        <v>0</v>
      </c>
      <c r="AO44" s="536" t="s">
        <v>121</v>
      </c>
      <c r="AP44" s="614">
        <f>'Harga Satuan'!$J$178</f>
        <v>120000</v>
      </c>
      <c r="AQ44" s="646">
        <f t="shared" si="0"/>
        <v>0</v>
      </c>
      <c r="AR44" s="622"/>
      <c r="AS44" s="630"/>
      <c r="AT44" s="611" t="s">
        <v>123</v>
      </c>
      <c r="AU44" s="616">
        <v>0.26</v>
      </c>
      <c r="AV44" s="613">
        <f t="shared" ref="AV44:AV50" si="3">$AE$62*AU44</f>
        <v>0</v>
      </c>
      <c r="AW44" s="536" t="s">
        <v>121</v>
      </c>
      <c r="AX44" s="614">
        <f>'Harga Satuan'!$J$178</f>
        <v>120000</v>
      </c>
      <c r="AY44" s="646">
        <f t="shared" si="1"/>
        <v>0</v>
      </c>
      <c r="AZ44" s="622"/>
    </row>
    <row r="45" spans="2:66" s="374" customFormat="1" ht="20" customHeight="1">
      <c r="B45" s="552"/>
      <c r="C45" s="537"/>
      <c r="D45" s="538"/>
      <c r="E45" s="538"/>
      <c r="F45" s="963">
        <f>'Bronjong 1'!J41</f>
        <v>0</v>
      </c>
      <c r="G45" s="756"/>
      <c r="H45" s="684"/>
      <c r="I45" s="684"/>
      <c r="J45" s="684"/>
      <c r="K45" s="684"/>
      <c r="L45" s="684"/>
      <c r="M45" s="684"/>
      <c r="N45" s="684"/>
      <c r="O45" s="684"/>
      <c r="P45" s="684"/>
      <c r="Q45" s="684"/>
      <c r="R45" s="684"/>
      <c r="S45" s="684"/>
      <c r="T45" s="684"/>
      <c r="U45" s="684"/>
      <c r="V45" s="684"/>
      <c r="W45" s="684"/>
      <c r="X45" s="684"/>
      <c r="Y45" s="963">
        <f>'Bronjong 1'!AC41</f>
        <v>0</v>
      </c>
      <c r="Z45" s="13"/>
      <c r="AA45" s="13"/>
      <c r="AB45" s="40"/>
      <c r="AC45" s="719">
        <v>4</v>
      </c>
      <c r="AD45" s="761" t="s">
        <v>396</v>
      </c>
      <c r="AE45" s="721"/>
      <c r="AF45" s="539"/>
      <c r="AG45" s="724"/>
      <c r="AH45" s="724"/>
      <c r="AI45" s="724"/>
      <c r="AJ45" s="724"/>
      <c r="AK45" s="630"/>
      <c r="AL45" s="611" t="s">
        <v>122</v>
      </c>
      <c r="AM45" s="612">
        <v>2.8000000000000001E-2</v>
      </c>
      <c r="AN45" s="613">
        <f>$AE$35*AM45</f>
        <v>0</v>
      </c>
      <c r="AO45" s="536" t="s">
        <v>121</v>
      </c>
      <c r="AP45" s="614">
        <f>'Harga Satuan'!$J$177</f>
        <v>130000</v>
      </c>
      <c r="AQ45" s="615">
        <f>AN45*AP45</f>
        <v>0</v>
      </c>
      <c r="AR45" s="622"/>
      <c r="AS45" s="630"/>
      <c r="AT45" s="611" t="s">
        <v>122</v>
      </c>
      <c r="AU45" s="612">
        <v>2.5999999999999999E-2</v>
      </c>
      <c r="AV45" s="613">
        <f t="shared" si="3"/>
        <v>0</v>
      </c>
      <c r="AW45" s="536" t="s">
        <v>121</v>
      </c>
      <c r="AX45" s="614">
        <f>'Harga Satuan'!$J$177</f>
        <v>130000</v>
      </c>
      <c r="AY45" s="615">
        <f>AV45*AX45</f>
        <v>0</v>
      </c>
      <c r="AZ45" s="622"/>
    </row>
    <row r="46" spans="2:66" s="374" customFormat="1" ht="20" customHeight="1">
      <c r="B46" s="552"/>
      <c r="C46" s="537"/>
      <c r="D46" s="538"/>
      <c r="E46" s="538"/>
      <c r="F46" s="756"/>
      <c r="G46" s="756"/>
      <c r="H46" s="684"/>
      <c r="I46" s="684"/>
      <c r="J46" s="684"/>
      <c r="K46" s="684"/>
      <c r="L46" s="684"/>
      <c r="M46" s="684"/>
      <c r="N46" s="684"/>
      <c r="O46" s="684"/>
      <c r="P46" s="684"/>
      <c r="Q46" s="684"/>
      <c r="R46" s="684"/>
      <c r="S46" s="684"/>
      <c r="T46" s="684"/>
      <c r="U46" s="684"/>
      <c r="V46" s="684"/>
      <c r="W46" s="684"/>
      <c r="X46" s="756"/>
      <c r="Y46" s="756"/>
      <c r="Z46" s="535"/>
      <c r="AA46" s="535"/>
      <c r="AB46" s="579"/>
      <c r="AC46" s="716" t="s">
        <v>366</v>
      </c>
      <c r="AD46" s="794" t="s">
        <v>395</v>
      </c>
      <c r="AE46" s="856">
        <f>S98</f>
        <v>0</v>
      </c>
      <c r="AF46" s="539"/>
      <c r="AG46" s="724"/>
      <c r="AH46" s="724"/>
      <c r="AI46" s="724"/>
      <c r="AJ46" s="724"/>
      <c r="AL46" s="611" t="s">
        <v>124</v>
      </c>
      <c r="AM46" s="616">
        <v>8.3000000000000004E-2</v>
      </c>
      <c r="AN46" s="613">
        <f t="shared" si="2"/>
        <v>0</v>
      </c>
      <c r="AO46" s="536" t="s">
        <v>121</v>
      </c>
      <c r="AP46" s="614">
        <f>'Harga Satuan'!$J$179</f>
        <v>150000</v>
      </c>
      <c r="AQ46" s="615">
        <f t="shared" si="0"/>
        <v>0</v>
      </c>
      <c r="AT46" s="611" t="s">
        <v>124</v>
      </c>
      <c r="AU46" s="616">
        <v>2.5999999999999999E-2</v>
      </c>
      <c r="AV46" s="613">
        <f t="shared" si="3"/>
        <v>0</v>
      </c>
      <c r="AW46" s="536" t="s">
        <v>121</v>
      </c>
      <c r="AX46" s="614">
        <f>'Harga Satuan'!$J$179</f>
        <v>150000</v>
      </c>
      <c r="AY46" s="615">
        <f t="shared" ref="AY46" si="4">AV46*AX46</f>
        <v>0</v>
      </c>
    </row>
    <row r="47" spans="2:66" s="374" customFormat="1" ht="20" customHeight="1">
      <c r="B47" s="552"/>
      <c r="C47" s="537"/>
      <c r="D47" s="538"/>
      <c r="E47" s="538"/>
      <c r="F47" s="756"/>
      <c r="G47" s="756"/>
      <c r="H47" s="684"/>
      <c r="I47" s="684"/>
      <c r="J47" s="684"/>
      <c r="K47" s="684"/>
      <c r="L47" s="684"/>
      <c r="M47" s="684"/>
      <c r="N47" s="684"/>
      <c r="O47" s="684"/>
      <c r="P47" s="684"/>
      <c r="Q47" s="684"/>
      <c r="R47" s="684"/>
      <c r="S47" s="684"/>
      <c r="T47" s="684"/>
      <c r="U47" s="684"/>
      <c r="V47" s="684"/>
      <c r="W47" s="684"/>
      <c r="X47" s="756"/>
      <c r="Y47" s="756"/>
      <c r="Z47" s="13"/>
      <c r="AA47" s="13"/>
      <c r="AB47" s="408"/>
      <c r="AC47" s="716"/>
      <c r="AD47" s="794" t="s">
        <v>402</v>
      </c>
      <c r="AE47" s="718">
        <f>X106</f>
        <v>0.15516666666666667</v>
      </c>
      <c r="AF47" s="539"/>
      <c r="AG47" s="724"/>
      <c r="AH47" s="724"/>
      <c r="AI47" s="724"/>
      <c r="AJ47" s="724"/>
      <c r="AL47" s="641" t="s">
        <v>145</v>
      </c>
      <c r="AM47" s="642"/>
      <c r="AN47" s="643"/>
      <c r="AO47" s="642"/>
      <c r="AP47" s="640"/>
      <c r="AQ47" s="754"/>
      <c r="AT47" s="641" t="s">
        <v>145</v>
      </c>
      <c r="AU47" s="642"/>
      <c r="AV47" s="643"/>
      <c r="AW47" s="642"/>
      <c r="AX47" s="640"/>
      <c r="AY47" s="754"/>
    </row>
    <row r="48" spans="2:66" s="374" customFormat="1" ht="20" customHeight="1">
      <c r="B48" s="552"/>
      <c r="C48" s="537"/>
      <c r="D48" s="538"/>
      <c r="E48" s="538"/>
      <c r="F48" s="756"/>
      <c r="G48" s="756"/>
      <c r="H48" s="684"/>
      <c r="I48" s="684"/>
      <c r="J48" s="684"/>
      <c r="K48" s="684"/>
      <c r="L48" s="684"/>
      <c r="M48" s="684"/>
      <c r="N48" s="684"/>
      <c r="O48" s="684"/>
      <c r="P48" s="684"/>
      <c r="Q48" s="684"/>
      <c r="R48" s="684"/>
      <c r="S48" s="684"/>
      <c r="T48" s="684"/>
      <c r="U48" s="684"/>
      <c r="V48" s="684"/>
      <c r="W48" s="684"/>
      <c r="X48" s="756"/>
      <c r="Y48" s="756"/>
      <c r="Z48" s="13"/>
      <c r="AA48" s="13"/>
      <c r="AB48" s="40"/>
      <c r="AC48" s="676"/>
      <c r="AD48" s="544"/>
      <c r="AE48" s="802">
        <f>SUM(AE46:AE47)</f>
        <v>0.15516666666666667</v>
      </c>
      <c r="AF48" s="543" t="s">
        <v>112</v>
      </c>
      <c r="AG48" s="749">
        <f>AN102</f>
        <v>1.0861666666666667E-3</v>
      </c>
      <c r="AH48" s="749">
        <f>AN103</f>
        <v>1.0861666666666667E-3</v>
      </c>
      <c r="AI48" s="749">
        <f>AN104</f>
        <v>1.0861666666666667E-4</v>
      </c>
      <c r="AJ48" s="749">
        <f>AN105</f>
        <v>6.2066666666666666E-5</v>
      </c>
      <c r="AK48" s="594"/>
      <c r="AL48" s="611" t="s">
        <v>340</v>
      </c>
      <c r="AM48" s="616">
        <v>326</v>
      </c>
      <c r="AN48" s="644">
        <f t="shared" si="2"/>
        <v>0</v>
      </c>
      <c r="AO48" s="536" t="s">
        <v>112</v>
      </c>
      <c r="AP48" s="614">
        <f>'Harga Satuan'!$J$118/40</f>
        <v>1175</v>
      </c>
      <c r="AQ48" s="623">
        <f>AN48*AP48</f>
        <v>0</v>
      </c>
      <c r="AR48" s="600"/>
      <c r="AS48" s="594"/>
      <c r="AT48" s="611" t="s">
        <v>406</v>
      </c>
      <c r="AU48" s="616">
        <v>4.4999999999999998E-2</v>
      </c>
      <c r="AV48" s="613">
        <f t="shared" si="3"/>
        <v>0</v>
      </c>
      <c r="AW48" s="788" t="s">
        <v>133</v>
      </c>
      <c r="AX48" s="614">
        <f>'Harga Satuan'!$J$128</f>
        <v>1800000</v>
      </c>
      <c r="AY48" s="623">
        <f>AV48*AX48</f>
        <v>0</v>
      </c>
      <c r="AZ48" s="600"/>
    </row>
    <row r="49" spans="2:52" s="374" customFormat="1" ht="20" customHeight="1">
      <c r="B49" s="552"/>
      <c r="C49" s="537"/>
      <c r="D49" s="538"/>
      <c r="E49" s="538"/>
      <c r="F49" s="756"/>
      <c r="G49" s="756"/>
      <c r="H49" s="681"/>
      <c r="I49" s="681"/>
      <c r="J49" s="681"/>
      <c r="K49" s="681"/>
      <c r="L49" s="681"/>
      <c r="M49" s="681"/>
      <c r="N49" s="681"/>
      <c r="O49" s="681"/>
      <c r="P49" s="681"/>
      <c r="Q49" s="681"/>
      <c r="R49" s="681"/>
      <c r="S49" s="681"/>
      <c r="T49" s="681"/>
      <c r="U49" s="681"/>
      <c r="V49" s="681"/>
      <c r="W49" s="681"/>
      <c r="X49" s="757"/>
      <c r="Y49" s="757"/>
      <c r="Z49" s="558"/>
      <c r="AA49" s="558"/>
      <c r="AB49" s="40"/>
      <c r="AC49" s="676"/>
      <c r="AD49" s="544"/>
      <c r="AE49" s="559"/>
      <c r="AF49" s="534"/>
      <c r="AG49" s="749"/>
      <c r="AH49" s="749"/>
      <c r="AI49" s="749"/>
      <c r="AJ49" s="749"/>
      <c r="AK49" s="630"/>
      <c r="AL49" s="611" t="s">
        <v>275</v>
      </c>
      <c r="AM49" s="616">
        <v>760</v>
      </c>
      <c r="AN49" s="644">
        <f t="shared" si="2"/>
        <v>0</v>
      </c>
      <c r="AO49" s="536" t="s">
        <v>112</v>
      </c>
      <c r="AP49" s="614">
        <f>'Harga Satuan'!$J$121/1400</f>
        <v>92.857142857142861</v>
      </c>
      <c r="AQ49" s="623">
        <f>AN49*AP49</f>
        <v>0</v>
      </c>
      <c r="AR49" s="600"/>
      <c r="AS49" s="630"/>
      <c r="AT49" s="611" t="s">
        <v>407</v>
      </c>
      <c r="AU49" s="616">
        <v>0.3</v>
      </c>
      <c r="AV49" s="613">
        <f t="shared" si="3"/>
        <v>0</v>
      </c>
      <c r="AW49" s="536" t="s">
        <v>112</v>
      </c>
      <c r="AX49" s="614">
        <f>'Harga Satuan'!$J$127</f>
        <v>20000</v>
      </c>
      <c r="AY49" s="623">
        <f>AV49*AX49</f>
        <v>0</v>
      </c>
      <c r="AZ49" s="600"/>
    </row>
    <row r="50" spans="2:52" s="374" customFormat="1" ht="20" customHeight="1">
      <c r="B50" s="552"/>
      <c r="C50" s="537"/>
      <c r="D50" s="538"/>
      <c r="E50" s="538"/>
      <c r="F50" s="756"/>
      <c r="G50" s="756"/>
      <c r="H50" s="684"/>
      <c r="I50" s="684"/>
      <c r="J50" s="684"/>
      <c r="K50" s="684"/>
      <c r="L50" s="684"/>
      <c r="M50" s="684"/>
      <c r="N50" s="684"/>
      <c r="O50" s="684"/>
      <c r="P50" s="684"/>
      <c r="Q50" s="684"/>
      <c r="R50" s="684"/>
      <c r="S50" s="684"/>
      <c r="T50" s="684"/>
      <c r="U50" s="684"/>
      <c r="V50" s="684"/>
      <c r="W50" s="684"/>
      <c r="X50" s="756"/>
      <c r="Y50" s="756"/>
      <c r="Z50" s="13"/>
      <c r="AA50" s="13"/>
      <c r="AB50" s="40"/>
      <c r="AC50" s="719">
        <v>5</v>
      </c>
      <c r="AD50" s="761" t="s">
        <v>401</v>
      </c>
      <c r="AE50" s="721"/>
      <c r="AF50" s="539"/>
      <c r="AG50" s="749"/>
      <c r="AH50" s="749"/>
      <c r="AI50" s="749"/>
      <c r="AJ50" s="749"/>
      <c r="AK50" s="630"/>
      <c r="AL50" s="611" t="s">
        <v>378</v>
      </c>
      <c r="AM50" s="616">
        <v>1029</v>
      </c>
      <c r="AN50" s="644">
        <f t="shared" si="2"/>
        <v>0</v>
      </c>
      <c r="AO50" s="536" t="s">
        <v>112</v>
      </c>
      <c r="AP50" s="614">
        <f>'Harga Satuan'!$J$122/1800</f>
        <v>111.11111111111111</v>
      </c>
      <c r="AQ50" s="623">
        <f>AN50*AP50</f>
        <v>0</v>
      </c>
      <c r="AR50" s="600"/>
      <c r="AS50" s="630"/>
      <c r="AT50" s="611" t="s">
        <v>408</v>
      </c>
      <c r="AU50" s="616">
        <v>0.1</v>
      </c>
      <c r="AV50" s="613">
        <f t="shared" si="3"/>
        <v>0</v>
      </c>
      <c r="AW50" s="788" t="s">
        <v>382</v>
      </c>
      <c r="AX50" s="614">
        <f>'Harga Satuan'!$J$129</f>
        <v>30000</v>
      </c>
      <c r="AY50" s="623">
        <f>AV50*AX50</f>
        <v>0</v>
      </c>
      <c r="AZ50" s="600"/>
    </row>
    <row r="51" spans="2:52" s="374" customFormat="1" ht="20" customHeight="1">
      <c r="B51" s="552"/>
      <c r="C51" s="537"/>
      <c r="D51" s="538"/>
      <c r="E51" s="538"/>
      <c r="F51" s="756"/>
      <c r="G51" s="756"/>
      <c r="H51" s="684"/>
      <c r="I51" s="684"/>
      <c r="J51" s="684"/>
      <c r="K51" s="684"/>
      <c r="L51" s="684"/>
      <c r="M51" s="684"/>
      <c r="N51" s="684"/>
      <c r="O51" s="684"/>
      <c r="P51" s="684"/>
      <c r="Q51" s="684"/>
      <c r="R51" s="684"/>
      <c r="S51" s="684"/>
      <c r="T51" s="684"/>
      <c r="U51" s="684"/>
      <c r="V51" s="684"/>
      <c r="W51" s="684"/>
      <c r="X51" s="756"/>
      <c r="Y51" s="963">
        <f>'Bronjong 1'!AC50</f>
        <v>0</v>
      </c>
      <c r="Z51" s="13"/>
      <c r="AA51" s="13"/>
      <c r="AB51" s="40"/>
      <c r="AC51" s="716" t="s">
        <v>366</v>
      </c>
      <c r="AD51" s="794" t="s">
        <v>395</v>
      </c>
      <c r="AE51" s="856">
        <f>S100+S101</f>
        <v>102.61333333333334</v>
      </c>
      <c r="AF51" s="539"/>
      <c r="AG51" s="749"/>
      <c r="AH51" s="749"/>
      <c r="AI51" s="749"/>
      <c r="AJ51" s="749"/>
      <c r="AK51" s="630"/>
      <c r="AL51" s="611" t="s">
        <v>379</v>
      </c>
      <c r="AM51" s="616">
        <v>215</v>
      </c>
      <c r="AN51" s="644">
        <f t="shared" si="2"/>
        <v>0</v>
      </c>
      <c r="AO51" s="788" t="s">
        <v>382</v>
      </c>
      <c r="AP51" s="614">
        <f>'Harga Satuan'!$J$123</f>
        <v>50</v>
      </c>
      <c r="AQ51" s="623">
        <f>AN51*AP51</f>
        <v>0</v>
      </c>
      <c r="AR51" s="600"/>
      <c r="AS51" s="630"/>
      <c r="AT51" s="624"/>
      <c r="AU51" s="625"/>
      <c r="AV51" s="626"/>
      <c r="AW51" s="627"/>
      <c r="AX51" s="628"/>
      <c r="AY51" s="629">
        <f>SUM(AY43:AY50)</f>
        <v>0</v>
      </c>
      <c r="AZ51" s="600"/>
    </row>
    <row r="52" spans="2:52" s="374" customFormat="1" ht="20" customHeight="1">
      <c r="B52" s="552"/>
      <c r="C52" s="537"/>
      <c r="D52" s="538"/>
      <c r="E52" s="538"/>
      <c r="F52" s="963">
        <f>'Bronjong 1'!J51</f>
        <v>0</v>
      </c>
      <c r="G52" s="756"/>
      <c r="H52" s="684"/>
      <c r="I52" s="684"/>
      <c r="J52" s="684"/>
      <c r="K52" s="684"/>
      <c r="L52" s="684"/>
      <c r="M52" s="684"/>
      <c r="N52" s="684"/>
      <c r="O52" s="684"/>
      <c r="P52" s="684"/>
      <c r="Q52" s="684"/>
      <c r="R52" s="684"/>
      <c r="S52" s="684"/>
      <c r="T52" s="684"/>
      <c r="U52" s="684"/>
      <c r="V52" s="684"/>
      <c r="W52" s="684"/>
      <c r="X52" s="756"/>
      <c r="Y52" s="756"/>
      <c r="Z52" s="13"/>
      <c r="AA52" s="13"/>
      <c r="AB52" s="40"/>
      <c r="AC52" s="716"/>
      <c r="AD52" s="794" t="s">
        <v>402</v>
      </c>
      <c r="AE52" s="718">
        <f>X108+X109</f>
        <v>36.183388888888892</v>
      </c>
      <c r="AF52" s="539"/>
      <c r="AG52" s="749"/>
      <c r="AH52" s="749"/>
      <c r="AI52" s="749"/>
      <c r="AJ52" s="749"/>
      <c r="AK52" s="630"/>
      <c r="AL52" s="624"/>
      <c r="AM52" s="625"/>
      <c r="AN52" s="626"/>
      <c r="AO52" s="627"/>
      <c r="AP52" s="628"/>
      <c r="AQ52" s="629">
        <f>SUM(AQ43:AQ51)</f>
        <v>0</v>
      </c>
      <c r="AR52" s="600"/>
      <c r="AS52" s="630"/>
      <c r="AT52" s="631" t="s">
        <v>342</v>
      </c>
      <c r="AU52" s="631"/>
      <c r="AV52" s="631"/>
      <c r="AW52" s="631"/>
      <c r="AX52" s="632"/>
      <c r="AY52" s="633"/>
      <c r="AZ52" s="600"/>
    </row>
    <row r="53" spans="2:52" s="374" customFormat="1" ht="20" customHeight="1">
      <c r="B53" s="552"/>
      <c r="C53" s="537"/>
      <c r="D53" s="538"/>
      <c r="E53" s="538"/>
      <c r="F53" s="756"/>
      <c r="G53" s="756"/>
      <c r="H53" s="684"/>
      <c r="I53" s="684"/>
      <c r="J53" s="684"/>
      <c r="K53" s="684"/>
      <c r="L53" s="684"/>
      <c r="M53" s="684"/>
      <c r="N53" s="684"/>
      <c r="O53" s="684"/>
      <c r="P53" s="684"/>
      <c r="Q53" s="684"/>
      <c r="R53" s="684"/>
      <c r="S53" s="684"/>
      <c r="T53" s="684"/>
      <c r="U53" s="684"/>
      <c r="V53" s="684"/>
      <c r="W53" s="684"/>
      <c r="X53" s="756"/>
      <c r="Y53" s="756"/>
      <c r="Z53" s="13"/>
      <c r="AA53" s="13"/>
      <c r="AB53" s="40"/>
      <c r="AC53" s="676"/>
      <c r="AD53" s="544"/>
      <c r="AE53" s="802">
        <f>SUM(AE51:AE52)</f>
        <v>138.79672222222223</v>
      </c>
      <c r="AF53" s="543" t="s">
        <v>112</v>
      </c>
      <c r="AG53" s="749">
        <f>AN120</f>
        <v>0.97157705555555562</v>
      </c>
      <c r="AH53" s="749">
        <f>AN121</f>
        <v>0.97157705555555562</v>
      </c>
      <c r="AI53" s="749">
        <f>AN122</f>
        <v>9.7157705555555557E-2</v>
      </c>
      <c r="AJ53" s="749">
        <f>AN123</f>
        <v>5.5518688888888897E-2</v>
      </c>
      <c r="AK53" s="630"/>
      <c r="AL53" s="631" t="s">
        <v>342</v>
      </c>
      <c r="AM53" s="631"/>
      <c r="AN53" s="631"/>
      <c r="AO53" s="631"/>
      <c r="AP53" s="632"/>
      <c r="AQ53" s="633"/>
      <c r="AR53" s="600"/>
      <c r="AS53" s="630"/>
      <c r="AT53" s="783" t="s">
        <v>412</v>
      </c>
      <c r="AU53" s="634">
        <f>AV48</f>
        <v>0</v>
      </c>
      <c r="AV53" s="631" t="s">
        <v>344</v>
      </c>
      <c r="AW53" s="631">
        <f>0.2*0.02*4</f>
        <v>1.6E-2</v>
      </c>
      <c r="AX53" s="635" t="s">
        <v>146</v>
      </c>
      <c r="AY53" s="784">
        <f>AU53/AW53</f>
        <v>0</v>
      </c>
      <c r="AZ53" s="787" t="s">
        <v>413</v>
      </c>
    </row>
    <row r="54" spans="2:52" s="374" customFormat="1" ht="20" customHeight="1">
      <c r="B54" s="552"/>
      <c r="C54" s="537"/>
      <c r="D54" s="538"/>
      <c r="E54" s="538"/>
      <c r="F54" s="756"/>
      <c r="G54" s="756"/>
      <c r="H54" s="684"/>
      <c r="I54" s="684"/>
      <c r="J54" s="684"/>
      <c r="K54" s="684"/>
      <c r="L54" s="684"/>
      <c r="M54" s="684"/>
      <c r="N54" s="684"/>
      <c r="O54" s="684"/>
      <c r="P54" s="684"/>
      <c r="Q54" s="684"/>
      <c r="R54" s="684"/>
      <c r="S54" s="684"/>
      <c r="T54" s="684"/>
      <c r="U54" s="684"/>
      <c r="V54" s="684"/>
      <c r="W54" s="684"/>
      <c r="X54" s="756"/>
      <c r="Y54" s="756"/>
      <c r="Z54" s="13"/>
      <c r="AA54" s="13"/>
      <c r="AB54" s="40"/>
      <c r="AC54" s="676"/>
      <c r="AD54" s="545"/>
      <c r="AE54" s="559"/>
      <c r="AF54" s="534"/>
      <c r="AG54" s="749"/>
      <c r="AH54" s="749"/>
      <c r="AI54" s="749"/>
      <c r="AJ54" s="749"/>
      <c r="AK54" s="630"/>
      <c r="AL54" s="631" t="s">
        <v>343</v>
      </c>
      <c r="AM54" s="634">
        <f>AN48</f>
        <v>0</v>
      </c>
      <c r="AN54" s="631" t="s">
        <v>344</v>
      </c>
      <c r="AO54" s="631">
        <v>40</v>
      </c>
      <c r="AP54" s="635" t="s">
        <v>146</v>
      </c>
      <c r="AQ54" s="784">
        <f>AM54/AO54</f>
        <v>0</v>
      </c>
      <c r="AR54" s="787" t="s">
        <v>380</v>
      </c>
      <c r="AS54" s="187"/>
      <c r="AT54" s="783"/>
      <c r="AU54" s="634"/>
      <c r="AV54" s="631"/>
      <c r="AW54" s="631"/>
      <c r="AX54" s="635"/>
      <c r="AY54" s="784"/>
      <c r="AZ54" s="787"/>
    </row>
    <row r="55" spans="2:52" s="374" customFormat="1" ht="20" customHeight="1">
      <c r="B55" s="552"/>
      <c r="C55" s="537"/>
      <c r="D55" s="538"/>
      <c r="E55" s="538"/>
      <c r="F55" s="756"/>
      <c r="G55" s="756"/>
      <c r="H55" s="684"/>
      <c r="I55" s="684"/>
      <c r="J55" s="684"/>
      <c r="K55" s="684"/>
      <c r="L55" s="684"/>
      <c r="M55" s="684"/>
      <c r="N55" s="684"/>
      <c r="O55" s="684"/>
      <c r="P55" s="684"/>
      <c r="Q55" s="684"/>
      <c r="R55" s="684"/>
      <c r="S55" s="684"/>
      <c r="T55" s="684"/>
      <c r="U55" s="684"/>
      <c r="V55" s="684"/>
      <c r="W55" s="684"/>
      <c r="X55" s="756"/>
      <c r="Y55" s="963">
        <f>'Bronjong 1'!AC54</f>
        <v>0</v>
      </c>
      <c r="Z55" s="13"/>
      <c r="AA55" s="13"/>
      <c r="AB55" s="40"/>
      <c r="AC55" s="719">
        <v>6</v>
      </c>
      <c r="AD55" s="761" t="s">
        <v>403</v>
      </c>
      <c r="AE55" s="721"/>
      <c r="AF55" s="539"/>
      <c r="AG55" s="749"/>
      <c r="AH55" s="749"/>
      <c r="AI55" s="749"/>
      <c r="AJ55" s="749"/>
      <c r="AL55" s="783" t="s">
        <v>381</v>
      </c>
      <c r="AM55" s="634">
        <f>AN49</f>
        <v>0</v>
      </c>
      <c r="AN55" s="631" t="s">
        <v>344</v>
      </c>
      <c r="AO55" s="631">
        <v>1400</v>
      </c>
      <c r="AP55" s="635" t="s">
        <v>146</v>
      </c>
      <c r="AQ55" s="784">
        <f>AM55/AO55</f>
        <v>0</v>
      </c>
      <c r="AR55" s="787" t="s">
        <v>96</v>
      </c>
      <c r="AS55" s="594"/>
      <c r="AT55" s="762" t="s">
        <v>422</v>
      </c>
      <c r="AU55" s="596"/>
      <c r="AV55" s="596"/>
      <c r="AW55" s="597"/>
      <c r="AX55" s="598"/>
      <c r="AY55" s="636"/>
      <c r="AZ55" s="622"/>
    </row>
    <row r="56" spans="2:52" s="374" customFormat="1" ht="20" customHeight="1">
      <c r="B56" s="552"/>
      <c r="C56" s="537"/>
      <c r="D56" s="538"/>
      <c r="E56" s="538"/>
      <c r="F56" s="756"/>
      <c r="G56" s="756"/>
      <c r="H56" s="684"/>
      <c r="I56" s="684"/>
      <c r="J56" s="684"/>
      <c r="K56" s="684"/>
      <c r="L56" s="684"/>
      <c r="M56" s="684"/>
      <c r="N56" s="684"/>
      <c r="O56" s="684"/>
      <c r="P56" s="684"/>
      <c r="Q56" s="684"/>
      <c r="R56" s="684"/>
      <c r="S56" s="684"/>
      <c r="T56" s="684"/>
      <c r="U56" s="684"/>
      <c r="V56" s="684"/>
      <c r="W56" s="684"/>
      <c r="X56" s="756"/>
      <c r="Y56" s="756"/>
      <c r="Z56" s="13"/>
      <c r="AA56" s="13"/>
      <c r="AB56" s="40"/>
      <c r="AC56" s="716" t="s">
        <v>366</v>
      </c>
      <c r="AD56" s="794" t="s">
        <v>395</v>
      </c>
      <c r="AE56" s="874">
        <f>S103</f>
        <v>0</v>
      </c>
      <c r="AF56" s="539"/>
      <c r="AG56" s="749"/>
      <c r="AH56" s="749"/>
      <c r="AI56" s="749"/>
      <c r="AJ56" s="797"/>
      <c r="AL56" s="631" t="str">
        <f>AL50</f>
        <v>Kerikil (maks. 30 mm)</v>
      </c>
      <c r="AM56" s="634">
        <f>AN50</f>
        <v>0</v>
      </c>
      <c r="AN56" s="631" t="s">
        <v>344</v>
      </c>
      <c r="AO56" s="631">
        <v>1800</v>
      </c>
      <c r="AP56" s="635" t="s">
        <v>146</v>
      </c>
      <c r="AQ56" s="784">
        <f>AM56/AO56</f>
        <v>0</v>
      </c>
      <c r="AR56" s="787" t="s">
        <v>96</v>
      </c>
      <c r="AS56" s="630"/>
      <c r="AT56" s="1178" t="str">
        <f>AD64</f>
        <v>PEK. BEKISTING KOLOM</v>
      </c>
      <c r="AU56" s="1179"/>
      <c r="AV56" s="1179"/>
      <c r="AW56" s="1179"/>
      <c r="AX56" s="1179"/>
      <c r="AY56" s="1180"/>
      <c r="AZ56" s="622"/>
    </row>
    <row r="57" spans="2:52" s="374" customFormat="1" ht="20" customHeight="1" thickBot="1">
      <c r="B57" s="552"/>
      <c r="C57" s="537"/>
      <c r="D57" s="538"/>
      <c r="E57" s="538"/>
      <c r="F57" s="756"/>
      <c r="G57" s="756"/>
      <c r="H57" s="684"/>
      <c r="I57" s="684"/>
      <c r="J57" s="684"/>
      <c r="K57" s="684"/>
      <c r="L57" s="684"/>
      <c r="M57" s="684"/>
      <c r="N57" s="684"/>
      <c r="O57" s="684"/>
      <c r="P57" s="684"/>
      <c r="Q57" s="684"/>
      <c r="R57" s="684"/>
      <c r="S57" s="684"/>
      <c r="T57" s="684"/>
      <c r="U57" s="684"/>
      <c r="V57" s="684"/>
      <c r="W57" s="684"/>
      <c r="X57" s="684"/>
      <c r="Y57" s="684"/>
      <c r="Z57" s="13"/>
      <c r="AA57" s="13"/>
      <c r="AB57" s="40"/>
      <c r="AC57" s="716"/>
      <c r="AD57" s="794" t="s">
        <v>402</v>
      </c>
      <c r="AE57" s="718">
        <f>X111</f>
        <v>0.13300000000000001</v>
      </c>
      <c r="AF57" s="539"/>
      <c r="AG57" s="749"/>
      <c r="AH57" s="749"/>
      <c r="AI57" s="749"/>
      <c r="AJ57" s="749"/>
      <c r="AR57" s="600"/>
      <c r="AS57" s="630"/>
      <c r="AT57" s="637" t="s">
        <v>139</v>
      </c>
      <c r="AU57" s="638" t="s">
        <v>140</v>
      </c>
      <c r="AV57" s="639" t="s">
        <v>141</v>
      </c>
      <c r="AW57" s="638" t="s">
        <v>142</v>
      </c>
      <c r="AX57" s="800" t="s">
        <v>143</v>
      </c>
      <c r="AY57" s="801" t="s">
        <v>144</v>
      </c>
      <c r="AZ57" s="622"/>
    </row>
    <row r="58" spans="2:52" s="374" customFormat="1" ht="20" customHeight="1">
      <c r="B58" s="552"/>
      <c r="C58" s="537"/>
      <c r="D58" s="538"/>
      <c r="E58" s="538"/>
      <c r="F58" s="756"/>
      <c r="G58" s="756"/>
      <c r="H58" s="684"/>
      <c r="I58" s="684"/>
      <c r="J58" s="684"/>
      <c r="K58" s="684"/>
      <c r="L58" s="684"/>
      <c r="M58" s="684"/>
      <c r="N58" s="684"/>
      <c r="O58" s="684"/>
      <c r="P58" s="684"/>
      <c r="Q58" s="684"/>
      <c r="R58" s="684"/>
      <c r="S58" s="684"/>
      <c r="T58" s="684"/>
      <c r="U58" s="684"/>
      <c r="V58" s="684"/>
      <c r="W58" s="684"/>
      <c r="X58" s="684"/>
      <c r="Y58" s="684"/>
      <c r="Z58" s="13"/>
      <c r="AA58" s="13"/>
      <c r="AB58" s="40"/>
      <c r="AC58" s="676"/>
      <c r="AD58" s="544"/>
      <c r="AE58" s="802">
        <f>SUM(AE56:AE57)</f>
        <v>0.13300000000000001</v>
      </c>
      <c r="AF58" s="543" t="s">
        <v>112</v>
      </c>
      <c r="AG58" s="749">
        <f>AN137</f>
        <v>9.3100000000000008E-4</v>
      </c>
      <c r="AH58" s="749">
        <f>AN138</f>
        <v>9.3100000000000008E-4</v>
      </c>
      <c r="AI58" s="749">
        <f>AN139</f>
        <v>9.31E-5</v>
      </c>
      <c r="AJ58" s="749">
        <f>AN140</f>
        <v>5.3200000000000006E-5</v>
      </c>
      <c r="AR58" s="600"/>
      <c r="AS58" s="630"/>
      <c r="AT58" s="641" t="s">
        <v>147</v>
      </c>
      <c r="AU58" s="642"/>
      <c r="AV58" s="643"/>
      <c r="AW58" s="642"/>
      <c r="AX58" s="798"/>
      <c r="AY58" s="799"/>
      <c r="AZ58" s="622"/>
    </row>
    <row r="59" spans="2:52" s="374" customFormat="1" ht="20" customHeight="1">
      <c r="B59" s="552"/>
      <c r="C59" s="537"/>
      <c r="D59" s="1201"/>
      <c r="E59" s="1201"/>
      <c r="F59" s="684"/>
      <c r="G59" s="684"/>
      <c r="H59" s="684"/>
      <c r="I59" s="684"/>
      <c r="J59" s="684"/>
      <c r="K59" s="684"/>
      <c r="L59" s="684"/>
      <c r="M59" s="684"/>
      <c r="N59" s="684"/>
      <c r="O59" s="684"/>
      <c r="P59" s="684"/>
      <c r="Q59" s="684"/>
      <c r="R59" s="684"/>
      <c r="S59" s="684"/>
      <c r="T59" s="684"/>
      <c r="U59" s="684"/>
      <c r="V59" s="684"/>
      <c r="W59" s="684"/>
      <c r="X59" s="684"/>
      <c r="Y59" s="684"/>
      <c r="Z59" s="13"/>
      <c r="AA59" s="13"/>
      <c r="AB59" s="40"/>
      <c r="AC59" s="676"/>
      <c r="AD59" s="581"/>
      <c r="AE59" s="559"/>
      <c r="AF59" s="534"/>
      <c r="AG59" s="724"/>
      <c r="AH59" s="724"/>
      <c r="AI59" s="724"/>
      <c r="AJ59" s="724"/>
      <c r="AK59" s="594"/>
      <c r="AL59" s="762" t="s">
        <v>377</v>
      </c>
      <c r="AM59" s="596"/>
      <c r="AN59" s="596"/>
      <c r="AO59" s="597"/>
      <c r="AP59" s="598"/>
      <c r="AQ59" s="636"/>
      <c r="AR59" s="622"/>
      <c r="AS59" s="630"/>
      <c r="AT59" s="611" t="s">
        <v>120</v>
      </c>
      <c r="AU59" s="791">
        <v>0.66</v>
      </c>
      <c r="AV59" s="613">
        <f t="shared" ref="AV59:AV61" si="5">$AE$66*AU59</f>
        <v>6.9696000000000007</v>
      </c>
      <c r="AW59" s="536" t="s">
        <v>121</v>
      </c>
      <c r="AX59" s="614">
        <f>'Harga Satuan'!$J$176</f>
        <v>90000</v>
      </c>
      <c r="AY59" s="645">
        <f t="shared" ref="AY59:AY60" si="6">AV59*AX59</f>
        <v>627264.00000000012</v>
      </c>
      <c r="AZ59" s="622"/>
    </row>
    <row r="60" spans="2:52" s="374" customFormat="1" ht="20" customHeight="1">
      <c r="B60" s="552"/>
      <c r="C60" s="537"/>
      <c r="D60" s="538"/>
      <c r="E60" s="538"/>
      <c r="F60" s="684"/>
      <c r="G60" s="684"/>
      <c r="H60" s="684"/>
      <c r="I60" s="684"/>
      <c r="J60" s="684"/>
      <c r="K60" s="684"/>
      <c r="L60" s="684"/>
      <c r="M60" s="963">
        <f>'Bronjong 1'!Q59</f>
        <v>0</v>
      </c>
      <c r="N60" s="684"/>
      <c r="O60" s="684"/>
      <c r="P60" s="684"/>
      <c r="Q60" s="684"/>
      <c r="R60" s="684"/>
      <c r="S60" s="963">
        <f>'Bronjong 1'!W59</f>
        <v>0</v>
      </c>
      <c r="T60" s="684"/>
      <c r="U60" s="684"/>
      <c r="V60" s="684"/>
      <c r="W60" s="684"/>
      <c r="X60" s="684"/>
      <c r="Y60" s="684"/>
      <c r="Z60" s="13"/>
      <c r="AA60" s="13"/>
      <c r="AB60" s="40"/>
      <c r="AC60" s="719">
        <v>7</v>
      </c>
      <c r="AD60" s="761" t="s">
        <v>405</v>
      </c>
      <c r="AE60" s="721"/>
      <c r="AF60" s="539"/>
      <c r="AG60" s="724"/>
      <c r="AH60" s="724"/>
      <c r="AI60" s="724"/>
      <c r="AJ60" s="724"/>
      <c r="AK60" s="630"/>
      <c r="AL60" s="1178" t="str">
        <f>AD37</f>
        <v>PEKERJAAN BETON KOLOM</v>
      </c>
      <c r="AM60" s="1179"/>
      <c r="AN60" s="1179"/>
      <c r="AO60" s="1179"/>
      <c r="AP60" s="1179"/>
      <c r="AQ60" s="1180"/>
      <c r="AR60" s="622"/>
      <c r="AS60" s="630"/>
      <c r="AT60" s="611" t="s">
        <v>123</v>
      </c>
      <c r="AU60" s="616">
        <v>0.33</v>
      </c>
      <c r="AV60" s="613">
        <f t="shared" si="5"/>
        <v>3.4848000000000003</v>
      </c>
      <c r="AW60" s="536" t="s">
        <v>121</v>
      </c>
      <c r="AX60" s="614">
        <f>'Harga Satuan'!$J$178</f>
        <v>120000</v>
      </c>
      <c r="AY60" s="646">
        <f t="shared" si="6"/>
        <v>418176.00000000006</v>
      </c>
      <c r="AZ60" s="622"/>
    </row>
    <row r="61" spans="2:52" s="374" customFormat="1" ht="20" customHeight="1" thickBot="1">
      <c r="B61" s="552"/>
      <c r="C61" s="537"/>
      <c r="D61" s="538"/>
      <c r="E61" s="538"/>
      <c r="F61" s="684"/>
      <c r="G61" s="684"/>
      <c r="H61" s="684"/>
      <c r="I61" s="684"/>
      <c r="J61" s="684"/>
      <c r="K61" s="684"/>
      <c r="L61" s="684"/>
      <c r="M61" s="684"/>
      <c r="N61" s="684"/>
      <c r="O61" s="684"/>
      <c r="P61" s="684"/>
      <c r="Q61" s="684"/>
      <c r="R61" s="684"/>
      <c r="S61" s="684"/>
      <c r="T61" s="684"/>
      <c r="U61" s="684"/>
      <c r="V61" s="684"/>
      <c r="W61" s="684"/>
      <c r="X61" s="684"/>
      <c r="Y61" s="684"/>
      <c r="Z61" s="13"/>
      <c r="AA61" s="13"/>
      <c r="AB61" s="40"/>
      <c r="AC61" s="716" t="s">
        <v>366</v>
      </c>
      <c r="AD61" s="794" t="s">
        <v>553</v>
      </c>
      <c r="AE61" s="543">
        <f>W29*(R75+R75)</f>
        <v>0</v>
      </c>
      <c r="AF61" s="539"/>
      <c r="AG61" s="724"/>
      <c r="AH61" s="724"/>
      <c r="AI61" s="724"/>
      <c r="AJ61" s="724"/>
      <c r="AK61" s="630"/>
      <c r="AL61" s="637" t="s">
        <v>139</v>
      </c>
      <c r="AM61" s="638" t="s">
        <v>140</v>
      </c>
      <c r="AN61" s="639" t="s">
        <v>141</v>
      </c>
      <c r="AO61" s="638" t="s">
        <v>142</v>
      </c>
      <c r="AP61" s="640" t="s">
        <v>143</v>
      </c>
      <c r="AQ61" s="754" t="s">
        <v>144</v>
      </c>
      <c r="AR61" s="622"/>
      <c r="AS61" s="630"/>
      <c r="AT61" s="611" t="s">
        <v>122</v>
      </c>
      <c r="AU61" s="612">
        <v>3.3000000000000002E-2</v>
      </c>
      <c r="AV61" s="613">
        <f t="shared" si="5"/>
        <v>0.34848000000000001</v>
      </c>
      <c r="AW61" s="536" t="s">
        <v>121</v>
      </c>
      <c r="AX61" s="614">
        <f>'Harga Satuan'!$J$177</f>
        <v>130000</v>
      </c>
      <c r="AY61" s="615">
        <f>AV61*AX61</f>
        <v>45302.400000000001</v>
      </c>
      <c r="AZ61" s="622"/>
    </row>
    <row r="62" spans="2:52" s="374" customFormat="1" ht="20" customHeight="1">
      <c r="B62" s="552"/>
      <c r="C62" s="537"/>
      <c r="D62" s="538"/>
      <c r="E62" s="538"/>
      <c r="F62" s="684"/>
      <c r="G62" s="684"/>
      <c r="H62" s="684"/>
      <c r="I62" s="684"/>
      <c r="J62" s="684"/>
      <c r="K62" s="684"/>
      <c r="L62" s="684"/>
      <c r="M62" s="684"/>
      <c r="N62" s="684"/>
      <c r="O62" s="684"/>
      <c r="P62" s="684"/>
      <c r="Q62" s="684"/>
      <c r="R62" s="684"/>
      <c r="S62" s="684"/>
      <c r="T62" s="684"/>
      <c r="U62" s="684"/>
      <c r="V62" s="684"/>
      <c r="W62" s="684"/>
      <c r="X62" s="684"/>
      <c r="Y62" s="684"/>
      <c r="Z62" s="13"/>
      <c r="AA62" s="13"/>
      <c r="AB62" s="40"/>
      <c r="AC62" s="676"/>
      <c r="AD62" s="794" t="s">
        <v>554</v>
      </c>
      <c r="AE62" s="802">
        <f>SUM(AE61)/2</f>
        <v>0</v>
      </c>
      <c r="AF62" s="543" t="s">
        <v>169</v>
      </c>
      <c r="AG62" s="731">
        <f>AV43</f>
        <v>0</v>
      </c>
      <c r="AH62" s="731">
        <f>AV44</f>
        <v>0</v>
      </c>
      <c r="AI62" s="792">
        <f>AV45</f>
        <v>0</v>
      </c>
      <c r="AJ62" s="731">
        <f>AV46</f>
        <v>0</v>
      </c>
      <c r="AK62" s="630"/>
      <c r="AL62" s="641" t="s">
        <v>147</v>
      </c>
      <c r="AM62" s="642"/>
      <c r="AN62" s="643"/>
      <c r="AO62" s="642"/>
      <c r="AP62" s="640"/>
      <c r="AQ62" s="754"/>
      <c r="AR62" s="622"/>
      <c r="AT62" s="611" t="s">
        <v>124</v>
      </c>
      <c r="AU62" s="616">
        <v>3.3000000000000002E-2</v>
      </c>
      <c r="AV62" s="613">
        <f>$AE$66*AU62</f>
        <v>0.34848000000000001</v>
      </c>
      <c r="AW62" s="536" t="s">
        <v>121</v>
      </c>
      <c r="AX62" s="614">
        <f>'Harga Satuan'!$J$179</f>
        <v>150000</v>
      </c>
      <c r="AY62" s="615">
        <f t="shared" ref="AY62" si="7">AV62*AX62</f>
        <v>52272</v>
      </c>
    </row>
    <row r="63" spans="2:52" s="374" customFormat="1" ht="20" customHeight="1">
      <c r="B63" s="552"/>
      <c r="C63" s="537"/>
      <c r="D63" s="538"/>
      <c r="E63" s="538"/>
      <c r="F63" s="684"/>
      <c r="G63" s="684"/>
      <c r="H63" s="684"/>
      <c r="I63" s="684"/>
      <c r="J63" s="684"/>
      <c r="K63" s="684"/>
      <c r="L63" s="684"/>
      <c r="M63" s="684"/>
      <c r="N63" s="684"/>
      <c r="O63" s="684"/>
      <c r="P63" s="684"/>
      <c r="Q63" s="684"/>
      <c r="R63" s="684"/>
      <c r="S63" s="684"/>
      <c r="T63" s="684"/>
      <c r="U63" s="684"/>
      <c r="V63" s="684"/>
      <c r="W63" s="684"/>
      <c r="X63" s="684"/>
      <c r="Y63" s="684"/>
      <c r="Z63" s="13"/>
      <c r="AA63" s="13"/>
      <c r="AB63" s="40"/>
      <c r="AC63" s="676"/>
      <c r="AD63" s="544"/>
      <c r="AE63" s="802"/>
      <c r="AF63" s="543"/>
      <c r="AG63" s="724"/>
      <c r="AH63" s="724"/>
      <c r="AI63" s="724"/>
      <c r="AJ63" s="724"/>
      <c r="AK63" s="630"/>
      <c r="AL63" s="611" t="s">
        <v>120</v>
      </c>
      <c r="AM63" s="791">
        <v>1.65</v>
      </c>
      <c r="AN63" s="613">
        <f>$AE$43*AM63</f>
        <v>0</v>
      </c>
      <c r="AO63" s="536" t="s">
        <v>121</v>
      </c>
      <c r="AP63" s="614">
        <f>'Harga Satuan'!$J$176</f>
        <v>90000</v>
      </c>
      <c r="AQ63" s="645">
        <f t="shared" ref="AQ63:AQ66" si="8">AN63*AP63</f>
        <v>0</v>
      </c>
      <c r="AR63" s="622"/>
      <c r="AT63" s="641" t="s">
        <v>145</v>
      </c>
      <c r="AU63" s="642"/>
      <c r="AV63" s="643"/>
      <c r="AW63" s="642"/>
      <c r="AX63" s="640"/>
      <c r="AY63" s="754"/>
    </row>
    <row r="64" spans="2:52" s="374" customFormat="1" ht="20" customHeight="1">
      <c r="B64" s="552"/>
      <c r="C64" s="537"/>
      <c r="D64" s="538"/>
      <c r="E64" s="538"/>
      <c r="F64" s="684"/>
      <c r="G64" s="684"/>
      <c r="H64" s="684"/>
      <c r="I64" s="684"/>
      <c r="J64" s="684"/>
      <c r="K64" s="684"/>
      <c r="L64" s="684"/>
      <c r="M64" s="684"/>
      <c r="N64" s="684"/>
      <c r="O64" s="684"/>
      <c r="P64" s="684"/>
      <c r="Q64" s="684"/>
      <c r="R64" s="684"/>
      <c r="S64" s="684"/>
      <c r="T64" s="684"/>
      <c r="U64" s="684"/>
      <c r="V64" s="684"/>
      <c r="W64" s="684"/>
      <c r="X64" s="684"/>
      <c r="Y64" s="684"/>
      <c r="Z64" s="13"/>
      <c r="AA64" s="13"/>
      <c r="AB64" s="40"/>
      <c r="AC64" s="719">
        <v>8</v>
      </c>
      <c r="AD64" s="761" t="s">
        <v>420</v>
      </c>
      <c r="AE64" s="721"/>
      <c r="AF64" s="539"/>
      <c r="AG64" s="724"/>
      <c r="AH64" s="724"/>
      <c r="AI64" s="724"/>
      <c r="AJ64" s="724"/>
      <c r="AK64" s="630"/>
      <c r="AL64" s="611" t="s">
        <v>123</v>
      </c>
      <c r="AM64" s="616">
        <v>0.27500000000000002</v>
      </c>
      <c r="AN64" s="613">
        <f t="shared" ref="AN64:AN66" si="9">$AE$43*AM64</f>
        <v>0</v>
      </c>
      <c r="AO64" s="536" t="s">
        <v>121</v>
      </c>
      <c r="AP64" s="614">
        <f>'Harga Satuan'!$J$178</f>
        <v>120000</v>
      </c>
      <c r="AQ64" s="646">
        <f t="shared" si="8"/>
        <v>0</v>
      </c>
      <c r="AR64" s="622"/>
      <c r="AS64" s="594"/>
      <c r="AT64" s="611" t="s">
        <v>406</v>
      </c>
      <c r="AU64" s="616">
        <v>0.04</v>
      </c>
      <c r="AV64" s="613">
        <f t="shared" ref="AV64:AV69" si="10">$AE$66*AU64</f>
        <v>0.42240000000000005</v>
      </c>
      <c r="AW64" s="788" t="s">
        <v>133</v>
      </c>
      <c r="AX64" s="614">
        <f>'Harga Satuan'!$J$128</f>
        <v>1800000</v>
      </c>
      <c r="AY64" s="623">
        <f t="shared" ref="AY64:AY69" si="11">AV64*AX64</f>
        <v>760320.00000000012</v>
      </c>
      <c r="AZ64" s="600"/>
    </row>
    <row r="65" spans="2:52" s="374" customFormat="1" ht="20" customHeight="1">
      <c r="B65" s="552"/>
      <c r="C65" s="537"/>
      <c r="D65" s="538"/>
      <c r="E65" s="538"/>
      <c r="F65" s="684"/>
      <c r="G65" s="684"/>
      <c r="H65" s="684"/>
      <c r="I65" s="684"/>
      <c r="J65" s="684"/>
      <c r="K65" s="756"/>
      <c r="L65" s="756"/>
      <c r="M65" s="756"/>
      <c r="N65" s="756"/>
      <c r="O65" s="756"/>
      <c r="P65" s="756"/>
      <c r="Q65" s="756"/>
      <c r="R65" s="756"/>
      <c r="S65" s="756"/>
      <c r="T65" s="756"/>
      <c r="U65" s="684"/>
      <c r="V65" s="684"/>
      <c r="W65" s="684"/>
      <c r="X65" s="684"/>
      <c r="Y65" s="684"/>
      <c r="Z65" s="13"/>
      <c r="AA65" s="13"/>
      <c r="AB65" s="40"/>
      <c r="AC65" s="716" t="s">
        <v>366</v>
      </c>
      <c r="AD65" s="794" t="s">
        <v>410</v>
      </c>
      <c r="AE65" s="543">
        <f>((W26*AM24)+(W27*AM25))*(E76+I81+E76+I81)</f>
        <v>21.12</v>
      </c>
      <c r="AF65" s="539"/>
      <c r="AG65" s="724"/>
      <c r="AH65" s="724"/>
      <c r="AI65" s="724"/>
      <c r="AJ65" s="724"/>
      <c r="AK65" s="630"/>
      <c r="AL65" s="611" t="s">
        <v>122</v>
      </c>
      <c r="AM65" s="612">
        <v>2.8000000000000001E-2</v>
      </c>
      <c r="AN65" s="613">
        <f t="shared" si="9"/>
        <v>0</v>
      </c>
      <c r="AO65" s="536" t="s">
        <v>121</v>
      </c>
      <c r="AP65" s="614">
        <f>'Harga Satuan'!$J$177</f>
        <v>130000</v>
      </c>
      <c r="AQ65" s="615">
        <f t="shared" si="8"/>
        <v>0</v>
      </c>
      <c r="AR65" s="622"/>
      <c r="AS65" s="630"/>
      <c r="AT65" s="611" t="s">
        <v>407</v>
      </c>
      <c r="AU65" s="616">
        <v>0.4</v>
      </c>
      <c r="AV65" s="613">
        <f t="shared" si="10"/>
        <v>4.2240000000000002</v>
      </c>
      <c r="AW65" s="536" t="s">
        <v>112</v>
      </c>
      <c r="AX65" s="614">
        <f>'Harga Satuan'!$J$127</f>
        <v>20000</v>
      </c>
      <c r="AY65" s="623">
        <f t="shared" si="11"/>
        <v>84480</v>
      </c>
      <c r="AZ65" s="600"/>
    </row>
    <row r="66" spans="2:52" s="374" customFormat="1" ht="20" customHeight="1">
      <c r="B66" s="552"/>
      <c r="C66" s="537"/>
      <c r="D66" s="538"/>
      <c r="E66" s="538"/>
      <c r="F66" s="684"/>
      <c r="G66" s="684"/>
      <c r="H66" s="684"/>
      <c r="I66" s="684"/>
      <c r="J66" s="684"/>
      <c r="K66" s="756"/>
      <c r="L66" s="756"/>
      <c r="M66" s="756"/>
      <c r="N66" s="756"/>
      <c r="O66" s="756"/>
      <c r="P66" s="756"/>
      <c r="Q66" s="756"/>
      <c r="R66" s="756"/>
      <c r="S66" s="756"/>
      <c r="T66" s="756"/>
      <c r="U66" s="684"/>
      <c r="V66" s="684"/>
      <c r="W66" s="684"/>
      <c r="X66" s="684"/>
      <c r="Y66" s="684"/>
      <c r="Z66" s="13"/>
      <c r="AA66" s="13"/>
      <c r="AB66" s="40"/>
      <c r="AC66" s="676"/>
      <c r="AD66" s="794" t="s">
        <v>554</v>
      </c>
      <c r="AE66" s="802">
        <f>SUM(AE65)/2</f>
        <v>10.56</v>
      </c>
      <c r="AF66" s="543" t="s">
        <v>169</v>
      </c>
      <c r="AG66" s="731">
        <f>AV59</f>
        <v>6.9696000000000007</v>
      </c>
      <c r="AH66" s="731">
        <f>AV60</f>
        <v>3.4848000000000003</v>
      </c>
      <c r="AI66" s="731">
        <f>AV61</f>
        <v>0.34848000000000001</v>
      </c>
      <c r="AJ66" s="731">
        <f>AV62</f>
        <v>0.34848000000000001</v>
      </c>
      <c r="AL66" s="611" t="s">
        <v>124</v>
      </c>
      <c r="AM66" s="616">
        <v>8.3000000000000004E-2</v>
      </c>
      <c r="AN66" s="613">
        <f t="shared" si="9"/>
        <v>0</v>
      </c>
      <c r="AO66" s="536" t="s">
        <v>121</v>
      </c>
      <c r="AP66" s="614">
        <f>'Harga Satuan'!$J$179</f>
        <v>150000</v>
      </c>
      <c r="AQ66" s="615">
        <f t="shared" si="8"/>
        <v>0</v>
      </c>
      <c r="AS66" s="630"/>
      <c r="AT66" s="611" t="s">
        <v>408</v>
      </c>
      <c r="AU66" s="616">
        <v>0.2</v>
      </c>
      <c r="AV66" s="613">
        <f t="shared" si="10"/>
        <v>2.1120000000000001</v>
      </c>
      <c r="AW66" s="788" t="s">
        <v>382</v>
      </c>
      <c r="AX66" s="614">
        <f>'Harga Satuan'!$J$129</f>
        <v>30000</v>
      </c>
      <c r="AY66" s="623">
        <f t="shared" si="11"/>
        <v>63360</v>
      </c>
      <c r="AZ66" s="600"/>
    </row>
    <row r="67" spans="2:52" s="374" customFormat="1" ht="20" customHeight="1">
      <c r="B67" s="552"/>
      <c r="C67" s="537"/>
      <c r="D67" s="538"/>
      <c r="E67" s="538"/>
      <c r="F67" s="684"/>
      <c r="G67" s="684"/>
      <c r="H67" s="684"/>
      <c r="I67" s="684"/>
      <c r="J67" s="684"/>
      <c r="K67" s="684"/>
      <c r="L67" s="684"/>
      <c r="M67" s="684"/>
      <c r="N67" s="684"/>
      <c r="O67" s="684"/>
      <c r="P67" s="684"/>
      <c r="Q67" s="684"/>
      <c r="R67" s="684"/>
      <c r="S67" s="684"/>
      <c r="T67" s="684"/>
      <c r="U67" s="684"/>
      <c r="V67" s="684"/>
      <c r="W67" s="684"/>
      <c r="X67" s="684"/>
      <c r="Y67" s="684"/>
      <c r="Z67" s="13"/>
      <c r="AA67" s="13"/>
      <c r="AB67" s="40"/>
      <c r="AC67" s="678"/>
      <c r="AD67" s="545"/>
      <c r="AE67" s="543"/>
      <c r="AF67" s="539"/>
      <c r="AG67" s="724"/>
      <c r="AH67" s="724"/>
      <c r="AI67" s="724"/>
      <c r="AJ67" s="724"/>
      <c r="AL67" s="641" t="s">
        <v>145</v>
      </c>
      <c r="AM67" s="642"/>
      <c r="AN67" s="643"/>
      <c r="AO67" s="642"/>
      <c r="AP67" s="640"/>
      <c r="AQ67" s="754"/>
      <c r="AS67" s="630"/>
      <c r="AT67" s="611" t="s">
        <v>416</v>
      </c>
      <c r="AU67" s="616">
        <v>1.4999999999999999E-2</v>
      </c>
      <c r="AV67" s="613">
        <f t="shared" si="10"/>
        <v>0.15840000000000001</v>
      </c>
      <c r="AW67" s="788" t="s">
        <v>133</v>
      </c>
      <c r="AX67" s="614">
        <f>'Harga Satuan'!$J$128</f>
        <v>1800000</v>
      </c>
      <c r="AY67" s="623">
        <f t="shared" si="11"/>
        <v>285120</v>
      </c>
    </row>
    <row r="68" spans="2:52" s="374" customFormat="1" ht="20" customHeight="1">
      <c r="B68" s="552"/>
      <c r="C68" s="537"/>
      <c r="D68" s="538"/>
      <c r="E68" s="538"/>
      <c r="F68" s="585"/>
      <c r="G68" s="13"/>
      <c r="H68" s="13"/>
      <c r="I68" s="13"/>
      <c r="J68" s="13"/>
      <c r="K68" s="13"/>
      <c r="L68" s="13"/>
      <c r="M68" s="13"/>
      <c r="N68" s="13"/>
      <c r="O68" s="13"/>
      <c r="P68" s="13"/>
      <c r="Q68" s="13"/>
      <c r="R68" s="13"/>
      <c r="S68" s="13"/>
      <c r="T68" s="13"/>
      <c r="U68" s="13"/>
      <c r="V68" s="13"/>
      <c r="W68" s="13"/>
      <c r="X68" s="13"/>
      <c r="Y68" s="13"/>
      <c r="Z68" s="13"/>
      <c r="AA68" s="13"/>
      <c r="AB68" s="40"/>
      <c r="AC68" s="719">
        <v>9</v>
      </c>
      <c r="AD68" s="761" t="s">
        <v>421</v>
      </c>
      <c r="AE68" s="721"/>
      <c r="AF68" s="539"/>
      <c r="AG68" s="724"/>
      <c r="AH68" s="724"/>
      <c r="AI68" s="724"/>
      <c r="AJ68" s="724"/>
      <c r="AK68" s="594"/>
      <c r="AL68" s="611" t="s">
        <v>340</v>
      </c>
      <c r="AM68" s="616">
        <v>326</v>
      </c>
      <c r="AN68" s="613">
        <f t="shared" ref="AN68:AN71" si="12">$AE$43*AM68</f>
        <v>0</v>
      </c>
      <c r="AO68" s="536" t="s">
        <v>112</v>
      </c>
      <c r="AP68" s="614">
        <f>'Harga Satuan'!$J$118/40</f>
        <v>1175</v>
      </c>
      <c r="AQ68" s="623">
        <f>AN68*AP68</f>
        <v>0</v>
      </c>
      <c r="AR68" s="600"/>
      <c r="AS68" s="630"/>
      <c r="AT68" s="611" t="s">
        <v>414</v>
      </c>
      <c r="AU68" s="616">
        <v>0.35</v>
      </c>
      <c r="AV68" s="613">
        <f t="shared" si="10"/>
        <v>3.6959999999999997</v>
      </c>
      <c r="AW68" s="788" t="s">
        <v>417</v>
      </c>
      <c r="AX68" s="614">
        <f>'Harga Satuan'!$J$130</f>
        <v>90000</v>
      </c>
      <c r="AY68" s="623">
        <f t="shared" si="11"/>
        <v>332640</v>
      </c>
    </row>
    <row r="69" spans="2:52" s="374" customFormat="1" ht="20" customHeight="1">
      <c r="B69" s="552"/>
      <c r="C69" s="537"/>
      <c r="D69" s="538"/>
      <c r="E69" s="538"/>
      <c r="F69" s="585"/>
      <c r="G69" s="13"/>
      <c r="H69" s="13"/>
      <c r="I69" s="13"/>
      <c r="J69" s="13"/>
      <c r="K69" s="13"/>
      <c r="L69" s="13"/>
      <c r="M69" s="13"/>
      <c r="N69" s="13"/>
      <c r="O69" s="13"/>
      <c r="P69" s="13"/>
      <c r="Q69" s="13"/>
      <c r="R69" s="13"/>
      <c r="S69" s="13"/>
      <c r="T69" s="13"/>
      <c r="U69" s="13"/>
      <c r="V69" s="13"/>
      <c r="W69" s="13"/>
      <c r="X69" s="13"/>
      <c r="Y69" s="13"/>
      <c r="Z69" s="13"/>
      <c r="AA69" s="13"/>
      <c r="AB69" s="40"/>
      <c r="AC69" s="716" t="s">
        <v>366</v>
      </c>
      <c r="AD69" s="794" t="s">
        <v>410</v>
      </c>
      <c r="AE69" s="543">
        <f>W28*(T86+X92+T86)</f>
        <v>0</v>
      </c>
      <c r="AF69" s="539"/>
      <c r="AG69" s="724"/>
      <c r="AH69" s="724"/>
      <c r="AI69" s="724"/>
      <c r="AJ69" s="724"/>
      <c r="AK69" s="630"/>
      <c r="AL69" s="611" t="s">
        <v>275</v>
      </c>
      <c r="AM69" s="616">
        <v>760</v>
      </c>
      <c r="AN69" s="613">
        <f t="shared" si="12"/>
        <v>0</v>
      </c>
      <c r="AO69" s="536" t="s">
        <v>112</v>
      </c>
      <c r="AP69" s="614">
        <f>'Harga Satuan'!$J$121/1400</f>
        <v>92.857142857142861</v>
      </c>
      <c r="AQ69" s="623">
        <f>AN69*AP69</f>
        <v>0</v>
      </c>
      <c r="AR69" s="600"/>
      <c r="AS69" s="630"/>
      <c r="AT69" s="611" t="s">
        <v>415</v>
      </c>
      <c r="AU69" s="616">
        <v>2</v>
      </c>
      <c r="AV69" s="613">
        <f t="shared" si="10"/>
        <v>21.12</v>
      </c>
      <c r="AW69" s="788" t="s">
        <v>392</v>
      </c>
      <c r="AX69" s="614">
        <f>'Harga Satuan'!$J$131</f>
        <v>15000</v>
      </c>
      <c r="AY69" s="623">
        <f t="shared" si="11"/>
        <v>316800</v>
      </c>
    </row>
    <row r="70" spans="2:52" s="374" customFormat="1" ht="20" customHeight="1">
      <c r="B70" s="552"/>
      <c r="C70" s="537"/>
      <c r="D70" s="538"/>
      <c r="E70" s="538"/>
      <c r="F70" s="585"/>
      <c r="G70" s="13"/>
      <c r="H70" s="13"/>
      <c r="I70" s="13"/>
      <c r="J70" s="13"/>
      <c r="K70" s="13"/>
      <c r="L70" s="13"/>
      <c r="M70" s="13"/>
      <c r="N70" s="13"/>
      <c r="O70" s="13"/>
      <c r="P70" s="13"/>
      <c r="Q70" s="13"/>
      <c r="R70" s="13"/>
      <c r="S70" s="13"/>
      <c r="T70" s="13"/>
      <c r="U70" s="13"/>
      <c r="V70" s="13"/>
      <c r="W70" s="13"/>
      <c r="X70" s="13"/>
      <c r="Y70" s="13"/>
      <c r="Z70" s="13"/>
      <c r="AA70" s="13"/>
      <c r="AB70" s="40"/>
      <c r="AC70" s="676"/>
      <c r="AD70" s="794" t="s">
        <v>554</v>
      </c>
      <c r="AE70" s="802">
        <f>SUM(AE69)/2</f>
        <v>0</v>
      </c>
      <c r="AF70" s="543" t="s">
        <v>169</v>
      </c>
      <c r="AG70" s="731">
        <f>AV79</f>
        <v>0</v>
      </c>
      <c r="AH70" s="731">
        <f>AV80</f>
        <v>0</v>
      </c>
      <c r="AI70" s="731">
        <f>AV81</f>
        <v>0</v>
      </c>
      <c r="AJ70" s="731">
        <f>AV82</f>
        <v>0</v>
      </c>
      <c r="AK70" s="630"/>
      <c r="AL70" s="611" t="s">
        <v>378</v>
      </c>
      <c r="AM70" s="616">
        <v>1029</v>
      </c>
      <c r="AN70" s="613">
        <f t="shared" si="12"/>
        <v>0</v>
      </c>
      <c r="AO70" s="536" t="s">
        <v>112</v>
      </c>
      <c r="AP70" s="614">
        <f>'Harga Satuan'!$J$122/1800</f>
        <v>111.11111111111111</v>
      </c>
      <c r="AQ70" s="623">
        <f>AN70*AP70</f>
        <v>0</v>
      </c>
      <c r="AR70" s="600"/>
      <c r="AT70" s="624"/>
      <c r="AU70" s="625"/>
      <c r="AV70" s="626"/>
      <c r="AW70" s="627"/>
      <c r="AX70" s="628"/>
      <c r="AY70" s="629">
        <f>SUM(AY59:AY69)</f>
        <v>2985734.4000000004</v>
      </c>
      <c r="AZ70" s="600"/>
    </row>
    <row r="71" spans="2:52" s="374" customFormat="1" ht="20" customHeight="1">
      <c r="B71" s="552"/>
      <c r="C71" s="537"/>
      <c r="D71" s="538"/>
      <c r="E71" s="686"/>
      <c r="F71" s="687"/>
      <c r="G71" s="688"/>
      <c r="H71" s="688"/>
      <c r="I71" s="688"/>
      <c r="J71" s="688"/>
      <c r="K71" s="688"/>
      <c r="L71" s="688"/>
      <c r="M71" s="688"/>
      <c r="N71" s="688"/>
      <c r="O71" s="688"/>
      <c r="P71" s="688"/>
      <c r="Q71" s="688"/>
      <c r="R71" s="688"/>
      <c r="S71" s="688"/>
      <c r="T71" s="688"/>
      <c r="U71" s="688"/>
      <c r="V71" s="688"/>
      <c r="W71" s="688"/>
      <c r="X71" s="688"/>
      <c r="Y71" s="688"/>
      <c r="Z71" s="688"/>
      <c r="AA71" s="13"/>
      <c r="AB71" s="40"/>
      <c r="AC71" s="678"/>
      <c r="AD71" s="545"/>
      <c r="AE71" s="543"/>
      <c r="AF71" s="539"/>
      <c r="AG71" s="724"/>
      <c r="AH71" s="724"/>
      <c r="AI71" s="724"/>
      <c r="AJ71" s="724"/>
      <c r="AK71" s="630"/>
      <c r="AL71" s="611" t="s">
        <v>379</v>
      </c>
      <c r="AM71" s="616">
        <v>215</v>
      </c>
      <c r="AN71" s="613">
        <f t="shared" si="12"/>
        <v>0</v>
      </c>
      <c r="AO71" s="788" t="s">
        <v>382</v>
      </c>
      <c r="AP71" s="614">
        <f>'Harga Satuan'!$J$123</f>
        <v>50</v>
      </c>
      <c r="AQ71" s="623">
        <f>AN71*AP71</f>
        <v>0</v>
      </c>
      <c r="AR71" s="600"/>
      <c r="AT71" s="631" t="s">
        <v>342</v>
      </c>
      <c r="AU71" s="631"/>
      <c r="AV71" s="631"/>
      <c r="AW71" s="783" t="s">
        <v>418</v>
      </c>
      <c r="AX71" s="632"/>
      <c r="AY71" s="633"/>
      <c r="AZ71" s="600"/>
    </row>
    <row r="72" spans="2:52" s="374" customFormat="1" ht="20" customHeight="1">
      <c r="B72" s="552"/>
      <c r="C72" s="537"/>
      <c r="D72" s="538"/>
      <c r="E72" s="689"/>
      <c r="F72" s="690"/>
      <c r="G72" s="691"/>
      <c r="H72" s="691"/>
      <c r="I72" s="691"/>
      <c r="J72" s="691"/>
      <c r="K72" s="691"/>
      <c r="L72" s="691"/>
      <c r="M72" s="691"/>
      <c r="N72" s="691"/>
      <c r="O72" s="691"/>
      <c r="P72" s="691"/>
      <c r="Q72" s="691"/>
      <c r="R72" s="691"/>
      <c r="S72" s="691"/>
      <c r="T72" s="691"/>
      <c r="U72" s="691"/>
      <c r="V72" s="691"/>
      <c r="W72" s="691"/>
      <c r="X72" s="691"/>
      <c r="Y72" s="692"/>
      <c r="Z72" s="692"/>
      <c r="AA72" s="13"/>
      <c r="AB72" s="40"/>
      <c r="AC72" s="678"/>
      <c r="AD72" s="545"/>
      <c r="AE72" s="543"/>
      <c r="AF72" s="374" t="s">
        <v>372</v>
      </c>
      <c r="AG72" s="726">
        <f>SUM(AG35:AG71)</f>
        <v>9.4083942222222223</v>
      </c>
      <c r="AH72" s="726">
        <f t="shared" ref="AH72:AJ72" si="13">SUM(AH35:AH71)</f>
        <v>4.7025942222222223</v>
      </c>
      <c r="AI72" s="726">
        <f t="shared" si="13"/>
        <v>0.47070342222222222</v>
      </c>
      <c r="AJ72" s="726">
        <f t="shared" si="13"/>
        <v>0.47781795555555562</v>
      </c>
      <c r="AK72" s="630"/>
      <c r="AL72" s="624"/>
      <c r="AM72" s="625"/>
      <c r="AN72" s="626"/>
      <c r="AO72" s="627"/>
      <c r="AP72" s="628"/>
      <c r="AQ72" s="629">
        <f>SUM(AQ63:AQ71)</f>
        <v>0</v>
      </c>
      <c r="AR72" s="600"/>
      <c r="AT72" s="783" t="s">
        <v>412</v>
      </c>
      <c r="AU72" s="634">
        <f>AV64</f>
        <v>0.42240000000000005</v>
      </c>
      <c r="AV72" s="631" t="s">
        <v>344</v>
      </c>
      <c r="AW72" s="631">
        <f>0.2*0.02*4</f>
        <v>1.6E-2</v>
      </c>
      <c r="AX72" s="635" t="s">
        <v>146</v>
      </c>
      <c r="AY72" s="784">
        <f>AU72/AW72</f>
        <v>26.400000000000002</v>
      </c>
      <c r="AZ72" s="787" t="s">
        <v>413</v>
      </c>
    </row>
    <row r="73" spans="2:52" s="374" customFormat="1" ht="20" customHeight="1">
      <c r="B73" s="552"/>
      <c r="C73" s="537"/>
      <c r="D73" s="538"/>
      <c r="E73" s="693"/>
      <c r="F73" s="778"/>
      <c r="G73" s="702"/>
      <c r="H73" s="702"/>
      <c r="I73" s="702"/>
      <c r="J73" s="702"/>
      <c r="K73" s="702"/>
      <c r="L73" s="702"/>
      <c r="M73" s="702"/>
      <c r="N73" s="702"/>
      <c r="O73" s="702"/>
      <c r="P73" s="702"/>
      <c r="Q73" s="702"/>
      <c r="R73" s="702"/>
      <c r="S73" s="702"/>
      <c r="T73" s="702"/>
      <c r="U73" s="702"/>
      <c r="V73" s="702"/>
      <c r="W73" s="702"/>
      <c r="X73" s="702"/>
      <c r="Y73" s="694"/>
      <c r="Z73" s="692"/>
      <c r="AA73" s="13"/>
      <c r="AB73" s="40"/>
      <c r="AC73" s="678"/>
      <c r="AD73" s="545"/>
      <c r="AE73" s="543"/>
      <c r="AF73" s="539"/>
      <c r="AG73" s="724"/>
      <c r="AH73" s="724"/>
      <c r="AI73" s="724"/>
      <c r="AJ73" s="724"/>
      <c r="AK73" s="630"/>
      <c r="AL73" s="631" t="s">
        <v>342</v>
      </c>
      <c r="AM73" s="631"/>
      <c r="AN73" s="631"/>
      <c r="AO73" s="631"/>
      <c r="AP73" s="632"/>
      <c r="AQ73" s="633"/>
      <c r="AR73" s="600"/>
      <c r="AT73" s="783" t="s">
        <v>412</v>
      </c>
      <c r="AU73" s="634">
        <f>AV67</f>
        <v>0.15840000000000001</v>
      </c>
      <c r="AV73" s="631" t="s">
        <v>344</v>
      </c>
      <c r="AW73" s="631">
        <f>0.04*0.02*4</f>
        <v>3.2000000000000002E-3</v>
      </c>
      <c r="AX73" s="635" t="s">
        <v>146</v>
      </c>
      <c r="AY73" s="784">
        <f>AU73/AW73</f>
        <v>49.5</v>
      </c>
      <c r="AZ73" s="787" t="s">
        <v>419</v>
      </c>
    </row>
    <row r="74" spans="2:52" s="374" customFormat="1" ht="20" customHeight="1">
      <c r="B74" s="552"/>
      <c r="C74" s="537"/>
      <c r="D74" s="538"/>
      <c r="E74" s="693"/>
      <c r="F74" s="778"/>
      <c r="G74" s="702"/>
      <c r="H74" s="702"/>
      <c r="I74" s="702"/>
      <c r="J74" s="702"/>
      <c r="K74" s="702"/>
      <c r="L74" s="702"/>
      <c r="M74" s="702"/>
      <c r="N74" s="702"/>
      <c r="O74" s="702"/>
      <c r="P74" s="702"/>
      <c r="Q74" s="702" t="s">
        <v>535</v>
      </c>
      <c r="R74" s="702"/>
      <c r="S74" s="702"/>
      <c r="T74" s="702"/>
      <c r="U74" s="702"/>
      <c r="V74" s="702"/>
      <c r="W74" s="702"/>
      <c r="X74" s="702"/>
      <c r="Y74" s="694"/>
      <c r="Z74" s="692"/>
      <c r="AA74" s="13"/>
      <c r="AB74" s="40"/>
      <c r="AC74" s="678"/>
      <c r="AD74" s="545"/>
      <c r="AE74" s="543"/>
      <c r="AF74" s="539"/>
      <c r="AG74" s="724"/>
      <c r="AH74" s="724"/>
      <c r="AI74" s="724"/>
      <c r="AJ74" s="724"/>
      <c r="AK74" s="630"/>
      <c r="AL74" s="631" t="s">
        <v>343</v>
      </c>
      <c r="AM74" s="634">
        <f>AN68</f>
        <v>0</v>
      </c>
      <c r="AN74" s="631" t="s">
        <v>344</v>
      </c>
      <c r="AO74" s="631">
        <v>40</v>
      </c>
      <c r="AP74" s="635" t="s">
        <v>146</v>
      </c>
      <c r="AQ74" s="784">
        <f>AM74/AO74</f>
        <v>0</v>
      </c>
      <c r="AR74" s="787" t="s">
        <v>380</v>
      </c>
    </row>
    <row r="75" spans="2:52" s="374" customFormat="1" ht="20" customHeight="1">
      <c r="B75" s="552"/>
      <c r="C75" s="537"/>
      <c r="D75" s="538"/>
      <c r="E75" s="693" t="s">
        <v>538</v>
      </c>
      <c r="F75" s="778"/>
      <c r="G75" s="702"/>
      <c r="H75" s="702"/>
      <c r="I75" s="702"/>
      <c r="J75" s="702"/>
      <c r="K75" s="702"/>
      <c r="L75" s="702"/>
      <c r="M75" s="702"/>
      <c r="N75" s="702"/>
      <c r="O75" s="702"/>
      <c r="P75" s="702"/>
      <c r="Q75" s="702"/>
      <c r="R75" s="853">
        <v>0.2</v>
      </c>
      <c r="S75" s="702"/>
      <c r="T75" s="702"/>
      <c r="U75" s="702"/>
      <c r="V75" s="702"/>
      <c r="W75" s="702"/>
      <c r="X75" s="702"/>
      <c r="Y75" s="694"/>
      <c r="Z75" s="692"/>
      <c r="AA75" s="13"/>
      <c r="AB75" s="40"/>
      <c r="AC75" s="678"/>
      <c r="AD75" s="545"/>
      <c r="AE75" s="543"/>
      <c r="AF75" s="539"/>
      <c r="AG75" s="724"/>
      <c r="AH75" s="724"/>
      <c r="AI75" s="724"/>
      <c r="AJ75" s="728"/>
      <c r="AL75" s="783" t="s">
        <v>381</v>
      </c>
      <c r="AM75" s="634">
        <f>AN69</f>
        <v>0</v>
      </c>
      <c r="AN75" s="631" t="s">
        <v>344</v>
      </c>
      <c r="AO75" s="631">
        <v>1400</v>
      </c>
      <c r="AP75" s="635" t="s">
        <v>146</v>
      </c>
      <c r="AQ75" s="784">
        <f>AM75/AO75</f>
        <v>0</v>
      </c>
      <c r="AR75" s="787" t="s">
        <v>96</v>
      </c>
      <c r="AS75" s="594"/>
      <c r="AT75" s="762" t="s">
        <v>426</v>
      </c>
      <c r="AU75" s="596"/>
      <c r="AV75" s="596"/>
      <c r="AW75" s="597"/>
      <c r="AX75" s="598"/>
      <c r="AY75" s="636"/>
      <c r="AZ75" s="622"/>
    </row>
    <row r="76" spans="2:52" s="374" customFormat="1" ht="20" customHeight="1">
      <c r="B76" s="552"/>
      <c r="C76" s="537"/>
      <c r="D76" s="538"/>
      <c r="E76" s="854">
        <v>0.15</v>
      </c>
      <c r="F76" s="778"/>
      <c r="G76" s="702"/>
      <c r="H76" s="702"/>
      <c r="I76" s="702"/>
      <c r="J76" s="702"/>
      <c r="K76" s="702"/>
      <c r="L76" s="702"/>
      <c r="M76" s="702"/>
      <c r="N76" s="702"/>
      <c r="O76" s="702"/>
      <c r="P76" s="702"/>
      <c r="Q76" s="702"/>
      <c r="R76" s="702"/>
      <c r="S76" s="702"/>
      <c r="T76" s="702"/>
      <c r="U76" s="702"/>
      <c r="V76" s="702"/>
      <c r="W76" s="702"/>
      <c r="X76" s="702"/>
      <c r="Y76" s="694"/>
      <c r="Z76" s="692"/>
      <c r="AA76" s="13"/>
      <c r="AB76" s="40"/>
      <c r="AC76" s="678"/>
      <c r="AD76" s="545"/>
      <c r="AE76" s="543"/>
      <c r="AF76" s="539"/>
      <c r="AG76" s="724"/>
      <c r="AH76" s="724"/>
      <c r="AI76" s="724"/>
      <c r="AJ76" s="724"/>
      <c r="AL76" s="631" t="str">
        <f>AL70</f>
        <v>Kerikil (maks. 30 mm)</v>
      </c>
      <c r="AM76" s="634">
        <f>AN70</f>
        <v>0</v>
      </c>
      <c r="AN76" s="631" t="s">
        <v>344</v>
      </c>
      <c r="AO76" s="631">
        <v>1800</v>
      </c>
      <c r="AP76" s="635" t="s">
        <v>146</v>
      </c>
      <c r="AQ76" s="784">
        <f>AM76/AO76</f>
        <v>0</v>
      </c>
      <c r="AR76" s="787" t="s">
        <v>96</v>
      </c>
      <c r="AS76" s="630"/>
      <c r="AT76" s="1178" t="str">
        <f>AD68</f>
        <v>PEK. BEKISTING RINGBALK</v>
      </c>
      <c r="AU76" s="1179"/>
      <c r="AV76" s="1179"/>
      <c r="AW76" s="1179"/>
      <c r="AX76" s="1179"/>
      <c r="AY76" s="1180"/>
      <c r="AZ76" s="622"/>
    </row>
    <row r="77" spans="2:52" s="374" customFormat="1" ht="20" customHeight="1" thickBot="1">
      <c r="B77" s="552"/>
      <c r="C77" s="537"/>
      <c r="D77" s="538"/>
      <c r="E77" s="693"/>
      <c r="F77" s="778"/>
      <c r="G77" s="702"/>
      <c r="H77" s="702"/>
      <c r="I77" s="702"/>
      <c r="J77" s="702"/>
      <c r="K77" s="702"/>
      <c r="L77" s="702"/>
      <c r="M77" s="702"/>
      <c r="N77" s="702"/>
      <c r="O77" s="702"/>
      <c r="P77" s="702"/>
      <c r="Q77" s="702"/>
      <c r="R77" s="702"/>
      <c r="S77" s="702"/>
      <c r="T77" s="702"/>
      <c r="U77" s="702"/>
      <c r="V77" s="702"/>
      <c r="W77" s="702"/>
      <c r="X77" s="702"/>
      <c r="Y77" s="771"/>
      <c r="Z77" s="772"/>
      <c r="AA77" s="13"/>
      <c r="AB77" s="579"/>
      <c r="AC77" s="678"/>
      <c r="AD77" s="545"/>
      <c r="AE77" s="543"/>
      <c r="AF77" s="539"/>
      <c r="AG77" s="724"/>
      <c r="AH77" s="724"/>
      <c r="AI77" s="724"/>
      <c r="AJ77" s="724"/>
      <c r="AL77" s="789"/>
      <c r="AM77" s="789"/>
      <c r="AN77" s="789"/>
      <c r="AO77" s="789"/>
      <c r="AP77" s="789"/>
      <c r="AQ77" s="789"/>
      <c r="AR77" s="708"/>
      <c r="AS77" s="630"/>
      <c r="AT77" s="637" t="s">
        <v>139</v>
      </c>
      <c r="AU77" s="638" t="s">
        <v>140</v>
      </c>
      <c r="AV77" s="639" t="s">
        <v>141</v>
      </c>
      <c r="AW77" s="638" t="s">
        <v>142</v>
      </c>
      <c r="AX77" s="800" t="s">
        <v>143</v>
      </c>
      <c r="AY77" s="801" t="s">
        <v>144</v>
      </c>
      <c r="AZ77" s="622"/>
    </row>
    <row r="78" spans="2:52" s="374" customFormat="1" ht="20" customHeight="1">
      <c r="B78" s="552"/>
      <c r="C78" s="537"/>
      <c r="D78" s="538"/>
      <c r="E78" s="693"/>
      <c r="F78" s="778"/>
      <c r="G78" s="702"/>
      <c r="H78" s="702"/>
      <c r="I78" s="702"/>
      <c r="J78" s="702"/>
      <c r="K78" s="702"/>
      <c r="L78" s="702"/>
      <c r="M78" s="702"/>
      <c r="N78" s="702"/>
      <c r="O78" s="702"/>
      <c r="P78" s="702"/>
      <c r="Q78" s="702"/>
      <c r="R78" s="702"/>
      <c r="S78" s="702"/>
      <c r="T78" s="702"/>
      <c r="U78" s="702"/>
      <c r="V78" s="702"/>
      <c r="W78" s="702"/>
      <c r="X78" s="702"/>
      <c r="Y78" s="771"/>
      <c r="Z78" s="702"/>
      <c r="AA78" s="13"/>
      <c r="AB78" s="579"/>
      <c r="AC78" s="678"/>
      <c r="AD78" s="545"/>
      <c r="AE78" s="543"/>
      <c r="AF78" s="539"/>
      <c r="AG78" s="724"/>
      <c r="AH78" s="724"/>
      <c r="AI78" s="724"/>
      <c r="AJ78" s="724"/>
      <c r="AK78" s="594"/>
      <c r="AL78" s="762" t="s">
        <v>377</v>
      </c>
      <c r="AM78" s="596"/>
      <c r="AN78" s="596"/>
      <c r="AO78" s="597"/>
      <c r="AP78" s="598"/>
      <c r="AQ78" s="636"/>
      <c r="AR78" s="622"/>
      <c r="AS78" s="630"/>
      <c r="AT78" s="641" t="s">
        <v>147</v>
      </c>
      <c r="AU78" s="642"/>
      <c r="AV78" s="643"/>
      <c r="AW78" s="642"/>
      <c r="AX78" s="798"/>
      <c r="AY78" s="799"/>
      <c r="AZ78" s="622"/>
    </row>
    <row r="79" spans="2:52" s="374" customFormat="1" ht="20" customHeight="1">
      <c r="B79" s="552"/>
      <c r="C79" s="537"/>
      <c r="D79" s="538"/>
      <c r="E79" s="693"/>
      <c r="F79" s="778"/>
      <c r="G79" s="702"/>
      <c r="H79" s="702"/>
      <c r="I79" s="702"/>
      <c r="J79" s="702"/>
      <c r="K79" s="702"/>
      <c r="L79" s="702"/>
      <c r="M79" s="702"/>
      <c r="N79" s="702"/>
      <c r="O79" s="702"/>
      <c r="P79" s="702"/>
      <c r="Q79" s="702"/>
      <c r="R79" s="702"/>
      <c r="S79" s="702"/>
      <c r="T79" s="702"/>
      <c r="U79" s="702"/>
      <c r="V79" s="702" t="s">
        <v>536</v>
      </c>
      <c r="W79" s="702"/>
      <c r="X79" s="702"/>
      <c r="Y79" s="771"/>
      <c r="Z79" s="702"/>
      <c r="AA79" s="13"/>
      <c r="AB79" s="40"/>
      <c r="AC79" s="678"/>
      <c r="AD79" s="545"/>
      <c r="AE79" s="543"/>
      <c r="AF79" s="539"/>
      <c r="AG79" s="724"/>
      <c r="AH79" s="724"/>
      <c r="AI79" s="724"/>
      <c r="AJ79" s="724"/>
      <c r="AK79" s="630"/>
      <c r="AL79" s="1178" t="str">
        <f>AD40</f>
        <v>PEKERJAAN BETON BALOK/RINGBALK</v>
      </c>
      <c r="AM79" s="1179"/>
      <c r="AN79" s="1179"/>
      <c r="AO79" s="1179"/>
      <c r="AP79" s="1179"/>
      <c r="AQ79" s="1180"/>
      <c r="AR79" s="622"/>
      <c r="AS79" s="630"/>
      <c r="AT79" s="611" t="s">
        <v>120</v>
      </c>
      <c r="AU79" s="791">
        <v>0.66</v>
      </c>
      <c r="AV79" s="613">
        <f>$AE$70*AU79</f>
        <v>0</v>
      </c>
      <c r="AW79" s="536" t="s">
        <v>121</v>
      </c>
      <c r="AX79" s="614">
        <f>'Harga Satuan'!$J$176</f>
        <v>90000</v>
      </c>
      <c r="AY79" s="645">
        <f t="shared" ref="AY79:AY80" si="14">AV79*AX79</f>
        <v>0</v>
      </c>
      <c r="AZ79" s="622"/>
    </row>
    <row r="80" spans="2:52" s="374" customFormat="1" ht="20" customHeight="1" thickBot="1">
      <c r="B80" s="552"/>
      <c r="C80" s="537"/>
      <c r="D80" s="538"/>
      <c r="E80" s="773"/>
      <c r="F80" s="778"/>
      <c r="G80" s="702"/>
      <c r="H80" s="702"/>
      <c r="I80" s="702" t="s">
        <v>537</v>
      </c>
      <c r="J80" s="702"/>
      <c r="K80" s="702"/>
      <c r="L80" s="702"/>
      <c r="M80" s="702"/>
      <c r="N80" s="702"/>
      <c r="O80" s="772"/>
      <c r="P80" s="702"/>
      <c r="Q80" s="702"/>
      <c r="R80" s="702"/>
      <c r="S80" s="702"/>
      <c r="T80" s="702"/>
      <c r="U80" s="702"/>
      <c r="V80" s="853">
        <v>0.15</v>
      </c>
      <c r="W80" s="702"/>
      <c r="X80" s="702"/>
      <c r="Y80" s="771"/>
      <c r="Z80" s="702"/>
      <c r="AA80" s="13"/>
      <c r="AB80" s="40"/>
      <c r="AC80" s="678"/>
      <c r="AD80" s="545"/>
      <c r="AE80" s="543"/>
      <c r="AF80" s="539"/>
      <c r="AG80" s="724"/>
      <c r="AH80" s="724"/>
      <c r="AI80" s="724"/>
      <c r="AJ80" s="724"/>
      <c r="AK80" s="630"/>
      <c r="AL80" s="637" t="s">
        <v>139</v>
      </c>
      <c r="AM80" s="638" t="s">
        <v>140</v>
      </c>
      <c r="AN80" s="639" t="s">
        <v>141</v>
      </c>
      <c r="AO80" s="638" t="s">
        <v>142</v>
      </c>
      <c r="AP80" s="640" t="s">
        <v>143</v>
      </c>
      <c r="AQ80" s="754" t="s">
        <v>144</v>
      </c>
      <c r="AR80" s="622"/>
      <c r="AS80" s="630"/>
      <c r="AT80" s="611" t="s">
        <v>123</v>
      </c>
      <c r="AU80" s="616">
        <v>0.33</v>
      </c>
      <c r="AV80" s="613">
        <f t="shared" ref="AV80:AV82" si="15">$AE$70*AU80</f>
        <v>0</v>
      </c>
      <c r="AW80" s="536" t="s">
        <v>121</v>
      </c>
      <c r="AX80" s="614">
        <f>'Harga Satuan'!$J$178</f>
        <v>120000</v>
      </c>
      <c r="AY80" s="646">
        <f t="shared" si="14"/>
        <v>0</v>
      </c>
      <c r="AZ80" s="622"/>
    </row>
    <row r="81" spans="2:52" s="374" customFormat="1" ht="20" customHeight="1">
      <c r="B81" s="552"/>
      <c r="C81" s="537"/>
      <c r="D81" s="538"/>
      <c r="E81" s="770"/>
      <c r="F81" s="778"/>
      <c r="G81" s="702"/>
      <c r="H81" s="702"/>
      <c r="I81" s="853">
        <v>0.15</v>
      </c>
      <c r="J81" s="702"/>
      <c r="K81" s="702"/>
      <c r="L81" s="702"/>
      <c r="M81" s="702"/>
      <c r="N81" s="702"/>
      <c r="O81" s="702"/>
      <c r="P81" s="702"/>
      <c r="Q81" s="702"/>
      <c r="R81" s="702"/>
      <c r="S81" s="702"/>
      <c r="T81" s="702"/>
      <c r="U81" s="702"/>
      <c r="V81" s="702"/>
      <c r="W81" s="859" t="s">
        <v>532</v>
      </c>
      <c r="X81" s="702"/>
      <c r="Y81" s="771"/>
      <c r="Z81" s="702"/>
      <c r="AA81" s="13"/>
      <c r="AB81" s="40"/>
      <c r="AC81" s="678"/>
      <c r="AD81" s="545"/>
      <c r="AE81" s="543"/>
      <c r="AF81" s="539"/>
      <c r="AG81" s="724"/>
      <c r="AH81" s="724"/>
      <c r="AI81" s="724"/>
      <c r="AJ81" s="724"/>
      <c r="AK81" s="630"/>
      <c r="AL81" s="641" t="s">
        <v>147</v>
      </c>
      <c r="AM81" s="642"/>
      <c r="AN81" s="643"/>
      <c r="AO81" s="642"/>
      <c r="AP81" s="640"/>
      <c r="AQ81" s="754"/>
      <c r="AR81" s="622"/>
      <c r="AS81" s="630"/>
      <c r="AT81" s="611" t="s">
        <v>122</v>
      </c>
      <c r="AU81" s="612">
        <v>3.3000000000000002E-2</v>
      </c>
      <c r="AV81" s="613">
        <f t="shared" si="15"/>
        <v>0</v>
      </c>
      <c r="AW81" s="536" t="s">
        <v>121</v>
      </c>
      <c r="AX81" s="614">
        <f>'Harga Satuan'!$J$177</f>
        <v>130000</v>
      </c>
      <c r="AY81" s="615">
        <f>AV81*AX81</f>
        <v>0</v>
      </c>
      <c r="AZ81" s="622"/>
    </row>
    <row r="82" spans="2:52" s="374" customFormat="1" ht="20" customHeight="1">
      <c r="B82" s="552"/>
      <c r="C82" s="537"/>
      <c r="D82" s="538"/>
      <c r="E82" s="770"/>
      <c r="F82" s="859" t="s">
        <v>610</v>
      </c>
      <c r="G82" s="702"/>
      <c r="H82" s="702"/>
      <c r="I82" s="702"/>
      <c r="K82" s="702"/>
      <c r="L82" s="702"/>
      <c r="M82" s="702"/>
      <c r="N82" s="702"/>
      <c r="O82" s="702"/>
      <c r="P82" s="702"/>
      <c r="Q82" s="702"/>
      <c r="R82" s="702"/>
      <c r="S82" s="702"/>
      <c r="T82" s="702"/>
      <c r="U82" s="702"/>
      <c r="V82" s="702"/>
      <c r="W82" s="702"/>
      <c r="X82" s="702"/>
      <c r="Y82" s="771"/>
      <c r="Z82" s="702"/>
      <c r="AA82" s="13"/>
      <c r="AB82" s="40"/>
      <c r="AC82" s="678"/>
      <c r="AD82" s="545"/>
      <c r="AE82" s="543"/>
      <c r="AF82" s="539"/>
      <c r="AG82" s="724"/>
      <c r="AH82" s="724"/>
      <c r="AI82" s="724"/>
      <c r="AJ82" s="724"/>
      <c r="AK82" s="630"/>
      <c r="AL82" s="611" t="s">
        <v>120</v>
      </c>
      <c r="AM82" s="791">
        <v>1.65</v>
      </c>
      <c r="AN82" s="613">
        <f>$AE$38*AM82</f>
        <v>1.4651999999999998</v>
      </c>
      <c r="AO82" s="536" t="s">
        <v>121</v>
      </c>
      <c r="AP82" s="614">
        <f>'Harga Satuan'!$J$176</f>
        <v>90000</v>
      </c>
      <c r="AQ82" s="645">
        <f t="shared" ref="AQ82:AQ85" si="16">AN82*AP82</f>
        <v>131867.99999999997</v>
      </c>
      <c r="AR82" s="622"/>
      <c r="AT82" s="611" t="s">
        <v>124</v>
      </c>
      <c r="AU82" s="616">
        <v>3.3000000000000002E-2</v>
      </c>
      <c r="AV82" s="613">
        <f t="shared" si="15"/>
        <v>0</v>
      </c>
      <c r="AW82" s="536" t="s">
        <v>121</v>
      </c>
      <c r="AX82" s="614">
        <f>'Harga Satuan'!$J$179</f>
        <v>150000</v>
      </c>
      <c r="AY82" s="615">
        <f t="shared" ref="AY82" si="17">AV82*AX82</f>
        <v>0</v>
      </c>
    </row>
    <row r="83" spans="2:52" s="374" customFormat="1" ht="20" customHeight="1">
      <c r="B83" s="552"/>
      <c r="C83" s="537"/>
      <c r="D83" s="538"/>
      <c r="E83" s="770"/>
      <c r="F83" s="778"/>
      <c r="G83" s="702"/>
      <c r="H83" s="702"/>
      <c r="I83" s="702"/>
      <c r="J83" s="702"/>
      <c r="K83" s="702"/>
      <c r="L83" s="702"/>
      <c r="M83" s="702"/>
      <c r="N83" s="702"/>
      <c r="O83" s="702"/>
      <c r="P83" s="702"/>
      <c r="Q83" s="702"/>
      <c r="R83" s="702"/>
      <c r="S83" s="702"/>
      <c r="T83" s="702"/>
      <c r="U83" s="702"/>
      <c r="V83" s="702"/>
      <c r="W83" s="702"/>
      <c r="X83" s="702"/>
      <c r="Y83" s="771"/>
      <c r="Z83" s="702"/>
      <c r="AA83" s="13"/>
      <c r="AB83" s="40"/>
      <c r="AC83" s="678"/>
      <c r="AD83" s="545"/>
      <c r="AE83" s="543"/>
      <c r="AF83" s="539"/>
      <c r="AG83" s="724"/>
      <c r="AH83" s="724"/>
      <c r="AI83" s="724"/>
      <c r="AJ83" s="724"/>
      <c r="AK83" s="630"/>
      <c r="AL83" s="611" t="s">
        <v>123</v>
      </c>
      <c r="AM83" s="616">
        <v>0.27500000000000002</v>
      </c>
      <c r="AN83" s="613">
        <f t="shared" ref="AN83:AN85" si="18">$AE$38*AM83</f>
        <v>0.24420000000000003</v>
      </c>
      <c r="AO83" s="536" t="s">
        <v>121</v>
      </c>
      <c r="AP83" s="614">
        <f>'Harga Satuan'!$J$178</f>
        <v>120000</v>
      </c>
      <c r="AQ83" s="646">
        <f t="shared" si="16"/>
        <v>29304.000000000004</v>
      </c>
      <c r="AR83" s="622"/>
      <c r="AT83" s="641" t="s">
        <v>145</v>
      </c>
      <c r="AU83" s="642"/>
      <c r="AV83" s="643"/>
      <c r="AW83" s="642"/>
      <c r="AX83" s="640"/>
      <c r="AY83" s="754"/>
    </row>
    <row r="84" spans="2:52" s="374" customFormat="1" ht="20" customHeight="1">
      <c r="B84" s="552"/>
      <c r="C84" s="537"/>
      <c r="D84" s="538"/>
      <c r="E84" s="770"/>
      <c r="F84" s="778"/>
      <c r="G84" s="702"/>
      <c r="H84" s="702"/>
      <c r="I84" s="702"/>
      <c r="J84" s="702"/>
      <c r="K84" s="702"/>
      <c r="L84" s="702"/>
      <c r="M84" s="702"/>
      <c r="N84" s="702"/>
      <c r="O84" s="702"/>
      <c r="P84" s="702"/>
      <c r="Q84" s="702"/>
      <c r="R84" s="702"/>
      <c r="S84" s="702"/>
      <c r="T84" s="702"/>
      <c r="U84" s="702"/>
      <c r="V84" s="702"/>
      <c r="W84" s="702"/>
      <c r="X84" s="702"/>
      <c r="Y84" s="771"/>
      <c r="Z84" s="702"/>
      <c r="AA84" s="13"/>
      <c r="AB84" s="579"/>
      <c r="AC84" s="678"/>
      <c r="AD84" s="545"/>
      <c r="AE84" s="543"/>
      <c r="AF84" s="539"/>
      <c r="AG84" s="724"/>
      <c r="AH84" s="724"/>
      <c r="AI84" s="724"/>
      <c r="AJ84" s="724"/>
      <c r="AK84" s="630"/>
      <c r="AL84" s="611" t="s">
        <v>122</v>
      </c>
      <c r="AM84" s="612">
        <v>2.8000000000000001E-2</v>
      </c>
      <c r="AN84" s="613">
        <f t="shared" si="18"/>
        <v>2.4864000000000001E-2</v>
      </c>
      <c r="AO84" s="536" t="s">
        <v>121</v>
      </c>
      <c r="AP84" s="614">
        <f>'Harga Satuan'!$J$177</f>
        <v>130000</v>
      </c>
      <c r="AQ84" s="615">
        <f t="shared" si="16"/>
        <v>3232.32</v>
      </c>
      <c r="AR84" s="622"/>
      <c r="AS84" s="594"/>
      <c r="AT84" s="611" t="s">
        <v>406</v>
      </c>
      <c r="AU84" s="616">
        <v>0.04</v>
      </c>
      <c r="AV84" s="613">
        <f t="shared" ref="AV84:AV89" si="19">$AE$70*AU84</f>
        <v>0</v>
      </c>
      <c r="AW84" s="788" t="s">
        <v>133</v>
      </c>
      <c r="AX84" s="614">
        <f>'Harga Satuan'!$J$128</f>
        <v>1800000</v>
      </c>
      <c r="AY84" s="623">
        <f t="shared" ref="AY84:AY89" si="20">AV84*AX84</f>
        <v>0</v>
      </c>
      <c r="AZ84" s="600"/>
    </row>
    <row r="85" spans="2:52" s="374" customFormat="1" ht="20" customHeight="1">
      <c r="B85" s="552"/>
      <c r="C85" s="537"/>
      <c r="D85" s="538"/>
      <c r="E85" s="770"/>
      <c r="F85" s="778"/>
      <c r="G85" s="702"/>
      <c r="H85" s="702"/>
      <c r="I85" s="702"/>
      <c r="J85" s="702"/>
      <c r="K85" s="702"/>
      <c r="L85" s="702"/>
      <c r="M85" s="702"/>
      <c r="N85" s="702"/>
      <c r="O85" s="702"/>
      <c r="P85" s="702"/>
      <c r="Q85" s="702"/>
      <c r="R85" s="702"/>
      <c r="S85" s="702" t="s">
        <v>540</v>
      </c>
      <c r="U85" s="702"/>
      <c r="V85" s="702"/>
      <c r="W85" s="702"/>
      <c r="X85" s="702"/>
      <c r="Y85" s="702"/>
      <c r="Z85" s="702"/>
      <c r="AA85" s="13"/>
      <c r="AB85" s="40"/>
      <c r="AC85" s="678"/>
      <c r="AD85" s="545"/>
      <c r="AE85" s="543"/>
      <c r="AF85" s="539"/>
      <c r="AG85" s="724"/>
      <c r="AH85" s="724"/>
      <c r="AI85" s="724"/>
      <c r="AJ85" s="724"/>
      <c r="AL85" s="611" t="s">
        <v>124</v>
      </c>
      <c r="AM85" s="616">
        <v>8.3000000000000004E-2</v>
      </c>
      <c r="AN85" s="613">
        <f t="shared" si="18"/>
        <v>7.3704000000000006E-2</v>
      </c>
      <c r="AO85" s="536" t="s">
        <v>121</v>
      </c>
      <c r="AP85" s="614">
        <f>'Harga Satuan'!$J$179</f>
        <v>150000</v>
      </c>
      <c r="AQ85" s="615">
        <f t="shared" si="16"/>
        <v>11055.6</v>
      </c>
      <c r="AS85" s="630"/>
      <c r="AT85" s="611" t="s">
        <v>407</v>
      </c>
      <c r="AU85" s="616">
        <v>0.4</v>
      </c>
      <c r="AV85" s="613">
        <f t="shared" si="19"/>
        <v>0</v>
      </c>
      <c r="AW85" s="536" t="s">
        <v>112</v>
      </c>
      <c r="AX85" s="614">
        <f>'Harga Satuan'!$J$127</f>
        <v>20000</v>
      </c>
      <c r="AY85" s="623">
        <f t="shared" si="20"/>
        <v>0</v>
      </c>
      <c r="AZ85" s="600"/>
    </row>
    <row r="86" spans="2:52" s="374" customFormat="1" ht="20" customHeight="1">
      <c r="B86" s="552"/>
      <c r="C86" s="537"/>
      <c r="D86" s="538"/>
      <c r="E86" s="770"/>
      <c r="F86" s="778"/>
      <c r="G86" s="702"/>
      <c r="H86" s="702"/>
      <c r="I86" s="702"/>
      <c r="J86" s="914"/>
      <c r="K86" s="914"/>
      <c r="L86" s="914"/>
      <c r="M86" s="914"/>
      <c r="N86" s="914"/>
      <c r="O86" s="914"/>
      <c r="P86" s="914"/>
      <c r="Q86" s="914"/>
      <c r="R86" s="702"/>
      <c r="S86" s="702"/>
      <c r="T86" s="853">
        <v>0.15</v>
      </c>
      <c r="U86" s="702"/>
      <c r="V86" s="702"/>
      <c r="W86" s="702"/>
      <c r="X86" s="702"/>
      <c r="Y86" s="702"/>
      <c r="Z86" s="702"/>
      <c r="AA86" s="13"/>
      <c r="AB86" s="40"/>
      <c r="AC86" s="678"/>
      <c r="AD86" s="545"/>
      <c r="AE86" s="543"/>
      <c r="AF86" s="539"/>
      <c r="AG86" s="724"/>
      <c r="AH86" s="724"/>
      <c r="AI86" s="724"/>
      <c r="AJ86" s="724"/>
      <c r="AL86" s="641" t="s">
        <v>145</v>
      </c>
      <c r="AM86" s="642"/>
      <c r="AN86" s="643"/>
      <c r="AO86" s="642"/>
      <c r="AP86" s="640"/>
      <c r="AQ86" s="754"/>
      <c r="AS86" s="630"/>
      <c r="AT86" s="611" t="s">
        <v>408</v>
      </c>
      <c r="AU86" s="616">
        <v>0.2</v>
      </c>
      <c r="AV86" s="613">
        <f t="shared" si="19"/>
        <v>0</v>
      </c>
      <c r="AW86" s="788" t="s">
        <v>382</v>
      </c>
      <c r="AX86" s="614">
        <f>'Harga Satuan'!$J$129</f>
        <v>30000</v>
      </c>
      <c r="AY86" s="623">
        <f t="shared" si="20"/>
        <v>0</v>
      </c>
      <c r="AZ86" s="600"/>
    </row>
    <row r="87" spans="2:52" s="374" customFormat="1" ht="20" customHeight="1">
      <c r="B87" s="552"/>
      <c r="C87" s="537"/>
      <c r="D87" s="538"/>
      <c r="E87" s="770"/>
      <c r="F87" s="778"/>
      <c r="G87" s="702"/>
      <c r="H87" s="702"/>
      <c r="I87" s="702"/>
      <c r="J87" s="914"/>
      <c r="K87" s="914"/>
      <c r="L87" s="914"/>
      <c r="M87" s="914"/>
      <c r="N87" s="914"/>
      <c r="O87" s="914"/>
      <c r="P87" s="914"/>
      <c r="Q87" s="914"/>
      <c r="R87" s="702"/>
      <c r="S87" s="702"/>
      <c r="T87" s="702"/>
      <c r="U87" s="702"/>
      <c r="V87" s="702"/>
      <c r="W87" s="702"/>
      <c r="X87" s="702"/>
      <c r="Y87" s="702"/>
      <c r="Z87" s="702"/>
      <c r="AA87" s="13"/>
      <c r="AB87" s="40"/>
      <c r="AC87" s="678"/>
      <c r="AD87" s="545"/>
      <c r="AE87" s="543"/>
      <c r="AF87" s="539"/>
      <c r="AG87" s="724"/>
      <c r="AH87" s="724"/>
      <c r="AI87" s="724"/>
      <c r="AJ87" s="724"/>
      <c r="AK87" s="594"/>
      <c r="AL87" s="611" t="s">
        <v>340</v>
      </c>
      <c r="AM87" s="616">
        <v>326</v>
      </c>
      <c r="AN87" s="644">
        <f t="shared" ref="AN87:AN90" si="21">$AE$38*AM87</f>
        <v>289.488</v>
      </c>
      <c r="AO87" s="536" t="s">
        <v>112</v>
      </c>
      <c r="AP87" s="614">
        <f>'Harga Satuan'!$J$118/40</f>
        <v>1175</v>
      </c>
      <c r="AQ87" s="623">
        <f>AN87*AP87</f>
        <v>340148.4</v>
      </c>
      <c r="AR87" s="600"/>
      <c r="AS87" s="630"/>
      <c r="AT87" s="611" t="s">
        <v>416</v>
      </c>
      <c r="AU87" s="616">
        <v>1.7999999999999999E-2</v>
      </c>
      <c r="AV87" s="613">
        <f t="shared" si="19"/>
        <v>0</v>
      </c>
      <c r="AW87" s="788" t="s">
        <v>133</v>
      </c>
      <c r="AX87" s="614">
        <f>'Harga Satuan'!$J$128</f>
        <v>1800000</v>
      </c>
      <c r="AY87" s="623">
        <f t="shared" si="20"/>
        <v>0</v>
      </c>
    </row>
    <row r="88" spans="2:52" s="374" customFormat="1" ht="20" customHeight="1">
      <c r="B88" s="552"/>
      <c r="C88" s="537"/>
      <c r="D88" s="538"/>
      <c r="E88" s="854">
        <v>0.15</v>
      </c>
      <c r="F88" s="778"/>
      <c r="G88" s="702"/>
      <c r="H88" s="702"/>
      <c r="I88" s="702"/>
      <c r="J88" s="914"/>
      <c r="K88" s="914"/>
      <c r="L88" s="914"/>
      <c r="M88" s="914"/>
      <c r="N88" s="914"/>
      <c r="O88" s="914"/>
      <c r="P88" s="914"/>
      <c r="Q88" s="914"/>
      <c r="R88" s="702"/>
      <c r="S88" s="702"/>
      <c r="T88" s="702"/>
      <c r="U88" s="702"/>
      <c r="V88" s="702"/>
      <c r="W88" s="702"/>
      <c r="X88" s="702"/>
      <c r="Y88" s="702"/>
      <c r="Z88" s="702"/>
      <c r="AA88" s="13"/>
      <c r="AB88" s="40"/>
      <c r="AC88" s="678"/>
      <c r="AD88" s="545"/>
      <c r="AE88" s="543"/>
      <c r="AF88" s="539"/>
      <c r="AG88" s="724"/>
      <c r="AH88" s="724"/>
      <c r="AI88" s="724"/>
      <c r="AJ88" s="724"/>
      <c r="AK88" s="630"/>
      <c r="AL88" s="611" t="s">
        <v>275</v>
      </c>
      <c r="AM88" s="616">
        <v>760</v>
      </c>
      <c r="AN88" s="644">
        <f t="shared" si="21"/>
        <v>674.88</v>
      </c>
      <c r="AO88" s="536" t="s">
        <v>112</v>
      </c>
      <c r="AP88" s="614">
        <f>'Harga Satuan'!$J$121/1400</f>
        <v>92.857142857142861</v>
      </c>
      <c r="AQ88" s="623">
        <f>AN88*AP88</f>
        <v>62667.428571428572</v>
      </c>
      <c r="AR88" s="600"/>
      <c r="AS88" s="630"/>
      <c r="AT88" s="611" t="s">
        <v>414</v>
      </c>
      <c r="AU88" s="616">
        <v>0.35</v>
      </c>
      <c r="AV88" s="613">
        <f t="shared" si="19"/>
        <v>0</v>
      </c>
      <c r="AW88" s="788" t="s">
        <v>417</v>
      </c>
      <c r="AX88" s="614">
        <f>'Harga Satuan'!$J$130</f>
        <v>90000</v>
      </c>
      <c r="AY88" s="623">
        <f t="shared" si="20"/>
        <v>0</v>
      </c>
    </row>
    <row r="89" spans="2:52" s="374" customFormat="1" ht="20" customHeight="1">
      <c r="B89" s="552"/>
      <c r="C89" s="537"/>
      <c r="D89" s="538"/>
      <c r="E89" s="770"/>
      <c r="F89" s="778"/>
      <c r="G89" s="702"/>
      <c r="H89" s="702"/>
      <c r="I89" s="702"/>
      <c r="J89" s="914"/>
      <c r="K89" s="914"/>
      <c r="L89" s="914"/>
      <c r="M89" s="914"/>
      <c r="N89" s="914"/>
      <c r="O89" s="914"/>
      <c r="P89" s="914"/>
      <c r="Q89" s="914"/>
      <c r="R89" s="702"/>
      <c r="S89" s="702"/>
      <c r="T89" s="702"/>
      <c r="U89" s="702"/>
      <c r="V89" s="702"/>
      <c r="W89" s="702"/>
      <c r="X89" s="702"/>
      <c r="Y89" s="702"/>
      <c r="Z89" s="702"/>
      <c r="AA89" s="13"/>
      <c r="AB89" s="579"/>
      <c r="AC89" s="678"/>
      <c r="AD89" s="545"/>
      <c r="AE89" s="543"/>
      <c r="AF89" s="539"/>
      <c r="AG89" s="724"/>
      <c r="AH89" s="724"/>
      <c r="AI89" s="724"/>
      <c r="AJ89" s="724"/>
      <c r="AK89" s="630"/>
      <c r="AL89" s="611" t="s">
        <v>378</v>
      </c>
      <c r="AM89" s="616">
        <v>1029</v>
      </c>
      <c r="AN89" s="644">
        <f t="shared" si="21"/>
        <v>913.75200000000007</v>
      </c>
      <c r="AO89" s="536" t="s">
        <v>112</v>
      </c>
      <c r="AP89" s="614">
        <f>'Harga Satuan'!$J$122/1800</f>
        <v>111.11111111111111</v>
      </c>
      <c r="AQ89" s="623">
        <f>AN89*AP89</f>
        <v>101528.00000000001</v>
      </c>
      <c r="AR89" s="600"/>
      <c r="AS89" s="630"/>
      <c r="AT89" s="611" t="s">
        <v>415</v>
      </c>
      <c r="AU89" s="616">
        <v>2</v>
      </c>
      <c r="AV89" s="613">
        <f t="shared" si="19"/>
        <v>0</v>
      </c>
      <c r="AW89" s="788" t="s">
        <v>392</v>
      </c>
      <c r="AX89" s="614">
        <f>'Harga Satuan'!$J$131</f>
        <v>15000</v>
      </c>
      <c r="AY89" s="623">
        <f t="shared" si="20"/>
        <v>0</v>
      </c>
    </row>
    <row r="90" spans="2:52" s="374" customFormat="1" ht="20" customHeight="1">
      <c r="B90" s="552"/>
      <c r="C90" s="537"/>
      <c r="D90" s="538"/>
      <c r="E90" s="774"/>
      <c r="F90" s="778"/>
      <c r="G90" s="702"/>
      <c r="H90" s="702"/>
      <c r="I90" s="702"/>
      <c r="J90" s="914"/>
      <c r="K90" s="914"/>
      <c r="L90" s="914"/>
      <c r="M90" s="914"/>
      <c r="N90" s="914"/>
      <c r="O90" s="914"/>
      <c r="P90" s="914"/>
      <c r="Q90" s="914"/>
      <c r="R90" s="702"/>
      <c r="S90" s="702"/>
      <c r="T90" s="702"/>
      <c r="U90" s="702"/>
      <c r="V90" s="702"/>
      <c r="W90" s="702"/>
      <c r="X90" s="702"/>
      <c r="Y90" s="702"/>
      <c r="Z90" s="702"/>
      <c r="AA90" s="13"/>
      <c r="AB90" s="40"/>
      <c r="AC90" s="678"/>
      <c r="AD90" s="545"/>
      <c r="AE90" s="543"/>
      <c r="AF90" s="539"/>
      <c r="AG90" s="724"/>
      <c r="AH90" s="724"/>
      <c r="AI90" s="724"/>
      <c r="AJ90" s="724"/>
      <c r="AK90" s="630"/>
      <c r="AL90" s="611" t="s">
        <v>379</v>
      </c>
      <c r="AM90" s="616">
        <v>215</v>
      </c>
      <c r="AN90" s="644">
        <f t="shared" si="21"/>
        <v>190.92000000000002</v>
      </c>
      <c r="AO90" s="788" t="s">
        <v>382</v>
      </c>
      <c r="AP90" s="614">
        <f>'Harga Satuan'!$J$123</f>
        <v>50</v>
      </c>
      <c r="AQ90" s="623">
        <f>AN90*AP90</f>
        <v>9546</v>
      </c>
      <c r="AR90" s="600"/>
      <c r="AT90" s="624"/>
      <c r="AU90" s="625"/>
      <c r="AV90" s="626"/>
      <c r="AW90" s="627"/>
      <c r="AX90" s="628"/>
      <c r="AY90" s="629">
        <f>SUM(AY79:AY89)</f>
        <v>0</v>
      </c>
      <c r="AZ90" s="600"/>
    </row>
    <row r="91" spans="2:52" s="374" customFormat="1" ht="20" customHeight="1">
      <c r="B91" s="552"/>
      <c r="C91" s="537"/>
      <c r="D91" s="538"/>
      <c r="E91" s="775"/>
      <c r="F91" s="778"/>
      <c r="G91" s="702"/>
      <c r="H91" s="702"/>
      <c r="I91" s="702"/>
      <c r="J91" s="914"/>
      <c r="K91" s="914"/>
      <c r="L91" s="914"/>
      <c r="M91" s="914"/>
      <c r="N91" s="914"/>
      <c r="O91" s="914"/>
      <c r="P91" s="914"/>
      <c r="Q91" s="914"/>
      <c r="R91" s="702"/>
      <c r="S91" s="777"/>
      <c r="T91" s="777"/>
      <c r="U91" s="777"/>
      <c r="V91" s="777"/>
      <c r="W91" s="777"/>
      <c r="X91" s="777" t="s">
        <v>539</v>
      </c>
      <c r="Y91" s="777"/>
      <c r="Z91" s="777"/>
      <c r="AA91" s="13"/>
      <c r="AB91" s="579"/>
      <c r="AC91" s="678"/>
      <c r="AD91" s="545"/>
      <c r="AE91" s="543"/>
      <c r="AF91" s="539"/>
      <c r="AG91" s="724"/>
      <c r="AH91" s="724"/>
      <c r="AI91" s="724"/>
      <c r="AJ91" s="724"/>
      <c r="AK91" s="630"/>
      <c r="AL91" s="624"/>
      <c r="AM91" s="625"/>
      <c r="AN91" s="626"/>
      <c r="AO91" s="627"/>
      <c r="AP91" s="628"/>
      <c r="AQ91" s="629">
        <f>SUM(AQ82:AQ90)</f>
        <v>689349.74857142859</v>
      </c>
      <c r="AR91" s="600"/>
      <c r="AT91" s="631" t="s">
        <v>342</v>
      </c>
      <c r="AU91" s="631"/>
      <c r="AV91" s="631"/>
      <c r="AW91" s="783" t="s">
        <v>418</v>
      </c>
      <c r="AX91" s="632"/>
      <c r="AY91" s="633"/>
      <c r="AZ91" s="600"/>
    </row>
    <row r="92" spans="2:52" s="374" customFormat="1" ht="20" customHeight="1">
      <c r="B92" s="552"/>
      <c r="C92" s="537"/>
      <c r="D92" s="538"/>
      <c r="E92" s="769"/>
      <c r="F92" s="776"/>
      <c r="G92" s="777"/>
      <c r="H92" s="777"/>
      <c r="I92" s="777"/>
      <c r="J92" s="914"/>
      <c r="K92" s="914"/>
      <c r="L92" s="914"/>
      <c r="M92" s="914"/>
      <c r="N92" s="914"/>
      <c r="O92" s="914"/>
      <c r="P92" s="914"/>
      <c r="Q92" s="914"/>
      <c r="R92" s="777"/>
      <c r="S92" s="702"/>
      <c r="T92" s="702"/>
      <c r="U92" s="779"/>
      <c r="V92" s="702"/>
      <c r="W92" s="702"/>
      <c r="X92" s="853">
        <v>0.15</v>
      </c>
      <c r="Y92" s="702"/>
      <c r="Z92" s="702"/>
      <c r="AA92" s="13"/>
      <c r="AB92" s="40"/>
      <c r="AC92" s="678"/>
      <c r="AD92" s="545"/>
      <c r="AE92" s="543"/>
      <c r="AF92" s="539"/>
      <c r="AG92" s="724"/>
      <c r="AH92" s="724"/>
      <c r="AI92" s="724"/>
      <c r="AJ92" s="724"/>
      <c r="AK92" s="630"/>
      <c r="AL92" s="631" t="s">
        <v>342</v>
      </c>
      <c r="AM92" s="631"/>
      <c r="AN92" s="631"/>
      <c r="AO92" s="631"/>
      <c r="AP92" s="632"/>
      <c r="AQ92" s="633"/>
      <c r="AR92" s="600"/>
      <c r="AT92" s="783" t="s">
        <v>412</v>
      </c>
      <c r="AU92" s="634">
        <f>AV84</f>
        <v>0</v>
      </c>
      <c r="AV92" s="631" t="s">
        <v>344</v>
      </c>
      <c r="AW92" s="631">
        <f>0.2*0.02*4</f>
        <v>1.6E-2</v>
      </c>
      <c r="AX92" s="635" t="s">
        <v>146</v>
      </c>
      <c r="AY92" s="784">
        <f>AU92/AW92</f>
        <v>0</v>
      </c>
      <c r="AZ92" s="787" t="s">
        <v>413</v>
      </c>
    </row>
    <row r="93" spans="2:52" s="374" customFormat="1" ht="20" customHeight="1">
      <c r="B93" s="552"/>
      <c r="C93" s="537"/>
      <c r="D93" s="538"/>
      <c r="E93" s="769"/>
      <c r="F93" s="778"/>
      <c r="G93" s="702"/>
      <c r="H93" s="772"/>
      <c r="I93" s="853">
        <v>0.1</v>
      </c>
      <c r="J93" s="914"/>
      <c r="K93" s="914"/>
      <c r="L93" s="914"/>
      <c r="M93" s="914"/>
      <c r="N93" s="914"/>
      <c r="O93" s="914"/>
      <c r="P93" s="914"/>
      <c r="Q93" s="914"/>
      <c r="R93" s="772"/>
      <c r="S93" s="702"/>
      <c r="T93" s="702"/>
      <c r="U93" s="702"/>
      <c r="V93" s="702"/>
      <c r="W93" s="859" t="s">
        <v>533</v>
      </c>
      <c r="X93" s="702"/>
      <c r="Y93" s="702"/>
      <c r="Z93" s="702"/>
      <c r="AA93" s="13"/>
      <c r="AB93" s="40"/>
      <c r="AC93" s="678"/>
      <c r="AD93" s="545"/>
      <c r="AE93" s="543"/>
      <c r="AF93" s="539"/>
      <c r="AG93" s="724"/>
      <c r="AH93" s="724"/>
      <c r="AI93" s="724"/>
      <c r="AJ93" s="724"/>
      <c r="AK93" s="630"/>
      <c r="AL93" s="631" t="s">
        <v>343</v>
      </c>
      <c r="AM93" s="634">
        <f>AN87</f>
        <v>289.488</v>
      </c>
      <c r="AN93" s="631" t="s">
        <v>344</v>
      </c>
      <c r="AO93" s="631">
        <v>40</v>
      </c>
      <c r="AP93" s="635" t="s">
        <v>146</v>
      </c>
      <c r="AQ93" s="784">
        <f>AM93/AO93</f>
        <v>7.2371999999999996</v>
      </c>
      <c r="AR93" s="787" t="s">
        <v>380</v>
      </c>
      <c r="AT93" s="783" t="s">
        <v>412</v>
      </c>
      <c r="AU93" s="634">
        <f>AV87</f>
        <v>0</v>
      </c>
      <c r="AV93" s="631" t="s">
        <v>344</v>
      </c>
      <c r="AW93" s="631">
        <f>0.04*0.02*4</f>
        <v>3.2000000000000002E-3</v>
      </c>
      <c r="AX93" s="635" t="s">
        <v>146</v>
      </c>
      <c r="AY93" s="784">
        <f>AU93/AW93</f>
        <v>0</v>
      </c>
      <c r="AZ93" s="787" t="s">
        <v>419</v>
      </c>
    </row>
    <row r="94" spans="2:52" s="374" customFormat="1" ht="20" customHeight="1">
      <c r="B94" s="552"/>
      <c r="C94" s="537"/>
      <c r="D94" s="538"/>
      <c r="E94" s="769"/>
      <c r="F94" s="859" t="s">
        <v>611</v>
      </c>
      <c r="G94" s="702"/>
      <c r="H94" s="702"/>
      <c r="I94" s="702"/>
      <c r="J94" s="914"/>
      <c r="K94" s="914"/>
      <c r="L94" s="914"/>
      <c r="M94" s="914"/>
      <c r="N94" s="914"/>
      <c r="O94" s="914"/>
      <c r="P94" s="914"/>
      <c r="Q94" s="914"/>
      <c r="R94" s="702"/>
      <c r="S94" s="702"/>
      <c r="T94" s="702"/>
      <c r="U94" s="702"/>
      <c r="V94" s="702"/>
      <c r="W94" s="702"/>
      <c r="X94" s="702"/>
      <c r="Y94" s="702"/>
      <c r="Z94" s="702"/>
      <c r="AA94" s="13"/>
      <c r="AB94" s="40"/>
      <c r="AC94" s="678"/>
      <c r="AD94" s="545"/>
      <c r="AE94" s="543"/>
      <c r="AF94" s="539"/>
      <c r="AG94" s="724"/>
      <c r="AH94" s="724"/>
      <c r="AI94" s="724"/>
      <c r="AJ94" s="724"/>
      <c r="AL94" s="783" t="s">
        <v>381</v>
      </c>
      <c r="AM94" s="634">
        <f>AN88</f>
        <v>674.88</v>
      </c>
      <c r="AN94" s="631" t="s">
        <v>344</v>
      </c>
      <c r="AO94" s="631">
        <v>1400</v>
      </c>
      <c r="AP94" s="635" t="s">
        <v>146</v>
      </c>
      <c r="AQ94" s="784">
        <f>AM94/AO94</f>
        <v>0.48205714285714285</v>
      </c>
      <c r="AR94" s="787" t="s">
        <v>96</v>
      </c>
    </row>
    <row r="95" spans="2:52" s="374" customFormat="1" ht="20" customHeight="1">
      <c r="B95" s="552"/>
      <c r="C95" s="537"/>
      <c r="D95" s="538"/>
      <c r="E95" s="686"/>
      <c r="F95" s="687"/>
      <c r="G95" s="688"/>
      <c r="H95" s="688"/>
      <c r="I95" s="688"/>
      <c r="J95" s="688"/>
      <c r="K95" s="688"/>
      <c r="L95" s="688"/>
      <c r="M95" s="688"/>
      <c r="N95" s="688"/>
      <c r="O95" s="688"/>
      <c r="P95" s="688"/>
      <c r="Q95" s="688"/>
      <c r="R95" s="688"/>
      <c r="S95" s="688"/>
      <c r="U95" s="688"/>
      <c r="V95" s="688"/>
      <c r="W95" s="703"/>
      <c r="X95" s="688"/>
      <c r="Y95" s="688"/>
      <c r="Z95" s="688"/>
      <c r="AA95" s="13"/>
      <c r="AB95" s="40"/>
      <c r="AC95" s="678"/>
      <c r="AD95" s="545"/>
      <c r="AE95" s="543"/>
      <c r="AF95" s="539"/>
      <c r="AG95" s="724"/>
      <c r="AH95" s="724"/>
      <c r="AI95" s="724"/>
      <c r="AJ95" s="724"/>
      <c r="AL95" s="631" t="str">
        <f>AL89</f>
        <v>Kerikil (maks. 30 mm)</v>
      </c>
      <c r="AM95" s="634">
        <f>AN89</f>
        <v>913.75200000000007</v>
      </c>
      <c r="AN95" s="631" t="s">
        <v>344</v>
      </c>
      <c r="AO95" s="631">
        <v>1800</v>
      </c>
      <c r="AP95" s="635" t="s">
        <v>146</v>
      </c>
      <c r="AQ95" s="784">
        <f>AM95/AO95</f>
        <v>0.50764000000000009</v>
      </c>
      <c r="AR95" s="787" t="s">
        <v>96</v>
      </c>
    </row>
    <row r="96" spans="2:52" s="374" customFormat="1" ht="20" customHeight="1">
      <c r="B96" s="552"/>
      <c r="C96" s="537"/>
      <c r="D96" s="538"/>
      <c r="E96" s="538"/>
      <c r="F96" s="585"/>
      <c r="G96" s="13"/>
      <c r="H96" s="13"/>
      <c r="I96" s="13"/>
      <c r="J96" s="13"/>
      <c r="K96" s="13"/>
      <c r="L96" s="13"/>
      <c r="M96" s="13"/>
      <c r="N96" s="13"/>
      <c r="O96" s="13"/>
      <c r="P96" s="13"/>
      <c r="Q96" s="13"/>
      <c r="R96" s="13"/>
      <c r="S96" s="535"/>
      <c r="T96" s="13"/>
      <c r="U96" s="13"/>
      <c r="V96" s="13"/>
      <c r="W96" s="13"/>
      <c r="X96" s="703"/>
      <c r="Y96" s="780"/>
      <c r="Z96" s="13"/>
      <c r="AA96" s="13"/>
      <c r="AB96" s="40"/>
      <c r="AC96" s="678"/>
      <c r="AD96" s="545"/>
      <c r="AE96" s="543"/>
      <c r="AF96" s="539"/>
      <c r="AG96" s="724"/>
      <c r="AH96" s="724"/>
      <c r="AI96" s="724"/>
      <c r="AJ96" s="724"/>
    </row>
    <row r="97" spans="2:44" s="374" customFormat="1" ht="20" customHeight="1">
      <c r="B97" s="552"/>
      <c r="C97" s="537"/>
      <c r="D97" s="538"/>
      <c r="E97" s="341" t="s">
        <v>532</v>
      </c>
      <c r="F97" s="585"/>
      <c r="G97" s="13"/>
      <c r="H97" s="13"/>
      <c r="I97" s="13"/>
      <c r="J97" s="13"/>
      <c r="K97" s="372" t="s">
        <v>543</v>
      </c>
      <c r="L97" s="13"/>
      <c r="M97" s="372" t="s">
        <v>208</v>
      </c>
      <c r="N97" s="13"/>
      <c r="O97" s="372" t="s">
        <v>545</v>
      </c>
      <c r="P97" s="13"/>
      <c r="Q97" s="13"/>
      <c r="R97" s="13"/>
      <c r="S97" s="372" t="s">
        <v>546</v>
      </c>
      <c r="T97" s="13"/>
      <c r="U97" s="13"/>
      <c r="V97" s="13"/>
      <c r="W97" s="13"/>
      <c r="Y97" s="703"/>
      <c r="Z97" s="780"/>
      <c r="AA97" s="13"/>
      <c r="AB97" s="40"/>
      <c r="AC97" s="678"/>
      <c r="AD97" s="545"/>
      <c r="AE97" s="543"/>
      <c r="AF97" s="539"/>
      <c r="AG97" s="724"/>
      <c r="AH97" s="724"/>
      <c r="AI97" s="724"/>
      <c r="AJ97" s="724"/>
    </row>
    <row r="98" spans="2:44" s="374" customFormat="1" ht="20" customHeight="1">
      <c r="B98" s="552"/>
      <c r="C98" s="537"/>
      <c r="D98" s="538"/>
      <c r="E98" s="372" t="s">
        <v>544</v>
      </c>
      <c r="F98" s="585"/>
      <c r="G98" s="13"/>
      <c r="H98" s="13"/>
      <c r="I98" s="13"/>
      <c r="J98" s="13"/>
      <c r="K98" s="860">
        <f>W29</f>
        <v>0</v>
      </c>
      <c r="L98" s="13"/>
      <c r="M98" s="863">
        <v>4</v>
      </c>
      <c r="N98" s="13"/>
      <c r="O98" s="868">
        <f>7.4/12</f>
        <v>0.6166666666666667</v>
      </c>
      <c r="P98" s="13"/>
      <c r="Q98" s="13"/>
      <c r="R98" s="13"/>
      <c r="S98" s="861">
        <f>K98*M98*O98</f>
        <v>0</v>
      </c>
      <c r="T98" s="850" t="s">
        <v>112</v>
      </c>
      <c r="U98" s="13"/>
      <c r="V98" s="13"/>
      <c r="W98" s="13"/>
      <c r="Y98" s="703"/>
      <c r="Z98" s="780"/>
      <c r="AA98" s="13"/>
      <c r="AB98" s="40"/>
      <c r="AC98" s="678"/>
      <c r="AD98" s="545"/>
      <c r="AE98" s="543"/>
      <c r="AF98" s="539"/>
      <c r="AG98" s="724"/>
      <c r="AH98" s="724"/>
      <c r="AI98" s="724"/>
      <c r="AJ98" s="724"/>
      <c r="AK98" s="594"/>
      <c r="AL98" s="762" t="s">
        <v>387</v>
      </c>
      <c r="AM98" s="596"/>
      <c r="AN98" s="596"/>
      <c r="AO98" s="597"/>
      <c r="AP98" s="598"/>
      <c r="AQ98" s="636"/>
    </row>
    <row r="99" spans="2:44" s="374" customFormat="1" ht="20" customHeight="1">
      <c r="B99" s="552"/>
      <c r="C99" s="537"/>
      <c r="D99" s="538"/>
      <c r="E99" s="341" t="s">
        <v>531</v>
      </c>
      <c r="F99" s="585"/>
      <c r="G99" s="13"/>
      <c r="H99" s="13"/>
      <c r="I99" s="13"/>
      <c r="J99" s="13"/>
      <c r="K99" s="13"/>
      <c r="L99" s="13"/>
      <c r="M99" s="864"/>
      <c r="N99" s="13"/>
      <c r="O99" s="13"/>
      <c r="P99" s="13"/>
      <c r="Q99" s="13"/>
      <c r="R99" s="13"/>
      <c r="S99" s="867"/>
      <c r="T99" s="13"/>
      <c r="U99" s="13"/>
      <c r="V99" s="13"/>
      <c r="W99" s="13"/>
      <c r="X99" s="13"/>
      <c r="Y99" s="13"/>
      <c r="Z99" s="13"/>
      <c r="AA99" s="13"/>
      <c r="AB99" s="40"/>
      <c r="AC99" s="678"/>
      <c r="AD99" s="545"/>
      <c r="AE99" s="543"/>
      <c r="AF99" s="539"/>
      <c r="AG99" s="724"/>
      <c r="AH99" s="724"/>
      <c r="AI99" s="724"/>
      <c r="AJ99" s="724"/>
      <c r="AK99" s="630"/>
      <c r="AL99" s="1178" t="str">
        <f>AD45</f>
        <v>PEMBESIAN SLOEF</v>
      </c>
      <c r="AM99" s="1179"/>
      <c r="AN99" s="1179"/>
      <c r="AO99" s="1179"/>
      <c r="AP99" s="1179"/>
      <c r="AQ99" s="1180"/>
    </row>
    <row r="100" spans="2:44" ht="20" customHeight="1" thickBot="1">
      <c r="E100" s="372" t="s">
        <v>606</v>
      </c>
      <c r="K100" s="860">
        <f>((W26*AM24)+(W27*AM25))</f>
        <v>35.200000000000003</v>
      </c>
      <c r="M100" s="865">
        <v>4</v>
      </c>
      <c r="O100" s="868">
        <f>7.4/12</f>
        <v>0.6166666666666667</v>
      </c>
      <c r="S100" s="861">
        <f t="shared" ref="S100:S103" si="22">K100*M100*O100</f>
        <v>86.826666666666682</v>
      </c>
      <c r="T100" s="869" t="s">
        <v>297</v>
      </c>
      <c r="AC100" s="678"/>
      <c r="AD100" s="545"/>
      <c r="AE100" s="543"/>
      <c r="AK100" s="630"/>
      <c r="AL100" s="637" t="s">
        <v>139</v>
      </c>
      <c r="AM100" s="638" t="s">
        <v>140</v>
      </c>
      <c r="AN100" s="639" t="s">
        <v>141</v>
      </c>
      <c r="AO100" s="638" t="s">
        <v>142</v>
      </c>
      <c r="AP100" s="640" t="s">
        <v>143</v>
      </c>
      <c r="AQ100" s="754" t="s">
        <v>144</v>
      </c>
    </row>
    <row r="101" spans="2:44" ht="20" customHeight="1">
      <c r="E101" s="372" t="s">
        <v>607</v>
      </c>
      <c r="K101" s="860">
        <f>W26*2</f>
        <v>6.4</v>
      </c>
      <c r="M101" s="865">
        <v>4</v>
      </c>
      <c r="O101" s="868">
        <f>7.4/12</f>
        <v>0.6166666666666667</v>
      </c>
      <c r="S101" s="861">
        <f t="shared" si="22"/>
        <v>15.786666666666669</v>
      </c>
      <c r="T101" s="869" t="s">
        <v>605</v>
      </c>
      <c r="AC101" s="678"/>
      <c r="AD101" s="545"/>
      <c r="AE101" s="543"/>
      <c r="AK101" s="630"/>
      <c r="AL101" s="641" t="s">
        <v>147</v>
      </c>
      <c r="AM101" s="642"/>
      <c r="AN101" s="643"/>
      <c r="AO101" s="642"/>
      <c r="AP101" s="640"/>
      <c r="AQ101" s="754"/>
    </row>
    <row r="102" spans="2:44" ht="20" customHeight="1">
      <c r="E102" s="341" t="s">
        <v>533</v>
      </c>
      <c r="F102" s="585"/>
      <c r="G102" s="13"/>
      <c r="H102" s="13"/>
      <c r="I102" s="13"/>
      <c r="J102" s="13"/>
      <c r="K102" s="13"/>
      <c r="M102" s="866"/>
      <c r="S102" s="867"/>
      <c r="AC102" s="678"/>
      <c r="AD102" s="545"/>
      <c r="AE102" s="543"/>
      <c r="AK102" s="630"/>
      <c r="AL102" s="611" t="s">
        <v>120</v>
      </c>
      <c r="AM102" s="791">
        <v>7.0000000000000001E-3</v>
      </c>
      <c r="AN102" s="613">
        <f>$AE$48*AM102</f>
        <v>1.0861666666666667E-3</v>
      </c>
      <c r="AO102" s="536" t="s">
        <v>121</v>
      </c>
      <c r="AP102" s="614">
        <f>'Harga Satuan'!$J$176</f>
        <v>90000</v>
      </c>
      <c r="AQ102" s="645">
        <f t="shared" ref="AQ102:AQ105" si="23">AN102*AP102</f>
        <v>97.75500000000001</v>
      </c>
    </row>
    <row r="103" spans="2:44" ht="20" customHeight="1">
      <c r="E103" s="372" t="s">
        <v>544</v>
      </c>
      <c r="K103" s="860">
        <f>W28</f>
        <v>0</v>
      </c>
      <c r="M103" s="865">
        <v>4</v>
      </c>
      <c r="O103" s="868">
        <f>7.4/12</f>
        <v>0.6166666666666667</v>
      </c>
      <c r="S103" s="862">
        <f t="shared" si="22"/>
        <v>0</v>
      </c>
      <c r="T103" s="869" t="s">
        <v>297</v>
      </c>
      <c r="AC103" s="678"/>
      <c r="AD103" s="545"/>
      <c r="AE103" s="543"/>
      <c r="AK103" s="630"/>
      <c r="AL103" s="611" t="s">
        <v>123</v>
      </c>
      <c r="AM103" s="791">
        <v>7.0000000000000001E-3</v>
      </c>
      <c r="AN103" s="613">
        <f t="shared" ref="AN103:AN105" si="24">$AE$48*AM103</f>
        <v>1.0861666666666667E-3</v>
      </c>
      <c r="AO103" s="536" t="s">
        <v>121</v>
      </c>
      <c r="AP103" s="614">
        <f>'Harga Satuan'!$J$178</f>
        <v>120000</v>
      </c>
      <c r="AQ103" s="646">
        <f t="shared" si="23"/>
        <v>130.34</v>
      </c>
    </row>
    <row r="104" spans="2:44" ht="20" customHeight="1">
      <c r="AC104" s="678"/>
      <c r="AD104" s="545"/>
      <c r="AE104" s="543"/>
      <c r="AK104" s="630"/>
      <c r="AL104" s="611" t="s">
        <v>122</v>
      </c>
      <c r="AM104" s="612">
        <v>6.9999999999999999E-4</v>
      </c>
      <c r="AN104" s="613">
        <f t="shared" si="24"/>
        <v>1.0861666666666667E-4</v>
      </c>
      <c r="AO104" s="536" t="s">
        <v>121</v>
      </c>
      <c r="AP104" s="614">
        <f>'Harga Satuan'!$J$177</f>
        <v>130000</v>
      </c>
      <c r="AQ104" s="615">
        <f t="shared" si="23"/>
        <v>14.120166666666668</v>
      </c>
    </row>
    <row r="105" spans="2:44" ht="20" customHeight="1">
      <c r="E105" s="341" t="s">
        <v>532</v>
      </c>
      <c r="F105" s="585"/>
      <c r="G105" s="13"/>
      <c r="H105" s="13"/>
      <c r="I105" s="13"/>
      <c r="J105" s="13"/>
      <c r="K105" s="372" t="s">
        <v>543</v>
      </c>
      <c r="L105" s="13"/>
      <c r="M105" s="372" t="s">
        <v>548</v>
      </c>
      <c r="N105" s="13"/>
      <c r="O105" s="372" t="s">
        <v>550</v>
      </c>
      <c r="P105" s="13"/>
      <c r="Q105" s="13"/>
      <c r="R105" s="13"/>
      <c r="S105" s="870" t="s">
        <v>549</v>
      </c>
      <c r="T105" s="13"/>
      <c r="X105" s="372" t="s">
        <v>546</v>
      </c>
      <c r="AC105" s="678"/>
      <c r="AD105" s="545"/>
      <c r="AE105" s="543"/>
      <c r="AK105" s="374"/>
      <c r="AL105" s="611" t="s">
        <v>124</v>
      </c>
      <c r="AM105" s="612">
        <v>4.0000000000000002E-4</v>
      </c>
      <c r="AN105" s="613">
        <f t="shared" si="24"/>
        <v>6.2066666666666666E-5</v>
      </c>
      <c r="AO105" s="536" t="s">
        <v>121</v>
      </c>
      <c r="AP105" s="614">
        <f>'Harga Satuan'!$J$179</f>
        <v>150000</v>
      </c>
      <c r="AQ105" s="615">
        <f t="shared" si="23"/>
        <v>9.31</v>
      </c>
    </row>
    <row r="106" spans="2:44" ht="20" customHeight="1">
      <c r="E106" s="372" t="s">
        <v>547</v>
      </c>
      <c r="F106" s="585"/>
      <c r="G106" s="13"/>
      <c r="H106" s="13"/>
      <c r="I106" s="13"/>
      <c r="J106" s="13"/>
      <c r="K106" s="860">
        <f>K98</f>
        <v>0</v>
      </c>
      <c r="L106" s="13"/>
      <c r="M106" s="863">
        <f>(K106/0.15)+1</f>
        <v>1</v>
      </c>
      <c r="N106" s="13"/>
      <c r="O106" s="868">
        <f>2.66/12</f>
        <v>0.22166666666666668</v>
      </c>
      <c r="P106" s="13"/>
      <c r="Q106" s="13"/>
      <c r="R106" s="13"/>
      <c r="S106" s="872">
        <f>(V80+R75)*2</f>
        <v>0.7</v>
      </c>
      <c r="X106" s="861">
        <f>S106*M106*O106</f>
        <v>0.15516666666666667</v>
      </c>
      <c r="Y106" s="850" t="s">
        <v>112</v>
      </c>
      <c r="Z106" s="873" t="s">
        <v>552</v>
      </c>
      <c r="AC106" s="678"/>
      <c r="AD106" s="545"/>
      <c r="AE106" s="543"/>
      <c r="AK106" s="374"/>
      <c r="AL106" s="641" t="s">
        <v>145</v>
      </c>
      <c r="AM106" s="642"/>
      <c r="AN106" s="643"/>
      <c r="AO106" s="642"/>
      <c r="AP106" s="640"/>
      <c r="AQ106" s="754"/>
      <c r="AR106" s="796" t="s">
        <v>542</v>
      </c>
    </row>
    <row r="107" spans="2:44" ht="20" customHeight="1">
      <c r="E107" s="341" t="s">
        <v>531</v>
      </c>
      <c r="F107" s="585"/>
      <c r="G107" s="13"/>
      <c r="H107" s="13"/>
      <c r="I107" s="13"/>
      <c r="J107" s="13"/>
      <c r="K107" s="13"/>
      <c r="L107" s="13"/>
      <c r="M107" s="864"/>
      <c r="N107" s="13"/>
      <c r="O107" s="13"/>
      <c r="P107" s="13"/>
      <c r="Q107" s="13"/>
      <c r="R107" s="13"/>
      <c r="X107" s="867"/>
      <c r="Y107" s="13"/>
      <c r="AC107" s="678"/>
      <c r="AD107" s="545"/>
      <c r="AE107" s="543"/>
      <c r="AK107" s="594"/>
      <c r="AL107" s="611" t="s">
        <v>388</v>
      </c>
      <c r="AM107" s="791">
        <v>1.05</v>
      </c>
      <c r="AN107" s="613">
        <f>$AE$46*AM107</f>
        <v>0</v>
      </c>
      <c r="AO107" s="536" t="s">
        <v>112</v>
      </c>
      <c r="AP107" s="614">
        <f>'Harga Satuan'!$L$124</f>
        <v>12162.162162162162</v>
      </c>
      <c r="AQ107" s="623">
        <f>AN107*AP107</f>
        <v>0</v>
      </c>
      <c r="AR107" s="796" t="s">
        <v>541</v>
      </c>
    </row>
    <row r="108" spans="2:44" ht="20" customHeight="1">
      <c r="E108" s="372" t="s">
        <v>609</v>
      </c>
      <c r="K108" s="860">
        <f>K100</f>
        <v>35.200000000000003</v>
      </c>
      <c r="M108" s="863">
        <f>(K108/0.15)+1</f>
        <v>235.66666666666669</v>
      </c>
      <c r="O108" s="868">
        <f>2.66/12</f>
        <v>0.22166666666666668</v>
      </c>
      <c r="S108" s="872">
        <f>(I81+E76)*2</f>
        <v>0.6</v>
      </c>
      <c r="X108" s="861">
        <f>S108*M108*O108</f>
        <v>31.343666666666671</v>
      </c>
      <c r="Y108" s="869" t="s">
        <v>297</v>
      </c>
      <c r="Z108" s="873" t="s">
        <v>552</v>
      </c>
      <c r="AC108" s="678"/>
      <c r="AD108" s="545"/>
      <c r="AE108" s="543"/>
      <c r="AK108" s="594"/>
      <c r="AL108" s="611" t="s">
        <v>389</v>
      </c>
      <c r="AM108" s="791">
        <v>1.05</v>
      </c>
      <c r="AN108" s="613">
        <f>$AE$47*AM108</f>
        <v>0.16292500000000001</v>
      </c>
      <c r="AO108" s="536" t="s">
        <v>112</v>
      </c>
      <c r="AP108" s="614">
        <f>'Harga Satuan'!$L$125</f>
        <v>13157.894736842105</v>
      </c>
      <c r="AQ108" s="623">
        <f>AN108*AP108</f>
        <v>2143.75</v>
      </c>
      <c r="AR108" s="796" t="s">
        <v>541</v>
      </c>
    </row>
    <row r="109" spans="2:44" ht="20" customHeight="1">
      <c r="E109" s="372" t="s">
        <v>608</v>
      </c>
      <c r="K109" s="860">
        <f>K101</f>
        <v>6.4</v>
      </c>
      <c r="M109" s="863">
        <f>(K109/0.15)+1</f>
        <v>43.666666666666671</v>
      </c>
      <c r="O109" s="868">
        <f>2.66/12</f>
        <v>0.22166666666666668</v>
      </c>
      <c r="S109" s="872">
        <f>(I93+E88)*2</f>
        <v>0.5</v>
      </c>
      <c r="X109" s="861">
        <f>S109*M109*O109</f>
        <v>4.8397222222222229</v>
      </c>
      <c r="Y109" s="869" t="s">
        <v>297</v>
      </c>
      <c r="Z109" s="873" t="s">
        <v>552</v>
      </c>
      <c r="AC109" s="678"/>
      <c r="AD109" s="545"/>
      <c r="AE109" s="543"/>
      <c r="AK109" s="594"/>
      <c r="AL109" s="611" t="s">
        <v>390</v>
      </c>
      <c r="AM109" s="616">
        <v>1.4999999999999999E-2</v>
      </c>
      <c r="AN109" s="613">
        <f>$AE$48*AM109</f>
        <v>2.3275000000000001E-3</v>
      </c>
      <c r="AO109" s="536" t="s">
        <v>112</v>
      </c>
      <c r="AP109" s="614">
        <f>'Harga Satuan'!$J$126</f>
        <v>20000</v>
      </c>
      <c r="AQ109" s="623">
        <f>AN109*AP109</f>
        <v>46.550000000000004</v>
      </c>
    </row>
    <row r="110" spans="2:44" ht="20" customHeight="1">
      <c r="E110" s="341" t="s">
        <v>533</v>
      </c>
      <c r="F110" s="585"/>
      <c r="G110" s="13"/>
      <c r="H110" s="13"/>
      <c r="I110" s="13"/>
      <c r="J110" s="13"/>
      <c r="K110" s="13"/>
      <c r="M110" s="866"/>
      <c r="X110" s="867"/>
      <c r="AC110" s="678"/>
      <c r="AD110" s="545"/>
      <c r="AE110" s="543"/>
      <c r="AK110" s="630"/>
      <c r="AL110" s="624"/>
      <c r="AM110" s="625"/>
      <c r="AN110" s="626"/>
      <c r="AO110" s="627"/>
      <c r="AP110" s="628"/>
      <c r="AQ110" s="629">
        <f>SUM(AQ102:AQ109)</f>
        <v>2441.825166666667</v>
      </c>
    </row>
    <row r="111" spans="2:44" ht="20" customHeight="1">
      <c r="E111" s="372" t="s">
        <v>547</v>
      </c>
      <c r="K111" s="860">
        <f>K103</f>
        <v>0</v>
      </c>
      <c r="M111" s="863">
        <f>(K111/0.15)+1</f>
        <v>1</v>
      </c>
      <c r="O111" s="868">
        <f>2.66/12</f>
        <v>0.22166666666666668</v>
      </c>
      <c r="S111" s="872">
        <f>(X92+T86)*2</f>
        <v>0.6</v>
      </c>
      <c r="X111" s="861">
        <f>S111*M111*O111</f>
        <v>0.13300000000000001</v>
      </c>
      <c r="Y111" s="869" t="s">
        <v>297</v>
      </c>
      <c r="Z111" s="873" t="s">
        <v>552</v>
      </c>
      <c r="AC111" s="678"/>
      <c r="AD111" s="545"/>
      <c r="AE111" s="543"/>
      <c r="AK111" s="630"/>
      <c r="AL111" s="631" t="s">
        <v>342</v>
      </c>
      <c r="AM111" s="631"/>
      <c r="AN111" s="631"/>
      <c r="AO111" s="795" t="s">
        <v>399</v>
      </c>
      <c r="AP111" s="632"/>
      <c r="AQ111" s="633"/>
    </row>
    <row r="112" spans="2:44" ht="20" customHeight="1">
      <c r="M112" s="871" t="s">
        <v>551</v>
      </c>
      <c r="AK112" s="630"/>
      <c r="AL112" s="783" t="s">
        <v>397</v>
      </c>
      <c r="AM112" s="634">
        <f>AN107</f>
        <v>0</v>
      </c>
      <c r="AN112" s="631" t="s">
        <v>344</v>
      </c>
      <c r="AO112" s="631">
        <v>7.4</v>
      </c>
      <c r="AP112" s="635" t="s">
        <v>146</v>
      </c>
      <c r="AQ112" s="784">
        <f>AM112/AO112</f>
        <v>0</v>
      </c>
      <c r="AR112" s="796" t="s">
        <v>400</v>
      </c>
    </row>
    <row r="113" spans="37:44" ht="20" customHeight="1">
      <c r="AK113" s="630"/>
      <c r="AL113" s="783" t="s">
        <v>398</v>
      </c>
      <c r="AM113" s="634">
        <f>AN108</f>
        <v>0.16292500000000001</v>
      </c>
      <c r="AN113" s="631" t="s">
        <v>344</v>
      </c>
      <c r="AO113" s="631">
        <v>2.66</v>
      </c>
      <c r="AP113" s="635" t="s">
        <v>146</v>
      </c>
      <c r="AQ113" s="784">
        <f>AM113/AO113</f>
        <v>6.1249999999999999E-2</v>
      </c>
      <c r="AR113" s="796" t="s">
        <v>400</v>
      </c>
    </row>
    <row r="114" spans="37:44" ht="20" customHeight="1">
      <c r="AK114" s="374"/>
    </row>
    <row r="115" spans="37:44" ht="20" customHeight="1">
      <c r="AK115" s="374"/>
      <c r="AL115" s="631"/>
      <c r="AM115" s="634"/>
      <c r="AN115" s="631"/>
      <c r="AO115" s="631"/>
      <c r="AP115" s="635"/>
      <c r="AQ115" s="784"/>
    </row>
    <row r="116" spans="37:44" ht="20" customHeight="1">
      <c r="AK116" s="594"/>
      <c r="AL116" s="762" t="s">
        <v>387</v>
      </c>
      <c r="AM116" s="596"/>
      <c r="AN116" s="596"/>
      <c r="AO116" s="597"/>
      <c r="AP116" s="598"/>
      <c r="AQ116" s="636"/>
      <c r="AR116" s="374"/>
    </row>
    <row r="117" spans="37:44" ht="20" customHeight="1">
      <c r="AK117" s="630"/>
      <c r="AL117" s="1178" t="str">
        <f>AD50</f>
        <v>PEMBESIAN KOLOM</v>
      </c>
      <c r="AM117" s="1179"/>
      <c r="AN117" s="1179"/>
      <c r="AO117" s="1179"/>
      <c r="AP117" s="1179"/>
      <c r="AQ117" s="1180"/>
      <c r="AR117" s="374"/>
    </row>
    <row r="118" spans="37:44" ht="20" customHeight="1" thickBot="1">
      <c r="AK118" s="630"/>
      <c r="AL118" s="637" t="s">
        <v>139</v>
      </c>
      <c r="AM118" s="638" t="s">
        <v>140</v>
      </c>
      <c r="AN118" s="639" t="s">
        <v>141</v>
      </c>
      <c r="AO118" s="638" t="s">
        <v>142</v>
      </c>
      <c r="AP118" s="640" t="s">
        <v>143</v>
      </c>
      <c r="AQ118" s="754" t="s">
        <v>144</v>
      </c>
      <c r="AR118" s="374"/>
    </row>
    <row r="119" spans="37:44" ht="20" customHeight="1">
      <c r="AK119" s="630"/>
      <c r="AL119" s="641" t="s">
        <v>147</v>
      </c>
      <c r="AM119" s="642"/>
      <c r="AN119" s="643"/>
      <c r="AO119" s="642"/>
      <c r="AP119" s="640"/>
      <c r="AQ119" s="754"/>
    </row>
    <row r="120" spans="37:44" ht="20" customHeight="1">
      <c r="AK120" s="630"/>
      <c r="AL120" s="611" t="s">
        <v>120</v>
      </c>
      <c r="AM120" s="791">
        <v>7.0000000000000001E-3</v>
      </c>
      <c r="AN120" s="613">
        <f>$AE$53*AM120</f>
        <v>0.97157705555555562</v>
      </c>
      <c r="AO120" s="536" t="s">
        <v>121</v>
      </c>
      <c r="AP120" s="614">
        <f>'Harga Satuan'!$J$176</f>
        <v>90000</v>
      </c>
      <c r="AQ120" s="645">
        <f t="shared" ref="AQ120:AQ123" si="25">AN120*AP120</f>
        <v>87441.935000000012</v>
      </c>
    </row>
    <row r="121" spans="37:44" ht="20" customHeight="1">
      <c r="AK121" s="630"/>
      <c r="AL121" s="611" t="s">
        <v>123</v>
      </c>
      <c r="AM121" s="791">
        <v>7.0000000000000001E-3</v>
      </c>
      <c r="AN121" s="613">
        <f t="shared" ref="AN121:AN123" si="26">$AE$53*AM121</f>
        <v>0.97157705555555562</v>
      </c>
      <c r="AO121" s="536" t="s">
        <v>121</v>
      </c>
      <c r="AP121" s="614">
        <f>'Harga Satuan'!$J$178</f>
        <v>120000</v>
      </c>
      <c r="AQ121" s="646">
        <f t="shared" si="25"/>
        <v>116589.24666666667</v>
      </c>
    </row>
    <row r="122" spans="37:44" ht="14">
      <c r="AK122" s="630"/>
      <c r="AL122" s="611" t="s">
        <v>122</v>
      </c>
      <c r="AM122" s="612">
        <v>6.9999999999999999E-4</v>
      </c>
      <c r="AN122" s="613">
        <f t="shared" si="26"/>
        <v>9.7157705555555557E-2</v>
      </c>
      <c r="AO122" s="536" t="s">
        <v>121</v>
      </c>
      <c r="AP122" s="614">
        <f>'Harga Satuan'!$J$177</f>
        <v>130000</v>
      </c>
      <c r="AQ122" s="615">
        <f t="shared" si="25"/>
        <v>12630.501722222223</v>
      </c>
    </row>
    <row r="123" spans="37:44" ht="14">
      <c r="AK123" s="374"/>
      <c r="AL123" s="611" t="s">
        <v>124</v>
      </c>
      <c r="AM123" s="612">
        <v>4.0000000000000002E-4</v>
      </c>
      <c r="AN123" s="613">
        <f t="shared" si="26"/>
        <v>5.5518688888888897E-2</v>
      </c>
      <c r="AO123" s="536" t="s">
        <v>121</v>
      </c>
      <c r="AP123" s="614">
        <f>'Harga Satuan'!$J$179</f>
        <v>150000</v>
      </c>
      <c r="AQ123" s="615">
        <f t="shared" si="25"/>
        <v>8327.8033333333351</v>
      </c>
    </row>
    <row r="124" spans="37:44" ht="15">
      <c r="AK124" s="374"/>
      <c r="AL124" s="641" t="s">
        <v>145</v>
      </c>
      <c r="AM124" s="642"/>
      <c r="AN124" s="643"/>
      <c r="AO124" s="642"/>
      <c r="AP124" s="640"/>
      <c r="AQ124" s="754"/>
    </row>
    <row r="125" spans="37:44" ht="14">
      <c r="AK125" s="594"/>
      <c r="AL125" s="611" t="s">
        <v>388</v>
      </c>
      <c r="AM125" s="791">
        <v>1.05</v>
      </c>
      <c r="AN125" s="644">
        <f>$AE$51*AM125</f>
        <v>107.74400000000001</v>
      </c>
      <c r="AO125" s="536" t="s">
        <v>112</v>
      </c>
      <c r="AP125" s="614">
        <f>'Harga Satuan'!$L$124</f>
        <v>12162.162162162162</v>
      </c>
      <c r="AQ125" s="623">
        <f>AN125*AP125</f>
        <v>1310400</v>
      </c>
    </row>
    <row r="126" spans="37:44" ht="14">
      <c r="AK126" s="594"/>
      <c r="AL126" s="611" t="s">
        <v>389</v>
      </c>
      <c r="AM126" s="791">
        <v>1.05</v>
      </c>
      <c r="AN126" s="644">
        <f>$AE$52*AM126</f>
        <v>37.992558333333335</v>
      </c>
      <c r="AO126" s="536" t="s">
        <v>112</v>
      </c>
      <c r="AP126" s="614">
        <f>'Harga Satuan'!$L$125</f>
        <v>13157.894736842105</v>
      </c>
      <c r="AQ126" s="623">
        <f>AN126*AP126</f>
        <v>499902.08333333337</v>
      </c>
    </row>
    <row r="127" spans="37:44" ht="14">
      <c r="AK127" s="630"/>
      <c r="AL127" s="611" t="s">
        <v>390</v>
      </c>
      <c r="AM127" s="616">
        <v>1.4999999999999999E-2</v>
      </c>
      <c r="AN127" s="613">
        <f t="shared" ref="AN127" si="27">$AE$53*AM127</f>
        <v>2.0819508333333334</v>
      </c>
      <c r="AO127" s="536" t="s">
        <v>112</v>
      </c>
      <c r="AP127" s="614">
        <f>'Harga Satuan'!$J$126</f>
        <v>20000</v>
      </c>
      <c r="AQ127" s="623">
        <f>AN127*AP127</f>
        <v>41639.01666666667</v>
      </c>
    </row>
    <row r="128" spans="37:44" ht="14">
      <c r="AK128" s="630"/>
      <c r="AL128" s="624"/>
      <c r="AM128" s="625"/>
      <c r="AN128" s="626"/>
      <c r="AO128" s="627"/>
      <c r="AP128" s="628"/>
      <c r="AQ128" s="629">
        <f>SUM(AQ120:AQ127)</f>
        <v>2076930.5867222222</v>
      </c>
    </row>
    <row r="129" spans="37:44">
      <c r="AK129" s="630"/>
      <c r="AL129" s="631" t="s">
        <v>342</v>
      </c>
      <c r="AM129" s="631"/>
      <c r="AN129" s="631"/>
      <c r="AO129" s="795" t="s">
        <v>399</v>
      </c>
      <c r="AP129" s="632"/>
      <c r="AQ129" s="633"/>
    </row>
    <row r="130" spans="37:44">
      <c r="AK130" s="630"/>
      <c r="AL130" s="783" t="s">
        <v>397</v>
      </c>
      <c r="AM130" s="634">
        <f>AN125</f>
        <v>107.74400000000001</v>
      </c>
      <c r="AN130" s="631" t="s">
        <v>344</v>
      </c>
      <c r="AO130" s="631">
        <v>7.4</v>
      </c>
      <c r="AP130" s="635" t="s">
        <v>146</v>
      </c>
      <c r="AQ130" s="784">
        <f>AM130/AO130</f>
        <v>14.56</v>
      </c>
      <c r="AR130" s="796" t="s">
        <v>400</v>
      </c>
    </row>
    <row r="131" spans="37:44">
      <c r="AK131" s="374"/>
      <c r="AL131" s="783" t="s">
        <v>398</v>
      </c>
      <c r="AM131" s="634">
        <f>AN126</f>
        <v>37.992558333333335</v>
      </c>
      <c r="AN131" s="631" t="s">
        <v>344</v>
      </c>
      <c r="AO131" s="631">
        <v>2.66</v>
      </c>
      <c r="AP131" s="635" t="s">
        <v>146</v>
      </c>
      <c r="AQ131" s="784">
        <f>AM131/AO131</f>
        <v>14.282916666666667</v>
      </c>
      <c r="AR131" s="796" t="s">
        <v>400</v>
      </c>
    </row>
    <row r="133" spans="37:44" ht="15">
      <c r="AK133" s="594"/>
      <c r="AL133" s="762" t="s">
        <v>387</v>
      </c>
      <c r="AM133" s="596"/>
      <c r="AN133" s="596"/>
      <c r="AO133" s="597"/>
      <c r="AP133" s="598"/>
      <c r="AQ133" s="636"/>
      <c r="AR133" s="374"/>
    </row>
    <row r="134" spans="37:44" ht="15">
      <c r="AK134" s="630"/>
      <c r="AL134" s="1178" t="str">
        <f>AD55</f>
        <v>PEMBESIAN BALOK/RINGBALK</v>
      </c>
      <c r="AM134" s="1179"/>
      <c r="AN134" s="1179"/>
      <c r="AO134" s="1179"/>
      <c r="AP134" s="1179"/>
      <c r="AQ134" s="1180"/>
      <c r="AR134" s="374"/>
    </row>
    <row r="135" spans="37:44" ht="16" thickBot="1">
      <c r="AK135" s="630"/>
      <c r="AL135" s="637" t="s">
        <v>139</v>
      </c>
      <c r="AM135" s="638" t="s">
        <v>140</v>
      </c>
      <c r="AN135" s="639" t="s">
        <v>141</v>
      </c>
      <c r="AO135" s="638" t="s">
        <v>142</v>
      </c>
      <c r="AP135" s="640" t="s">
        <v>143</v>
      </c>
      <c r="AQ135" s="754" t="s">
        <v>144</v>
      </c>
      <c r="AR135" s="374"/>
    </row>
    <row r="136" spans="37:44" ht="15">
      <c r="AK136" s="630"/>
      <c r="AL136" s="641" t="s">
        <v>147</v>
      </c>
      <c r="AM136" s="642"/>
      <c r="AN136" s="643"/>
      <c r="AO136" s="642"/>
      <c r="AP136" s="640"/>
      <c r="AQ136" s="754"/>
    </row>
    <row r="137" spans="37:44" ht="14">
      <c r="AK137" s="630"/>
      <c r="AL137" s="611" t="s">
        <v>120</v>
      </c>
      <c r="AM137" s="791">
        <v>7.0000000000000001E-3</v>
      </c>
      <c r="AN137" s="613">
        <f>$AE$58*AM137</f>
        <v>9.3100000000000008E-4</v>
      </c>
      <c r="AO137" s="536" t="s">
        <v>121</v>
      </c>
      <c r="AP137" s="614">
        <f>'Harga Satuan'!$J$176</f>
        <v>90000</v>
      </c>
      <c r="AQ137" s="645">
        <f t="shared" ref="AQ137:AQ140" si="28">AN137*AP137</f>
        <v>83.79</v>
      </c>
    </row>
    <row r="138" spans="37:44" ht="14">
      <c r="AK138" s="630"/>
      <c r="AL138" s="611" t="s">
        <v>123</v>
      </c>
      <c r="AM138" s="791">
        <v>7.0000000000000001E-3</v>
      </c>
      <c r="AN138" s="613">
        <f t="shared" ref="AN138:AN140" si="29">$AE$58*AM138</f>
        <v>9.3100000000000008E-4</v>
      </c>
      <c r="AO138" s="536" t="s">
        <v>121</v>
      </c>
      <c r="AP138" s="614">
        <f>'Harga Satuan'!$J$178</f>
        <v>120000</v>
      </c>
      <c r="AQ138" s="646">
        <f t="shared" si="28"/>
        <v>111.72000000000001</v>
      </c>
    </row>
    <row r="139" spans="37:44" ht="14">
      <c r="AK139" s="630"/>
      <c r="AL139" s="611" t="s">
        <v>122</v>
      </c>
      <c r="AM139" s="612">
        <v>6.9999999999999999E-4</v>
      </c>
      <c r="AN139" s="613">
        <f t="shared" si="29"/>
        <v>9.31E-5</v>
      </c>
      <c r="AO139" s="536" t="s">
        <v>121</v>
      </c>
      <c r="AP139" s="614">
        <f>'Harga Satuan'!$J$177</f>
        <v>130000</v>
      </c>
      <c r="AQ139" s="615">
        <f t="shared" si="28"/>
        <v>12.103</v>
      </c>
    </row>
    <row r="140" spans="37:44" ht="14">
      <c r="AK140" s="374"/>
      <c r="AL140" s="611" t="s">
        <v>124</v>
      </c>
      <c r="AM140" s="612">
        <v>4.0000000000000002E-4</v>
      </c>
      <c r="AN140" s="613">
        <f t="shared" si="29"/>
        <v>5.3200000000000006E-5</v>
      </c>
      <c r="AO140" s="536" t="s">
        <v>121</v>
      </c>
      <c r="AP140" s="614">
        <f>'Harga Satuan'!$J$179</f>
        <v>150000</v>
      </c>
      <c r="AQ140" s="615">
        <f t="shared" si="28"/>
        <v>7.98</v>
      </c>
    </row>
    <row r="141" spans="37:44" ht="15">
      <c r="AK141" s="374"/>
      <c r="AL141" s="641" t="s">
        <v>145</v>
      </c>
      <c r="AM141" s="642"/>
      <c r="AN141" s="643"/>
      <c r="AO141" s="642"/>
      <c r="AP141" s="640"/>
      <c r="AQ141" s="754"/>
    </row>
    <row r="142" spans="37:44" ht="14">
      <c r="AK142" s="594"/>
      <c r="AL142" s="611" t="s">
        <v>388</v>
      </c>
      <c r="AM142" s="791">
        <v>1.05</v>
      </c>
      <c r="AN142" s="644">
        <f>$AE$56*AM142</f>
        <v>0</v>
      </c>
      <c r="AO142" s="536" t="s">
        <v>112</v>
      </c>
      <c r="AP142" s="614">
        <f>'Harga Satuan'!$L$124</f>
        <v>12162.162162162162</v>
      </c>
      <c r="AQ142" s="623">
        <f>AN142*AP142</f>
        <v>0</v>
      </c>
    </row>
    <row r="143" spans="37:44" ht="14">
      <c r="AK143" s="594"/>
      <c r="AL143" s="611" t="s">
        <v>389</v>
      </c>
      <c r="AM143" s="791">
        <v>1.05</v>
      </c>
      <c r="AN143" s="644">
        <f>$AE$57*AM143</f>
        <v>0.13965000000000002</v>
      </c>
      <c r="AO143" s="536" t="s">
        <v>112</v>
      </c>
      <c r="AP143" s="614">
        <f>'Harga Satuan'!$L$125</f>
        <v>13157.894736842105</v>
      </c>
      <c r="AQ143" s="623">
        <f>AN143*AP143</f>
        <v>1837.5000000000002</v>
      </c>
    </row>
    <row r="144" spans="37:44" ht="14">
      <c r="AK144" s="630"/>
      <c r="AL144" s="611" t="s">
        <v>390</v>
      </c>
      <c r="AM144" s="616">
        <v>1.4999999999999999E-2</v>
      </c>
      <c r="AN144" s="613">
        <f t="shared" ref="AN144" si="30">$AE$58*AM144</f>
        <v>1.9950000000000002E-3</v>
      </c>
      <c r="AO144" s="536" t="s">
        <v>112</v>
      </c>
      <c r="AP144" s="614">
        <f>'Harga Satuan'!$J$126</f>
        <v>20000</v>
      </c>
      <c r="AQ144" s="623">
        <f>AN144*AP144</f>
        <v>39.900000000000006</v>
      </c>
    </row>
    <row r="145" spans="29:44" ht="14">
      <c r="AK145" s="630"/>
      <c r="AL145" s="624"/>
      <c r="AM145" s="625"/>
      <c r="AN145" s="626"/>
      <c r="AO145" s="627"/>
      <c r="AP145" s="628"/>
      <c r="AQ145" s="629">
        <f>SUM(AQ137:AQ144)</f>
        <v>2092.9930000000004</v>
      </c>
    </row>
    <row r="146" spans="29:44">
      <c r="AK146" s="630"/>
      <c r="AL146" s="631" t="s">
        <v>342</v>
      </c>
      <c r="AM146" s="631"/>
      <c r="AN146" s="631"/>
      <c r="AO146" s="795" t="s">
        <v>399</v>
      </c>
      <c r="AP146" s="632"/>
      <c r="AQ146" s="633"/>
    </row>
    <row r="147" spans="29:44">
      <c r="AK147" s="630"/>
      <c r="AL147" s="783" t="s">
        <v>397</v>
      </c>
      <c r="AM147" s="634">
        <f>AN142</f>
        <v>0</v>
      </c>
      <c r="AN147" s="631" t="s">
        <v>344</v>
      </c>
      <c r="AO147" s="631">
        <v>7.4</v>
      </c>
      <c r="AP147" s="635" t="s">
        <v>146</v>
      </c>
      <c r="AQ147" s="784">
        <f>AM147/AO147</f>
        <v>0</v>
      </c>
      <c r="AR147" s="796" t="s">
        <v>400</v>
      </c>
    </row>
    <row r="148" spans="29:44">
      <c r="AC148" s="905" t="s">
        <v>372</v>
      </c>
      <c r="AD148" s="905">
        <f>AQ52+AQ72+AQ91+AQ110+AQ128+AQ145+AY51+AY70+AY90</f>
        <v>5756549.5534603177</v>
      </c>
      <c r="AK148" s="374"/>
      <c r="AL148" s="783" t="s">
        <v>398</v>
      </c>
      <c r="AM148" s="634">
        <f>AN143</f>
        <v>0.13965000000000002</v>
      </c>
      <c r="AN148" s="631" t="s">
        <v>344</v>
      </c>
      <c r="AO148" s="631">
        <v>2.66</v>
      </c>
      <c r="AP148" s="635" t="s">
        <v>146</v>
      </c>
      <c r="AQ148" s="784">
        <f>AM148/AO148</f>
        <v>5.2500000000000005E-2</v>
      </c>
      <c r="AR148" s="796" t="s">
        <v>400</v>
      </c>
    </row>
  </sheetData>
  <mergeCells count="14">
    <mergeCell ref="B1:AF1"/>
    <mergeCell ref="C10:AB10"/>
    <mergeCell ref="AC10:AD10"/>
    <mergeCell ref="C11:AB22"/>
    <mergeCell ref="AL60:AQ60"/>
    <mergeCell ref="AL134:AQ134"/>
    <mergeCell ref="AT40:AY40"/>
    <mergeCell ref="AT56:AY56"/>
    <mergeCell ref="AT76:AY76"/>
    <mergeCell ref="D59:E59"/>
    <mergeCell ref="AL40:AQ40"/>
    <mergeCell ref="AL79:AQ79"/>
    <mergeCell ref="AL99:AQ99"/>
    <mergeCell ref="AL117:AQ117"/>
  </mergeCells>
  <pageMargins left="0.51180555555555596" right="0.43263888888888902" top="0.94374999999999998" bottom="0.59027777777777801" header="0.59027777777777801" footer="0.59027777777777801"/>
  <pageSetup paperSize="256" scale="10"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0CBB-1593-4E0E-B33C-0E76F9968222}">
  <sheetPr>
    <tabColor rgb="FF00B050"/>
  </sheetPr>
  <dimension ref="B1:BN96"/>
  <sheetViews>
    <sheetView view="pageBreakPreview" topLeftCell="A24" zoomScale="70" zoomScaleNormal="25" zoomScaleSheetLayoutView="70" workbookViewId="0">
      <selection activeCell="AN82" sqref="AN82"/>
    </sheetView>
  </sheetViews>
  <sheetFormatPr baseColWidth="10" defaultColWidth="9.1640625" defaultRowHeight="13"/>
  <cols>
    <col min="1" max="1" width="1.33203125" style="375" customWidth="1"/>
    <col min="2" max="2" width="4.5" style="13" customWidth="1"/>
    <col min="3" max="28" width="4.83203125" style="95" customWidth="1"/>
    <col min="29" max="29" width="6.1640625" style="376" customWidth="1"/>
    <col min="30" max="30" width="29.5" style="376" customWidth="1"/>
    <col min="31" max="31" width="9.33203125" style="377" customWidth="1"/>
    <col min="32" max="32" width="6.33203125" style="378" customWidth="1"/>
    <col min="33" max="36" width="8.83203125" style="687" customWidth="1"/>
    <col min="37" max="37" width="4.5" style="375" customWidth="1"/>
    <col min="38" max="38" width="26.1640625" style="375" customWidth="1"/>
    <col min="39" max="39" width="12.6640625" style="375" customWidth="1"/>
    <col min="40" max="40" width="10.83203125" style="375" customWidth="1"/>
    <col min="41" max="41" width="9.33203125" style="375" customWidth="1"/>
    <col min="42" max="42" width="10.83203125" style="375" customWidth="1"/>
    <col min="43" max="43" width="13.33203125" style="375" customWidth="1"/>
    <col min="44" max="44" width="11.5" style="375" customWidth="1"/>
    <col min="45" max="16384" width="9.1640625" style="375"/>
  </cols>
  <sheetData>
    <row r="1" spans="2:37">
      <c r="B1" s="1198" t="s">
        <v>125</v>
      </c>
      <c r="C1" s="1198"/>
      <c r="D1" s="1198"/>
      <c r="E1" s="1198"/>
      <c r="F1" s="1198"/>
      <c r="G1" s="1198"/>
      <c r="H1" s="1198"/>
      <c r="I1" s="1198"/>
      <c r="J1" s="1198"/>
      <c r="K1" s="1198"/>
      <c r="L1" s="1198"/>
      <c r="M1" s="1198"/>
      <c r="N1" s="1198"/>
      <c r="O1" s="1198"/>
      <c r="P1" s="1198"/>
      <c r="Q1" s="1198"/>
      <c r="R1" s="1198"/>
      <c r="S1" s="1198"/>
      <c r="T1" s="1198"/>
      <c r="U1" s="1198"/>
      <c r="V1" s="1198"/>
      <c r="W1" s="1198"/>
      <c r="X1" s="1198"/>
      <c r="Y1" s="1198"/>
      <c r="Z1" s="1198"/>
      <c r="AA1" s="1198"/>
      <c r="AB1" s="1198"/>
      <c r="AC1" s="1198"/>
      <c r="AD1" s="1198"/>
      <c r="AE1" s="1198"/>
      <c r="AF1" s="1198"/>
    </row>
    <row r="2" spans="2:37" ht="6.75" customHeight="1">
      <c r="B2" s="372"/>
      <c r="C2" s="767"/>
      <c r="D2" s="767"/>
      <c r="E2" s="767"/>
      <c r="F2" s="767"/>
      <c r="G2" s="767"/>
      <c r="H2" s="767"/>
      <c r="I2" s="767"/>
      <c r="J2" s="767"/>
      <c r="K2" s="767"/>
      <c r="L2" s="767"/>
      <c r="M2" s="767"/>
      <c r="N2" s="767"/>
      <c r="O2" s="767"/>
      <c r="P2" s="767"/>
      <c r="Q2" s="767"/>
      <c r="R2" s="767"/>
      <c r="S2" s="767"/>
      <c r="T2" s="767"/>
      <c r="U2" s="767"/>
      <c r="V2" s="767"/>
      <c r="W2" s="767"/>
      <c r="X2" s="767"/>
      <c r="Y2" s="767"/>
      <c r="Z2" s="767"/>
      <c r="AA2" s="767"/>
      <c r="AB2" s="767"/>
      <c r="AC2" s="383"/>
      <c r="AD2" s="383"/>
      <c r="AE2" s="383"/>
      <c r="AF2" s="383"/>
    </row>
    <row r="3" spans="2:37" s="373" customFormat="1" ht="9.75" customHeight="1">
      <c r="B3" s="380" t="s">
        <v>126</v>
      </c>
      <c r="E3" s="555" t="s">
        <v>305</v>
      </c>
      <c r="F3" s="379"/>
      <c r="G3" s="379"/>
      <c r="H3" s="379"/>
      <c r="I3" s="379"/>
      <c r="J3" s="379"/>
      <c r="K3" s="379"/>
      <c r="L3" s="379"/>
      <c r="M3" s="379"/>
      <c r="N3" s="379"/>
      <c r="O3" s="379"/>
      <c r="P3" s="379"/>
      <c r="Q3" s="379"/>
      <c r="R3" s="379"/>
      <c r="S3" s="379"/>
      <c r="T3" s="379"/>
      <c r="U3" s="379"/>
      <c r="V3" s="379"/>
      <c r="W3" s="379"/>
      <c r="X3" s="379"/>
      <c r="Y3" s="379"/>
      <c r="Z3" s="379"/>
      <c r="AA3" s="379"/>
      <c r="AB3" s="377"/>
      <c r="AC3" s="384"/>
      <c r="AD3" s="385" t="s">
        <v>2</v>
      </c>
      <c r="AE3" s="377"/>
      <c r="AF3" s="386"/>
      <c r="AG3" s="725"/>
      <c r="AH3" s="725"/>
      <c r="AI3" s="725"/>
      <c r="AJ3" s="725"/>
    </row>
    <row r="4" spans="2:37" s="373" customFormat="1" ht="9.75" customHeight="1">
      <c r="B4" s="380" t="s">
        <v>127</v>
      </c>
      <c r="E4" s="380" t="str">
        <f>":"&amp;" "&amp;INPUT!M10</f>
        <v>: Dusun…</v>
      </c>
      <c r="F4" s="380"/>
      <c r="G4" s="380"/>
      <c r="H4" s="380"/>
      <c r="I4" s="380"/>
      <c r="J4" s="380"/>
      <c r="K4" s="380"/>
      <c r="L4" s="380"/>
      <c r="M4" s="380"/>
      <c r="N4" s="380"/>
      <c r="O4" s="380"/>
      <c r="P4" s="380"/>
      <c r="Q4" s="380"/>
      <c r="R4" s="380"/>
      <c r="S4" s="380"/>
      <c r="T4" s="380"/>
      <c r="U4" s="380"/>
      <c r="V4" s="380"/>
      <c r="W4" s="380"/>
      <c r="X4" s="380"/>
      <c r="Y4" s="380"/>
      <c r="Z4" s="380"/>
      <c r="AA4" s="380"/>
      <c r="AB4" s="379"/>
      <c r="AC4" s="376"/>
      <c r="AD4" s="385" t="s">
        <v>2</v>
      </c>
      <c r="AE4" s="377"/>
      <c r="AF4" s="386"/>
      <c r="AG4" s="725"/>
      <c r="AH4" s="725"/>
      <c r="AI4" s="725"/>
      <c r="AJ4" s="725"/>
    </row>
    <row r="5" spans="2:37" s="373" customFormat="1" ht="9.75" customHeight="1">
      <c r="B5" s="380"/>
      <c r="E5" s="379" t="str">
        <f>":"&amp;" "&amp;"Desa"&amp;" "&amp;INPUT!M9</f>
        <v>: Desa bbb</v>
      </c>
      <c r="F5" s="379"/>
      <c r="G5" s="379"/>
      <c r="H5" s="379"/>
      <c r="I5" s="379"/>
      <c r="J5" s="379"/>
      <c r="K5" s="379"/>
      <c r="L5" s="379"/>
      <c r="M5" s="379"/>
      <c r="N5" s="379"/>
      <c r="O5" s="379"/>
      <c r="P5" s="379"/>
      <c r="Q5" s="379"/>
      <c r="R5" s="379"/>
      <c r="S5" s="379"/>
      <c r="T5" s="379"/>
      <c r="U5" s="379"/>
      <c r="V5" s="379"/>
      <c r="W5" s="379"/>
      <c r="X5" s="379"/>
      <c r="Y5" s="379"/>
      <c r="Z5" s="379"/>
      <c r="AA5" s="379"/>
      <c r="AB5" s="380"/>
      <c r="AC5" s="376"/>
      <c r="AD5" s="385"/>
      <c r="AE5" s="377"/>
      <c r="AF5" s="386"/>
      <c r="AG5" s="725"/>
      <c r="AH5" s="725"/>
      <c r="AI5" s="725"/>
      <c r="AJ5" s="725"/>
    </row>
    <row r="6" spans="2:37" s="373" customFormat="1" ht="9.75" customHeight="1">
      <c r="B6" s="380"/>
      <c r="E6" s="379" t="str">
        <f>":"&amp;" "&amp;INPUT!C8&amp;" "&amp;INPUT!M8</f>
        <v>: Kecamatan aaaaa</v>
      </c>
      <c r="F6" s="379"/>
      <c r="G6" s="379"/>
      <c r="H6" s="379"/>
      <c r="I6" s="379"/>
      <c r="J6" s="379"/>
      <c r="K6" s="379"/>
      <c r="L6" s="379"/>
      <c r="M6" s="379"/>
      <c r="N6" s="379"/>
      <c r="O6" s="379"/>
      <c r="P6" s="379"/>
      <c r="Q6" s="379"/>
      <c r="R6" s="379"/>
      <c r="S6" s="379"/>
      <c r="T6" s="379"/>
      <c r="U6" s="379"/>
      <c r="V6" s="379"/>
      <c r="W6" s="379"/>
      <c r="X6" s="379"/>
      <c r="Y6" s="379"/>
      <c r="Z6" s="379"/>
      <c r="AA6" s="379"/>
      <c r="AB6" s="380"/>
      <c r="AC6" s="376"/>
      <c r="AD6" s="385"/>
      <c r="AE6" s="377"/>
      <c r="AF6" s="386"/>
      <c r="AG6" s="725"/>
      <c r="AH6" s="725"/>
      <c r="AI6" s="725"/>
      <c r="AJ6" s="725"/>
    </row>
    <row r="7" spans="2:37" s="373" customFormat="1" ht="9.75" customHeight="1">
      <c r="B7" s="380" t="s">
        <v>128</v>
      </c>
      <c r="E7" s="379" t="str">
        <f>":"&amp;" "&amp;INPUT!M5</f>
        <v>: 2021</v>
      </c>
      <c r="F7" s="379"/>
      <c r="G7" s="379"/>
      <c r="H7" s="379"/>
      <c r="I7" s="379"/>
      <c r="J7" s="379"/>
      <c r="K7" s="379"/>
      <c r="L7" s="379"/>
      <c r="M7" s="379"/>
      <c r="N7" s="379"/>
      <c r="O7" s="379"/>
      <c r="P7" s="379"/>
      <c r="Q7" s="379"/>
      <c r="R7" s="379"/>
      <c r="S7" s="379"/>
      <c r="T7" s="379"/>
      <c r="U7" s="379"/>
      <c r="V7" s="379"/>
      <c r="W7" s="379"/>
      <c r="X7" s="379"/>
      <c r="Y7" s="379"/>
      <c r="Z7" s="379"/>
      <c r="AA7" s="379"/>
      <c r="AB7" s="380"/>
      <c r="AC7" s="376"/>
      <c r="AD7" s="385" t="s">
        <v>2</v>
      </c>
      <c r="AE7" s="377"/>
      <c r="AF7" s="386"/>
      <c r="AG7" s="725"/>
      <c r="AH7" s="725"/>
      <c r="AI7" s="725"/>
      <c r="AJ7" s="725"/>
    </row>
    <row r="8" spans="2:37" s="373" customFormat="1" ht="9.75" customHeight="1">
      <c r="B8" s="380" t="s">
        <v>129</v>
      </c>
      <c r="E8" s="381"/>
      <c r="F8" s="381"/>
      <c r="G8" s="381"/>
      <c r="H8" s="381"/>
      <c r="I8" s="381"/>
      <c r="J8" s="381"/>
      <c r="K8" s="381"/>
      <c r="L8" s="381"/>
      <c r="M8" s="381"/>
      <c r="N8" s="381"/>
      <c r="O8" s="381"/>
      <c r="P8" s="381"/>
      <c r="Q8" s="381"/>
      <c r="R8" s="381"/>
      <c r="S8" s="381"/>
      <c r="T8" s="381"/>
      <c r="U8" s="381"/>
      <c r="V8" s="381"/>
      <c r="W8" s="381"/>
      <c r="X8" s="381"/>
      <c r="Y8" s="381"/>
      <c r="Z8" s="381"/>
      <c r="AA8" s="381"/>
      <c r="AB8" s="379"/>
      <c r="AC8" s="376"/>
      <c r="AD8" s="385" t="s">
        <v>2</v>
      </c>
      <c r="AE8" s="377"/>
      <c r="AF8" s="386"/>
      <c r="AG8" s="725"/>
      <c r="AH8" s="725"/>
      <c r="AI8" s="725"/>
      <c r="AJ8" s="725"/>
    </row>
    <row r="9" spans="2:37" ht="6.75" customHeight="1" thickBot="1">
      <c r="C9" s="308"/>
      <c r="D9" s="308"/>
      <c r="E9" s="308"/>
      <c r="F9" s="308"/>
      <c r="G9" s="308"/>
      <c r="H9" s="308"/>
      <c r="I9" s="308"/>
      <c r="J9" s="308"/>
      <c r="K9" s="308"/>
      <c r="L9" s="308"/>
      <c r="M9" s="308"/>
      <c r="N9" s="308"/>
      <c r="O9" s="308"/>
      <c r="P9" s="308"/>
      <c r="Q9" s="308"/>
      <c r="R9" s="308"/>
      <c r="S9" s="308"/>
      <c r="T9" s="308"/>
      <c r="U9" s="308"/>
      <c r="V9" s="308"/>
      <c r="W9" s="308"/>
      <c r="X9" s="308"/>
      <c r="Y9" s="308"/>
      <c r="Z9" s="308"/>
      <c r="AA9" s="308"/>
      <c r="AB9" s="308"/>
      <c r="AD9" s="385"/>
      <c r="AF9" s="386"/>
    </row>
    <row r="10" spans="2:37" s="374" customFormat="1" ht="15.75" customHeight="1" thickBot="1">
      <c r="B10" s="551" t="s">
        <v>90</v>
      </c>
      <c r="C10" s="1269" t="s">
        <v>130</v>
      </c>
      <c r="D10" s="1205"/>
      <c r="E10" s="1205"/>
      <c r="F10" s="1205"/>
      <c r="G10" s="1205"/>
      <c r="H10" s="1205"/>
      <c r="I10" s="1205"/>
      <c r="J10" s="1205"/>
      <c r="K10" s="1205"/>
      <c r="L10" s="1205"/>
      <c r="M10" s="1205"/>
      <c r="N10" s="1205"/>
      <c r="O10" s="1205"/>
      <c r="P10" s="1205"/>
      <c r="Q10" s="1205"/>
      <c r="R10" s="1205"/>
      <c r="S10" s="1205"/>
      <c r="T10" s="1205"/>
      <c r="U10" s="1205"/>
      <c r="V10" s="1205"/>
      <c r="W10" s="1205"/>
      <c r="X10" s="1205"/>
      <c r="Y10" s="1205"/>
      <c r="Z10" s="1205"/>
      <c r="AA10" s="1205"/>
      <c r="AB10" s="1270"/>
      <c r="AC10" s="1271" t="s">
        <v>125</v>
      </c>
      <c r="AD10" s="1271"/>
      <c r="AE10" s="387" t="s">
        <v>141</v>
      </c>
      <c r="AF10" s="714" t="s">
        <v>131</v>
      </c>
      <c r="AG10" s="715" t="s">
        <v>362</v>
      </c>
      <c r="AH10" s="715" t="s">
        <v>363</v>
      </c>
      <c r="AI10" s="715" t="s">
        <v>364</v>
      </c>
      <c r="AJ10" s="715" t="s">
        <v>365</v>
      </c>
      <c r="AK10" s="388"/>
    </row>
    <row r="11" spans="2:37" ht="15.75" hidden="1" customHeight="1">
      <c r="B11" s="552"/>
      <c r="C11" s="1192"/>
      <c r="D11" s="1193"/>
      <c r="E11" s="1193"/>
      <c r="F11" s="1193"/>
      <c r="G11" s="1193"/>
      <c r="H11" s="1193"/>
      <c r="I11" s="1193"/>
      <c r="J11" s="1193"/>
      <c r="K11" s="1193"/>
      <c r="L11" s="1193"/>
      <c r="M11" s="1193"/>
      <c r="N11" s="1193"/>
      <c r="O11" s="1193"/>
      <c r="P11" s="1193"/>
      <c r="Q11" s="1193"/>
      <c r="R11" s="1193"/>
      <c r="S11" s="1193"/>
      <c r="T11" s="1193"/>
      <c r="U11" s="1193"/>
      <c r="V11" s="1193"/>
      <c r="W11" s="1193"/>
      <c r="X11" s="1193"/>
      <c r="Y11" s="1193"/>
      <c r="Z11" s="1193"/>
      <c r="AA11" s="1193"/>
      <c r="AB11" s="1272"/>
      <c r="AC11" s="389"/>
      <c r="AD11" s="390"/>
      <c r="AE11" s="391"/>
      <c r="AF11" s="392"/>
    </row>
    <row r="12" spans="2:37" ht="15.75" hidden="1" customHeight="1">
      <c r="B12" s="552"/>
      <c r="C12" s="1192"/>
      <c r="D12" s="1193"/>
      <c r="E12" s="1193"/>
      <c r="F12" s="1193"/>
      <c r="G12" s="1193"/>
      <c r="H12" s="1193"/>
      <c r="I12" s="1193"/>
      <c r="J12" s="1193"/>
      <c r="K12" s="1193"/>
      <c r="L12" s="1193"/>
      <c r="M12" s="1193"/>
      <c r="N12" s="1193"/>
      <c r="O12" s="1193"/>
      <c r="P12" s="1193"/>
      <c r="Q12" s="1193"/>
      <c r="R12" s="1193"/>
      <c r="S12" s="1193"/>
      <c r="T12" s="1193"/>
      <c r="U12" s="1193"/>
      <c r="V12" s="1193"/>
      <c r="W12" s="1193"/>
      <c r="X12" s="1193"/>
      <c r="Y12" s="1193"/>
      <c r="Z12" s="1193"/>
      <c r="AA12" s="1193"/>
      <c r="AB12" s="1272"/>
      <c r="AC12" s="393"/>
      <c r="AD12" s="394"/>
      <c r="AE12" s="391"/>
      <c r="AF12" s="395"/>
    </row>
    <row r="13" spans="2:37" ht="15.75" hidden="1" customHeight="1">
      <c r="B13" s="552"/>
      <c r="C13" s="1192"/>
      <c r="D13" s="1193"/>
      <c r="E13" s="1193"/>
      <c r="F13" s="1193"/>
      <c r="G13" s="1193"/>
      <c r="H13" s="1193"/>
      <c r="I13" s="1193"/>
      <c r="J13" s="1193"/>
      <c r="K13" s="1193"/>
      <c r="L13" s="1193"/>
      <c r="M13" s="1193"/>
      <c r="N13" s="1193"/>
      <c r="O13" s="1193"/>
      <c r="P13" s="1193"/>
      <c r="Q13" s="1193"/>
      <c r="R13" s="1193"/>
      <c r="S13" s="1193"/>
      <c r="T13" s="1193"/>
      <c r="U13" s="1193"/>
      <c r="V13" s="1193"/>
      <c r="W13" s="1193"/>
      <c r="X13" s="1193"/>
      <c r="Y13" s="1193"/>
      <c r="Z13" s="1193"/>
      <c r="AA13" s="1193"/>
      <c r="AB13" s="1272"/>
      <c r="AC13" s="396"/>
      <c r="AD13" s="394"/>
      <c r="AE13" s="397"/>
      <c r="AF13" s="398"/>
    </row>
    <row r="14" spans="2:37" ht="15.75" hidden="1" customHeight="1">
      <c r="B14" s="552"/>
      <c r="C14" s="1192"/>
      <c r="D14" s="1193"/>
      <c r="E14" s="1193"/>
      <c r="F14" s="1193"/>
      <c r="G14" s="1193"/>
      <c r="H14" s="1193"/>
      <c r="I14" s="1193"/>
      <c r="J14" s="1193"/>
      <c r="K14" s="1193"/>
      <c r="L14" s="1193"/>
      <c r="M14" s="1193"/>
      <c r="N14" s="1193"/>
      <c r="O14" s="1193"/>
      <c r="P14" s="1193"/>
      <c r="Q14" s="1193"/>
      <c r="R14" s="1193"/>
      <c r="S14" s="1193"/>
      <c r="T14" s="1193"/>
      <c r="U14" s="1193"/>
      <c r="V14" s="1193"/>
      <c r="W14" s="1193"/>
      <c r="X14" s="1193"/>
      <c r="Y14" s="1193"/>
      <c r="Z14" s="1193"/>
      <c r="AA14" s="1193"/>
      <c r="AB14" s="1272"/>
      <c r="AC14" s="393"/>
      <c r="AD14" s="399"/>
      <c r="AE14" s="400"/>
      <c r="AF14" s="395"/>
    </row>
    <row r="15" spans="2:37" ht="15.75" hidden="1" customHeight="1">
      <c r="B15" s="552"/>
      <c r="C15" s="1192"/>
      <c r="D15" s="1193"/>
      <c r="E15" s="1193"/>
      <c r="F15" s="1193"/>
      <c r="G15" s="1193"/>
      <c r="H15" s="1193"/>
      <c r="I15" s="1193"/>
      <c r="J15" s="1193"/>
      <c r="K15" s="1193"/>
      <c r="L15" s="1193"/>
      <c r="M15" s="1193"/>
      <c r="N15" s="1193"/>
      <c r="O15" s="1193"/>
      <c r="P15" s="1193"/>
      <c r="Q15" s="1193"/>
      <c r="R15" s="1193"/>
      <c r="S15" s="1193"/>
      <c r="T15" s="1193"/>
      <c r="U15" s="1193"/>
      <c r="V15" s="1193"/>
      <c r="W15" s="1193"/>
      <c r="X15" s="1193"/>
      <c r="Y15" s="1193"/>
      <c r="Z15" s="1193"/>
      <c r="AA15" s="1193"/>
      <c r="AB15" s="1272"/>
      <c r="AC15" s="396"/>
      <c r="AD15" s="396"/>
      <c r="AE15" s="401"/>
      <c r="AF15" s="398"/>
    </row>
    <row r="16" spans="2:37" ht="15.75" hidden="1" customHeight="1">
      <c r="B16" s="552"/>
      <c r="C16" s="1192"/>
      <c r="D16" s="1193"/>
      <c r="E16" s="1193"/>
      <c r="F16" s="1193"/>
      <c r="G16" s="1193"/>
      <c r="H16" s="1193"/>
      <c r="I16" s="1193"/>
      <c r="J16" s="1193"/>
      <c r="K16" s="1193"/>
      <c r="L16" s="1193"/>
      <c r="M16" s="1193"/>
      <c r="N16" s="1193"/>
      <c r="O16" s="1193"/>
      <c r="P16" s="1193"/>
      <c r="Q16" s="1193"/>
      <c r="R16" s="1193"/>
      <c r="S16" s="1193"/>
      <c r="T16" s="1193"/>
      <c r="U16" s="1193"/>
      <c r="V16" s="1193"/>
      <c r="W16" s="1193"/>
      <c r="X16" s="1193"/>
      <c r="Y16" s="1193"/>
      <c r="Z16" s="1193"/>
      <c r="AA16" s="1193"/>
      <c r="AB16" s="1272"/>
      <c r="AC16" s="393"/>
      <c r="AE16" s="402"/>
      <c r="AF16" s="395"/>
    </row>
    <row r="17" spans="2:66" ht="15.75" hidden="1" customHeight="1">
      <c r="B17" s="552"/>
      <c r="C17" s="1192"/>
      <c r="D17" s="1193"/>
      <c r="E17" s="1193"/>
      <c r="F17" s="1193"/>
      <c r="G17" s="1193"/>
      <c r="H17" s="1193"/>
      <c r="I17" s="1193"/>
      <c r="J17" s="1193"/>
      <c r="K17" s="1193"/>
      <c r="L17" s="1193"/>
      <c r="M17" s="1193"/>
      <c r="N17" s="1193"/>
      <c r="O17" s="1193"/>
      <c r="P17" s="1193"/>
      <c r="Q17" s="1193"/>
      <c r="R17" s="1193"/>
      <c r="S17" s="1193"/>
      <c r="T17" s="1193"/>
      <c r="U17" s="1193"/>
      <c r="V17" s="1193"/>
      <c r="W17" s="1193"/>
      <c r="X17" s="1193"/>
      <c r="Y17" s="1193"/>
      <c r="Z17" s="1193"/>
      <c r="AA17" s="1193"/>
      <c r="AB17" s="1272"/>
      <c r="AC17" s="396"/>
      <c r="AE17" s="397"/>
      <c r="AF17" s="398"/>
    </row>
    <row r="18" spans="2:66" ht="15.75" hidden="1" customHeight="1">
      <c r="B18" s="552"/>
      <c r="C18" s="1192"/>
      <c r="D18" s="1193"/>
      <c r="E18" s="1193"/>
      <c r="F18" s="1193"/>
      <c r="G18" s="1193"/>
      <c r="H18" s="1193"/>
      <c r="I18" s="1193"/>
      <c r="J18" s="1193"/>
      <c r="K18" s="1193"/>
      <c r="L18" s="1193"/>
      <c r="M18" s="1193"/>
      <c r="N18" s="1193"/>
      <c r="O18" s="1193"/>
      <c r="P18" s="1193"/>
      <c r="Q18" s="1193"/>
      <c r="R18" s="1193"/>
      <c r="S18" s="1193"/>
      <c r="T18" s="1193"/>
      <c r="U18" s="1193"/>
      <c r="V18" s="1193"/>
      <c r="W18" s="1193"/>
      <c r="X18" s="1193"/>
      <c r="Y18" s="1193"/>
      <c r="Z18" s="1193"/>
      <c r="AA18" s="1193"/>
      <c r="AB18" s="1272"/>
      <c r="AC18" s="393"/>
      <c r="AD18" s="399"/>
      <c r="AE18" s="402"/>
      <c r="AF18" s="395"/>
    </row>
    <row r="19" spans="2:66" ht="15.75" hidden="1" customHeight="1">
      <c r="B19" s="552"/>
      <c r="C19" s="1192"/>
      <c r="D19" s="1193"/>
      <c r="E19" s="1193"/>
      <c r="F19" s="1193"/>
      <c r="G19" s="1193"/>
      <c r="H19" s="1193"/>
      <c r="I19" s="1193"/>
      <c r="J19" s="1193"/>
      <c r="K19" s="1193"/>
      <c r="L19" s="1193"/>
      <c r="M19" s="1193"/>
      <c r="N19" s="1193"/>
      <c r="O19" s="1193"/>
      <c r="P19" s="1193"/>
      <c r="Q19" s="1193"/>
      <c r="R19" s="1193"/>
      <c r="S19" s="1193"/>
      <c r="T19" s="1193"/>
      <c r="U19" s="1193"/>
      <c r="V19" s="1193"/>
      <c r="W19" s="1193"/>
      <c r="X19" s="1193"/>
      <c r="Y19" s="1193"/>
      <c r="Z19" s="1193"/>
      <c r="AA19" s="1193"/>
      <c r="AB19" s="1272"/>
      <c r="AC19" s="396"/>
      <c r="AD19" s="399"/>
      <c r="AE19" s="397"/>
      <c r="AF19" s="398"/>
    </row>
    <row r="20" spans="2:66" ht="15.75" hidden="1" customHeight="1">
      <c r="B20" s="552"/>
      <c r="C20" s="1192"/>
      <c r="D20" s="1193"/>
      <c r="E20" s="1193"/>
      <c r="F20" s="1193"/>
      <c r="G20" s="1193"/>
      <c r="H20" s="1193"/>
      <c r="I20" s="1193"/>
      <c r="J20" s="1193"/>
      <c r="K20" s="1193"/>
      <c r="L20" s="1193"/>
      <c r="M20" s="1193"/>
      <c r="N20" s="1193"/>
      <c r="O20" s="1193"/>
      <c r="P20" s="1193"/>
      <c r="Q20" s="1193"/>
      <c r="R20" s="1193"/>
      <c r="S20" s="1193"/>
      <c r="T20" s="1193"/>
      <c r="U20" s="1193"/>
      <c r="V20" s="1193"/>
      <c r="W20" s="1193"/>
      <c r="X20" s="1193"/>
      <c r="Y20" s="1193"/>
      <c r="Z20" s="1193"/>
      <c r="AA20" s="1193"/>
      <c r="AB20" s="1272"/>
      <c r="AC20" s="393"/>
      <c r="AD20" s="399"/>
      <c r="AE20" s="402"/>
      <c r="AF20" s="395"/>
    </row>
    <row r="21" spans="2:66" ht="15.75" hidden="1" customHeight="1">
      <c r="B21" s="552"/>
      <c r="C21" s="1192"/>
      <c r="D21" s="1193"/>
      <c r="E21" s="1193"/>
      <c r="F21" s="1193"/>
      <c r="G21" s="1193"/>
      <c r="H21" s="1193"/>
      <c r="I21" s="1193"/>
      <c r="J21" s="1193"/>
      <c r="K21" s="1193"/>
      <c r="L21" s="1193"/>
      <c r="M21" s="1193"/>
      <c r="N21" s="1193"/>
      <c r="O21" s="1193"/>
      <c r="P21" s="1193"/>
      <c r="Q21" s="1193"/>
      <c r="R21" s="1193"/>
      <c r="S21" s="1193"/>
      <c r="T21" s="1193"/>
      <c r="U21" s="1193"/>
      <c r="V21" s="1193"/>
      <c r="W21" s="1193"/>
      <c r="X21" s="1193"/>
      <c r="Y21" s="1193"/>
      <c r="Z21" s="1193"/>
      <c r="AA21" s="1193"/>
      <c r="AB21" s="1272"/>
      <c r="AC21" s="396"/>
      <c r="AD21" s="396"/>
      <c r="AE21" s="397"/>
      <c r="AF21" s="398"/>
    </row>
    <row r="22" spans="2:66" ht="15.75" hidden="1" customHeight="1">
      <c r="B22" s="552"/>
      <c r="C22" s="1192"/>
      <c r="D22" s="1193"/>
      <c r="E22" s="1193"/>
      <c r="F22" s="1193"/>
      <c r="G22" s="1193"/>
      <c r="H22" s="1193"/>
      <c r="I22" s="1193"/>
      <c r="J22" s="1193"/>
      <c r="K22" s="1193"/>
      <c r="L22" s="1193"/>
      <c r="M22" s="1193"/>
      <c r="N22" s="1193"/>
      <c r="O22" s="1193"/>
      <c r="P22" s="1193"/>
      <c r="Q22" s="1193"/>
      <c r="R22" s="1193"/>
      <c r="S22" s="1193"/>
      <c r="T22" s="1193"/>
      <c r="U22" s="1193"/>
      <c r="V22" s="1193"/>
      <c r="W22" s="1193"/>
      <c r="X22" s="1193"/>
      <c r="Y22" s="1193"/>
      <c r="Z22" s="1193"/>
      <c r="AA22" s="1193"/>
      <c r="AB22" s="1272"/>
      <c r="AC22" s="399"/>
      <c r="AD22" s="399"/>
      <c r="AE22" s="403"/>
      <c r="AF22" s="395"/>
    </row>
    <row r="23" spans="2:66" s="374" customFormat="1" ht="15.75" customHeight="1">
      <c r="B23" s="553"/>
      <c r="C23" s="12"/>
      <c r="D23" s="556"/>
      <c r="E23" s="382"/>
      <c r="F23" s="540"/>
      <c r="G23" s="13"/>
      <c r="H23" s="541"/>
      <c r="I23" s="541"/>
      <c r="J23" s="541"/>
      <c r="K23" s="541"/>
      <c r="L23" s="541"/>
      <c r="M23" s="541"/>
      <c r="N23" s="541"/>
      <c r="O23" s="541"/>
      <c r="P23" s="541"/>
      <c r="Q23" s="541"/>
      <c r="R23" s="541"/>
      <c r="S23" s="541"/>
      <c r="T23" s="541"/>
      <c r="U23" s="541"/>
      <c r="V23" s="541"/>
      <c r="W23" s="541"/>
      <c r="X23" s="541"/>
      <c r="Y23" s="541"/>
      <c r="Z23" s="541"/>
      <c r="AA23" s="541"/>
      <c r="AB23" s="404"/>
      <c r="AC23" s="674"/>
      <c r="AD23" s="405"/>
      <c r="AE23" s="406"/>
      <c r="AF23" s="407"/>
      <c r="AG23" s="724"/>
      <c r="AH23" s="724"/>
      <c r="AI23" s="724"/>
      <c r="AJ23" s="724"/>
    </row>
    <row r="24" spans="2:66" s="374" customFormat="1" ht="15.75" customHeight="1">
      <c r="B24" s="552"/>
      <c r="C24" s="12"/>
      <c r="D24" s="709"/>
      <c r="E24" s="372"/>
      <c r="F24" s="540"/>
      <c r="G24" s="13"/>
      <c r="H24" s="535"/>
      <c r="I24" s="535"/>
      <c r="J24" s="535"/>
      <c r="K24" s="535"/>
      <c r="L24" s="535"/>
      <c r="M24" s="535"/>
      <c r="N24" s="535"/>
      <c r="O24" s="535"/>
      <c r="P24" s="850" t="s">
        <v>556</v>
      </c>
      <c r="R24" s="535"/>
      <c r="T24" s="535"/>
      <c r="U24" s="535"/>
      <c r="V24" s="535"/>
      <c r="W24" s="712">
        <f>(F41+F48+Y41+Y47+Y51+M32+S32+(M56*2)+S56)-(('TOS STRUKTUR'!AM24+'TOS STRUKTUR'!AM25)*0.15)</f>
        <v>-1.95</v>
      </c>
      <c r="X24" s="535"/>
      <c r="Y24" s="535"/>
      <c r="Z24" s="535"/>
      <c r="AA24" s="535"/>
      <c r="AB24" s="560"/>
      <c r="AC24" s="710"/>
      <c r="AD24" s="376"/>
      <c r="AE24" s="711"/>
      <c r="AF24" s="713"/>
      <c r="AG24" s="724"/>
      <c r="AH24" s="724"/>
      <c r="AI24" s="724"/>
      <c r="AJ24" s="724"/>
    </row>
    <row r="25" spans="2:66" s="374" customFormat="1" ht="15.75" customHeight="1">
      <c r="B25" s="552"/>
      <c r="C25" s="12"/>
      <c r="D25" s="709"/>
      <c r="E25" s="372"/>
      <c r="F25" s="540"/>
      <c r="G25" s="13"/>
      <c r="H25" s="535"/>
      <c r="I25" s="535"/>
      <c r="J25" s="535"/>
      <c r="K25" s="535"/>
      <c r="L25" s="535"/>
      <c r="M25" s="535"/>
      <c r="N25" s="535"/>
      <c r="O25" s="535"/>
      <c r="P25" s="535"/>
      <c r="R25" s="535"/>
      <c r="S25" s="535"/>
      <c r="T25" s="535"/>
      <c r="U25" s="535"/>
      <c r="V25" s="535"/>
      <c r="W25" s="850"/>
      <c r="X25" s="535"/>
      <c r="Y25" s="535"/>
      <c r="Z25" s="535"/>
      <c r="AA25" s="535"/>
      <c r="AB25" s="560"/>
      <c r="AC25" s="710"/>
      <c r="AD25" s="376"/>
      <c r="AE25" s="711"/>
      <c r="AF25" s="713"/>
      <c r="AG25" s="724"/>
      <c r="AH25" s="724"/>
      <c r="AI25" s="724"/>
      <c r="AJ25" s="724"/>
    </row>
    <row r="26" spans="2:66" s="374" customFormat="1" ht="15" customHeight="1">
      <c r="B26" s="552"/>
      <c r="C26" s="591"/>
      <c r="D26" s="558"/>
      <c r="E26" s="538"/>
      <c r="F26" s="592"/>
      <c r="G26" s="593"/>
      <c r="H26" s="657"/>
      <c r="I26" s="657"/>
      <c r="J26" s="657"/>
      <c r="K26" s="657"/>
      <c r="L26" s="657"/>
      <c r="M26" s="657"/>
      <c r="N26" s="657"/>
      <c r="O26" s="657"/>
      <c r="P26" s="657"/>
      <c r="Q26" s="657"/>
      <c r="R26" s="657"/>
      <c r="S26" s="657"/>
      <c r="T26" s="657"/>
      <c r="U26" s="657"/>
      <c r="V26" s="657"/>
      <c r="W26" s="657"/>
      <c r="X26" s="657"/>
      <c r="Y26" s="657"/>
      <c r="Z26" s="657"/>
      <c r="AA26" s="657"/>
      <c r="AB26" s="658"/>
      <c r="AC26" s="675"/>
      <c r="AE26" s="543"/>
      <c r="AF26" s="543"/>
      <c r="AG26" s="724"/>
      <c r="AH26" s="724"/>
      <c r="AI26" s="724"/>
      <c r="AJ26" s="724"/>
      <c r="BN26" s="374" t="s">
        <v>132</v>
      </c>
    </row>
    <row r="27" spans="2:66" s="374" customFormat="1" ht="15" customHeight="1">
      <c r="B27" s="552"/>
      <c r="C27" s="591"/>
      <c r="D27" s="558"/>
      <c r="E27" s="538"/>
      <c r="F27" s="592"/>
      <c r="G27" s="593"/>
      <c r="H27" s="542"/>
      <c r="I27" s="542"/>
      <c r="J27" s="542"/>
      <c r="K27" s="542"/>
      <c r="L27" s="542"/>
      <c r="M27" s="542"/>
      <c r="N27" s="542"/>
      <c r="O27" s="542"/>
      <c r="P27" s="542"/>
      <c r="Q27" s="542"/>
      <c r="R27" s="542"/>
      <c r="S27" s="542"/>
      <c r="T27" s="542"/>
      <c r="U27" s="542"/>
      <c r="V27" s="542"/>
      <c r="W27" s="542"/>
      <c r="X27" s="542"/>
      <c r="Y27" s="542"/>
      <c r="Z27" s="542"/>
      <c r="AA27" s="542"/>
      <c r="AB27" s="408"/>
      <c r="AC27" s="719">
        <v>1</v>
      </c>
      <c r="AD27" s="761" t="s">
        <v>427</v>
      </c>
      <c r="AE27" s="721"/>
      <c r="AF27" s="539"/>
      <c r="AG27" s="767"/>
      <c r="AH27" s="767"/>
      <c r="AI27" s="767"/>
      <c r="AJ27" s="767"/>
    </row>
    <row r="28" spans="2:66" s="374" customFormat="1" ht="15" customHeight="1">
      <c r="B28" s="552"/>
      <c r="C28" s="591"/>
      <c r="D28" s="558"/>
      <c r="E28" s="372"/>
      <c r="F28" s="592"/>
      <c r="G28" s="593"/>
      <c r="H28" s="542"/>
      <c r="I28" s="542"/>
      <c r="J28" s="542"/>
      <c r="K28" s="542"/>
      <c r="L28" s="542"/>
      <c r="M28" s="542"/>
      <c r="N28" s="542"/>
      <c r="O28" s="542"/>
      <c r="P28" s="542"/>
      <c r="Q28" s="542"/>
      <c r="R28" s="542"/>
      <c r="S28" s="542"/>
      <c r="T28" s="542"/>
      <c r="U28" s="542"/>
      <c r="V28" s="542"/>
      <c r="W28" s="542"/>
      <c r="X28" s="542"/>
      <c r="Y28" s="542"/>
      <c r="Z28" s="542"/>
      <c r="AA28" s="542"/>
      <c r="AB28" s="408"/>
      <c r="AC28" s="716" t="s">
        <v>366</v>
      </c>
      <c r="AD28" s="794" t="s">
        <v>558</v>
      </c>
      <c r="AE28" s="543">
        <f>W24*3.05</f>
        <v>-5.9474999999999998</v>
      </c>
      <c r="AF28" s="539"/>
      <c r="AG28" s="687"/>
      <c r="AH28" s="687"/>
      <c r="AI28" s="687"/>
      <c r="AJ28" s="724"/>
    </row>
    <row r="29" spans="2:66" s="374" customFormat="1" ht="20" customHeight="1">
      <c r="B29" s="552"/>
      <c r="C29" s="591"/>
      <c r="D29" s="558"/>
      <c r="E29" s="372"/>
      <c r="F29" s="680"/>
      <c r="G29" s="681"/>
      <c r="H29" s="682"/>
      <c r="I29" s="682"/>
      <c r="J29" s="682"/>
      <c r="K29" s="682"/>
      <c r="L29" s="682"/>
      <c r="M29" s="682"/>
      <c r="N29" s="682"/>
      <c r="O29" s="682"/>
      <c r="P29" s="682"/>
      <c r="Q29" s="682"/>
      <c r="R29" s="682"/>
      <c r="S29" s="682"/>
      <c r="T29" s="682"/>
      <c r="U29" s="682"/>
      <c r="V29" s="682"/>
      <c r="W29" s="682"/>
      <c r="X29" s="682"/>
      <c r="Y29" s="682"/>
      <c r="Z29" s="542"/>
      <c r="AA29" s="542"/>
      <c r="AB29" s="648"/>
      <c r="AC29" s="716" t="s">
        <v>367</v>
      </c>
      <c r="AD29" s="794" t="s">
        <v>559</v>
      </c>
      <c r="AE29" s="582">
        <f>((M32+S32)/2*'TOS STRUKTUR'!W27)*2</f>
        <v>0</v>
      </c>
      <c r="AF29" s="539"/>
      <c r="AG29" s="724"/>
      <c r="AH29" s="724"/>
      <c r="AI29" s="724"/>
      <c r="AJ29" s="724"/>
    </row>
    <row r="30" spans="2:66" s="374" customFormat="1" ht="20" customHeight="1">
      <c r="B30" s="552"/>
      <c r="C30" s="591"/>
      <c r="D30" s="558"/>
      <c r="E30" s="372"/>
      <c r="F30" s="680"/>
      <c r="G30" s="681"/>
      <c r="H30" s="682"/>
      <c r="I30" s="682"/>
      <c r="J30" s="682"/>
      <c r="K30" s="682"/>
      <c r="L30" s="682"/>
      <c r="M30" s="682"/>
      <c r="N30" s="682"/>
      <c r="O30" s="682"/>
      <c r="P30" s="682"/>
      <c r="Q30" s="682"/>
      <c r="R30" s="682"/>
      <c r="S30" s="682"/>
      <c r="T30" s="682"/>
      <c r="U30" s="682"/>
      <c r="V30" s="682"/>
      <c r="W30" s="682"/>
      <c r="X30" s="682"/>
      <c r="Y30" s="682"/>
      <c r="Z30" s="542"/>
      <c r="AA30" s="542"/>
      <c r="AB30" s="648"/>
      <c r="AC30" s="716"/>
      <c r="AD30" s="875" t="s">
        <v>557</v>
      </c>
      <c r="AE30" s="876">
        <f>'KAYU KUSEN &amp; ENDELA'!V115</f>
        <v>10.980000000000002</v>
      </c>
      <c r="AF30" s="878" t="s">
        <v>563</v>
      </c>
      <c r="AG30" s="724"/>
      <c r="AH30" s="724"/>
      <c r="AI30" s="724"/>
      <c r="AJ30" s="724"/>
    </row>
    <row r="31" spans="2:66" s="374" customFormat="1" ht="20" customHeight="1">
      <c r="B31" s="552"/>
      <c r="C31" s="591"/>
      <c r="D31" s="558"/>
      <c r="E31" s="372"/>
      <c r="F31" s="680"/>
      <c r="G31" s="681"/>
      <c r="H31" s="682"/>
      <c r="I31" s="682"/>
      <c r="J31" s="682"/>
      <c r="K31" s="759"/>
      <c r="L31" s="759"/>
      <c r="M31" s="759"/>
      <c r="N31" s="759"/>
      <c r="O31" s="759"/>
      <c r="P31" s="759"/>
      <c r="Q31" s="759"/>
      <c r="R31" s="759"/>
      <c r="S31" s="759"/>
      <c r="T31" s="759"/>
      <c r="U31" s="682"/>
      <c r="V31" s="682"/>
      <c r="W31" s="682"/>
      <c r="X31" s="682"/>
      <c r="Y31" s="682"/>
      <c r="Z31" s="542"/>
      <c r="AA31" s="542"/>
      <c r="AB31" s="408"/>
      <c r="AC31" s="676"/>
      <c r="AD31" s="794" t="s">
        <v>372</v>
      </c>
      <c r="AE31" s="722">
        <f>SUM(AE28:AE29)-AE30</f>
        <v>-16.927500000000002</v>
      </c>
      <c r="AF31" s="543" t="s">
        <v>99</v>
      </c>
      <c r="AG31" s="726">
        <f>AN39</f>
        <v>-5.0782500000000006</v>
      </c>
      <c r="AH31" s="731">
        <f>AN40</f>
        <v>-1.6927500000000002</v>
      </c>
      <c r="AI31" s="731">
        <f>AN41</f>
        <v>-0.16927500000000004</v>
      </c>
      <c r="AJ31" s="726">
        <f>AN42</f>
        <v>-0.25391250000000004</v>
      </c>
    </row>
    <row r="32" spans="2:66" s="374" customFormat="1" ht="20" customHeight="1">
      <c r="B32" s="552"/>
      <c r="C32" s="591"/>
      <c r="D32" s="558"/>
      <c r="E32" s="372"/>
      <c r="F32" s="680"/>
      <c r="G32" s="681"/>
      <c r="H32" s="682"/>
      <c r="I32" s="682"/>
      <c r="J32" s="682"/>
      <c r="K32" s="682"/>
      <c r="L32" s="682"/>
      <c r="M32" s="964">
        <f>'Bronjong 1'!Q29</f>
        <v>0</v>
      </c>
      <c r="N32" s="682"/>
      <c r="O32" s="682"/>
      <c r="P32" s="682"/>
      <c r="Q32" s="682"/>
      <c r="R32" s="682"/>
      <c r="S32" s="964">
        <f>'Bronjong 1'!W29</f>
        <v>0</v>
      </c>
      <c r="T32" s="682"/>
      <c r="U32" s="682"/>
      <c r="V32" s="682"/>
      <c r="W32" s="682"/>
      <c r="X32" s="682"/>
      <c r="Y32" s="682"/>
      <c r="Z32" s="542"/>
      <c r="AA32" s="542"/>
      <c r="AB32" s="408"/>
      <c r="AC32" s="676"/>
      <c r="AD32" s="544"/>
      <c r="AE32" s="539"/>
      <c r="AF32" s="539"/>
      <c r="AG32" s="687"/>
      <c r="AH32" s="687"/>
      <c r="AI32" s="687"/>
      <c r="AJ32" s="724"/>
    </row>
    <row r="33" spans="2:66" s="374" customFormat="1" ht="20" customHeight="1">
      <c r="B33" s="552"/>
      <c r="C33" s="591"/>
      <c r="D33" s="558"/>
      <c r="E33" s="372"/>
      <c r="F33" s="680"/>
      <c r="G33" s="681"/>
      <c r="H33" s="682"/>
      <c r="I33" s="682"/>
      <c r="J33" s="682"/>
      <c r="K33" s="682"/>
      <c r="L33" s="682"/>
      <c r="M33" s="682"/>
      <c r="N33" s="682"/>
      <c r="O33" s="682"/>
      <c r="P33" s="682"/>
      <c r="Q33" s="682"/>
      <c r="R33" s="682"/>
      <c r="S33" s="682"/>
      <c r="T33" s="682"/>
      <c r="U33" s="682"/>
      <c r="V33" s="682"/>
      <c r="W33" s="682"/>
      <c r="X33" s="682"/>
      <c r="Y33" s="682"/>
      <c r="Z33" s="542"/>
      <c r="AA33" s="542"/>
      <c r="AB33" s="408"/>
      <c r="AC33" s="719">
        <v>2</v>
      </c>
      <c r="AD33" s="761" t="s">
        <v>430</v>
      </c>
      <c r="AE33" s="721"/>
      <c r="AG33" s="724"/>
      <c r="AH33" s="724"/>
      <c r="AI33" s="724"/>
      <c r="AJ33" s="724"/>
    </row>
    <row r="34" spans="2:66" s="374" customFormat="1" ht="20" customHeight="1">
      <c r="B34" s="552"/>
      <c r="C34" s="591"/>
      <c r="D34" s="558"/>
      <c r="E34" s="557"/>
      <c r="F34" s="680"/>
      <c r="G34" s="683"/>
      <c r="H34" s="682"/>
      <c r="I34" s="682"/>
      <c r="J34" s="682"/>
      <c r="K34" s="682"/>
      <c r="L34" s="682"/>
      <c r="M34" s="682"/>
      <c r="N34" s="682"/>
      <c r="O34" s="682"/>
      <c r="P34" s="682"/>
      <c r="Q34" s="682"/>
      <c r="R34" s="682"/>
      <c r="S34" s="682"/>
      <c r="T34" s="682"/>
      <c r="U34" s="682"/>
      <c r="V34" s="682"/>
      <c r="W34" s="682"/>
      <c r="X34" s="682"/>
      <c r="Y34" s="682"/>
      <c r="Z34" s="542"/>
      <c r="AA34" s="542"/>
      <c r="AB34" s="40"/>
      <c r="AC34" s="716" t="s">
        <v>366</v>
      </c>
      <c r="AD34" s="794" t="s">
        <v>560</v>
      </c>
      <c r="AE34" s="722">
        <f>(AE31*2)-(AE29/2)</f>
        <v>-33.855000000000004</v>
      </c>
      <c r="AF34" s="374" t="s">
        <v>99</v>
      </c>
      <c r="AG34" s="726">
        <f>AN55</f>
        <v>-10.156500000000001</v>
      </c>
      <c r="AH34" s="731">
        <f>AN56</f>
        <v>-5.0782500000000006</v>
      </c>
      <c r="AI34" s="731">
        <f>AN57</f>
        <v>-0.50782500000000008</v>
      </c>
      <c r="AJ34" s="729">
        <f>AN58</f>
        <v>-0.50782500000000008</v>
      </c>
      <c r="BN34" s="374" t="s">
        <v>134</v>
      </c>
    </row>
    <row r="35" spans="2:66" s="374" customFormat="1" ht="20" customHeight="1">
      <c r="B35" s="552"/>
      <c r="C35" s="591"/>
      <c r="D35" s="558"/>
      <c r="E35" s="557"/>
      <c r="F35" s="758"/>
      <c r="G35" s="683"/>
      <c r="H35" s="682"/>
      <c r="I35" s="682"/>
      <c r="J35" s="682"/>
      <c r="K35" s="682"/>
      <c r="L35" s="682"/>
      <c r="M35" s="682"/>
      <c r="N35" s="682"/>
      <c r="O35" s="682"/>
      <c r="P35" s="682"/>
      <c r="Q35" s="682"/>
      <c r="R35" s="682"/>
      <c r="S35" s="682"/>
      <c r="T35" s="682"/>
      <c r="U35" s="682"/>
      <c r="V35" s="682"/>
      <c r="W35" s="682"/>
      <c r="X35" s="682"/>
      <c r="Y35" s="682"/>
      <c r="Z35" s="542"/>
      <c r="AA35" s="542"/>
      <c r="AB35" s="40"/>
      <c r="AC35" s="717"/>
      <c r="AD35" s="877" t="s">
        <v>561</v>
      </c>
      <c r="AE35" s="723"/>
      <c r="AG35" s="724"/>
      <c r="AH35" s="724"/>
      <c r="AI35" s="724"/>
      <c r="AJ35" s="724"/>
      <c r="AK35" s="594"/>
      <c r="AL35" s="762" t="s">
        <v>555</v>
      </c>
      <c r="AM35" s="596"/>
      <c r="AN35" s="596"/>
      <c r="AO35" s="597"/>
      <c r="AP35" s="598"/>
      <c r="AQ35" s="636"/>
      <c r="AR35" s="622"/>
      <c r="BN35" s="374" t="s">
        <v>135</v>
      </c>
    </row>
    <row r="36" spans="2:66" s="374" customFormat="1" ht="20" customHeight="1">
      <c r="B36" s="552"/>
      <c r="C36" s="537"/>
      <c r="D36" s="538"/>
      <c r="E36" s="538"/>
      <c r="F36" s="682"/>
      <c r="G36" s="684"/>
      <c r="H36" s="682"/>
      <c r="I36" s="682"/>
      <c r="J36" s="682"/>
      <c r="K36" s="682"/>
      <c r="L36" s="682"/>
      <c r="M36" s="682"/>
      <c r="N36" s="682"/>
      <c r="O36" s="682"/>
      <c r="P36" s="682"/>
      <c r="Q36" s="682"/>
      <c r="R36" s="682"/>
      <c r="S36" s="682"/>
      <c r="T36" s="682"/>
      <c r="U36" s="682"/>
      <c r="V36" s="682"/>
      <c r="W36" s="682"/>
      <c r="X36" s="682"/>
      <c r="Y36" s="682"/>
      <c r="Z36" s="542"/>
      <c r="AA36" s="542"/>
      <c r="AB36" s="40"/>
      <c r="AC36" s="719">
        <v>3</v>
      </c>
      <c r="AD36" s="761" t="s">
        <v>431</v>
      </c>
      <c r="AE36" s="721"/>
      <c r="AF36" s="539"/>
      <c r="AG36" s="724"/>
      <c r="AH36" s="724"/>
      <c r="AI36" s="724"/>
      <c r="AJ36" s="724"/>
      <c r="AK36" s="630"/>
      <c r="AL36" s="1178" t="str">
        <f>AD27</f>
        <v>DINDING PASANGAN BATU</v>
      </c>
      <c r="AM36" s="1179"/>
      <c r="AN36" s="1179"/>
      <c r="AO36" s="1179"/>
      <c r="AP36" s="1179"/>
      <c r="AQ36" s="1180"/>
      <c r="AR36" s="622"/>
    </row>
    <row r="37" spans="2:66" s="374" customFormat="1" ht="20" customHeight="1" thickBot="1">
      <c r="B37" s="552"/>
      <c r="C37" s="537"/>
      <c r="D37" s="538"/>
      <c r="E37" s="538"/>
      <c r="F37" s="684"/>
      <c r="G37" s="684"/>
      <c r="H37" s="682"/>
      <c r="I37" s="682"/>
      <c r="J37" s="682"/>
      <c r="K37" s="682"/>
      <c r="L37" s="682"/>
      <c r="M37" s="682"/>
      <c r="N37" s="682"/>
      <c r="O37" s="682"/>
      <c r="P37" s="682"/>
      <c r="Q37" s="682"/>
      <c r="R37" s="682"/>
      <c r="S37" s="682"/>
      <c r="T37" s="682"/>
      <c r="U37" s="682"/>
      <c r="V37" s="682"/>
      <c r="W37" s="682"/>
      <c r="X37" s="682"/>
      <c r="Y37" s="682"/>
      <c r="Z37" s="542"/>
      <c r="AA37" s="542"/>
      <c r="AB37" s="40"/>
      <c r="AC37" s="716" t="s">
        <v>366</v>
      </c>
      <c r="AD37" s="794" t="s">
        <v>560</v>
      </c>
      <c r="AE37" s="543">
        <f>AE34</f>
        <v>-33.855000000000004</v>
      </c>
      <c r="AF37" s="539"/>
      <c r="AG37" s="724"/>
      <c r="AH37" s="724"/>
      <c r="AI37" s="724"/>
      <c r="AJ37" s="724"/>
      <c r="AK37" s="630"/>
      <c r="AL37" s="637" t="s">
        <v>139</v>
      </c>
      <c r="AM37" s="638" t="s">
        <v>140</v>
      </c>
      <c r="AN37" s="639" t="s">
        <v>141</v>
      </c>
      <c r="AO37" s="638" t="s">
        <v>142</v>
      </c>
      <c r="AP37" s="800" t="s">
        <v>143</v>
      </c>
      <c r="AQ37" s="801" t="s">
        <v>144</v>
      </c>
      <c r="AR37" s="622"/>
    </row>
    <row r="38" spans="2:66" s="374" customFormat="1" ht="20" customHeight="1">
      <c r="B38" s="552"/>
      <c r="C38" s="537"/>
      <c r="D38" s="372"/>
      <c r="E38" s="538"/>
      <c r="F38" s="684"/>
      <c r="G38" s="684"/>
      <c r="H38" s="682"/>
      <c r="I38" s="682"/>
      <c r="J38" s="682"/>
      <c r="K38" s="682"/>
      <c r="L38" s="682"/>
      <c r="M38" s="682"/>
      <c r="N38" s="682"/>
      <c r="O38" s="682"/>
      <c r="P38" s="682"/>
      <c r="Q38" s="682"/>
      <c r="R38" s="682"/>
      <c r="S38" s="682"/>
      <c r="T38" s="682"/>
      <c r="U38" s="682"/>
      <c r="V38" s="682"/>
      <c r="W38" s="682"/>
      <c r="X38" s="682"/>
      <c r="Y38" s="682"/>
      <c r="Z38" s="542"/>
      <c r="AA38" s="542"/>
      <c r="AB38" s="40"/>
      <c r="AC38" s="716"/>
      <c r="AD38" s="544"/>
      <c r="AE38" s="718"/>
      <c r="AF38" s="539"/>
      <c r="AG38" s="724"/>
      <c r="AH38" s="724"/>
      <c r="AI38" s="724"/>
      <c r="AJ38" s="724"/>
      <c r="AK38" s="630"/>
      <c r="AL38" s="641" t="s">
        <v>147</v>
      </c>
      <c r="AM38" s="642"/>
      <c r="AN38" s="643"/>
      <c r="AO38" s="642"/>
      <c r="AP38" s="798"/>
      <c r="AQ38" s="799"/>
      <c r="AR38" s="622"/>
    </row>
    <row r="39" spans="2:66" s="374" customFormat="1" ht="20" customHeight="1">
      <c r="B39" s="552"/>
      <c r="C39" s="537"/>
      <c r="D39" s="372"/>
      <c r="E39" s="538"/>
      <c r="F39" s="684"/>
      <c r="G39" s="684"/>
      <c r="H39" s="684"/>
      <c r="I39" s="684"/>
      <c r="J39" s="684"/>
      <c r="K39" s="684"/>
      <c r="L39" s="684"/>
      <c r="M39" s="684"/>
      <c r="N39" s="684"/>
      <c r="O39" s="684"/>
      <c r="P39" s="684"/>
      <c r="Q39" s="684"/>
      <c r="R39" s="684"/>
      <c r="S39" s="684"/>
      <c r="T39" s="684"/>
      <c r="U39" s="684"/>
      <c r="V39" s="684"/>
      <c r="W39" s="684"/>
      <c r="X39" s="684"/>
      <c r="Y39" s="684"/>
      <c r="Z39" s="535"/>
      <c r="AA39" s="535"/>
      <c r="AB39" s="40"/>
      <c r="AC39" s="676"/>
      <c r="AD39" s="544"/>
      <c r="AE39" s="722">
        <f>SUM(AE37:AE38)</f>
        <v>-33.855000000000004</v>
      </c>
      <c r="AF39" s="374" t="s">
        <v>99</v>
      </c>
      <c r="AG39" s="731">
        <f>AN71</f>
        <v>-6.7710000000000008</v>
      </c>
      <c r="AH39" s="731">
        <f>AN72</f>
        <v>-3.3855000000000004</v>
      </c>
      <c r="AI39" s="731">
        <f>AN73</f>
        <v>-0.33855000000000007</v>
      </c>
      <c r="AJ39" s="731">
        <f>AN74</f>
        <v>-0.33855000000000007</v>
      </c>
      <c r="AK39" s="630"/>
      <c r="AL39" s="611" t="s">
        <v>120</v>
      </c>
      <c r="AM39" s="791">
        <v>0.3</v>
      </c>
      <c r="AN39" s="613">
        <f>$AE$31*AM39</f>
        <v>-5.0782500000000006</v>
      </c>
      <c r="AO39" s="536" t="s">
        <v>121</v>
      </c>
      <c r="AP39" s="614">
        <f>'Harga Satuan'!$J$176</f>
        <v>90000</v>
      </c>
      <c r="AQ39" s="645">
        <f t="shared" ref="AQ39:AQ42" si="0">AN39*AP39</f>
        <v>-457042.50000000006</v>
      </c>
      <c r="AR39" s="622"/>
    </row>
    <row r="40" spans="2:66" s="374" customFormat="1" ht="20" customHeight="1">
      <c r="B40" s="552"/>
      <c r="C40" s="537"/>
      <c r="D40" s="538"/>
      <c r="E40" s="538"/>
      <c r="F40" s="684"/>
      <c r="G40" s="684"/>
      <c r="H40" s="684"/>
      <c r="I40" s="684"/>
      <c r="J40" s="684"/>
      <c r="K40" s="684"/>
      <c r="L40" s="684"/>
      <c r="M40" s="684"/>
      <c r="N40" s="684"/>
      <c r="O40" s="684"/>
      <c r="P40" s="684"/>
      <c r="Q40" s="684"/>
      <c r="R40" s="684"/>
      <c r="S40" s="684"/>
      <c r="T40" s="684"/>
      <c r="U40" s="684"/>
      <c r="V40" s="684"/>
      <c r="W40" s="684"/>
      <c r="X40" s="684"/>
      <c r="Y40" s="684"/>
      <c r="Z40" s="546"/>
      <c r="AA40" s="546"/>
      <c r="AB40" s="560"/>
      <c r="AC40" s="677"/>
      <c r="AD40" s="673"/>
      <c r="AE40" s="559"/>
      <c r="AF40" s="534"/>
      <c r="AG40" s="724"/>
      <c r="AH40" s="724"/>
      <c r="AI40" s="724"/>
      <c r="AJ40" s="724"/>
      <c r="AK40" s="630"/>
      <c r="AL40" s="611" t="s">
        <v>123</v>
      </c>
      <c r="AM40" s="616">
        <v>0.1</v>
      </c>
      <c r="AN40" s="613">
        <f t="shared" ref="AN40:AN45" si="1">$AE$31*AM40</f>
        <v>-1.6927500000000002</v>
      </c>
      <c r="AO40" s="536" t="s">
        <v>121</v>
      </c>
      <c r="AP40" s="614">
        <f>'Harga Satuan'!$J$178</f>
        <v>120000</v>
      </c>
      <c r="AQ40" s="646">
        <f t="shared" si="0"/>
        <v>-203130.00000000003</v>
      </c>
      <c r="AR40" s="622"/>
    </row>
    <row r="41" spans="2:66" s="374" customFormat="1" ht="20" customHeight="1">
      <c r="B41" s="552"/>
      <c r="C41" s="537"/>
      <c r="D41" s="538"/>
      <c r="E41" s="538"/>
      <c r="F41" s="963">
        <f>'Bronjong 1'!J41</f>
        <v>0</v>
      </c>
      <c r="G41" s="756"/>
      <c r="H41" s="684"/>
      <c r="I41" s="684"/>
      <c r="J41" s="684"/>
      <c r="K41" s="684"/>
      <c r="L41" s="684"/>
      <c r="M41" s="684"/>
      <c r="N41" s="684"/>
      <c r="O41" s="684"/>
      <c r="P41" s="684"/>
      <c r="Q41" s="684"/>
      <c r="R41" s="684"/>
      <c r="S41" s="684"/>
      <c r="T41" s="684"/>
      <c r="U41" s="684"/>
      <c r="V41" s="684"/>
      <c r="W41" s="684"/>
      <c r="X41" s="684"/>
      <c r="Y41" s="963">
        <f>'Bronjong 1'!AC41</f>
        <v>0</v>
      </c>
      <c r="Z41" s="13"/>
      <c r="AA41" s="13"/>
      <c r="AB41" s="40"/>
      <c r="AC41" s="719">
        <v>4</v>
      </c>
      <c r="AD41" s="761" t="s">
        <v>432</v>
      </c>
      <c r="AE41" s="721"/>
      <c r="AF41" s="539"/>
      <c r="AG41" s="724"/>
      <c r="AH41" s="724"/>
      <c r="AI41" s="724"/>
      <c r="AJ41" s="724"/>
      <c r="AK41" s="630"/>
      <c r="AL41" s="611" t="s">
        <v>122</v>
      </c>
      <c r="AM41" s="612">
        <v>0.01</v>
      </c>
      <c r="AN41" s="613">
        <f>$AE$31*AM41</f>
        <v>-0.16927500000000004</v>
      </c>
      <c r="AO41" s="536" t="s">
        <v>121</v>
      </c>
      <c r="AP41" s="614">
        <f>'Harga Satuan'!$J$177</f>
        <v>130000</v>
      </c>
      <c r="AQ41" s="615">
        <f>AN41*AP41</f>
        <v>-22005.750000000004</v>
      </c>
      <c r="AR41" s="622"/>
    </row>
    <row r="42" spans="2:66" s="374" customFormat="1" ht="20" customHeight="1">
      <c r="B42" s="552"/>
      <c r="C42" s="537"/>
      <c r="D42" s="538"/>
      <c r="E42" s="538"/>
      <c r="F42" s="756"/>
      <c r="G42" s="756"/>
      <c r="H42" s="684"/>
      <c r="I42" s="684"/>
      <c r="J42" s="684"/>
      <c r="K42" s="684"/>
      <c r="L42" s="684"/>
      <c r="M42" s="684"/>
      <c r="N42" s="684"/>
      <c r="O42" s="684"/>
      <c r="P42" s="684"/>
      <c r="Q42" s="684"/>
      <c r="R42" s="684"/>
      <c r="S42" s="684"/>
      <c r="T42" s="684"/>
      <c r="U42" s="684"/>
      <c r="V42" s="684"/>
      <c r="W42" s="684"/>
      <c r="X42" s="756"/>
      <c r="Y42" s="756"/>
      <c r="Z42" s="535"/>
      <c r="AA42" s="535"/>
      <c r="AB42" s="579"/>
      <c r="AC42" s="716" t="s">
        <v>366</v>
      </c>
      <c r="AD42" s="794" t="s">
        <v>562</v>
      </c>
      <c r="AE42" s="543">
        <f>AE37</f>
        <v>-33.855000000000004</v>
      </c>
      <c r="AF42" s="539"/>
      <c r="AG42" s="724"/>
      <c r="AH42" s="724"/>
      <c r="AI42" s="724"/>
      <c r="AJ42" s="724"/>
      <c r="AL42" s="611" t="s">
        <v>124</v>
      </c>
      <c r="AM42" s="616">
        <v>1.4999999999999999E-2</v>
      </c>
      <c r="AN42" s="613">
        <f t="shared" si="1"/>
        <v>-0.25391250000000004</v>
      </c>
      <c r="AO42" s="536" t="s">
        <v>121</v>
      </c>
      <c r="AP42" s="614">
        <f>'Harga Satuan'!$J$179</f>
        <v>150000</v>
      </c>
      <c r="AQ42" s="615">
        <f t="shared" si="0"/>
        <v>-38086.875000000007</v>
      </c>
    </row>
    <row r="43" spans="2:66" s="374" customFormat="1" ht="20" customHeight="1">
      <c r="B43" s="552"/>
      <c r="C43" s="537"/>
      <c r="D43" s="538"/>
      <c r="E43" s="538"/>
      <c r="F43" s="756"/>
      <c r="G43" s="756"/>
      <c r="H43" s="684"/>
      <c r="I43" s="684"/>
      <c r="J43" s="684"/>
      <c r="K43" s="684"/>
      <c r="L43" s="684"/>
      <c r="M43" s="684"/>
      <c r="N43" s="684"/>
      <c r="O43" s="684"/>
      <c r="P43" s="684"/>
      <c r="Q43" s="684"/>
      <c r="R43" s="684"/>
      <c r="S43" s="684"/>
      <c r="T43" s="684"/>
      <c r="U43" s="684"/>
      <c r="V43" s="684"/>
      <c r="W43" s="684"/>
      <c r="X43" s="756"/>
      <c r="Y43" s="756"/>
      <c r="Z43" s="13"/>
      <c r="AA43" s="13"/>
      <c r="AB43" s="408"/>
      <c r="AC43" s="716"/>
      <c r="AD43" s="544"/>
      <c r="AE43" s="718"/>
      <c r="AF43" s="539"/>
      <c r="AG43" s="724"/>
      <c r="AH43" s="724"/>
      <c r="AI43" s="724"/>
      <c r="AJ43" s="724"/>
      <c r="AL43" s="641" t="s">
        <v>145</v>
      </c>
      <c r="AM43" s="642"/>
      <c r="AN43" s="643"/>
      <c r="AO43" s="642"/>
      <c r="AP43" s="640"/>
      <c r="AQ43" s="766"/>
    </row>
    <row r="44" spans="2:66" s="374" customFormat="1" ht="20" customHeight="1">
      <c r="B44" s="552"/>
      <c r="C44" s="537"/>
      <c r="D44" s="538"/>
      <c r="E44" s="538"/>
      <c r="F44" s="756"/>
      <c r="G44" s="756"/>
      <c r="H44" s="684"/>
      <c r="I44" s="684"/>
      <c r="J44" s="684"/>
      <c r="K44" s="684"/>
      <c r="L44" s="684"/>
      <c r="M44" s="684"/>
      <c r="N44" s="684"/>
      <c r="O44" s="684"/>
      <c r="P44" s="684"/>
      <c r="Q44" s="684"/>
      <c r="R44" s="684"/>
      <c r="S44" s="684"/>
      <c r="T44" s="684"/>
      <c r="U44" s="684"/>
      <c r="V44" s="684"/>
      <c r="W44" s="684"/>
      <c r="X44" s="756"/>
      <c r="Y44" s="756"/>
      <c r="Z44" s="13"/>
      <c r="AA44" s="13"/>
      <c r="AB44" s="40"/>
      <c r="AC44" s="676"/>
      <c r="AD44" s="544"/>
      <c r="AE44" s="722">
        <f>AE42</f>
        <v>-33.855000000000004</v>
      </c>
      <c r="AF44" s="374" t="s">
        <v>99</v>
      </c>
      <c r="AG44" s="748">
        <f>AN86</f>
        <v>-0.67710000000000015</v>
      </c>
      <c r="AH44" s="731">
        <f>AN87</f>
        <v>-2.1328650000000002</v>
      </c>
      <c r="AI44" s="731">
        <f>AN88</f>
        <v>-0.21328650000000002</v>
      </c>
      <c r="AJ44" s="749">
        <f>AN89</f>
        <v>-0.10156500000000002</v>
      </c>
      <c r="AK44" s="594"/>
      <c r="AL44" s="611" t="s">
        <v>340</v>
      </c>
      <c r="AM44" s="616">
        <v>11.5</v>
      </c>
      <c r="AN44" s="644">
        <f t="shared" si="1"/>
        <v>-194.66625000000002</v>
      </c>
      <c r="AO44" s="536" t="s">
        <v>112</v>
      </c>
      <c r="AP44" s="614">
        <f>'Harga Satuan'!$J$118/40</f>
        <v>1175</v>
      </c>
      <c r="AQ44" s="623">
        <f>AN44*AP44</f>
        <v>-228732.84375000003</v>
      </c>
      <c r="AR44" s="600"/>
    </row>
    <row r="45" spans="2:66" s="374" customFormat="1" ht="20" customHeight="1">
      <c r="B45" s="552"/>
      <c r="C45" s="537"/>
      <c r="D45" s="538"/>
      <c r="E45" s="538"/>
      <c r="F45" s="756"/>
      <c r="G45" s="756"/>
      <c r="H45" s="681"/>
      <c r="I45" s="681"/>
      <c r="J45" s="681"/>
      <c r="K45" s="681"/>
      <c r="L45" s="681"/>
      <c r="M45" s="681"/>
      <c r="N45" s="681"/>
      <c r="O45" s="681"/>
      <c r="P45" s="681"/>
      <c r="Q45" s="681"/>
      <c r="R45" s="681"/>
      <c r="S45" s="681"/>
      <c r="T45" s="681"/>
      <c r="U45" s="681"/>
      <c r="V45" s="681"/>
      <c r="W45" s="681"/>
      <c r="X45" s="757"/>
      <c r="Y45" s="757"/>
      <c r="Z45" s="558"/>
      <c r="AA45" s="558"/>
      <c r="AB45" s="40"/>
      <c r="AC45" s="676"/>
      <c r="AD45" s="544"/>
      <c r="AE45" s="559"/>
      <c r="AF45" s="534"/>
      <c r="AG45" s="727"/>
      <c r="AH45" s="727"/>
      <c r="AI45" s="727"/>
      <c r="AJ45" s="724"/>
      <c r="AK45" s="630"/>
      <c r="AL45" s="611" t="s">
        <v>428</v>
      </c>
      <c r="AM45" s="616">
        <v>70</v>
      </c>
      <c r="AN45" s="644">
        <f t="shared" si="1"/>
        <v>-1184.9250000000002</v>
      </c>
      <c r="AO45" s="788" t="s">
        <v>115</v>
      </c>
      <c r="AP45" s="614">
        <f>'Harga Satuan'!J132</f>
        <v>600</v>
      </c>
      <c r="AQ45" s="623">
        <f>AN45*AP45</f>
        <v>-710955.00000000012</v>
      </c>
      <c r="AR45" s="600"/>
    </row>
    <row r="46" spans="2:66" s="374" customFormat="1" ht="20" customHeight="1">
      <c r="B46" s="552"/>
      <c r="C46" s="537"/>
      <c r="D46" s="538"/>
      <c r="E46" s="538"/>
      <c r="F46" s="756"/>
      <c r="G46" s="756"/>
      <c r="H46" s="684"/>
      <c r="I46" s="684"/>
      <c r="J46" s="684"/>
      <c r="K46" s="684"/>
      <c r="L46" s="684"/>
      <c r="M46" s="684"/>
      <c r="N46" s="684"/>
      <c r="O46" s="684"/>
      <c r="P46" s="684"/>
      <c r="Q46" s="684"/>
      <c r="R46" s="684"/>
      <c r="S46" s="684"/>
      <c r="T46" s="684"/>
      <c r="U46" s="684"/>
      <c r="V46" s="684"/>
      <c r="W46" s="684"/>
      <c r="X46" s="756"/>
      <c r="Y46" s="756"/>
      <c r="Z46" s="13"/>
      <c r="AA46" s="13"/>
      <c r="AB46" s="40"/>
      <c r="AC46" s="676"/>
      <c r="AD46" s="545"/>
      <c r="AE46" s="559"/>
      <c r="AF46" s="374" t="s">
        <v>372</v>
      </c>
      <c r="AG46" s="726">
        <f>SUM(AG31:AG45)</f>
        <v>-22.682850000000002</v>
      </c>
      <c r="AH46" s="726">
        <f t="shared" ref="AH46:AJ46" si="2">SUM(AH31:AH45)</f>
        <v>-12.289365000000002</v>
      </c>
      <c r="AI46" s="726">
        <f t="shared" si="2"/>
        <v>-1.2289365000000001</v>
      </c>
      <c r="AJ46" s="726">
        <f t="shared" si="2"/>
        <v>-1.2018525000000002</v>
      </c>
      <c r="AK46" s="630"/>
      <c r="AL46" s="611" t="s">
        <v>341</v>
      </c>
      <c r="AM46" s="616">
        <v>0.04</v>
      </c>
      <c r="AN46" s="644">
        <f>$AE$31*AM46</f>
        <v>-0.67710000000000015</v>
      </c>
      <c r="AO46" s="788" t="s">
        <v>133</v>
      </c>
      <c r="AP46" s="614">
        <f>'Harga Satuan'!$J$119</f>
        <v>110000</v>
      </c>
      <c r="AQ46" s="623">
        <f>AN46*AP46</f>
        <v>-74481.000000000015</v>
      </c>
      <c r="AR46" s="600"/>
    </row>
    <row r="47" spans="2:66" s="374" customFormat="1" ht="20" customHeight="1">
      <c r="B47" s="552"/>
      <c r="C47" s="537"/>
      <c r="D47" s="538"/>
      <c r="E47" s="538"/>
      <c r="F47" s="756"/>
      <c r="G47" s="756"/>
      <c r="H47" s="684"/>
      <c r="I47" s="684"/>
      <c r="J47" s="684"/>
      <c r="K47" s="684"/>
      <c r="L47" s="684"/>
      <c r="M47" s="684"/>
      <c r="N47" s="684"/>
      <c r="O47" s="684"/>
      <c r="P47" s="684"/>
      <c r="Q47" s="684"/>
      <c r="R47" s="684"/>
      <c r="S47" s="684"/>
      <c r="T47" s="684"/>
      <c r="U47" s="684"/>
      <c r="V47" s="684"/>
      <c r="W47" s="684"/>
      <c r="X47" s="756"/>
      <c r="Y47" s="963">
        <f>'Bronjong 1'!AC50</f>
        <v>0</v>
      </c>
      <c r="Z47" s="13"/>
      <c r="AA47" s="13"/>
      <c r="AB47" s="40"/>
      <c r="AC47" s="676"/>
      <c r="AD47" s="544"/>
      <c r="AE47" s="580"/>
      <c r="AF47" s="534"/>
      <c r="AG47" s="724"/>
      <c r="AH47" s="724"/>
      <c r="AI47" s="724"/>
      <c r="AJ47" s="724"/>
      <c r="AK47" s="630"/>
      <c r="AL47" s="624"/>
      <c r="AM47" s="625"/>
      <c r="AN47" s="626"/>
      <c r="AO47" s="627"/>
      <c r="AP47" s="628"/>
      <c r="AQ47" s="629">
        <f>SUM(AQ39:AQ46)</f>
        <v>-1734433.9687500002</v>
      </c>
      <c r="AR47" s="600"/>
    </row>
    <row r="48" spans="2:66" s="374" customFormat="1" ht="20" customHeight="1">
      <c r="B48" s="552"/>
      <c r="C48" s="537"/>
      <c r="D48" s="538"/>
      <c r="E48" s="538"/>
      <c r="F48" s="963">
        <f>'Bronjong 1'!J51</f>
        <v>0</v>
      </c>
      <c r="G48" s="756"/>
      <c r="H48" s="684"/>
      <c r="I48" s="684"/>
      <c r="J48" s="684"/>
      <c r="K48" s="684"/>
      <c r="L48" s="684"/>
      <c r="M48" s="684"/>
      <c r="N48" s="684"/>
      <c r="O48" s="684"/>
      <c r="P48" s="684"/>
      <c r="Q48" s="684"/>
      <c r="R48" s="684"/>
      <c r="S48" s="684"/>
      <c r="T48" s="684"/>
      <c r="U48" s="684"/>
      <c r="V48" s="684"/>
      <c r="W48" s="684"/>
      <c r="X48" s="756"/>
      <c r="Y48" s="756"/>
      <c r="Z48" s="13"/>
      <c r="AA48" s="13"/>
      <c r="AB48" s="40"/>
      <c r="AC48" s="676"/>
      <c r="AD48" s="545"/>
      <c r="AE48" s="559"/>
      <c r="AF48" s="534"/>
      <c r="AG48" s="724"/>
      <c r="AH48" s="724"/>
      <c r="AI48" s="724"/>
      <c r="AJ48" s="724"/>
      <c r="AK48" s="630"/>
      <c r="AL48" s="631" t="s">
        <v>342</v>
      </c>
      <c r="AM48" s="631"/>
      <c r="AN48" s="631"/>
      <c r="AO48" s="631"/>
      <c r="AP48" s="632"/>
      <c r="AQ48" s="633"/>
      <c r="AR48" s="600"/>
    </row>
    <row r="49" spans="2:44" s="374" customFormat="1" ht="20" customHeight="1">
      <c r="B49" s="552"/>
      <c r="C49" s="537"/>
      <c r="D49" s="538"/>
      <c r="E49" s="538"/>
      <c r="F49" s="756"/>
      <c r="G49" s="756"/>
      <c r="H49" s="684"/>
      <c r="I49" s="684"/>
      <c r="J49" s="684"/>
      <c r="K49" s="684"/>
      <c r="L49" s="684"/>
      <c r="M49" s="684"/>
      <c r="N49" s="684"/>
      <c r="O49" s="684"/>
      <c r="P49" s="684"/>
      <c r="Q49" s="684"/>
      <c r="R49" s="684"/>
      <c r="S49" s="684"/>
      <c r="T49" s="684"/>
      <c r="U49" s="684"/>
      <c r="V49" s="684"/>
      <c r="W49" s="684"/>
      <c r="X49" s="756"/>
      <c r="Y49" s="756"/>
      <c r="Z49" s="13"/>
      <c r="AA49" s="13"/>
      <c r="AB49" s="40"/>
      <c r="AC49" s="676"/>
      <c r="AD49" s="581"/>
      <c r="AE49" s="580"/>
      <c r="AF49" s="534"/>
      <c r="AG49" s="724"/>
      <c r="AH49" s="724"/>
      <c r="AI49" s="724"/>
      <c r="AJ49" s="724"/>
      <c r="AK49" s="630"/>
      <c r="AL49" s="631" t="s">
        <v>343</v>
      </c>
      <c r="AM49" s="634">
        <f>AN44</f>
        <v>-194.66625000000002</v>
      </c>
      <c r="AN49" s="631" t="s">
        <v>344</v>
      </c>
      <c r="AO49" s="631">
        <v>40</v>
      </c>
      <c r="AP49" s="635" t="s">
        <v>146</v>
      </c>
      <c r="AQ49" s="784">
        <f>AM49/AO49</f>
        <v>-4.8666562500000001</v>
      </c>
      <c r="AR49" s="600"/>
    </row>
    <row r="50" spans="2:44" s="374" customFormat="1" ht="20" customHeight="1">
      <c r="B50" s="552"/>
      <c r="C50" s="537"/>
      <c r="D50" s="538"/>
      <c r="E50" s="538"/>
      <c r="F50" s="756"/>
      <c r="G50" s="756"/>
      <c r="H50" s="684"/>
      <c r="I50" s="684"/>
      <c r="J50" s="684"/>
      <c r="K50" s="684"/>
      <c r="L50" s="684"/>
      <c r="M50" s="684"/>
      <c r="N50" s="684"/>
      <c r="O50" s="684"/>
      <c r="P50" s="684"/>
      <c r="Q50" s="684"/>
      <c r="R50" s="684"/>
      <c r="S50" s="684"/>
      <c r="T50" s="684"/>
      <c r="U50" s="684"/>
      <c r="V50" s="684"/>
      <c r="W50" s="684"/>
      <c r="X50" s="756"/>
      <c r="Y50" s="756"/>
      <c r="Z50" s="13"/>
      <c r="AA50" s="13"/>
      <c r="AB50" s="40"/>
      <c r="AC50" s="676"/>
      <c r="AD50" s="545"/>
      <c r="AE50" s="559"/>
      <c r="AF50" s="534"/>
      <c r="AG50" s="724"/>
      <c r="AH50" s="724"/>
      <c r="AI50" s="724"/>
      <c r="AJ50" s="724"/>
      <c r="AK50" s="630"/>
      <c r="AR50" s="600"/>
    </row>
    <row r="51" spans="2:44" s="374" customFormat="1" ht="20" customHeight="1">
      <c r="B51" s="552"/>
      <c r="C51" s="537"/>
      <c r="D51" s="538"/>
      <c r="E51" s="538"/>
      <c r="F51" s="756"/>
      <c r="G51" s="756"/>
      <c r="H51" s="684"/>
      <c r="I51" s="684"/>
      <c r="J51" s="684"/>
      <c r="K51" s="684"/>
      <c r="L51" s="684"/>
      <c r="M51" s="684"/>
      <c r="N51" s="684"/>
      <c r="O51" s="684"/>
      <c r="P51" s="684"/>
      <c r="Q51" s="684"/>
      <c r="R51" s="684"/>
      <c r="S51" s="684"/>
      <c r="T51" s="684"/>
      <c r="U51" s="684"/>
      <c r="V51" s="684"/>
      <c r="W51" s="684"/>
      <c r="X51" s="756"/>
      <c r="Y51" s="963">
        <f>'Bronjong 1'!AC54</f>
        <v>0</v>
      </c>
      <c r="Z51" s="13"/>
      <c r="AA51" s="13"/>
      <c r="AB51" s="40"/>
      <c r="AC51" s="676"/>
      <c r="AD51" s="544"/>
      <c r="AE51" s="580"/>
      <c r="AF51" s="534"/>
      <c r="AG51" s="724"/>
      <c r="AH51" s="724"/>
      <c r="AI51" s="724"/>
      <c r="AJ51" s="724"/>
      <c r="AK51" s="594"/>
      <c r="AL51" s="762" t="s">
        <v>612</v>
      </c>
      <c r="AM51" s="596"/>
      <c r="AN51" s="596"/>
      <c r="AO51" s="597"/>
      <c r="AP51" s="598"/>
      <c r="AQ51" s="636"/>
      <c r="AR51" s="600"/>
    </row>
    <row r="52" spans="2:44" s="374" customFormat="1" ht="20" customHeight="1">
      <c r="B52" s="552"/>
      <c r="C52" s="537"/>
      <c r="D52" s="538"/>
      <c r="E52" s="538"/>
      <c r="F52" s="756"/>
      <c r="G52" s="756"/>
      <c r="H52" s="684"/>
      <c r="I52" s="684"/>
      <c r="J52" s="684"/>
      <c r="K52" s="684"/>
      <c r="L52" s="684"/>
      <c r="M52" s="684"/>
      <c r="N52" s="684"/>
      <c r="O52" s="684"/>
      <c r="P52" s="684"/>
      <c r="Q52" s="684"/>
      <c r="R52" s="684"/>
      <c r="S52" s="684"/>
      <c r="T52" s="684"/>
      <c r="U52" s="684"/>
      <c r="V52" s="684"/>
      <c r="W52" s="684"/>
      <c r="X52" s="756"/>
      <c r="Y52" s="756"/>
      <c r="Z52" s="13"/>
      <c r="AA52" s="13"/>
      <c r="AB52" s="40"/>
      <c r="AC52" s="676"/>
      <c r="AD52" s="545"/>
      <c r="AE52" s="559"/>
      <c r="AF52" s="534"/>
      <c r="AG52" s="724"/>
      <c r="AH52" s="724"/>
      <c r="AI52" s="724"/>
      <c r="AJ52" s="767"/>
      <c r="AK52" s="630"/>
      <c r="AL52" s="1178" t="str">
        <f>AD33</f>
        <v>PEK. PLESTERAN</v>
      </c>
      <c r="AM52" s="1179"/>
      <c r="AN52" s="1179"/>
      <c r="AO52" s="1179"/>
      <c r="AP52" s="1179"/>
      <c r="AQ52" s="1180"/>
      <c r="AR52" s="622"/>
    </row>
    <row r="53" spans="2:44" s="374" customFormat="1" ht="20" customHeight="1" thickBot="1">
      <c r="B53" s="552"/>
      <c r="C53" s="537"/>
      <c r="D53" s="538"/>
      <c r="E53" s="538"/>
      <c r="F53" s="756"/>
      <c r="G53" s="756"/>
      <c r="H53" s="684"/>
      <c r="I53" s="684"/>
      <c r="J53" s="684"/>
      <c r="K53" s="684"/>
      <c r="L53" s="684"/>
      <c r="M53" s="684"/>
      <c r="N53" s="684"/>
      <c r="O53" s="684"/>
      <c r="P53" s="684"/>
      <c r="Q53" s="684"/>
      <c r="R53" s="684"/>
      <c r="S53" s="684"/>
      <c r="T53" s="684"/>
      <c r="U53" s="684"/>
      <c r="V53" s="684"/>
      <c r="W53" s="684"/>
      <c r="X53" s="684"/>
      <c r="Y53" s="684"/>
      <c r="Z53" s="13"/>
      <c r="AA53" s="13"/>
      <c r="AB53" s="40"/>
      <c r="AC53" s="676"/>
      <c r="AD53" s="581"/>
      <c r="AE53" s="582"/>
      <c r="AF53" s="534"/>
      <c r="AG53" s="724"/>
      <c r="AH53" s="724"/>
      <c r="AI53" s="724"/>
      <c r="AJ53" s="724"/>
      <c r="AK53" s="630"/>
      <c r="AL53" s="637" t="s">
        <v>139</v>
      </c>
      <c r="AM53" s="638" t="s">
        <v>140</v>
      </c>
      <c r="AN53" s="639" t="s">
        <v>141</v>
      </c>
      <c r="AO53" s="638" t="s">
        <v>142</v>
      </c>
      <c r="AP53" s="800" t="s">
        <v>143</v>
      </c>
      <c r="AQ53" s="801" t="s">
        <v>144</v>
      </c>
      <c r="AR53" s="600"/>
    </row>
    <row r="54" spans="2:44" s="374" customFormat="1" ht="20" customHeight="1">
      <c r="B54" s="552"/>
      <c r="C54" s="537"/>
      <c r="D54" s="538"/>
      <c r="E54" s="538"/>
      <c r="F54" s="756"/>
      <c r="G54" s="756"/>
      <c r="H54" s="684"/>
      <c r="I54" s="684"/>
      <c r="J54" s="684"/>
      <c r="K54" s="684"/>
      <c r="L54" s="684"/>
      <c r="M54" s="684"/>
      <c r="N54" s="684"/>
      <c r="O54" s="684"/>
      <c r="P54" s="684"/>
      <c r="Q54" s="684"/>
      <c r="R54" s="684"/>
      <c r="S54" s="684"/>
      <c r="T54" s="684"/>
      <c r="U54" s="684"/>
      <c r="V54" s="684"/>
      <c r="W54" s="684"/>
      <c r="X54" s="684"/>
      <c r="Y54" s="684"/>
      <c r="Z54" s="13"/>
      <c r="AA54" s="13"/>
      <c r="AB54" s="40"/>
      <c r="AC54" s="678"/>
      <c r="AD54" s="545"/>
      <c r="AE54" s="559"/>
      <c r="AF54" s="534"/>
      <c r="AG54" s="724"/>
      <c r="AH54" s="724"/>
      <c r="AI54" s="724"/>
      <c r="AJ54" s="724"/>
      <c r="AK54" s="630"/>
      <c r="AL54" s="641" t="s">
        <v>147</v>
      </c>
      <c r="AM54" s="642"/>
      <c r="AN54" s="643"/>
      <c r="AO54" s="642"/>
      <c r="AP54" s="798"/>
      <c r="AQ54" s="799"/>
      <c r="AR54" s="600"/>
    </row>
    <row r="55" spans="2:44" s="374" customFormat="1" ht="20" customHeight="1">
      <c r="B55" s="552"/>
      <c r="C55" s="537"/>
      <c r="D55" s="1201"/>
      <c r="E55" s="1201"/>
      <c r="F55" s="684"/>
      <c r="G55" s="684"/>
      <c r="H55" s="684"/>
      <c r="I55" s="684"/>
      <c r="J55" s="684"/>
      <c r="K55" s="684"/>
      <c r="L55" s="684"/>
      <c r="M55" s="684"/>
      <c r="N55" s="684"/>
      <c r="O55" s="684"/>
      <c r="P55" s="684"/>
      <c r="Q55" s="684"/>
      <c r="R55" s="684"/>
      <c r="S55" s="684"/>
      <c r="T55" s="684"/>
      <c r="U55" s="684"/>
      <c r="V55" s="684"/>
      <c r="W55" s="684"/>
      <c r="X55" s="684"/>
      <c r="Y55" s="684"/>
      <c r="Z55" s="13"/>
      <c r="AA55" s="13"/>
      <c r="AB55" s="40"/>
      <c r="AC55" s="676"/>
      <c r="AD55" s="581"/>
      <c r="AE55" s="559"/>
      <c r="AF55" s="534"/>
      <c r="AG55" s="724"/>
      <c r="AH55" s="724"/>
      <c r="AI55" s="724"/>
      <c r="AJ55" s="724"/>
      <c r="AK55" s="630"/>
      <c r="AL55" s="611" t="s">
        <v>120</v>
      </c>
      <c r="AM55" s="791">
        <v>0.3</v>
      </c>
      <c r="AN55" s="613">
        <f>$AE$34*AM55</f>
        <v>-10.156500000000001</v>
      </c>
      <c r="AO55" s="536" t="s">
        <v>121</v>
      </c>
      <c r="AP55" s="614">
        <f>'Harga Satuan'!$J$176</f>
        <v>90000</v>
      </c>
      <c r="AQ55" s="645">
        <f t="shared" ref="AQ55:AQ56" si="3">AN55*AP55</f>
        <v>-914085.00000000012</v>
      </c>
      <c r="AR55" s="600"/>
    </row>
    <row r="56" spans="2:44" s="374" customFormat="1" ht="20" customHeight="1">
      <c r="B56" s="552"/>
      <c r="C56" s="537"/>
      <c r="D56" s="538"/>
      <c r="E56" s="538"/>
      <c r="F56" s="684"/>
      <c r="G56" s="684"/>
      <c r="H56" s="684"/>
      <c r="I56" s="684"/>
      <c r="J56" s="684"/>
      <c r="K56" s="684"/>
      <c r="L56" s="684"/>
      <c r="M56" s="963">
        <f>'Bronjong 1'!Q59</f>
        <v>0</v>
      </c>
      <c r="N56" s="684"/>
      <c r="O56" s="684"/>
      <c r="P56" s="684"/>
      <c r="Q56" s="684"/>
      <c r="R56" s="684"/>
      <c r="S56" s="963">
        <f>'Bronjong 1'!W59</f>
        <v>0</v>
      </c>
      <c r="T56" s="684"/>
      <c r="U56" s="684"/>
      <c r="V56" s="684"/>
      <c r="W56" s="684"/>
      <c r="X56" s="684"/>
      <c r="Y56" s="684"/>
      <c r="Z56" s="13"/>
      <c r="AA56" s="13"/>
      <c r="AB56" s="40"/>
      <c r="AC56" s="678"/>
      <c r="AD56" s="545"/>
      <c r="AE56" s="543"/>
      <c r="AF56" s="539"/>
      <c r="AG56" s="724"/>
      <c r="AH56" s="724"/>
      <c r="AI56" s="724"/>
      <c r="AJ56" s="724"/>
      <c r="AK56" s="630"/>
      <c r="AL56" s="611" t="s">
        <v>123</v>
      </c>
      <c r="AM56" s="616">
        <v>0.15</v>
      </c>
      <c r="AN56" s="613">
        <f>$AE$34*AM56</f>
        <v>-5.0782500000000006</v>
      </c>
      <c r="AO56" s="536" t="s">
        <v>121</v>
      </c>
      <c r="AP56" s="614">
        <f>'Harga Satuan'!$J$178</f>
        <v>120000</v>
      </c>
      <c r="AQ56" s="646">
        <f t="shared" si="3"/>
        <v>-609390.00000000012</v>
      </c>
      <c r="AR56" s="600"/>
    </row>
    <row r="57" spans="2:44" s="374" customFormat="1" ht="20" customHeight="1">
      <c r="B57" s="552"/>
      <c r="C57" s="537"/>
      <c r="D57" s="538"/>
      <c r="E57" s="538"/>
      <c r="F57" s="684"/>
      <c r="G57" s="684"/>
      <c r="H57" s="684"/>
      <c r="I57" s="684"/>
      <c r="J57" s="684"/>
      <c r="K57" s="684"/>
      <c r="L57" s="684"/>
      <c r="M57" s="684"/>
      <c r="N57" s="684"/>
      <c r="O57" s="684"/>
      <c r="P57" s="684"/>
      <c r="Q57" s="684"/>
      <c r="R57" s="684"/>
      <c r="S57" s="684"/>
      <c r="T57" s="684"/>
      <c r="U57" s="684"/>
      <c r="V57" s="684"/>
      <c r="W57" s="684"/>
      <c r="X57" s="684"/>
      <c r="Y57" s="684"/>
      <c r="Z57" s="13"/>
      <c r="AA57" s="13"/>
      <c r="AB57" s="40"/>
      <c r="AC57" s="678"/>
      <c r="AD57" s="545"/>
      <c r="AE57" s="543"/>
      <c r="AF57" s="539"/>
      <c r="AG57" s="724"/>
      <c r="AH57" s="724"/>
      <c r="AI57" s="724"/>
      <c r="AJ57" s="724"/>
      <c r="AK57" s="630"/>
      <c r="AL57" s="611" t="s">
        <v>122</v>
      </c>
      <c r="AM57" s="612">
        <v>1.4999999999999999E-2</v>
      </c>
      <c r="AN57" s="613">
        <f>$AE$34*AM57</f>
        <v>-0.50782500000000008</v>
      </c>
      <c r="AO57" s="536" t="s">
        <v>121</v>
      </c>
      <c r="AP57" s="614">
        <f>'Harga Satuan'!$J$177</f>
        <v>130000</v>
      </c>
      <c r="AQ57" s="615">
        <f>AN57*AP57</f>
        <v>-66017.250000000015</v>
      </c>
      <c r="AR57" s="600"/>
    </row>
    <row r="58" spans="2:44" s="374" customFormat="1" ht="20" customHeight="1">
      <c r="B58" s="552"/>
      <c r="C58" s="537"/>
      <c r="D58" s="538"/>
      <c r="E58" s="538"/>
      <c r="F58" s="684"/>
      <c r="G58" s="684"/>
      <c r="H58" s="684"/>
      <c r="I58" s="684"/>
      <c r="J58" s="684"/>
      <c r="K58" s="684"/>
      <c r="L58" s="684"/>
      <c r="M58" s="684"/>
      <c r="N58" s="684"/>
      <c r="O58" s="684"/>
      <c r="P58" s="684"/>
      <c r="Q58" s="684"/>
      <c r="R58" s="684"/>
      <c r="S58" s="684"/>
      <c r="T58" s="684"/>
      <c r="U58" s="684"/>
      <c r="V58" s="684"/>
      <c r="W58" s="684"/>
      <c r="X58" s="684"/>
      <c r="Y58" s="684"/>
      <c r="Z58" s="13"/>
      <c r="AA58" s="13"/>
      <c r="AB58" s="40"/>
      <c r="AC58" s="678"/>
      <c r="AD58" s="545"/>
      <c r="AE58" s="543"/>
      <c r="AF58" s="539"/>
      <c r="AG58" s="724"/>
      <c r="AH58" s="724"/>
      <c r="AI58" s="724"/>
      <c r="AJ58" s="724"/>
      <c r="AL58" s="611" t="s">
        <v>124</v>
      </c>
      <c r="AM58" s="612">
        <v>1.4999999999999999E-2</v>
      </c>
      <c r="AN58" s="613">
        <f>$AE$34*AM58</f>
        <v>-0.50782500000000008</v>
      </c>
      <c r="AO58" s="536" t="s">
        <v>121</v>
      </c>
      <c r="AP58" s="614">
        <f>'Harga Satuan'!$J$179</f>
        <v>150000</v>
      </c>
      <c r="AQ58" s="615">
        <f t="shared" ref="AQ58" si="4">AN58*AP58</f>
        <v>-76173.750000000015</v>
      </c>
      <c r="AR58" s="600"/>
    </row>
    <row r="59" spans="2:44" s="374" customFormat="1" ht="20" customHeight="1">
      <c r="B59" s="552"/>
      <c r="C59" s="537"/>
      <c r="D59" s="538"/>
      <c r="E59" s="538"/>
      <c r="F59" s="684"/>
      <c r="G59" s="684"/>
      <c r="H59" s="684"/>
      <c r="I59" s="684"/>
      <c r="J59" s="684"/>
      <c r="K59" s="684"/>
      <c r="L59" s="684"/>
      <c r="M59" s="684"/>
      <c r="N59" s="684"/>
      <c r="O59" s="684"/>
      <c r="P59" s="684"/>
      <c r="Q59" s="684"/>
      <c r="R59" s="684"/>
      <c r="S59" s="684"/>
      <c r="T59" s="684"/>
      <c r="U59" s="684"/>
      <c r="V59" s="684"/>
      <c r="W59" s="684"/>
      <c r="X59" s="684"/>
      <c r="Y59" s="684"/>
      <c r="Z59" s="13"/>
      <c r="AA59" s="13"/>
      <c r="AB59" s="40"/>
      <c r="AC59" s="678"/>
      <c r="AD59" s="545"/>
      <c r="AE59" s="543"/>
      <c r="AF59" s="539"/>
      <c r="AG59" s="724"/>
      <c r="AH59" s="724"/>
      <c r="AI59" s="724"/>
      <c r="AJ59" s="724"/>
      <c r="AL59" s="641" t="s">
        <v>145</v>
      </c>
      <c r="AM59" s="642"/>
      <c r="AN59" s="643"/>
      <c r="AO59" s="642"/>
      <c r="AP59" s="640"/>
      <c r="AQ59" s="766"/>
    </row>
    <row r="60" spans="2:44" s="374" customFormat="1" ht="20" customHeight="1">
      <c r="B60" s="552"/>
      <c r="C60" s="537"/>
      <c r="D60" s="538"/>
      <c r="E60" s="538"/>
      <c r="F60" s="684"/>
      <c r="G60" s="684"/>
      <c r="H60" s="684"/>
      <c r="I60" s="684"/>
      <c r="J60" s="684"/>
      <c r="K60" s="684"/>
      <c r="L60" s="684"/>
      <c r="M60" s="684"/>
      <c r="N60" s="684"/>
      <c r="O60" s="684"/>
      <c r="P60" s="684"/>
      <c r="Q60" s="684"/>
      <c r="R60" s="684"/>
      <c r="S60" s="684"/>
      <c r="T60" s="684"/>
      <c r="U60" s="684"/>
      <c r="V60" s="684"/>
      <c r="W60" s="684"/>
      <c r="X60" s="684"/>
      <c r="Y60" s="684"/>
      <c r="Z60" s="13"/>
      <c r="AA60" s="13"/>
      <c r="AB60" s="40"/>
      <c r="AC60" s="678"/>
      <c r="AD60" s="545"/>
      <c r="AE60" s="543"/>
      <c r="AF60" s="539"/>
      <c r="AG60" s="724"/>
      <c r="AH60" s="724"/>
      <c r="AI60" s="724"/>
      <c r="AJ60" s="724"/>
      <c r="AK60" s="594"/>
      <c r="AL60" s="611" t="s">
        <v>340</v>
      </c>
      <c r="AM60" s="616">
        <v>6.24</v>
      </c>
      <c r="AN60" s="613">
        <f>$AE$34*AM60</f>
        <v>-211.25520000000003</v>
      </c>
      <c r="AO60" s="536" t="s">
        <v>112</v>
      </c>
      <c r="AP60" s="614">
        <f>'Harga Satuan'!$J$118/40</f>
        <v>1175</v>
      </c>
      <c r="AQ60" s="623">
        <f>AN60*AP60</f>
        <v>-248224.86000000004</v>
      </c>
    </row>
    <row r="61" spans="2:44" s="374" customFormat="1" ht="20" customHeight="1">
      <c r="B61" s="552"/>
      <c r="C61" s="537"/>
      <c r="D61" s="538"/>
      <c r="E61" s="538"/>
      <c r="F61" s="684"/>
      <c r="G61" s="684"/>
      <c r="H61" s="684"/>
      <c r="I61" s="684"/>
      <c r="J61" s="684"/>
      <c r="K61" s="756"/>
      <c r="L61" s="756"/>
      <c r="M61" s="756"/>
      <c r="N61" s="756"/>
      <c r="O61" s="756"/>
      <c r="P61" s="756"/>
      <c r="Q61" s="756"/>
      <c r="R61" s="756"/>
      <c r="S61" s="756"/>
      <c r="T61" s="756"/>
      <c r="U61" s="684"/>
      <c r="V61" s="684"/>
      <c r="W61" s="684"/>
      <c r="X61" s="684"/>
      <c r="Y61" s="684"/>
      <c r="Z61" s="13"/>
      <c r="AA61" s="13"/>
      <c r="AB61" s="40"/>
      <c r="AC61" s="678"/>
      <c r="AD61" s="545"/>
      <c r="AE61" s="543"/>
      <c r="AF61" s="539"/>
      <c r="AG61" s="724"/>
      <c r="AH61" s="724"/>
      <c r="AI61" s="724"/>
      <c r="AJ61" s="724"/>
      <c r="AK61" s="630"/>
      <c r="AL61" s="611" t="s">
        <v>341</v>
      </c>
      <c r="AM61" s="616">
        <v>2.4E-2</v>
      </c>
      <c r="AN61" s="613">
        <f>$AE$34*AM61</f>
        <v>-0.81252000000000013</v>
      </c>
      <c r="AO61" s="788" t="s">
        <v>133</v>
      </c>
      <c r="AP61" s="614">
        <f>'Harga Satuan'!$J$119</f>
        <v>110000</v>
      </c>
      <c r="AQ61" s="623">
        <f>AN61*AP61</f>
        <v>-89377.200000000012</v>
      </c>
    </row>
    <row r="62" spans="2:44" s="374" customFormat="1" ht="20" customHeight="1">
      <c r="B62" s="552"/>
      <c r="C62" s="537"/>
      <c r="D62" s="538"/>
      <c r="E62" s="538"/>
      <c r="F62" s="684"/>
      <c r="G62" s="684"/>
      <c r="H62" s="684"/>
      <c r="I62" s="684"/>
      <c r="J62" s="684"/>
      <c r="K62" s="756"/>
      <c r="L62" s="756"/>
      <c r="M62" s="756"/>
      <c r="N62" s="756"/>
      <c r="O62" s="756"/>
      <c r="P62" s="756"/>
      <c r="Q62" s="756"/>
      <c r="R62" s="756"/>
      <c r="S62" s="756"/>
      <c r="T62" s="756"/>
      <c r="U62" s="684"/>
      <c r="V62" s="684"/>
      <c r="W62" s="684"/>
      <c r="X62" s="684"/>
      <c r="Y62" s="684"/>
      <c r="Z62" s="13"/>
      <c r="AA62" s="13"/>
      <c r="AB62" s="40"/>
      <c r="AC62" s="678"/>
      <c r="AD62" s="545"/>
      <c r="AE62" s="543"/>
      <c r="AF62" s="539"/>
      <c r="AG62" s="724"/>
      <c r="AH62" s="724"/>
      <c r="AI62" s="724"/>
      <c r="AJ62" s="724"/>
      <c r="AK62" s="630"/>
      <c r="AL62" s="624"/>
      <c r="AM62" s="625"/>
      <c r="AN62" s="626"/>
      <c r="AO62" s="627"/>
      <c r="AP62" s="628"/>
      <c r="AQ62" s="629">
        <f>SUM(AQ55:AQ61)</f>
        <v>-2003268.0600000003</v>
      </c>
    </row>
    <row r="63" spans="2:44" s="374" customFormat="1" ht="20" customHeight="1">
      <c r="B63" s="552"/>
      <c r="C63" s="537"/>
      <c r="D63" s="538"/>
      <c r="E63" s="538"/>
      <c r="F63" s="684"/>
      <c r="G63" s="684"/>
      <c r="H63" s="684"/>
      <c r="I63" s="684"/>
      <c r="J63" s="684"/>
      <c r="K63" s="684"/>
      <c r="L63" s="684"/>
      <c r="M63" s="684"/>
      <c r="N63" s="684"/>
      <c r="O63" s="684"/>
      <c r="P63" s="684"/>
      <c r="Q63" s="684"/>
      <c r="R63" s="684"/>
      <c r="S63" s="684"/>
      <c r="T63" s="684"/>
      <c r="U63" s="684"/>
      <c r="V63" s="684"/>
      <c r="W63" s="684"/>
      <c r="X63" s="684"/>
      <c r="Y63" s="684"/>
      <c r="Z63" s="13"/>
      <c r="AA63" s="13"/>
      <c r="AB63" s="40"/>
      <c r="AC63" s="678"/>
      <c r="AD63" s="545"/>
      <c r="AE63" s="543"/>
      <c r="AF63" s="539"/>
      <c r="AG63" s="724"/>
      <c r="AH63" s="724"/>
      <c r="AI63" s="724"/>
      <c r="AJ63" s="724"/>
      <c r="AK63" s="630"/>
    </row>
    <row r="64" spans="2:44" s="374" customFormat="1" ht="20" customHeight="1">
      <c r="B64" s="552"/>
      <c r="C64" s="537"/>
      <c r="D64" s="538"/>
      <c r="E64" s="538"/>
      <c r="F64" s="585"/>
      <c r="G64" s="13"/>
      <c r="H64" s="13"/>
      <c r="I64" s="13"/>
      <c r="J64" s="13"/>
      <c r="K64" s="13"/>
      <c r="L64" s="13"/>
      <c r="M64" s="13"/>
      <c r="N64" s="13"/>
      <c r="O64" s="13"/>
      <c r="P64" s="13"/>
      <c r="Q64" s="13"/>
      <c r="R64" s="13"/>
      <c r="S64" s="13"/>
      <c r="T64" s="13"/>
      <c r="U64" s="13"/>
      <c r="V64" s="13"/>
      <c r="W64" s="13"/>
      <c r="X64" s="13"/>
      <c r="Y64" s="13"/>
      <c r="Z64" s="13"/>
      <c r="AA64" s="13"/>
      <c r="AB64" s="40"/>
      <c r="AC64" s="678"/>
      <c r="AD64" s="545"/>
      <c r="AE64" s="543"/>
      <c r="AF64" s="539"/>
      <c r="AG64" s="724"/>
      <c r="AH64" s="724"/>
      <c r="AI64" s="724"/>
      <c r="AJ64" s="724"/>
      <c r="AK64" s="630"/>
      <c r="AL64" s="631" t="s">
        <v>342</v>
      </c>
      <c r="AM64" s="631"/>
      <c r="AN64" s="631"/>
      <c r="AO64" s="631"/>
      <c r="AP64" s="632"/>
      <c r="AQ64" s="633"/>
    </row>
    <row r="65" spans="2:44" s="374" customFormat="1" ht="20" customHeight="1">
      <c r="B65" s="552"/>
      <c r="C65" s="537"/>
      <c r="D65" s="538"/>
      <c r="E65" s="538"/>
      <c r="F65" s="585"/>
      <c r="G65" s="13"/>
      <c r="H65" s="13"/>
      <c r="I65" s="13"/>
      <c r="J65" s="13"/>
      <c r="K65" s="13"/>
      <c r="L65" s="13"/>
      <c r="M65" s="13"/>
      <c r="N65" s="13"/>
      <c r="O65" s="13"/>
      <c r="P65" s="13"/>
      <c r="Q65" s="13"/>
      <c r="R65" s="13"/>
      <c r="S65" s="13"/>
      <c r="T65" s="13"/>
      <c r="U65" s="13"/>
      <c r="V65" s="13"/>
      <c r="W65" s="13"/>
      <c r="X65" s="13"/>
      <c r="Y65" s="13"/>
      <c r="Z65" s="13"/>
      <c r="AA65" s="13"/>
      <c r="AB65" s="40"/>
      <c r="AC65" s="678"/>
      <c r="AD65" s="545"/>
      <c r="AE65" s="543"/>
      <c r="AF65" s="539"/>
      <c r="AG65" s="724"/>
      <c r="AH65" s="724"/>
      <c r="AI65" s="724"/>
      <c r="AJ65" s="724"/>
      <c r="AK65" s="630"/>
      <c r="AL65" s="631" t="s">
        <v>343</v>
      </c>
      <c r="AM65" s="634">
        <f>AN60</f>
        <v>-211.25520000000003</v>
      </c>
      <c r="AN65" s="631" t="s">
        <v>344</v>
      </c>
      <c r="AO65" s="631">
        <v>40</v>
      </c>
      <c r="AP65" s="635" t="s">
        <v>146</v>
      </c>
      <c r="AQ65" s="784">
        <f>AM65/AO65</f>
        <v>-5.2813800000000004</v>
      </c>
    </row>
    <row r="66" spans="2:44" s="374" customFormat="1" ht="20" customHeight="1">
      <c r="B66" s="552"/>
      <c r="C66" s="537"/>
      <c r="D66" s="538"/>
      <c r="E66" s="538"/>
      <c r="F66" s="585"/>
      <c r="G66" s="13"/>
      <c r="H66" s="13"/>
      <c r="I66" s="13"/>
      <c r="J66" s="13"/>
      <c r="K66" s="13"/>
      <c r="L66" s="13"/>
      <c r="M66" s="13"/>
      <c r="N66" s="13"/>
      <c r="O66" s="13"/>
      <c r="P66" s="13"/>
      <c r="Q66" s="13"/>
      <c r="R66" s="13"/>
      <c r="S66" s="13"/>
      <c r="T66" s="13"/>
      <c r="U66" s="13"/>
      <c r="V66" s="13"/>
      <c r="W66" s="13"/>
      <c r="X66" s="13"/>
      <c r="Y66" s="13"/>
      <c r="Z66" s="13"/>
      <c r="AA66" s="13"/>
      <c r="AB66" s="40"/>
      <c r="AC66" s="678"/>
      <c r="AD66" s="545"/>
      <c r="AE66" s="543"/>
      <c r="AF66" s="539"/>
      <c r="AG66" s="724"/>
      <c r="AH66" s="724"/>
      <c r="AI66" s="724"/>
      <c r="AJ66" s="724"/>
      <c r="AK66" s="187"/>
      <c r="AL66" s="810"/>
      <c r="AM66" s="810"/>
      <c r="AN66" s="810"/>
      <c r="AO66" s="810"/>
      <c r="AP66" s="811"/>
      <c r="AQ66" s="633"/>
    </row>
    <row r="67" spans="2:44" s="374" customFormat="1" ht="20" customHeight="1">
      <c r="B67" s="552"/>
      <c r="C67" s="537"/>
      <c r="D67" s="538"/>
      <c r="E67" s="686"/>
      <c r="F67" s="687"/>
      <c r="G67" s="688"/>
      <c r="H67" s="688"/>
      <c r="I67" s="688"/>
      <c r="J67" s="688"/>
      <c r="K67" s="688"/>
      <c r="L67" s="688"/>
      <c r="M67" s="688"/>
      <c r="N67" s="688"/>
      <c r="O67" s="688"/>
      <c r="P67" s="688"/>
      <c r="Q67" s="688"/>
      <c r="R67" s="688"/>
      <c r="S67" s="688"/>
      <c r="T67" s="688"/>
      <c r="U67" s="688"/>
      <c r="V67" s="688"/>
      <c r="W67" s="688"/>
      <c r="X67" s="688"/>
      <c r="Y67" s="688"/>
      <c r="Z67" s="688"/>
      <c r="AA67" s="13"/>
      <c r="AB67" s="40"/>
      <c r="AC67" s="678"/>
      <c r="AD67" s="545"/>
      <c r="AE67" s="543"/>
      <c r="AF67" s="539"/>
      <c r="AG67" s="724"/>
      <c r="AH67" s="724"/>
      <c r="AI67" s="724"/>
      <c r="AJ67" s="724"/>
      <c r="AK67" s="594"/>
      <c r="AL67" s="762" t="s">
        <v>613</v>
      </c>
      <c r="AM67" s="596"/>
      <c r="AN67" s="596"/>
      <c r="AO67" s="597"/>
      <c r="AP67" s="598"/>
      <c r="AQ67" s="636"/>
    </row>
    <row r="68" spans="2:44" s="374" customFormat="1" ht="20" customHeight="1">
      <c r="B68" s="552"/>
      <c r="C68" s="537"/>
      <c r="D68" s="538"/>
      <c r="E68" s="689"/>
      <c r="F68" s="690"/>
      <c r="G68" s="691"/>
      <c r="H68" s="691"/>
      <c r="I68" s="691"/>
      <c r="J68" s="691"/>
      <c r="K68" s="691"/>
      <c r="L68" s="691"/>
      <c r="M68" s="691"/>
      <c r="N68" s="691"/>
      <c r="O68" s="691"/>
      <c r="P68" s="691"/>
      <c r="Q68" s="691"/>
      <c r="R68" s="691"/>
      <c r="S68" s="691"/>
      <c r="T68" s="691"/>
      <c r="U68" s="691"/>
      <c r="V68" s="691"/>
      <c r="W68" s="691"/>
      <c r="X68" s="691"/>
      <c r="Y68" s="692"/>
      <c r="Z68" s="692"/>
      <c r="AA68" s="13"/>
      <c r="AB68" s="40"/>
      <c r="AC68" s="678"/>
      <c r="AD68" s="545"/>
      <c r="AE68" s="543"/>
      <c r="AF68" s="539"/>
      <c r="AG68" s="724"/>
      <c r="AH68" s="724"/>
      <c r="AI68" s="724"/>
      <c r="AJ68" s="724"/>
      <c r="AK68" s="630"/>
      <c r="AL68" s="1178" t="str">
        <f>AD36</f>
        <v>PEK. ACIAN</v>
      </c>
      <c r="AM68" s="1179"/>
      <c r="AN68" s="1179"/>
      <c r="AO68" s="1179"/>
      <c r="AP68" s="1179"/>
      <c r="AQ68" s="1180"/>
    </row>
    <row r="69" spans="2:44" s="374" customFormat="1" ht="20" customHeight="1" thickBot="1">
      <c r="B69" s="552"/>
      <c r="C69" s="537"/>
      <c r="D69" s="538"/>
      <c r="E69" s="693"/>
      <c r="F69" s="687"/>
      <c r="G69" s="688"/>
      <c r="H69" s="688"/>
      <c r="I69" s="688"/>
      <c r="J69" s="688"/>
      <c r="K69" s="688"/>
      <c r="L69" s="688"/>
      <c r="M69" s="688"/>
      <c r="N69" s="688"/>
      <c r="O69" s="688"/>
      <c r="P69" s="688"/>
      <c r="Q69" s="688"/>
      <c r="R69" s="688"/>
      <c r="S69" s="688"/>
      <c r="T69" s="688"/>
      <c r="U69" s="688"/>
      <c r="V69" s="688"/>
      <c r="W69" s="688"/>
      <c r="X69" s="688"/>
      <c r="Y69" s="694"/>
      <c r="Z69" s="692"/>
      <c r="AA69" s="13"/>
      <c r="AB69" s="40"/>
      <c r="AC69" s="678"/>
      <c r="AD69" s="545"/>
      <c r="AE69" s="543"/>
      <c r="AF69" s="539"/>
      <c r="AG69" s="724"/>
      <c r="AH69" s="724"/>
      <c r="AI69" s="724"/>
      <c r="AJ69" s="724"/>
      <c r="AK69" s="630"/>
      <c r="AL69" s="637" t="s">
        <v>139</v>
      </c>
      <c r="AM69" s="638" t="s">
        <v>140</v>
      </c>
      <c r="AN69" s="639" t="s">
        <v>141</v>
      </c>
      <c r="AO69" s="638" t="s">
        <v>142</v>
      </c>
      <c r="AP69" s="800" t="s">
        <v>143</v>
      </c>
      <c r="AQ69" s="801" t="s">
        <v>144</v>
      </c>
    </row>
    <row r="70" spans="2:44" s="374" customFormat="1" ht="20" customHeight="1">
      <c r="B70" s="552"/>
      <c r="C70" s="537"/>
      <c r="D70" s="538"/>
      <c r="E70" s="693"/>
      <c r="F70" s="687"/>
      <c r="G70" s="688"/>
      <c r="H70" s="688"/>
      <c r="I70" s="688"/>
      <c r="J70" s="688"/>
      <c r="K70" s="688"/>
      <c r="L70" s="688"/>
      <c r="M70" s="688"/>
      <c r="N70" s="688"/>
      <c r="O70" s="688"/>
      <c r="P70" s="688"/>
      <c r="Q70" s="688"/>
      <c r="R70" s="688"/>
      <c r="S70" s="688"/>
      <c r="T70" s="688"/>
      <c r="U70" s="688"/>
      <c r="V70" s="688"/>
      <c r="W70" s="688"/>
      <c r="X70" s="688"/>
      <c r="Y70" s="694"/>
      <c r="Z70" s="692"/>
      <c r="AA70" s="13"/>
      <c r="AB70" s="40"/>
      <c r="AC70" s="678"/>
      <c r="AD70" s="545"/>
      <c r="AE70" s="543"/>
      <c r="AF70" s="539"/>
      <c r="AG70" s="724"/>
      <c r="AH70" s="724"/>
      <c r="AI70" s="724"/>
      <c r="AJ70" s="724"/>
      <c r="AK70" s="630"/>
      <c r="AL70" s="641" t="s">
        <v>147</v>
      </c>
      <c r="AM70" s="642"/>
      <c r="AN70" s="643"/>
      <c r="AO70" s="642"/>
      <c r="AP70" s="798"/>
      <c r="AQ70" s="799"/>
    </row>
    <row r="71" spans="2:44" s="374" customFormat="1" ht="20" customHeight="1">
      <c r="B71" s="552"/>
      <c r="C71" s="537"/>
      <c r="D71" s="538"/>
      <c r="E71" s="693"/>
      <c r="F71" s="687"/>
      <c r="G71" s="688"/>
      <c r="H71" s="688"/>
      <c r="I71" s="688"/>
      <c r="J71" s="688"/>
      <c r="K71" s="688"/>
      <c r="L71" s="688"/>
      <c r="M71" s="688"/>
      <c r="N71" s="688"/>
      <c r="O71" s="688"/>
      <c r="P71" s="688"/>
      <c r="Q71" s="688"/>
      <c r="R71" s="688"/>
      <c r="S71" s="688"/>
      <c r="T71" s="688"/>
      <c r="U71" s="688"/>
      <c r="V71" s="688"/>
      <c r="W71" s="688"/>
      <c r="X71" s="688"/>
      <c r="Y71" s="694"/>
      <c r="Z71" s="692"/>
      <c r="AA71" s="13"/>
      <c r="AB71" s="40"/>
      <c r="AC71" s="678"/>
      <c r="AD71" s="545"/>
      <c r="AE71" s="543"/>
      <c r="AF71" s="539"/>
      <c r="AG71" s="724"/>
      <c r="AH71" s="724"/>
      <c r="AI71" s="724"/>
      <c r="AJ71" s="728"/>
      <c r="AK71" s="630"/>
      <c r="AL71" s="611" t="s">
        <v>120</v>
      </c>
      <c r="AM71" s="791">
        <v>0.2</v>
      </c>
      <c r="AN71" s="613">
        <f>$AE$39*AM71</f>
        <v>-6.7710000000000008</v>
      </c>
      <c r="AO71" s="536" t="s">
        <v>121</v>
      </c>
      <c r="AP71" s="614">
        <f>'Harga Satuan'!$J$176</f>
        <v>90000</v>
      </c>
      <c r="AQ71" s="645">
        <f t="shared" ref="AQ71:AQ72" si="5">AN71*AP71</f>
        <v>-609390.00000000012</v>
      </c>
      <c r="AR71" s="708"/>
    </row>
    <row r="72" spans="2:44" s="374" customFormat="1" ht="20" customHeight="1">
      <c r="B72" s="552"/>
      <c r="C72" s="537"/>
      <c r="D72" s="538"/>
      <c r="E72" s="693"/>
      <c r="F72" s="687"/>
      <c r="G72" s="688"/>
      <c r="H72" s="688"/>
      <c r="I72" s="688"/>
      <c r="J72" s="688"/>
      <c r="K72" s="688"/>
      <c r="L72" s="688"/>
      <c r="M72" s="688"/>
      <c r="N72" s="688"/>
      <c r="O72" s="688"/>
      <c r="P72" s="688"/>
      <c r="Q72" s="688"/>
      <c r="R72" s="688"/>
      <c r="S72" s="688"/>
      <c r="T72" s="688"/>
      <c r="U72" s="688"/>
      <c r="V72" s="688"/>
      <c r="W72" s="688"/>
      <c r="X72" s="688"/>
      <c r="Y72" s="694"/>
      <c r="Z72" s="692"/>
      <c r="AA72" s="13"/>
      <c r="AB72" s="40"/>
      <c r="AC72" s="678"/>
      <c r="AD72" s="545"/>
      <c r="AE72" s="543"/>
      <c r="AF72" s="539"/>
      <c r="AG72" s="724"/>
      <c r="AH72" s="724"/>
      <c r="AI72" s="724"/>
      <c r="AJ72" s="724"/>
      <c r="AK72" s="630"/>
      <c r="AL72" s="611" t="s">
        <v>123</v>
      </c>
      <c r="AM72" s="616">
        <v>0.1</v>
      </c>
      <c r="AN72" s="613">
        <f>$AE$39*AM72</f>
        <v>-3.3855000000000004</v>
      </c>
      <c r="AO72" s="536" t="s">
        <v>121</v>
      </c>
      <c r="AP72" s="614">
        <f>'Harga Satuan'!$J$178</f>
        <v>120000</v>
      </c>
      <c r="AQ72" s="646">
        <f t="shared" si="5"/>
        <v>-406260.00000000006</v>
      </c>
      <c r="AR72" s="708"/>
    </row>
    <row r="73" spans="2:44" s="374" customFormat="1" ht="20" customHeight="1">
      <c r="B73" s="552"/>
      <c r="C73" s="537"/>
      <c r="D73" s="538"/>
      <c r="E73" s="693"/>
      <c r="F73" s="687"/>
      <c r="G73" s="688"/>
      <c r="H73" s="688"/>
      <c r="I73" s="688"/>
      <c r="J73" s="688"/>
      <c r="K73" s="688"/>
      <c r="L73" s="688"/>
      <c r="M73" s="688"/>
      <c r="N73" s="688"/>
      <c r="O73" s="688"/>
      <c r="P73" s="688"/>
      <c r="Q73" s="688"/>
      <c r="R73" s="688"/>
      <c r="S73" s="688"/>
      <c r="T73" s="688"/>
      <c r="U73" s="688"/>
      <c r="V73" s="688"/>
      <c r="W73" s="688"/>
      <c r="X73" s="688"/>
      <c r="Y73" s="694"/>
      <c r="Z73" s="821"/>
      <c r="AA73" s="13"/>
      <c r="AB73" s="579"/>
      <c r="AC73" s="678"/>
      <c r="AD73" s="545"/>
      <c r="AE73" s="543"/>
      <c r="AF73" s="539"/>
      <c r="AG73" s="724"/>
      <c r="AH73" s="724"/>
      <c r="AI73" s="724"/>
      <c r="AJ73" s="724"/>
      <c r="AK73" s="630"/>
      <c r="AL73" s="611" t="s">
        <v>122</v>
      </c>
      <c r="AM73" s="612">
        <v>0.01</v>
      </c>
      <c r="AN73" s="613">
        <f>$AE$39*AM73</f>
        <v>-0.33855000000000007</v>
      </c>
      <c r="AO73" s="536" t="s">
        <v>121</v>
      </c>
      <c r="AP73" s="614">
        <f>'Harga Satuan'!$J$177</f>
        <v>130000</v>
      </c>
      <c r="AQ73" s="615">
        <f>AN73*AP73</f>
        <v>-44011.500000000007</v>
      </c>
      <c r="AR73" s="708"/>
    </row>
    <row r="74" spans="2:44" s="374" customFormat="1" ht="20" customHeight="1">
      <c r="B74" s="552"/>
      <c r="C74" s="537"/>
      <c r="D74" s="538"/>
      <c r="E74" s="693"/>
      <c r="F74" s="687"/>
      <c r="G74" s="688"/>
      <c r="H74" s="688"/>
      <c r="I74" s="688"/>
      <c r="J74" s="688"/>
      <c r="K74" s="688"/>
      <c r="L74" s="688"/>
      <c r="M74" s="688"/>
      <c r="N74" s="688"/>
      <c r="O74" s="688"/>
      <c r="P74" s="688"/>
      <c r="Q74" s="688"/>
      <c r="R74" s="688"/>
      <c r="S74" s="688"/>
      <c r="T74" s="688"/>
      <c r="U74" s="688"/>
      <c r="V74" s="688"/>
      <c r="W74" s="688"/>
      <c r="X74" s="688"/>
      <c r="Y74" s="694"/>
      <c r="Z74" s="692"/>
      <c r="AA74" s="13"/>
      <c r="AB74" s="579"/>
      <c r="AC74" s="678"/>
      <c r="AD74" s="545"/>
      <c r="AE74" s="543"/>
      <c r="AF74" s="539"/>
      <c r="AG74" s="724"/>
      <c r="AH74" s="724"/>
      <c r="AI74" s="724"/>
      <c r="AJ74" s="724"/>
      <c r="AL74" s="611" t="s">
        <v>124</v>
      </c>
      <c r="AM74" s="612">
        <v>0.01</v>
      </c>
      <c r="AN74" s="613">
        <f>$AE$39*AM74</f>
        <v>-0.33855000000000007</v>
      </c>
      <c r="AO74" s="536" t="s">
        <v>121</v>
      </c>
      <c r="AP74" s="614">
        <f>'Harga Satuan'!$J$179</f>
        <v>150000</v>
      </c>
      <c r="AQ74" s="615">
        <f t="shared" ref="AQ74" si="6">AN74*AP74</f>
        <v>-50782.500000000015</v>
      </c>
      <c r="AR74" s="708"/>
    </row>
    <row r="75" spans="2:44" s="374" customFormat="1" ht="20" customHeight="1">
      <c r="B75" s="552"/>
      <c r="C75" s="537"/>
      <c r="D75" s="538"/>
      <c r="E75" s="693"/>
      <c r="F75" s="687"/>
      <c r="G75" s="688"/>
      <c r="H75" s="688"/>
      <c r="I75" s="688"/>
      <c r="J75" s="688"/>
      <c r="K75" s="688"/>
      <c r="L75" s="688"/>
      <c r="M75" s="688"/>
      <c r="N75" s="688"/>
      <c r="O75" s="688"/>
      <c r="P75" s="688"/>
      <c r="Q75" s="688"/>
      <c r="R75" s="688"/>
      <c r="S75" s="688"/>
      <c r="T75" s="688"/>
      <c r="U75" s="688"/>
      <c r="V75" s="688"/>
      <c r="W75" s="688"/>
      <c r="X75" s="688"/>
      <c r="Y75" s="694"/>
      <c r="Z75" s="692"/>
      <c r="AA75" s="13"/>
      <c r="AB75" s="40"/>
      <c r="AC75" s="678"/>
      <c r="AD75" s="545"/>
      <c r="AE75" s="543"/>
      <c r="AF75" s="539"/>
      <c r="AG75" s="724"/>
      <c r="AH75" s="724"/>
      <c r="AI75" s="724"/>
      <c r="AJ75" s="724"/>
      <c r="AL75" s="641" t="s">
        <v>145</v>
      </c>
      <c r="AM75" s="642"/>
      <c r="AN75" s="643"/>
      <c r="AO75" s="642"/>
      <c r="AP75" s="640"/>
      <c r="AQ75" s="766"/>
    </row>
    <row r="76" spans="2:44" s="374" customFormat="1" ht="20" customHeight="1">
      <c r="B76" s="552"/>
      <c r="C76" s="537"/>
      <c r="D76" s="538"/>
      <c r="E76" s="822"/>
      <c r="F76" s="687"/>
      <c r="G76" s="688"/>
      <c r="H76" s="688"/>
      <c r="I76" s="688"/>
      <c r="J76" s="688"/>
      <c r="K76" s="688"/>
      <c r="L76" s="688"/>
      <c r="M76" s="688"/>
      <c r="N76" s="688"/>
      <c r="O76" s="780"/>
      <c r="P76" s="688"/>
      <c r="Q76" s="688"/>
      <c r="R76" s="688"/>
      <c r="S76" s="688"/>
      <c r="T76" s="688"/>
      <c r="U76" s="688"/>
      <c r="V76" s="688"/>
      <c r="W76" s="688"/>
      <c r="X76" s="688"/>
      <c r="Y76" s="694"/>
      <c r="Z76" s="692"/>
      <c r="AA76" s="13"/>
      <c r="AB76" s="40"/>
      <c r="AC76" s="678"/>
      <c r="AD76" s="545"/>
      <c r="AE76" s="543"/>
      <c r="AF76" s="539"/>
      <c r="AG76" s="724"/>
      <c r="AH76" s="724"/>
      <c r="AI76" s="724"/>
      <c r="AJ76" s="724"/>
      <c r="AK76" s="594"/>
      <c r="AL76" s="611" t="s">
        <v>340</v>
      </c>
      <c r="AM76" s="616">
        <v>3.25</v>
      </c>
      <c r="AN76" s="613">
        <f>$AE$39*AM76</f>
        <v>-110.02875000000002</v>
      </c>
      <c r="AO76" s="536" t="s">
        <v>112</v>
      </c>
      <c r="AP76" s="614">
        <f>'Harga Satuan'!$J$118/40</f>
        <v>1175</v>
      </c>
      <c r="AQ76" s="623">
        <f>AN76*AP76</f>
        <v>-129283.78125000001</v>
      </c>
    </row>
    <row r="77" spans="2:44" s="374" customFormat="1" ht="20" customHeight="1">
      <c r="B77" s="552"/>
      <c r="C77" s="537"/>
      <c r="D77" s="538"/>
      <c r="E77" s="693"/>
      <c r="F77" s="687"/>
      <c r="G77" s="688"/>
      <c r="H77" s="688"/>
      <c r="I77" s="688"/>
      <c r="J77" s="688"/>
      <c r="K77" s="688"/>
      <c r="L77" s="688"/>
      <c r="M77" s="688"/>
      <c r="N77" s="688"/>
      <c r="O77" s="688"/>
      <c r="P77" s="688"/>
      <c r="Q77" s="688"/>
      <c r="R77" s="688"/>
      <c r="S77" s="688"/>
      <c r="T77" s="688"/>
      <c r="U77" s="688"/>
      <c r="V77" s="688"/>
      <c r="W77" s="688"/>
      <c r="X77" s="688"/>
      <c r="Y77" s="694"/>
      <c r="Z77" s="692"/>
      <c r="AA77" s="13"/>
      <c r="AB77" s="40"/>
      <c r="AC77" s="678"/>
      <c r="AD77" s="545"/>
      <c r="AE77" s="543"/>
      <c r="AF77" s="539"/>
      <c r="AG77" s="724"/>
      <c r="AH77" s="724"/>
      <c r="AI77" s="724"/>
      <c r="AJ77" s="724"/>
      <c r="AK77" s="630"/>
      <c r="AL77" s="624"/>
      <c r="AM77" s="625"/>
      <c r="AN77" s="626"/>
      <c r="AO77" s="627"/>
      <c r="AP77" s="628"/>
      <c r="AQ77" s="629">
        <f>SUM(AQ71:AQ76)</f>
        <v>-1239727.7812500002</v>
      </c>
    </row>
    <row r="78" spans="2:44" s="374" customFormat="1" ht="20" customHeight="1">
      <c r="B78" s="552"/>
      <c r="C78" s="537"/>
      <c r="D78" s="538"/>
      <c r="E78" s="693"/>
      <c r="F78" s="687"/>
      <c r="G78" s="688"/>
      <c r="H78" s="688"/>
      <c r="I78" s="688"/>
      <c r="J78" s="688"/>
      <c r="K78" s="688"/>
      <c r="L78" s="688"/>
      <c r="M78" s="688"/>
      <c r="N78" s="688"/>
      <c r="O78" s="688"/>
      <c r="P78" s="688"/>
      <c r="Q78" s="688"/>
      <c r="R78" s="688"/>
      <c r="S78" s="688"/>
      <c r="T78" s="688"/>
      <c r="U78" s="688"/>
      <c r="V78" s="688"/>
      <c r="W78" s="688"/>
      <c r="X78" s="688"/>
      <c r="Y78" s="694"/>
      <c r="Z78" s="692"/>
      <c r="AA78" s="13"/>
      <c r="AB78" s="40"/>
      <c r="AC78" s="678"/>
      <c r="AD78" s="545"/>
      <c r="AE78" s="543"/>
      <c r="AF78" s="539"/>
      <c r="AG78" s="724"/>
      <c r="AH78" s="724"/>
      <c r="AI78" s="724"/>
      <c r="AJ78" s="724"/>
      <c r="AK78" s="630"/>
    </row>
    <row r="79" spans="2:44" s="374" customFormat="1" ht="20" customHeight="1">
      <c r="B79" s="552"/>
      <c r="C79" s="537"/>
      <c r="D79" s="538"/>
      <c r="E79" s="693"/>
      <c r="F79" s="687"/>
      <c r="G79" s="688"/>
      <c r="H79" s="688"/>
      <c r="I79" s="688"/>
      <c r="J79" s="688"/>
      <c r="K79" s="688"/>
      <c r="L79" s="688"/>
      <c r="M79" s="688"/>
      <c r="N79" s="688"/>
      <c r="O79" s="688"/>
      <c r="P79" s="688"/>
      <c r="Q79" s="688"/>
      <c r="R79" s="688"/>
      <c r="S79" s="688"/>
      <c r="T79" s="688"/>
      <c r="U79" s="688"/>
      <c r="V79" s="688"/>
      <c r="W79" s="688"/>
      <c r="X79" s="688"/>
      <c r="Y79" s="694"/>
      <c r="Z79" s="692"/>
      <c r="AA79" s="13"/>
      <c r="AB79" s="40"/>
      <c r="AC79" s="678"/>
      <c r="AD79" s="545"/>
      <c r="AE79" s="543"/>
      <c r="AF79" s="539"/>
      <c r="AG79" s="724"/>
      <c r="AH79" s="724"/>
      <c r="AI79" s="724"/>
      <c r="AJ79" s="724"/>
      <c r="AK79" s="630"/>
      <c r="AL79" s="631" t="s">
        <v>342</v>
      </c>
      <c r="AM79" s="631"/>
      <c r="AN79" s="631"/>
      <c r="AO79" s="631"/>
      <c r="AP79" s="632"/>
      <c r="AQ79" s="633"/>
    </row>
    <row r="80" spans="2:44" s="374" customFormat="1" ht="20" customHeight="1">
      <c r="B80" s="552"/>
      <c r="C80" s="537"/>
      <c r="D80" s="538"/>
      <c r="E80" s="693"/>
      <c r="F80" s="687"/>
      <c r="G80" s="688"/>
      <c r="H80" s="688"/>
      <c r="I80" s="688"/>
      <c r="J80" s="688"/>
      <c r="K80" s="688"/>
      <c r="L80" s="688"/>
      <c r="M80" s="688"/>
      <c r="N80" s="688"/>
      <c r="O80" s="688"/>
      <c r="P80" s="688"/>
      <c r="Q80" s="688"/>
      <c r="R80" s="688"/>
      <c r="S80" s="688"/>
      <c r="T80" s="688"/>
      <c r="U80" s="688"/>
      <c r="V80" s="688"/>
      <c r="W80" s="688"/>
      <c r="X80" s="688"/>
      <c r="Y80" s="694"/>
      <c r="Z80" s="692"/>
      <c r="AA80" s="13"/>
      <c r="AB80" s="579"/>
      <c r="AC80" s="678"/>
      <c r="AD80" s="545"/>
      <c r="AE80" s="543"/>
      <c r="AF80" s="539"/>
      <c r="AG80" s="724"/>
      <c r="AH80" s="724"/>
      <c r="AI80" s="724"/>
      <c r="AJ80" s="724"/>
      <c r="AK80" s="630"/>
      <c r="AL80" s="631" t="s">
        <v>343</v>
      </c>
      <c r="AM80" s="634">
        <f>AN76</f>
        <v>-110.02875000000002</v>
      </c>
      <c r="AN80" s="631" t="s">
        <v>344</v>
      </c>
      <c r="AO80" s="631">
        <v>40</v>
      </c>
      <c r="AP80" s="635" t="s">
        <v>146</v>
      </c>
      <c r="AQ80" s="784">
        <f>AM80/AO80</f>
        <v>-2.7507187500000003</v>
      </c>
    </row>
    <row r="81" spans="2:43" s="374" customFormat="1" ht="20" customHeight="1">
      <c r="B81" s="552"/>
      <c r="C81" s="537"/>
      <c r="D81" s="538"/>
      <c r="E81" s="693"/>
      <c r="F81" s="687"/>
      <c r="G81" s="688"/>
      <c r="H81" s="688"/>
      <c r="I81" s="688"/>
      <c r="J81" s="688"/>
      <c r="K81" s="688"/>
      <c r="L81" s="688"/>
      <c r="M81" s="688"/>
      <c r="N81" s="688"/>
      <c r="O81" s="688"/>
      <c r="P81" s="688"/>
      <c r="Q81" s="688"/>
      <c r="R81" s="688"/>
      <c r="S81" s="688"/>
      <c r="T81" s="688"/>
      <c r="U81" s="688"/>
      <c r="V81" s="688"/>
      <c r="W81" s="688"/>
      <c r="X81" s="688"/>
      <c r="Y81" s="694"/>
      <c r="Z81" s="692"/>
      <c r="AA81" s="13"/>
      <c r="AB81" s="40"/>
      <c r="AC81" s="678"/>
      <c r="AD81" s="545"/>
      <c r="AE81" s="543"/>
      <c r="AF81" s="539"/>
      <c r="AG81" s="724"/>
      <c r="AH81" s="724"/>
      <c r="AI81" s="724"/>
      <c r="AJ81" s="724"/>
      <c r="AK81" s="630"/>
    </row>
    <row r="82" spans="2:43" s="374" customFormat="1" ht="20" customHeight="1">
      <c r="B82" s="552"/>
      <c r="C82" s="537"/>
      <c r="D82" s="538"/>
      <c r="E82" s="693"/>
      <c r="F82" s="687"/>
      <c r="G82" s="688"/>
      <c r="H82" s="688"/>
      <c r="I82" s="688"/>
      <c r="J82" s="688"/>
      <c r="K82" s="688"/>
      <c r="L82" s="688"/>
      <c r="M82" s="688"/>
      <c r="N82" s="688"/>
      <c r="O82" s="688"/>
      <c r="P82" s="688"/>
      <c r="Q82" s="688"/>
      <c r="R82" s="688"/>
      <c r="S82" s="688"/>
      <c r="T82" s="688"/>
      <c r="U82" s="688"/>
      <c r="V82" s="688"/>
      <c r="W82" s="688"/>
      <c r="X82" s="688"/>
      <c r="Y82" s="694"/>
      <c r="Z82" s="692"/>
      <c r="AA82" s="13"/>
      <c r="AB82" s="40"/>
      <c r="AC82" s="678"/>
      <c r="AD82" s="545"/>
      <c r="AE82" s="543"/>
      <c r="AF82" s="539"/>
      <c r="AG82" s="724"/>
      <c r="AH82" s="724"/>
      <c r="AI82" s="724"/>
      <c r="AJ82" s="724"/>
      <c r="AK82" s="594"/>
      <c r="AL82" s="762" t="s">
        <v>614</v>
      </c>
      <c r="AM82" s="596"/>
      <c r="AN82" s="596"/>
      <c r="AO82" s="597"/>
      <c r="AP82" s="598"/>
      <c r="AQ82" s="636"/>
    </row>
    <row r="83" spans="2:43" s="374" customFormat="1" ht="20" customHeight="1">
      <c r="B83" s="552"/>
      <c r="C83" s="537"/>
      <c r="D83" s="538"/>
      <c r="E83" s="693"/>
      <c r="F83" s="687"/>
      <c r="G83" s="688"/>
      <c r="H83" s="688"/>
      <c r="I83" s="688"/>
      <c r="J83" s="688"/>
      <c r="K83" s="688"/>
      <c r="L83" s="688"/>
      <c r="M83" s="688"/>
      <c r="N83" s="688"/>
      <c r="O83" s="688"/>
      <c r="P83" s="688"/>
      <c r="Q83" s="688"/>
      <c r="R83" s="688"/>
      <c r="S83" s="688"/>
      <c r="T83" s="688"/>
      <c r="U83" s="688"/>
      <c r="V83" s="688"/>
      <c r="W83" s="688"/>
      <c r="X83" s="688"/>
      <c r="Y83" s="694"/>
      <c r="Z83" s="692"/>
      <c r="AA83" s="13"/>
      <c r="AB83" s="40"/>
      <c r="AC83" s="678"/>
      <c r="AD83" s="545"/>
      <c r="AE83" s="543"/>
      <c r="AF83" s="539"/>
      <c r="AG83" s="724"/>
      <c r="AH83" s="724"/>
      <c r="AI83" s="724"/>
      <c r="AJ83" s="724"/>
      <c r="AK83" s="630"/>
      <c r="AL83" s="1178">
        <f>AD75</f>
        <v>0</v>
      </c>
      <c r="AM83" s="1179"/>
      <c r="AN83" s="1179"/>
      <c r="AO83" s="1179"/>
      <c r="AP83" s="1179"/>
      <c r="AQ83" s="1180"/>
    </row>
    <row r="84" spans="2:43" s="374" customFormat="1" ht="20" customHeight="1" thickBot="1">
      <c r="B84" s="552"/>
      <c r="C84" s="537"/>
      <c r="D84" s="538"/>
      <c r="E84" s="693"/>
      <c r="F84" s="687"/>
      <c r="G84" s="688"/>
      <c r="H84" s="688"/>
      <c r="I84" s="688"/>
      <c r="J84" s="688"/>
      <c r="K84" s="688"/>
      <c r="L84" s="688"/>
      <c r="M84" s="688"/>
      <c r="N84" s="688"/>
      <c r="O84" s="688"/>
      <c r="P84" s="688"/>
      <c r="Q84" s="688"/>
      <c r="R84" s="688"/>
      <c r="S84" s="688"/>
      <c r="T84" s="688"/>
      <c r="U84" s="688"/>
      <c r="V84" s="688"/>
      <c r="W84" s="688"/>
      <c r="X84" s="688"/>
      <c r="Y84" s="694"/>
      <c r="Z84" s="692"/>
      <c r="AA84" s="13"/>
      <c r="AB84" s="40"/>
      <c r="AC84" s="678"/>
      <c r="AD84" s="545"/>
      <c r="AE84" s="543"/>
      <c r="AF84" s="539"/>
      <c r="AG84" s="724"/>
      <c r="AH84" s="724"/>
      <c r="AI84" s="724"/>
      <c r="AJ84" s="724"/>
      <c r="AK84" s="630"/>
      <c r="AL84" s="637" t="s">
        <v>139</v>
      </c>
      <c r="AM84" s="638" t="s">
        <v>140</v>
      </c>
      <c r="AN84" s="639" t="s">
        <v>141</v>
      </c>
      <c r="AO84" s="638" t="s">
        <v>142</v>
      </c>
      <c r="AP84" s="800" t="s">
        <v>143</v>
      </c>
      <c r="AQ84" s="801" t="s">
        <v>144</v>
      </c>
    </row>
    <row r="85" spans="2:43" s="374" customFormat="1" ht="20" customHeight="1">
      <c r="B85" s="552"/>
      <c r="C85" s="537"/>
      <c r="D85" s="538"/>
      <c r="E85" s="693"/>
      <c r="F85" s="687"/>
      <c r="G85" s="688"/>
      <c r="H85" s="688"/>
      <c r="I85" s="688"/>
      <c r="J85" s="688"/>
      <c r="K85" s="688"/>
      <c r="L85" s="688"/>
      <c r="M85" s="688"/>
      <c r="N85" s="688"/>
      <c r="O85" s="688"/>
      <c r="P85" s="688"/>
      <c r="Q85" s="688"/>
      <c r="R85" s="688"/>
      <c r="S85" s="688"/>
      <c r="T85" s="688"/>
      <c r="U85" s="688"/>
      <c r="V85" s="688"/>
      <c r="W85" s="688"/>
      <c r="X85" s="688"/>
      <c r="Y85" s="694"/>
      <c r="Z85" s="692"/>
      <c r="AA85" s="13"/>
      <c r="AB85" s="579"/>
      <c r="AC85" s="678"/>
      <c r="AD85" s="545"/>
      <c r="AE85" s="543"/>
      <c r="AF85" s="539"/>
      <c r="AG85" s="724"/>
      <c r="AH85" s="724"/>
      <c r="AI85" s="724"/>
      <c r="AJ85" s="724"/>
      <c r="AK85" s="630"/>
      <c r="AL85" s="641" t="s">
        <v>147</v>
      </c>
      <c r="AM85" s="642"/>
      <c r="AN85" s="643"/>
      <c r="AO85" s="642"/>
      <c r="AP85" s="798"/>
      <c r="AQ85" s="799"/>
    </row>
    <row r="86" spans="2:43" s="374" customFormat="1" ht="20" customHeight="1">
      <c r="B86" s="552"/>
      <c r="C86" s="537"/>
      <c r="D86" s="538"/>
      <c r="E86" s="695"/>
      <c r="F86" s="687"/>
      <c r="G86" s="688"/>
      <c r="H86" s="688"/>
      <c r="I86" s="688"/>
      <c r="J86" s="688"/>
      <c r="K86" s="688"/>
      <c r="L86" s="688"/>
      <c r="M86" s="688"/>
      <c r="N86" s="688"/>
      <c r="O86" s="688"/>
      <c r="P86" s="688"/>
      <c r="Q86" s="688"/>
      <c r="R86" s="688"/>
      <c r="S86" s="688"/>
      <c r="T86" s="688"/>
      <c r="U86" s="688"/>
      <c r="V86" s="688"/>
      <c r="W86" s="688"/>
      <c r="X86" s="688"/>
      <c r="Y86" s="694"/>
      <c r="Z86" s="692"/>
      <c r="AA86" s="13"/>
      <c r="AB86" s="40"/>
      <c r="AC86" s="678"/>
      <c r="AD86" s="545"/>
      <c r="AE86" s="543"/>
      <c r="AF86" s="539"/>
      <c r="AG86" s="724"/>
      <c r="AH86" s="724"/>
      <c r="AI86" s="724"/>
      <c r="AJ86" s="724"/>
      <c r="AK86" s="630"/>
      <c r="AL86" s="611" t="s">
        <v>120</v>
      </c>
      <c r="AM86" s="791">
        <v>0.02</v>
      </c>
      <c r="AN86" s="613">
        <f>$AE$44*AM86</f>
        <v>-0.67710000000000015</v>
      </c>
      <c r="AO86" s="536" t="s">
        <v>121</v>
      </c>
      <c r="AP86" s="614">
        <f>'Harga Satuan'!$J$176</f>
        <v>90000</v>
      </c>
      <c r="AQ86" s="645">
        <f t="shared" ref="AQ86:AQ87" si="7">AN86*AP86</f>
        <v>-60939.000000000015</v>
      </c>
    </row>
    <row r="87" spans="2:43" s="374" customFormat="1" ht="20" customHeight="1">
      <c r="B87" s="552"/>
      <c r="C87" s="537"/>
      <c r="D87" s="538"/>
      <c r="E87" s="696"/>
      <c r="F87" s="687"/>
      <c r="G87" s="688"/>
      <c r="H87" s="688"/>
      <c r="I87" s="688"/>
      <c r="J87" s="688"/>
      <c r="K87" s="688"/>
      <c r="L87" s="688"/>
      <c r="M87" s="688"/>
      <c r="N87" s="688"/>
      <c r="O87" s="688"/>
      <c r="P87" s="688"/>
      <c r="Q87" s="688"/>
      <c r="R87" s="688"/>
      <c r="S87" s="688"/>
      <c r="T87" s="688"/>
      <c r="U87" s="688"/>
      <c r="V87" s="688"/>
      <c r="W87" s="688"/>
      <c r="X87" s="688"/>
      <c r="Y87" s="694"/>
      <c r="Z87" s="692"/>
      <c r="AA87" s="13"/>
      <c r="AB87" s="579"/>
      <c r="AC87" s="678"/>
      <c r="AD87" s="545"/>
      <c r="AE87" s="543"/>
      <c r="AF87" s="539"/>
      <c r="AG87" s="724"/>
      <c r="AH87" s="724"/>
      <c r="AI87" s="724"/>
      <c r="AJ87" s="724"/>
      <c r="AK87" s="630"/>
      <c r="AL87" s="611" t="s">
        <v>123</v>
      </c>
      <c r="AM87" s="616">
        <v>6.3E-2</v>
      </c>
      <c r="AN87" s="613">
        <f t="shared" ref="AN87:AN89" si="8">$AE$44*AM87</f>
        <v>-2.1328650000000002</v>
      </c>
      <c r="AO87" s="536" t="s">
        <v>121</v>
      </c>
      <c r="AP87" s="614">
        <f>'Harga Satuan'!$J$178</f>
        <v>120000</v>
      </c>
      <c r="AQ87" s="646">
        <f t="shared" si="7"/>
        <v>-255943.80000000002</v>
      </c>
    </row>
    <row r="88" spans="2:43" s="374" customFormat="1" ht="20" customHeight="1">
      <c r="B88" s="552"/>
      <c r="C88" s="537"/>
      <c r="D88" s="538"/>
      <c r="E88" s="689"/>
      <c r="F88" s="697"/>
      <c r="G88" s="698"/>
      <c r="H88" s="698"/>
      <c r="I88" s="698"/>
      <c r="J88" s="698"/>
      <c r="K88" s="698"/>
      <c r="L88" s="698"/>
      <c r="M88" s="698"/>
      <c r="N88" s="698"/>
      <c r="O88" s="698"/>
      <c r="P88" s="698"/>
      <c r="Q88" s="698"/>
      <c r="R88" s="698"/>
      <c r="S88" s="698"/>
      <c r="T88" s="698"/>
      <c r="U88" s="698"/>
      <c r="V88" s="698"/>
      <c r="W88" s="698"/>
      <c r="X88" s="698"/>
      <c r="Y88" s="692"/>
      <c r="Z88" s="692"/>
      <c r="AA88" s="13"/>
      <c r="AB88" s="40"/>
      <c r="AC88" s="678"/>
      <c r="AD88" s="545"/>
      <c r="AE88" s="543"/>
      <c r="AF88" s="539"/>
      <c r="AG88" s="724"/>
      <c r="AH88" s="724"/>
      <c r="AI88" s="724"/>
      <c r="AJ88" s="724"/>
      <c r="AK88" s="630"/>
      <c r="AL88" s="611" t="s">
        <v>122</v>
      </c>
      <c r="AM88" s="612">
        <v>6.3E-3</v>
      </c>
      <c r="AN88" s="613">
        <f t="shared" si="8"/>
        <v>-0.21328650000000002</v>
      </c>
      <c r="AO88" s="536" t="s">
        <v>121</v>
      </c>
      <c r="AP88" s="614">
        <f>'Harga Satuan'!$J$177</f>
        <v>130000</v>
      </c>
      <c r="AQ88" s="615">
        <f>AN88*AP88</f>
        <v>-27727.245000000003</v>
      </c>
    </row>
    <row r="89" spans="2:43" s="374" customFormat="1" ht="20" customHeight="1">
      <c r="B89" s="552"/>
      <c r="C89" s="537"/>
      <c r="D89" s="538"/>
      <c r="E89" s="689"/>
      <c r="F89" s="699"/>
      <c r="G89" s="692"/>
      <c r="H89" s="821"/>
      <c r="I89" s="692"/>
      <c r="J89" s="692"/>
      <c r="K89" s="692"/>
      <c r="L89" s="823"/>
      <c r="M89" s="692"/>
      <c r="N89" s="692"/>
      <c r="O89" s="692"/>
      <c r="P89" s="692"/>
      <c r="Q89" s="692"/>
      <c r="R89" s="821"/>
      <c r="S89" s="692"/>
      <c r="T89" s="692"/>
      <c r="U89" s="692"/>
      <c r="V89" s="692"/>
      <c r="W89" s="692"/>
      <c r="X89" s="692"/>
      <c r="Y89" s="692"/>
      <c r="Z89" s="692"/>
      <c r="AA89" s="13"/>
      <c r="AB89" s="40"/>
      <c r="AC89" s="678"/>
      <c r="AD89" s="545"/>
      <c r="AE89" s="543"/>
      <c r="AF89" s="539"/>
      <c r="AG89" s="724"/>
      <c r="AH89" s="724"/>
      <c r="AI89" s="724"/>
      <c r="AJ89" s="724"/>
      <c r="AL89" s="611" t="s">
        <v>124</v>
      </c>
      <c r="AM89" s="616">
        <v>3.0000000000000001E-3</v>
      </c>
      <c r="AN89" s="613">
        <f t="shared" si="8"/>
        <v>-0.10156500000000002</v>
      </c>
      <c r="AO89" s="536" t="s">
        <v>121</v>
      </c>
      <c r="AP89" s="614">
        <f>'Harga Satuan'!$J$179</f>
        <v>150000</v>
      </c>
      <c r="AQ89" s="615">
        <f t="shared" ref="AQ89" si="9">AN89*AP89</f>
        <v>-15234.750000000002</v>
      </c>
    </row>
    <row r="90" spans="2:43" s="374" customFormat="1" ht="20" customHeight="1">
      <c r="B90" s="552"/>
      <c r="C90" s="537"/>
      <c r="D90" s="538"/>
      <c r="E90" s="689"/>
      <c r="F90" s="699"/>
      <c r="G90" s="692"/>
      <c r="H90" s="692"/>
      <c r="I90" s="692"/>
      <c r="J90" s="692"/>
      <c r="K90" s="692"/>
      <c r="L90" s="692"/>
      <c r="M90" s="692"/>
      <c r="N90" s="692"/>
      <c r="O90" s="692"/>
      <c r="P90" s="692"/>
      <c r="Q90" s="692"/>
      <c r="R90" s="692"/>
      <c r="S90" s="692"/>
      <c r="T90" s="692"/>
      <c r="U90" s="692"/>
      <c r="V90" s="692"/>
      <c r="W90" s="692"/>
      <c r="X90" s="692"/>
      <c r="Y90" s="692"/>
      <c r="Z90" s="692"/>
      <c r="AA90" s="13"/>
      <c r="AB90" s="40"/>
      <c r="AC90" s="678"/>
      <c r="AD90" s="545"/>
      <c r="AE90" s="543"/>
      <c r="AF90" s="539"/>
      <c r="AG90" s="724"/>
      <c r="AH90" s="724"/>
      <c r="AI90" s="724"/>
      <c r="AJ90" s="724"/>
      <c r="AL90" s="641" t="s">
        <v>145</v>
      </c>
      <c r="AM90" s="642"/>
      <c r="AN90" s="643"/>
      <c r="AO90" s="642"/>
      <c r="AP90" s="640"/>
      <c r="AQ90" s="766"/>
    </row>
    <row r="91" spans="2:43" s="374" customFormat="1" ht="20" customHeight="1">
      <c r="B91" s="552"/>
      <c r="C91" s="537"/>
      <c r="D91" s="538"/>
      <c r="E91" s="686"/>
      <c r="F91" s="687"/>
      <c r="G91" s="688"/>
      <c r="H91" s="688"/>
      <c r="I91" s="688"/>
      <c r="J91" s="688"/>
      <c r="K91" s="688"/>
      <c r="L91" s="688"/>
      <c r="M91" s="688"/>
      <c r="N91" s="688"/>
      <c r="O91" s="688"/>
      <c r="P91" s="688"/>
      <c r="Q91" s="688"/>
      <c r="R91" s="688"/>
      <c r="S91" s="688"/>
      <c r="U91" s="688"/>
      <c r="V91" s="688"/>
      <c r="W91" s="703"/>
      <c r="X91" s="688"/>
      <c r="Y91" s="688"/>
      <c r="Z91" s="688"/>
      <c r="AA91" s="13"/>
      <c r="AB91" s="40"/>
      <c r="AC91" s="678"/>
      <c r="AD91" s="545"/>
      <c r="AE91" s="543"/>
      <c r="AF91" s="539"/>
      <c r="AG91" s="724"/>
      <c r="AH91" s="724"/>
      <c r="AI91" s="724"/>
      <c r="AJ91" s="724"/>
      <c r="AK91" s="594"/>
      <c r="AL91" s="611" t="s">
        <v>433</v>
      </c>
      <c r="AM91" s="616">
        <v>0.1</v>
      </c>
      <c r="AN91" s="613">
        <f t="shared" ref="AN91:AN93" si="10">$AE$44*AM91</f>
        <v>-3.3855000000000004</v>
      </c>
      <c r="AO91" s="536" t="s">
        <v>112</v>
      </c>
      <c r="AP91" s="614">
        <f>'Harga Satuan'!$J$135</f>
        <v>20000</v>
      </c>
      <c r="AQ91" s="623">
        <f>AN91*AP91</f>
        <v>-67710.000000000015</v>
      </c>
    </row>
    <row r="92" spans="2:43" s="374" customFormat="1" ht="20" customHeight="1">
      <c r="B92" s="552"/>
      <c r="C92" s="537"/>
      <c r="D92" s="538"/>
      <c r="E92" s="538"/>
      <c r="F92" s="585"/>
      <c r="G92" s="13"/>
      <c r="H92" s="13"/>
      <c r="I92" s="13"/>
      <c r="J92" s="13"/>
      <c r="K92" s="13"/>
      <c r="L92" s="13"/>
      <c r="M92" s="13"/>
      <c r="N92" s="13"/>
      <c r="O92" s="13"/>
      <c r="P92" s="13"/>
      <c r="Q92" s="13"/>
      <c r="R92" s="13"/>
      <c r="S92" s="535"/>
      <c r="T92" s="13"/>
      <c r="U92" s="13"/>
      <c r="V92" s="13"/>
      <c r="W92" s="13"/>
      <c r="X92" s="703"/>
      <c r="Y92" s="780"/>
      <c r="Z92" s="13"/>
      <c r="AA92" s="13"/>
      <c r="AB92" s="40"/>
      <c r="AC92" s="678"/>
      <c r="AD92" s="545"/>
      <c r="AE92" s="543"/>
      <c r="AF92" s="539"/>
      <c r="AG92" s="724"/>
      <c r="AH92" s="724"/>
      <c r="AI92" s="724"/>
      <c r="AJ92" s="724"/>
      <c r="AK92" s="630"/>
      <c r="AL92" s="611" t="s">
        <v>434</v>
      </c>
      <c r="AM92" s="616">
        <v>0.1</v>
      </c>
      <c r="AN92" s="613">
        <f t="shared" si="10"/>
        <v>-3.3855000000000004</v>
      </c>
      <c r="AO92" s="788" t="s">
        <v>112</v>
      </c>
      <c r="AP92" s="614">
        <f>'Harga Satuan'!$J$133</f>
        <v>25000</v>
      </c>
      <c r="AQ92" s="623">
        <f>AN92*AP92</f>
        <v>-84637.500000000015</v>
      </c>
    </row>
    <row r="93" spans="2:43" s="374" customFormat="1" ht="20" customHeight="1">
      <c r="B93" s="552"/>
      <c r="C93" s="537"/>
      <c r="D93" s="538"/>
      <c r="E93" s="538"/>
      <c r="F93" s="585"/>
      <c r="G93" s="13"/>
      <c r="H93" s="13"/>
      <c r="I93" s="13"/>
      <c r="J93" s="13"/>
      <c r="K93" s="13"/>
      <c r="L93" s="13"/>
      <c r="M93" s="13"/>
      <c r="N93" s="13"/>
      <c r="O93" s="13"/>
      <c r="P93" s="13"/>
      <c r="Q93" s="13"/>
      <c r="R93" s="13"/>
      <c r="S93" s="535"/>
      <c r="T93" s="13"/>
      <c r="U93" s="13"/>
      <c r="V93" s="13"/>
      <c r="W93" s="13"/>
      <c r="Y93" s="703"/>
      <c r="Z93" s="780"/>
      <c r="AA93" s="13"/>
      <c r="AB93" s="40"/>
      <c r="AC93" s="678"/>
      <c r="AD93" s="545"/>
      <c r="AE93" s="543"/>
      <c r="AF93" s="539"/>
      <c r="AG93" s="724"/>
      <c r="AH93" s="724"/>
      <c r="AI93" s="724"/>
      <c r="AJ93" s="724"/>
      <c r="AK93" s="630"/>
      <c r="AL93" s="611" t="s">
        <v>435</v>
      </c>
      <c r="AM93" s="616">
        <v>0.26</v>
      </c>
      <c r="AN93" s="613">
        <f t="shared" si="10"/>
        <v>-8.8023000000000007</v>
      </c>
      <c r="AO93" s="788" t="s">
        <v>112</v>
      </c>
      <c r="AP93" s="614">
        <f>'Harga Satuan'!$J$134</f>
        <v>50000</v>
      </c>
      <c r="AQ93" s="623">
        <f>AN93*AP93</f>
        <v>-440115.00000000006</v>
      </c>
    </row>
    <row r="94" spans="2:43" s="374" customFormat="1" ht="20" customHeight="1">
      <c r="B94" s="552"/>
      <c r="C94" s="537"/>
      <c r="D94" s="538"/>
      <c r="E94" s="538"/>
      <c r="F94" s="585"/>
      <c r="G94" s="13"/>
      <c r="H94" s="13"/>
      <c r="I94" s="13"/>
      <c r="J94" s="13"/>
      <c r="K94" s="13"/>
      <c r="L94" s="13"/>
      <c r="M94" s="13"/>
      <c r="N94" s="13"/>
      <c r="O94" s="13"/>
      <c r="P94" s="13"/>
      <c r="Q94" s="13"/>
      <c r="R94" s="13"/>
      <c r="S94" s="535"/>
      <c r="T94" s="13"/>
      <c r="U94" s="13"/>
      <c r="V94" s="13"/>
      <c r="W94" s="13"/>
      <c r="Y94" s="703"/>
      <c r="Z94" s="780"/>
      <c r="AA94" s="13"/>
      <c r="AB94" s="40"/>
      <c r="AC94" s="678"/>
      <c r="AD94" s="545"/>
      <c r="AE94" s="543"/>
      <c r="AF94" s="539"/>
      <c r="AG94" s="724"/>
      <c r="AH94" s="724"/>
      <c r="AI94" s="724"/>
      <c r="AJ94" s="724"/>
      <c r="AK94" s="630"/>
      <c r="AL94" s="624"/>
      <c r="AM94" s="625"/>
      <c r="AN94" s="626"/>
      <c r="AO94" s="627"/>
      <c r="AP94" s="628"/>
      <c r="AQ94" s="629">
        <f>SUM(AQ86:AQ93)</f>
        <v>-952307.29500000016</v>
      </c>
    </row>
    <row r="95" spans="2:43" s="374" customFormat="1" ht="20" customHeight="1">
      <c r="B95" s="552"/>
      <c r="C95" s="537"/>
      <c r="D95" s="538"/>
      <c r="E95" s="538"/>
      <c r="F95" s="585"/>
      <c r="G95" s="13"/>
      <c r="H95" s="13"/>
      <c r="I95" s="13"/>
      <c r="J95" s="13"/>
      <c r="K95" s="13"/>
      <c r="L95" s="13"/>
      <c r="M95" s="13"/>
      <c r="N95" s="13"/>
      <c r="O95" s="13"/>
      <c r="P95" s="13"/>
      <c r="Q95" s="13"/>
      <c r="R95" s="13"/>
      <c r="S95" s="13"/>
      <c r="T95" s="13"/>
      <c r="U95" s="13"/>
      <c r="V95" s="13"/>
      <c r="W95" s="13"/>
      <c r="X95" s="13"/>
      <c r="Y95" s="13"/>
      <c r="Z95" s="13"/>
      <c r="AA95" s="13"/>
      <c r="AB95" s="40"/>
      <c r="AC95" s="678"/>
      <c r="AD95" s="545"/>
      <c r="AE95" s="543"/>
      <c r="AF95" s="539"/>
      <c r="AG95" s="724"/>
      <c r="AH95" s="724"/>
      <c r="AI95" s="724"/>
      <c r="AJ95" s="724"/>
      <c r="AK95" s="630"/>
      <c r="AL95" s="631"/>
      <c r="AM95" s="631"/>
      <c r="AN95" s="631"/>
      <c r="AO95" s="631"/>
      <c r="AP95" s="632"/>
      <c r="AQ95" s="633"/>
    </row>
    <row r="96" spans="2:43">
      <c r="AK96" s="630"/>
      <c r="AL96" s="631"/>
      <c r="AM96" s="634"/>
      <c r="AN96" s="631"/>
      <c r="AO96" s="631"/>
      <c r="AP96" s="906" t="s">
        <v>372</v>
      </c>
      <c r="AQ96" s="633">
        <f>AQ94+AQ77+AQ62+AQ47</f>
        <v>-5929737.1050000004</v>
      </c>
    </row>
  </sheetData>
  <mergeCells count="9">
    <mergeCell ref="AL68:AQ68"/>
    <mergeCell ref="AL83:AQ83"/>
    <mergeCell ref="B1:AF1"/>
    <mergeCell ref="C10:AB10"/>
    <mergeCell ref="AC10:AD10"/>
    <mergeCell ref="C11:AB22"/>
    <mergeCell ref="D55:E55"/>
    <mergeCell ref="AL36:AQ36"/>
    <mergeCell ref="AL52:AQ52"/>
  </mergeCells>
  <pageMargins left="0.51180555555555596" right="0.43263888888888902" top="0.94374999999999998" bottom="0.59027777777777801" header="0.59027777777777801" footer="0.59027777777777801"/>
  <pageSetup paperSize="256" scale="10"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0408B-BF5C-4DFF-BED9-7B9A79D8DD4D}">
  <sheetPr>
    <tabColor rgb="FF00B050"/>
  </sheetPr>
  <dimension ref="B1:BN96"/>
  <sheetViews>
    <sheetView view="pageBreakPreview" topLeftCell="A59" zoomScale="85" zoomScaleNormal="90" zoomScaleSheetLayoutView="85" workbookViewId="0">
      <selection activeCell="AN82" sqref="AN82"/>
    </sheetView>
  </sheetViews>
  <sheetFormatPr baseColWidth="10" defaultColWidth="9.1640625" defaultRowHeight="13"/>
  <cols>
    <col min="1" max="1" width="1.33203125" style="375" customWidth="1"/>
    <col min="2" max="2" width="4.5" style="13" customWidth="1"/>
    <col min="3" max="28" width="4.83203125" style="95" customWidth="1"/>
    <col min="29" max="29" width="6.1640625" style="376" customWidth="1"/>
    <col min="30" max="30" width="29.5" style="376" customWidth="1"/>
    <col min="31" max="31" width="9.33203125" style="377" customWidth="1"/>
    <col min="32" max="32" width="6.33203125" style="378" customWidth="1"/>
    <col min="33" max="36" width="8.83203125" style="687" customWidth="1"/>
    <col min="37" max="37" width="4.5" style="375" customWidth="1"/>
    <col min="38" max="38" width="26.1640625" style="375" customWidth="1"/>
    <col min="39" max="39" width="12.6640625" style="375" customWidth="1"/>
    <col min="40" max="40" width="10.83203125" style="375" customWidth="1"/>
    <col min="41" max="41" width="9.33203125" style="375" customWidth="1"/>
    <col min="42" max="42" width="10.83203125" style="375" customWidth="1"/>
    <col min="43" max="43" width="13.33203125" style="375" customWidth="1"/>
    <col min="44" max="44" width="11.5" style="375" customWidth="1"/>
    <col min="45" max="16384" width="9.1640625" style="375"/>
  </cols>
  <sheetData>
    <row r="1" spans="2:37">
      <c r="B1" s="1198" t="s">
        <v>125</v>
      </c>
      <c r="C1" s="1198"/>
      <c r="D1" s="1198"/>
      <c r="E1" s="1198"/>
      <c r="F1" s="1198"/>
      <c r="G1" s="1198"/>
      <c r="H1" s="1198"/>
      <c r="I1" s="1198"/>
      <c r="J1" s="1198"/>
      <c r="K1" s="1198"/>
      <c r="L1" s="1198"/>
      <c r="M1" s="1198"/>
      <c r="N1" s="1198"/>
      <c r="O1" s="1198"/>
      <c r="P1" s="1198"/>
      <c r="Q1" s="1198"/>
      <c r="R1" s="1198"/>
      <c r="S1" s="1198"/>
      <c r="T1" s="1198"/>
      <c r="U1" s="1198"/>
      <c r="V1" s="1198"/>
      <c r="W1" s="1198"/>
      <c r="X1" s="1198"/>
      <c r="Y1" s="1198"/>
      <c r="Z1" s="1198"/>
      <c r="AA1" s="1198"/>
      <c r="AB1" s="1198"/>
      <c r="AC1" s="1198"/>
      <c r="AD1" s="1198"/>
      <c r="AE1" s="1198"/>
      <c r="AF1" s="1198"/>
    </row>
    <row r="2" spans="2:37" ht="6.75" customHeight="1">
      <c r="B2" s="372"/>
      <c r="C2" s="808"/>
      <c r="D2" s="808"/>
      <c r="E2" s="808"/>
      <c r="F2" s="808"/>
      <c r="G2" s="808"/>
      <c r="H2" s="808"/>
      <c r="I2" s="808"/>
      <c r="J2" s="808"/>
      <c r="K2" s="808"/>
      <c r="L2" s="808"/>
      <c r="M2" s="808"/>
      <c r="N2" s="808"/>
      <c r="O2" s="808"/>
      <c r="P2" s="808"/>
      <c r="Q2" s="808"/>
      <c r="R2" s="808"/>
      <c r="S2" s="808"/>
      <c r="T2" s="808"/>
      <c r="U2" s="808"/>
      <c r="V2" s="808"/>
      <c r="W2" s="808"/>
      <c r="X2" s="808"/>
      <c r="Y2" s="808"/>
      <c r="Z2" s="808"/>
      <c r="AA2" s="808"/>
      <c r="AB2" s="808"/>
      <c r="AC2" s="383"/>
      <c r="AD2" s="383"/>
      <c r="AE2" s="383"/>
      <c r="AF2" s="383"/>
    </row>
    <row r="3" spans="2:37" s="373" customFormat="1" ht="9.75" customHeight="1">
      <c r="B3" s="380" t="s">
        <v>126</v>
      </c>
      <c r="E3" s="555" t="s">
        <v>305</v>
      </c>
      <c r="F3" s="379"/>
      <c r="G3" s="379"/>
      <c r="H3" s="379"/>
      <c r="I3" s="379"/>
      <c r="J3" s="379"/>
      <c r="K3" s="379"/>
      <c r="L3" s="379"/>
      <c r="M3" s="379"/>
      <c r="N3" s="379"/>
      <c r="O3" s="379"/>
      <c r="P3" s="379"/>
      <c r="Q3" s="379"/>
      <c r="R3" s="379"/>
      <c r="S3" s="379"/>
      <c r="T3" s="379"/>
      <c r="U3" s="379"/>
      <c r="V3" s="379"/>
      <c r="W3" s="379"/>
      <c r="X3" s="379"/>
      <c r="Y3" s="379"/>
      <c r="Z3" s="379"/>
      <c r="AA3" s="379"/>
      <c r="AB3" s="377"/>
      <c r="AC3" s="384"/>
      <c r="AD3" s="385" t="s">
        <v>2</v>
      </c>
      <c r="AE3" s="377"/>
      <c r="AF3" s="386"/>
      <c r="AG3" s="725"/>
      <c r="AH3" s="725"/>
      <c r="AI3" s="725"/>
      <c r="AJ3" s="725"/>
    </row>
    <row r="4" spans="2:37" s="373" customFormat="1" ht="9.75" customHeight="1">
      <c r="B4" s="380" t="s">
        <v>127</v>
      </c>
      <c r="E4" s="380" t="str">
        <f>":"&amp;" "&amp;INPUT!M10</f>
        <v>: Dusun…</v>
      </c>
      <c r="F4" s="380"/>
      <c r="G4" s="380"/>
      <c r="H4" s="380"/>
      <c r="I4" s="380"/>
      <c r="J4" s="380"/>
      <c r="K4" s="380"/>
      <c r="L4" s="380"/>
      <c r="M4" s="380"/>
      <c r="N4" s="380"/>
      <c r="O4" s="380"/>
      <c r="P4" s="380"/>
      <c r="Q4" s="380"/>
      <c r="R4" s="380"/>
      <c r="S4" s="380"/>
      <c r="T4" s="380"/>
      <c r="U4" s="380"/>
      <c r="V4" s="380"/>
      <c r="W4" s="380"/>
      <c r="X4" s="380"/>
      <c r="Y4" s="380"/>
      <c r="Z4" s="380"/>
      <c r="AA4" s="380"/>
      <c r="AB4" s="379"/>
      <c r="AC4" s="376"/>
      <c r="AD4" s="385" t="s">
        <v>2</v>
      </c>
      <c r="AE4" s="377"/>
      <c r="AF4" s="386"/>
      <c r="AG4" s="725"/>
      <c r="AH4" s="725"/>
      <c r="AI4" s="725"/>
      <c r="AJ4" s="725"/>
    </row>
    <row r="5" spans="2:37" s="373" customFormat="1" ht="9.75" customHeight="1">
      <c r="B5" s="380"/>
      <c r="E5" s="379" t="str">
        <f>":"&amp;" "&amp;"Desa"&amp;" "&amp;INPUT!M9</f>
        <v>: Desa bbb</v>
      </c>
      <c r="F5" s="379"/>
      <c r="G5" s="379"/>
      <c r="H5" s="379"/>
      <c r="I5" s="379"/>
      <c r="J5" s="379"/>
      <c r="K5" s="379"/>
      <c r="L5" s="379"/>
      <c r="M5" s="379"/>
      <c r="N5" s="379"/>
      <c r="O5" s="379"/>
      <c r="P5" s="379"/>
      <c r="Q5" s="379"/>
      <c r="R5" s="379"/>
      <c r="S5" s="379"/>
      <c r="T5" s="379"/>
      <c r="U5" s="379"/>
      <c r="V5" s="379"/>
      <c r="W5" s="379"/>
      <c r="X5" s="379"/>
      <c r="Y5" s="379"/>
      <c r="Z5" s="379"/>
      <c r="AA5" s="379"/>
      <c r="AB5" s="380"/>
      <c r="AC5" s="376"/>
      <c r="AD5" s="385"/>
      <c r="AE5" s="377"/>
      <c r="AF5" s="386"/>
      <c r="AG5" s="725"/>
      <c r="AH5" s="725"/>
      <c r="AI5" s="725"/>
      <c r="AJ5" s="725"/>
    </row>
    <row r="6" spans="2:37" s="373" customFormat="1" ht="9.75" customHeight="1">
      <c r="B6" s="380"/>
      <c r="E6" s="379" t="str">
        <f>":"&amp;" "&amp;INPUT!C8&amp;" "&amp;INPUT!M8</f>
        <v>: Kecamatan aaaaa</v>
      </c>
      <c r="F6" s="379"/>
      <c r="G6" s="379"/>
      <c r="H6" s="379"/>
      <c r="I6" s="379"/>
      <c r="J6" s="379"/>
      <c r="K6" s="379"/>
      <c r="L6" s="379"/>
      <c r="M6" s="379"/>
      <c r="N6" s="379"/>
      <c r="O6" s="379"/>
      <c r="P6" s="379"/>
      <c r="Q6" s="379"/>
      <c r="R6" s="379"/>
      <c r="S6" s="379"/>
      <c r="T6" s="379"/>
      <c r="U6" s="379"/>
      <c r="V6" s="379"/>
      <c r="W6" s="379"/>
      <c r="X6" s="379"/>
      <c r="Y6" s="379"/>
      <c r="Z6" s="379"/>
      <c r="AA6" s="379"/>
      <c r="AB6" s="380"/>
      <c r="AC6" s="376"/>
      <c r="AD6" s="385"/>
      <c r="AE6" s="377"/>
      <c r="AF6" s="386"/>
      <c r="AG6" s="725"/>
      <c r="AH6" s="725"/>
      <c r="AI6" s="725"/>
      <c r="AJ6" s="725"/>
    </row>
    <row r="7" spans="2:37" s="373" customFormat="1" ht="9.75" customHeight="1">
      <c r="B7" s="380" t="s">
        <v>128</v>
      </c>
      <c r="E7" s="379" t="str">
        <f>":"&amp;" "&amp;INPUT!M5</f>
        <v>: 2021</v>
      </c>
      <c r="F7" s="379"/>
      <c r="G7" s="379"/>
      <c r="H7" s="379"/>
      <c r="I7" s="379"/>
      <c r="J7" s="379"/>
      <c r="K7" s="379"/>
      <c r="L7" s="379"/>
      <c r="M7" s="379"/>
      <c r="N7" s="379"/>
      <c r="O7" s="379"/>
      <c r="P7" s="379"/>
      <c r="Q7" s="379"/>
      <c r="R7" s="379"/>
      <c r="S7" s="379"/>
      <c r="T7" s="379"/>
      <c r="U7" s="379"/>
      <c r="V7" s="379"/>
      <c r="W7" s="379"/>
      <c r="X7" s="379"/>
      <c r="Y7" s="379"/>
      <c r="Z7" s="379"/>
      <c r="AA7" s="379"/>
      <c r="AB7" s="380"/>
      <c r="AC7" s="376"/>
      <c r="AD7" s="385" t="s">
        <v>2</v>
      </c>
      <c r="AE7" s="377"/>
      <c r="AF7" s="386"/>
      <c r="AG7" s="725"/>
      <c r="AH7" s="725"/>
      <c r="AI7" s="725"/>
      <c r="AJ7" s="725"/>
    </row>
    <row r="8" spans="2:37" s="373" customFormat="1" ht="9.75" customHeight="1">
      <c r="B8" s="380" t="s">
        <v>129</v>
      </c>
      <c r="E8" s="381"/>
      <c r="F8" s="381"/>
      <c r="G8" s="381"/>
      <c r="H8" s="381"/>
      <c r="I8" s="381"/>
      <c r="J8" s="381"/>
      <c r="K8" s="381"/>
      <c r="L8" s="381"/>
      <c r="M8" s="381"/>
      <c r="N8" s="381"/>
      <c r="O8" s="381"/>
      <c r="P8" s="381"/>
      <c r="Q8" s="381"/>
      <c r="R8" s="381"/>
      <c r="S8" s="381"/>
      <c r="T8" s="381"/>
      <c r="U8" s="381"/>
      <c r="V8" s="381"/>
      <c r="W8" s="381"/>
      <c r="X8" s="381"/>
      <c r="Y8" s="381"/>
      <c r="Z8" s="381"/>
      <c r="AA8" s="381"/>
      <c r="AB8" s="379"/>
      <c r="AC8" s="376"/>
      <c r="AD8" s="385" t="s">
        <v>2</v>
      </c>
      <c r="AE8" s="377"/>
      <c r="AF8" s="386"/>
      <c r="AG8" s="725"/>
      <c r="AH8" s="725"/>
      <c r="AI8" s="725"/>
      <c r="AJ8" s="725"/>
    </row>
    <row r="9" spans="2:37" ht="6.75" customHeight="1" thickBot="1">
      <c r="C9" s="308"/>
      <c r="D9" s="308"/>
      <c r="E9" s="308"/>
      <c r="F9" s="308"/>
      <c r="G9" s="308"/>
      <c r="H9" s="308"/>
      <c r="I9" s="308"/>
      <c r="J9" s="308"/>
      <c r="K9" s="308"/>
      <c r="L9" s="308"/>
      <c r="M9" s="308"/>
      <c r="N9" s="308"/>
      <c r="O9" s="308"/>
      <c r="P9" s="308"/>
      <c r="Q9" s="308"/>
      <c r="R9" s="308"/>
      <c r="S9" s="308"/>
      <c r="T9" s="308"/>
      <c r="U9" s="308"/>
      <c r="V9" s="308"/>
      <c r="W9" s="308"/>
      <c r="X9" s="308"/>
      <c r="Y9" s="308"/>
      <c r="Z9" s="308"/>
      <c r="AA9" s="308"/>
      <c r="AB9" s="308"/>
      <c r="AD9" s="385"/>
      <c r="AF9" s="386"/>
    </row>
    <row r="10" spans="2:37" s="374" customFormat="1" ht="15.75" customHeight="1" thickBot="1">
      <c r="B10" s="551" t="s">
        <v>90</v>
      </c>
      <c r="C10" s="1269" t="s">
        <v>130</v>
      </c>
      <c r="D10" s="1205"/>
      <c r="E10" s="1205"/>
      <c r="F10" s="1205"/>
      <c r="G10" s="1205"/>
      <c r="H10" s="1205"/>
      <c r="I10" s="1205"/>
      <c r="J10" s="1205"/>
      <c r="K10" s="1205"/>
      <c r="L10" s="1205"/>
      <c r="M10" s="1205"/>
      <c r="N10" s="1205"/>
      <c r="O10" s="1205"/>
      <c r="P10" s="1205"/>
      <c r="Q10" s="1205"/>
      <c r="R10" s="1205"/>
      <c r="S10" s="1205"/>
      <c r="T10" s="1205"/>
      <c r="U10" s="1205"/>
      <c r="V10" s="1205"/>
      <c r="W10" s="1205"/>
      <c r="X10" s="1205"/>
      <c r="Y10" s="1205"/>
      <c r="Z10" s="1205"/>
      <c r="AA10" s="1205"/>
      <c r="AB10" s="1270"/>
      <c r="AC10" s="1271" t="s">
        <v>125</v>
      </c>
      <c r="AD10" s="1271"/>
      <c r="AE10" s="387" t="s">
        <v>141</v>
      </c>
      <c r="AF10" s="714" t="s">
        <v>131</v>
      </c>
      <c r="AG10" s="715" t="s">
        <v>362</v>
      </c>
      <c r="AH10" s="715" t="s">
        <v>363</v>
      </c>
      <c r="AI10" s="715" t="s">
        <v>364</v>
      </c>
      <c r="AJ10" s="715" t="s">
        <v>365</v>
      </c>
      <c r="AK10" s="388"/>
    </row>
    <row r="11" spans="2:37" ht="15.75" hidden="1" customHeight="1">
      <c r="B11" s="552"/>
      <c r="C11" s="1192"/>
      <c r="D11" s="1193"/>
      <c r="E11" s="1193"/>
      <c r="F11" s="1193"/>
      <c r="G11" s="1193"/>
      <c r="H11" s="1193"/>
      <c r="I11" s="1193"/>
      <c r="J11" s="1193"/>
      <c r="K11" s="1193"/>
      <c r="L11" s="1193"/>
      <c r="M11" s="1193"/>
      <c r="N11" s="1193"/>
      <c r="O11" s="1193"/>
      <c r="P11" s="1193"/>
      <c r="Q11" s="1193"/>
      <c r="R11" s="1193"/>
      <c r="S11" s="1193"/>
      <c r="T11" s="1193"/>
      <c r="U11" s="1193"/>
      <c r="V11" s="1193"/>
      <c r="W11" s="1193"/>
      <c r="X11" s="1193"/>
      <c r="Y11" s="1193"/>
      <c r="Z11" s="1193"/>
      <c r="AA11" s="1193"/>
      <c r="AB11" s="1272"/>
      <c r="AC11" s="389"/>
      <c r="AD11" s="390"/>
      <c r="AE11" s="391"/>
      <c r="AF11" s="392"/>
    </row>
    <row r="12" spans="2:37" ht="15.75" hidden="1" customHeight="1">
      <c r="B12" s="552"/>
      <c r="C12" s="1192"/>
      <c r="D12" s="1193"/>
      <c r="E12" s="1193"/>
      <c r="F12" s="1193"/>
      <c r="G12" s="1193"/>
      <c r="H12" s="1193"/>
      <c r="I12" s="1193"/>
      <c r="J12" s="1193"/>
      <c r="K12" s="1193"/>
      <c r="L12" s="1193"/>
      <c r="M12" s="1193"/>
      <c r="N12" s="1193"/>
      <c r="O12" s="1193"/>
      <c r="P12" s="1193"/>
      <c r="Q12" s="1193"/>
      <c r="R12" s="1193"/>
      <c r="S12" s="1193"/>
      <c r="T12" s="1193"/>
      <c r="U12" s="1193"/>
      <c r="V12" s="1193"/>
      <c r="W12" s="1193"/>
      <c r="X12" s="1193"/>
      <c r="Y12" s="1193"/>
      <c r="Z12" s="1193"/>
      <c r="AA12" s="1193"/>
      <c r="AB12" s="1272"/>
      <c r="AC12" s="393"/>
      <c r="AD12" s="394"/>
      <c r="AE12" s="391"/>
      <c r="AF12" s="395"/>
    </row>
    <row r="13" spans="2:37" ht="15.75" hidden="1" customHeight="1">
      <c r="B13" s="552"/>
      <c r="C13" s="1192"/>
      <c r="D13" s="1193"/>
      <c r="E13" s="1193"/>
      <c r="F13" s="1193"/>
      <c r="G13" s="1193"/>
      <c r="H13" s="1193"/>
      <c r="I13" s="1193"/>
      <c r="J13" s="1193"/>
      <c r="K13" s="1193"/>
      <c r="L13" s="1193"/>
      <c r="M13" s="1193"/>
      <c r="N13" s="1193"/>
      <c r="O13" s="1193"/>
      <c r="P13" s="1193"/>
      <c r="Q13" s="1193"/>
      <c r="R13" s="1193"/>
      <c r="S13" s="1193"/>
      <c r="T13" s="1193"/>
      <c r="U13" s="1193"/>
      <c r="V13" s="1193"/>
      <c r="W13" s="1193"/>
      <c r="X13" s="1193"/>
      <c r="Y13" s="1193"/>
      <c r="Z13" s="1193"/>
      <c r="AA13" s="1193"/>
      <c r="AB13" s="1272"/>
      <c r="AC13" s="396"/>
      <c r="AD13" s="394"/>
      <c r="AE13" s="397"/>
      <c r="AF13" s="398"/>
    </row>
    <row r="14" spans="2:37" ht="15.75" hidden="1" customHeight="1">
      <c r="B14" s="552"/>
      <c r="C14" s="1192"/>
      <c r="D14" s="1193"/>
      <c r="E14" s="1193"/>
      <c r="F14" s="1193"/>
      <c r="G14" s="1193"/>
      <c r="H14" s="1193"/>
      <c r="I14" s="1193"/>
      <c r="J14" s="1193"/>
      <c r="K14" s="1193"/>
      <c r="L14" s="1193"/>
      <c r="M14" s="1193"/>
      <c r="N14" s="1193"/>
      <c r="O14" s="1193"/>
      <c r="P14" s="1193"/>
      <c r="Q14" s="1193"/>
      <c r="R14" s="1193"/>
      <c r="S14" s="1193"/>
      <c r="T14" s="1193"/>
      <c r="U14" s="1193"/>
      <c r="V14" s="1193"/>
      <c r="W14" s="1193"/>
      <c r="X14" s="1193"/>
      <c r="Y14" s="1193"/>
      <c r="Z14" s="1193"/>
      <c r="AA14" s="1193"/>
      <c r="AB14" s="1272"/>
      <c r="AC14" s="393"/>
      <c r="AD14" s="399"/>
      <c r="AE14" s="400"/>
      <c r="AF14" s="395"/>
    </row>
    <row r="15" spans="2:37" ht="15.75" hidden="1" customHeight="1">
      <c r="B15" s="552"/>
      <c r="C15" s="1192"/>
      <c r="D15" s="1193"/>
      <c r="E15" s="1193"/>
      <c r="F15" s="1193"/>
      <c r="G15" s="1193"/>
      <c r="H15" s="1193"/>
      <c r="I15" s="1193"/>
      <c r="J15" s="1193"/>
      <c r="K15" s="1193"/>
      <c r="L15" s="1193"/>
      <c r="M15" s="1193"/>
      <c r="N15" s="1193"/>
      <c r="O15" s="1193"/>
      <c r="P15" s="1193"/>
      <c r="Q15" s="1193"/>
      <c r="R15" s="1193"/>
      <c r="S15" s="1193"/>
      <c r="T15" s="1193"/>
      <c r="U15" s="1193"/>
      <c r="V15" s="1193"/>
      <c r="W15" s="1193"/>
      <c r="X15" s="1193"/>
      <c r="Y15" s="1193"/>
      <c r="Z15" s="1193"/>
      <c r="AA15" s="1193"/>
      <c r="AB15" s="1272"/>
      <c r="AC15" s="396"/>
      <c r="AD15" s="396"/>
      <c r="AE15" s="401"/>
      <c r="AF15" s="398"/>
    </row>
    <row r="16" spans="2:37" ht="15.75" hidden="1" customHeight="1">
      <c r="B16" s="552"/>
      <c r="C16" s="1192"/>
      <c r="D16" s="1193"/>
      <c r="E16" s="1193"/>
      <c r="F16" s="1193"/>
      <c r="G16" s="1193"/>
      <c r="H16" s="1193"/>
      <c r="I16" s="1193"/>
      <c r="J16" s="1193"/>
      <c r="K16" s="1193"/>
      <c r="L16" s="1193"/>
      <c r="M16" s="1193"/>
      <c r="N16" s="1193"/>
      <c r="O16" s="1193"/>
      <c r="P16" s="1193"/>
      <c r="Q16" s="1193"/>
      <c r="R16" s="1193"/>
      <c r="S16" s="1193"/>
      <c r="T16" s="1193"/>
      <c r="U16" s="1193"/>
      <c r="V16" s="1193"/>
      <c r="W16" s="1193"/>
      <c r="X16" s="1193"/>
      <c r="Y16" s="1193"/>
      <c r="Z16" s="1193"/>
      <c r="AA16" s="1193"/>
      <c r="AB16" s="1272"/>
      <c r="AC16" s="393"/>
      <c r="AE16" s="402"/>
      <c r="AF16" s="395"/>
    </row>
    <row r="17" spans="2:66" ht="15.75" hidden="1" customHeight="1">
      <c r="B17" s="552"/>
      <c r="C17" s="1192"/>
      <c r="D17" s="1193"/>
      <c r="E17" s="1193"/>
      <c r="F17" s="1193"/>
      <c r="G17" s="1193"/>
      <c r="H17" s="1193"/>
      <c r="I17" s="1193"/>
      <c r="J17" s="1193"/>
      <c r="K17" s="1193"/>
      <c r="L17" s="1193"/>
      <c r="M17" s="1193"/>
      <c r="N17" s="1193"/>
      <c r="O17" s="1193"/>
      <c r="P17" s="1193"/>
      <c r="Q17" s="1193"/>
      <c r="R17" s="1193"/>
      <c r="S17" s="1193"/>
      <c r="T17" s="1193"/>
      <c r="U17" s="1193"/>
      <c r="V17" s="1193"/>
      <c r="W17" s="1193"/>
      <c r="X17" s="1193"/>
      <c r="Y17" s="1193"/>
      <c r="Z17" s="1193"/>
      <c r="AA17" s="1193"/>
      <c r="AB17" s="1272"/>
      <c r="AC17" s="396"/>
      <c r="AE17" s="397"/>
      <c r="AF17" s="398"/>
    </row>
    <row r="18" spans="2:66" ht="15.75" hidden="1" customHeight="1">
      <c r="B18" s="552"/>
      <c r="C18" s="1192"/>
      <c r="D18" s="1193"/>
      <c r="E18" s="1193"/>
      <c r="F18" s="1193"/>
      <c r="G18" s="1193"/>
      <c r="H18" s="1193"/>
      <c r="I18" s="1193"/>
      <c r="J18" s="1193"/>
      <c r="K18" s="1193"/>
      <c r="L18" s="1193"/>
      <c r="M18" s="1193"/>
      <c r="N18" s="1193"/>
      <c r="O18" s="1193"/>
      <c r="P18" s="1193"/>
      <c r="Q18" s="1193"/>
      <c r="R18" s="1193"/>
      <c r="S18" s="1193"/>
      <c r="T18" s="1193"/>
      <c r="U18" s="1193"/>
      <c r="V18" s="1193"/>
      <c r="W18" s="1193"/>
      <c r="X18" s="1193"/>
      <c r="Y18" s="1193"/>
      <c r="Z18" s="1193"/>
      <c r="AA18" s="1193"/>
      <c r="AB18" s="1272"/>
      <c r="AC18" s="393"/>
      <c r="AD18" s="399"/>
      <c r="AE18" s="402"/>
      <c r="AF18" s="395"/>
    </row>
    <row r="19" spans="2:66" ht="15.75" hidden="1" customHeight="1">
      <c r="B19" s="552"/>
      <c r="C19" s="1192"/>
      <c r="D19" s="1193"/>
      <c r="E19" s="1193"/>
      <c r="F19" s="1193"/>
      <c r="G19" s="1193"/>
      <c r="H19" s="1193"/>
      <c r="I19" s="1193"/>
      <c r="J19" s="1193"/>
      <c r="K19" s="1193"/>
      <c r="L19" s="1193"/>
      <c r="M19" s="1193"/>
      <c r="N19" s="1193"/>
      <c r="O19" s="1193"/>
      <c r="P19" s="1193"/>
      <c r="Q19" s="1193"/>
      <c r="R19" s="1193"/>
      <c r="S19" s="1193"/>
      <c r="T19" s="1193"/>
      <c r="U19" s="1193"/>
      <c r="V19" s="1193"/>
      <c r="W19" s="1193"/>
      <c r="X19" s="1193"/>
      <c r="Y19" s="1193"/>
      <c r="Z19" s="1193"/>
      <c r="AA19" s="1193"/>
      <c r="AB19" s="1272"/>
      <c r="AC19" s="396"/>
      <c r="AD19" s="399"/>
      <c r="AE19" s="397"/>
      <c r="AF19" s="398"/>
    </row>
    <row r="20" spans="2:66" ht="15.75" hidden="1" customHeight="1">
      <c r="B20" s="552"/>
      <c r="C20" s="1192"/>
      <c r="D20" s="1193"/>
      <c r="E20" s="1193"/>
      <c r="F20" s="1193"/>
      <c r="G20" s="1193"/>
      <c r="H20" s="1193"/>
      <c r="I20" s="1193"/>
      <c r="J20" s="1193"/>
      <c r="K20" s="1193"/>
      <c r="L20" s="1193"/>
      <c r="M20" s="1193"/>
      <c r="N20" s="1193"/>
      <c r="O20" s="1193"/>
      <c r="P20" s="1193"/>
      <c r="Q20" s="1193"/>
      <c r="R20" s="1193"/>
      <c r="S20" s="1193"/>
      <c r="T20" s="1193"/>
      <c r="U20" s="1193"/>
      <c r="V20" s="1193"/>
      <c r="W20" s="1193"/>
      <c r="X20" s="1193"/>
      <c r="Y20" s="1193"/>
      <c r="Z20" s="1193"/>
      <c r="AA20" s="1193"/>
      <c r="AB20" s="1272"/>
      <c r="AC20" s="393"/>
      <c r="AD20" s="399"/>
      <c r="AE20" s="402"/>
      <c r="AF20" s="395"/>
    </row>
    <row r="21" spans="2:66" ht="15.75" hidden="1" customHeight="1">
      <c r="B21" s="552"/>
      <c r="C21" s="1192"/>
      <c r="D21" s="1193"/>
      <c r="E21" s="1193"/>
      <c r="F21" s="1193"/>
      <c r="G21" s="1193"/>
      <c r="H21" s="1193"/>
      <c r="I21" s="1193"/>
      <c r="J21" s="1193"/>
      <c r="K21" s="1193"/>
      <c r="L21" s="1193"/>
      <c r="M21" s="1193"/>
      <c r="N21" s="1193"/>
      <c r="O21" s="1193"/>
      <c r="P21" s="1193"/>
      <c r="Q21" s="1193"/>
      <c r="R21" s="1193"/>
      <c r="S21" s="1193"/>
      <c r="T21" s="1193"/>
      <c r="U21" s="1193"/>
      <c r="V21" s="1193"/>
      <c r="W21" s="1193"/>
      <c r="X21" s="1193"/>
      <c r="Y21" s="1193"/>
      <c r="Z21" s="1193"/>
      <c r="AA21" s="1193"/>
      <c r="AB21" s="1272"/>
      <c r="AC21" s="396"/>
      <c r="AD21" s="396"/>
      <c r="AE21" s="397"/>
      <c r="AF21" s="398"/>
    </row>
    <row r="22" spans="2:66" ht="15.75" hidden="1" customHeight="1">
      <c r="B22" s="552"/>
      <c r="C22" s="1192"/>
      <c r="D22" s="1193"/>
      <c r="E22" s="1193"/>
      <c r="F22" s="1193"/>
      <c r="G22" s="1193"/>
      <c r="H22" s="1193"/>
      <c r="I22" s="1193"/>
      <c r="J22" s="1193"/>
      <c r="K22" s="1193"/>
      <c r="L22" s="1193"/>
      <c r="M22" s="1193"/>
      <c r="N22" s="1193"/>
      <c r="O22" s="1193"/>
      <c r="P22" s="1193"/>
      <c r="Q22" s="1193"/>
      <c r="R22" s="1193"/>
      <c r="S22" s="1193"/>
      <c r="T22" s="1193"/>
      <c r="U22" s="1193"/>
      <c r="V22" s="1193"/>
      <c r="W22" s="1193"/>
      <c r="X22" s="1193"/>
      <c r="Y22" s="1193"/>
      <c r="Z22" s="1193"/>
      <c r="AA22" s="1193"/>
      <c r="AB22" s="1272"/>
      <c r="AC22" s="399"/>
      <c r="AD22" s="399"/>
      <c r="AE22" s="403"/>
      <c r="AF22" s="395"/>
    </row>
    <row r="23" spans="2:66" s="374" customFormat="1" ht="15.75" customHeight="1">
      <c r="B23" s="553"/>
      <c r="C23" s="12"/>
      <c r="D23" s="556"/>
      <c r="E23" s="382"/>
      <c r="F23" s="540"/>
      <c r="G23" s="13"/>
      <c r="H23" s="541"/>
      <c r="I23" s="541"/>
      <c r="J23" s="541"/>
      <c r="K23" s="541"/>
      <c r="L23" s="541"/>
      <c r="M23" s="541"/>
      <c r="N23" s="541"/>
      <c r="O23" s="541"/>
      <c r="P23" s="541"/>
      <c r="Q23" s="541"/>
      <c r="R23" s="541"/>
      <c r="S23" s="541"/>
      <c r="T23" s="541"/>
      <c r="U23" s="541"/>
      <c r="V23" s="541"/>
      <c r="W23" s="541"/>
      <c r="X23" s="541"/>
      <c r="Y23" s="541"/>
      <c r="Z23" s="541"/>
      <c r="AA23" s="541"/>
      <c r="AB23" s="404"/>
      <c r="AC23" s="674"/>
      <c r="AD23" s="405"/>
      <c r="AE23" s="406"/>
      <c r="AF23" s="407"/>
      <c r="AG23" s="724"/>
      <c r="AH23" s="724"/>
      <c r="AI23" s="724"/>
      <c r="AJ23" s="724"/>
    </row>
    <row r="24" spans="2:66" s="374" customFormat="1" ht="15.75" customHeight="1">
      <c r="B24" s="552"/>
      <c r="C24" s="12"/>
      <c r="D24" s="709"/>
      <c r="E24" s="372"/>
      <c r="F24" s="540"/>
      <c r="G24" s="13"/>
      <c r="H24" s="535"/>
      <c r="I24" s="535"/>
      <c r="J24" s="535"/>
      <c r="K24" s="535"/>
      <c r="L24" s="535"/>
      <c r="M24" s="535"/>
      <c r="N24" s="535"/>
      <c r="O24" s="535"/>
      <c r="P24" s="535"/>
      <c r="R24" s="535"/>
      <c r="T24" s="535"/>
      <c r="U24" s="535"/>
      <c r="V24" s="535"/>
      <c r="W24" s="535"/>
      <c r="X24" s="535"/>
      <c r="Y24" s="535"/>
      <c r="Z24" s="535"/>
      <c r="AA24" s="535"/>
      <c r="AB24" s="560"/>
      <c r="AC24" s="710"/>
      <c r="AD24" s="376"/>
      <c r="AE24" s="711"/>
      <c r="AF24" s="713"/>
      <c r="AG24" s="724"/>
      <c r="AH24" s="724"/>
      <c r="AI24" s="724"/>
      <c r="AJ24" s="724"/>
    </row>
    <row r="25" spans="2:66" s="374" customFormat="1" ht="15.75" customHeight="1">
      <c r="B25" s="552"/>
      <c r="C25" s="12"/>
      <c r="D25" s="709"/>
      <c r="E25" s="372"/>
      <c r="F25" s="540"/>
      <c r="G25" s="13"/>
      <c r="H25" s="535"/>
      <c r="I25" s="535"/>
      <c r="J25" s="535"/>
      <c r="K25" s="535"/>
      <c r="L25" s="535"/>
      <c r="M25" s="535"/>
      <c r="N25" s="535"/>
      <c r="O25" s="535"/>
      <c r="P25" s="535"/>
      <c r="R25" s="535"/>
      <c r="S25" s="535"/>
      <c r="T25" s="535"/>
      <c r="U25" s="535"/>
      <c r="V25" s="535"/>
      <c r="W25" s="850"/>
      <c r="X25" s="535"/>
      <c r="Y25" s="535"/>
      <c r="Z25" s="535"/>
      <c r="AA25" s="535"/>
      <c r="AB25" s="560"/>
      <c r="AC25" s="710"/>
      <c r="AD25" s="376"/>
      <c r="AE25" s="711"/>
      <c r="AF25" s="713"/>
      <c r="AG25" s="724"/>
      <c r="AH25" s="724"/>
      <c r="AI25" s="724"/>
      <c r="AJ25" s="724"/>
    </row>
    <row r="26" spans="2:66" s="374" customFormat="1" ht="15" customHeight="1">
      <c r="B26" s="552"/>
      <c r="C26" s="591"/>
      <c r="D26" s="558"/>
      <c r="E26" s="538"/>
      <c r="F26" s="592"/>
      <c r="G26" s="593"/>
      <c r="H26" s="657"/>
      <c r="I26" s="657"/>
      <c r="J26" s="657"/>
      <c r="K26" s="657"/>
      <c r="L26" s="657"/>
      <c r="M26" s="657"/>
      <c r="N26" s="657"/>
      <c r="O26" s="657"/>
      <c r="P26" s="657"/>
      <c r="Q26" s="657"/>
      <c r="R26" s="657"/>
      <c r="S26" s="657"/>
      <c r="T26" s="657"/>
      <c r="U26" s="657"/>
      <c r="V26" s="657"/>
      <c r="W26" s="657"/>
      <c r="X26" s="657"/>
      <c r="Y26" s="657"/>
      <c r="Z26" s="657"/>
      <c r="AA26" s="657"/>
      <c r="AB26" s="658"/>
      <c r="AC26" s="675"/>
      <c r="AE26" s="543"/>
      <c r="AF26" s="543"/>
      <c r="AG26" s="724"/>
      <c r="AH26" s="724"/>
      <c r="AI26" s="724"/>
      <c r="AJ26" s="724"/>
      <c r="BN26" s="374" t="s">
        <v>132</v>
      </c>
    </row>
    <row r="27" spans="2:66" s="374" customFormat="1" ht="15" customHeight="1">
      <c r="B27" s="552"/>
      <c r="C27" s="591"/>
      <c r="D27" s="558"/>
      <c r="E27" s="538"/>
      <c r="F27" s="592"/>
      <c r="G27" s="593"/>
      <c r="H27" s="542"/>
      <c r="I27" s="542"/>
      <c r="J27" s="542"/>
      <c r="K27" s="542"/>
      <c r="L27" s="542"/>
      <c r="M27" s="542"/>
      <c r="N27" s="542"/>
      <c r="O27" s="542"/>
      <c r="P27" s="542"/>
      <c r="Q27" s="542"/>
      <c r="R27" s="542"/>
      <c r="S27" s="542"/>
      <c r="T27" s="542"/>
      <c r="U27" s="542"/>
      <c r="V27" s="542"/>
      <c r="W27" s="542"/>
      <c r="X27" s="542"/>
      <c r="Y27" s="542"/>
      <c r="Z27" s="542"/>
      <c r="AA27" s="542"/>
      <c r="AB27" s="408"/>
      <c r="AC27" s="719">
        <v>1</v>
      </c>
      <c r="AD27" s="761" t="s">
        <v>351</v>
      </c>
      <c r="AE27" s="721"/>
      <c r="AF27" s="539"/>
      <c r="AG27" s="808"/>
      <c r="AH27" s="808"/>
      <c r="AI27" s="808"/>
      <c r="AJ27" s="808"/>
    </row>
    <row r="28" spans="2:66" s="374" customFormat="1" ht="15" customHeight="1">
      <c r="B28" s="552"/>
      <c r="C28" s="591"/>
      <c r="D28" s="558"/>
      <c r="E28" s="372"/>
      <c r="F28" s="592"/>
      <c r="G28" s="593"/>
      <c r="H28" s="542"/>
      <c r="I28" s="542"/>
      <c r="J28" s="542"/>
      <c r="K28" s="542"/>
      <c r="L28" s="542"/>
      <c r="M28" s="542"/>
      <c r="N28" s="542"/>
      <c r="O28" s="542"/>
      <c r="P28" s="542"/>
      <c r="Q28" s="542"/>
      <c r="R28" s="542"/>
      <c r="S28" s="542"/>
      <c r="T28" s="542"/>
      <c r="U28" s="542"/>
      <c r="V28" s="542"/>
      <c r="W28" s="542"/>
      <c r="X28" s="542"/>
      <c r="Y28" s="542"/>
      <c r="Z28" s="542"/>
      <c r="AA28" s="542"/>
      <c r="AB28" s="408"/>
      <c r="AC28" s="716" t="s">
        <v>366</v>
      </c>
      <c r="AD28" s="544" t="s">
        <v>368</v>
      </c>
      <c r="AE28" s="543">
        <f>((M31*(F40+F47))+(S31*(Y40+Y46)))*'TOS PONDASI'!X90</f>
        <v>0</v>
      </c>
      <c r="AF28" s="539"/>
      <c r="AG28" s="687"/>
      <c r="AH28" s="687"/>
      <c r="AI28" s="687"/>
      <c r="AJ28" s="724"/>
    </row>
    <row r="29" spans="2:66" s="374" customFormat="1" ht="20" customHeight="1">
      <c r="B29" s="552"/>
      <c r="C29" s="591"/>
      <c r="D29" s="558"/>
      <c r="E29" s="372"/>
      <c r="F29" s="680"/>
      <c r="G29" s="681"/>
      <c r="H29" s="682"/>
      <c r="I29" s="682"/>
      <c r="J29" s="682"/>
      <c r="K29" s="682"/>
      <c r="L29" s="682"/>
      <c r="M29" s="682"/>
      <c r="N29" s="682"/>
      <c r="O29" s="682"/>
      <c r="P29" s="682"/>
      <c r="Q29" s="682"/>
      <c r="R29" s="682"/>
      <c r="S29" s="682"/>
      <c r="T29" s="682"/>
      <c r="U29" s="682"/>
      <c r="V29" s="682"/>
      <c r="W29" s="682"/>
      <c r="X29" s="682"/>
      <c r="Y29" s="682"/>
      <c r="Z29" s="542"/>
      <c r="AA29" s="542"/>
      <c r="AB29" s="648"/>
      <c r="AC29" s="716" t="s">
        <v>367</v>
      </c>
      <c r="AD29" s="544" t="s">
        <v>369</v>
      </c>
      <c r="AE29" s="718">
        <f>S55*Y50*'TOS PONDASI'!Z94</f>
        <v>0</v>
      </c>
      <c r="AF29" s="539"/>
      <c r="AG29" s="724"/>
      <c r="AH29" s="724"/>
      <c r="AI29" s="724"/>
      <c r="AJ29" s="724"/>
      <c r="AL29" s="841" t="s">
        <v>439</v>
      </c>
      <c r="AM29" s="649"/>
      <c r="AN29" s="649"/>
      <c r="AO29" s="649"/>
      <c r="AP29" s="649"/>
      <c r="AQ29" s="649"/>
    </row>
    <row r="30" spans="2:66" s="374" customFormat="1" ht="20" customHeight="1">
      <c r="B30" s="552"/>
      <c r="C30" s="591"/>
      <c r="D30" s="558"/>
      <c r="E30" s="372"/>
      <c r="F30" s="680"/>
      <c r="G30" s="681"/>
      <c r="H30" s="682"/>
      <c r="I30" s="682"/>
      <c r="J30" s="682"/>
      <c r="K30" s="759"/>
      <c r="L30" s="759"/>
      <c r="M30" s="759"/>
      <c r="N30" s="759"/>
      <c r="O30" s="759"/>
      <c r="P30" s="759"/>
      <c r="Q30" s="759"/>
      <c r="R30" s="759"/>
      <c r="S30" s="759"/>
      <c r="T30" s="759"/>
      <c r="U30" s="682"/>
      <c r="V30" s="682"/>
      <c r="W30" s="682"/>
      <c r="X30" s="682"/>
      <c r="Y30" s="682"/>
      <c r="Z30" s="542"/>
      <c r="AA30" s="542"/>
      <c r="AB30" s="408"/>
      <c r="AC30" s="676"/>
      <c r="AD30" s="544"/>
      <c r="AE30" s="543">
        <f>SUM(AE28:AE29)</f>
        <v>0</v>
      </c>
      <c r="AF30" s="543" t="s">
        <v>96</v>
      </c>
      <c r="AG30" s="726">
        <f>AN33</f>
        <v>0</v>
      </c>
      <c r="AH30" s="731"/>
      <c r="AI30" s="731"/>
      <c r="AJ30" s="731">
        <f>AN34</f>
        <v>0</v>
      </c>
      <c r="AL30" s="1178" t="str">
        <f>AD27</f>
        <v>URUGAN TANAH</v>
      </c>
      <c r="AM30" s="1179"/>
      <c r="AN30" s="1179"/>
      <c r="AO30" s="1179"/>
      <c r="AP30" s="1179"/>
      <c r="AQ30" s="1180"/>
    </row>
    <row r="31" spans="2:66" s="374" customFormat="1" ht="20" customHeight="1" thickBot="1">
      <c r="B31" s="552"/>
      <c r="C31" s="591"/>
      <c r="D31" s="558"/>
      <c r="E31" s="372"/>
      <c r="F31" s="680"/>
      <c r="G31" s="681"/>
      <c r="H31" s="682"/>
      <c r="I31" s="682"/>
      <c r="J31" s="682"/>
      <c r="K31" s="682"/>
      <c r="L31" s="682"/>
      <c r="M31" s="964">
        <f>'Bronjong 1'!Q29</f>
        <v>0</v>
      </c>
      <c r="N31" s="682"/>
      <c r="O31" s="682"/>
      <c r="P31" s="682"/>
      <c r="Q31" s="682"/>
      <c r="R31" s="682"/>
      <c r="S31" s="964">
        <f>'Bronjong 1'!W29</f>
        <v>0</v>
      </c>
      <c r="T31" s="682"/>
      <c r="U31" s="682"/>
      <c r="V31" s="682"/>
      <c r="W31" s="682"/>
      <c r="X31" s="682"/>
      <c r="Y31" s="682"/>
      <c r="Z31" s="542"/>
      <c r="AA31" s="542"/>
      <c r="AB31" s="408"/>
      <c r="AC31" s="719">
        <v>2</v>
      </c>
      <c r="AD31" s="761" t="s">
        <v>438</v>
      </c>
      <c r="AE31" s="721"/>
      <c r="AF31" s="539"/>
      <c r="AG31" s="687"/>
      <c r="AH31" s="687"/>
      <c r="AI31" s="687"/>
      <c r="AJ31" s="724"/>
      <c r="AL31" s="637" t="s">
        <v>139</v>
      </c>
      <c r="AM31" s="638" t="s">
        <v>140</v>
      </c>
      <c r="AN31" s="639" t="s">
        <v>141</v>
      </c>
      <c r="AO31" s="638" t="s">
        <v>142</v>
      </c>
      <c r="AP31" s="640" t="s">
        <v>143</v>
      </c>
      <c r="AQ31" s="807" t="s">
        <v>144</v>
      </c>
    </row>
    <row r="32" spans="2:66" s="374" customFormat="1" ht="20" customHeight="1">
      <c r="B32" s="552"/>
      <c r="C32" s="591"/>
      <c r="D32" s="558"/>
      <c r="E32" s="372"/>
      <c r="F32" s="680"/>
      <c r="G32" s="681"/>
      <c r="H32" s="682"/>
      <c r="I32" s="682"/>
      <c r="J32" s="682"/>
      <c r="K32" s="682"/>
      <c r="L32" s="682"/>
      <c r="M32" s="682"/>
      <c r="N32" s="682"/>
      <c r="O32" s="682"/>
      <c r="P32" s="682"/>
      <c r="Q32" s="682"/>
      <c r="R32" s="682"/>
      <c r="S32" s="682"/>
      <c r="T32" s="682"/>
      <c r="U32" s="682"/>
      <c r="V32" s="682"/>
      <c r="W32" s="682"/>
      <c r="X32" s="682"/>
      <c r="Y32" s="682"/>
      <c r="Z32" s="542"/>
      <c r="AA32" s="542"/>
      <c r="AB32" s="408"/>
      <c r="AC32" s="716" t="s">
        <v>366</v>
      </c>
      <c r="AD32" s="544" t="s">
        <v>368</v>
      </c>
      <c r="AE32" s="722">
        <f>((M31*(F40+F47))+(S31*(Y40+Y46)))*'TOS PONDASI'!$Z$73</f>
        <v>0</v>
      </c>
      <c r="AG32" s="724"/>
      <c r="AH32" s="724"/>
      <c r="AI32" s="724"/>
      <c r="AJ32" s="724"/>
      <c r="AL32" s="641" t="s">
        <v>147</v>
      </c>
      <c r="AM32" s="642"/>
      <c r="AN32" s="643"/>
      <c r="AO32" s="642"/>
      <c r="AP32" s="640"/>
      <c r="AQ32" s="807"/>
    </row>
    <row r="33" spans="2:66" s="374" customFormat="1" ht="20" customHeight="1">
      <c r="B33" s="552"/>
      <c r="C33" s="591"/>
      <c r="D33" s="558"/>
      <c r="E33" s="557"/>
      <c r="F33" s="680"/>
      <c r="G33" s="683"/>
      <c r="H33" s="682"/>
      <c r="I33" s="682"/>
      <c r="J33" s="682"/>
      <c r="K33" s="682"/>
      <c r="L33" s="682"/>
      <c r="M33" s="682"/>
      <c r="N33" s="682"/>
      <c r="O33" s="682"/>
      <c r="P33" s="682"/>
      <c r="Q33" s="682"/>
      <c r="R33" s="682"/>
      <c r="S33" s="682"/>
      <c r="T33" s="682"/>
      <c r="U33" s="682"/>
      <c r="V33" s="682"/>
      <c r="W33" s="682"/>
      <c r="X33" s="682"/>
      <c r="Y33" s="682"/>
      <c r="Z33" s="542"/>
      <c r="AA33" s="542"/>
      <c r="AB33" s="40"/>
      <c r="AC33" s="716" t="s">
        <v>367</v>
      </c>
      <c r="AD33" s="794" t="s">
        <v>369</v>
      </c>
      <c r="AE33" s="718">
        <f>S55*Y50*'TOS PONDASI'!Z73</f>
        <v>0</v>
      </c>
      <c r="AL33" s="652" t="s">
        <v>120</v>
      </c>
      <c r="AM33" s="653">
        <v>0.3</v>
      </c>
      <c r="AN33" s="654">
        <f>$AE$30*AM33</f>
        <v>0</v>
      </c>
      <c r="AO33" s="536" t="s">
        <v>121</v>
      </c>
      <c r="AP33" s="614">
        <f>'[32]Harga Satuan'!$J$146</f>
        <v>90000</v>
      </c>
      <c r="AQ33" s="645">
        <f>AN33*AP33</f>
        <v>0</v>
      </c>
      <c r="BN33" s="374" t="s">
        <v>134</v>
      </c>
    </row>
    <row r="34" spans="2:66" s="374" customFormat="1" ht="20" customHeight="1">
      <c r="B34" s="552"/>
      <c r="C34" s="591"/>
      <c r="D34" s="558"/>
      <c r="E34" s="557"/>
      <c r="F34" s="758"/>
      <c r="G34" s="683"/>
      <c r="H34" s="682"/>
      <c r="I34" s="682"/>
      <c r="J34" s="682"/>
      <c r="K34" s="682"/>
      <c r="L34" s="682"/>
      <c r="M34" s="682"/>
      <c r="N34" s="682"/>
      <c r="O34" s="682"/>
      <c r="P34" s="682"/>
      <c r="Q34" s="682"/>
      <c r="R34" s="682"/>
      <c r="S34" s="682"/>
      <c r="T34" s="682"/>
      <c r="U34" s="682"/>
      <c r="V34" s="682"/>
      <c r="W34" s="682"/>
      <c r="X34" s="682"/>
      <c r="Y34" s="682"/>
      <c r="Z34" s="542"/>
      <c r="AA34" s="542"/>
      <c r="AB34" s="40"/>
      <c r="AC34" s="717"/>
      <c r="AD34" s="717"/>
      <c r="AE34" s="559">
        <f>SUM(AE32:AE33)</f>
        <v>0</v>
      </c>
      <c r="AF34" s="543" t="s">
        <v>96</v>
      </c>
      <c r="AG34" s="726">
        <f>AN44</f>
        <v>0</v>
      </c>
      <c r="AH34" s="731"/>
      <c r="AI34" s="731"/>
      <c r="AJ34" s="793">
        <f>AN45</f>
        <v>0</v>
      </c>
      <c r="AL34" s="652" t="s">
        <v>124</v>
      </c>
      <c r="AM34" s="653">
        <v>0.01</v>
      </c>
      <c r="AN34" s="654">
        <f>$AE$30*AM34</f>
        <v>0</v>
      </c>
      <c r="AO34" s="536" t="s">
        <v>121</v>
      </c>
      <c r="AP34" s="614">
        <f>'[32]Harga Satuan'!$J$149</f>
        <v>140000</v>
      </c>
      <c r="AQ34" s="645">
        <f>AN34*AP34</f>
        <v>0</v>
      </c>
      <c r="AR34" s="622"/>
      <c r="BN34" s="374" t="s">
        <v>135</v>
      </c>
    </row>
    <row r="35" spans="2:66" s="374" customFormat="1" ht="20" customHeight="1">
      <c r="B35" s="552"/>
      <c r="C35" s="537"/>
      <c r="D35" s="538"/>
      <c r="E35" s="538"/>
      <c r="F35" s="682"/>
      <c r="G35" s="684"/>
      <c r="H35" s="682"/>
      <c r="I35" s="682"/>
      <c r="J35" s="682"/>
      <c r="K35" s="682"/>
      <c r="L35" s="682"/>
      <c r="M35" s="682"/>
      <c r="N35" s="682"/>
      <c r="O35" s="682"/>
      <c r="P35" s="682"/>
      <c r="Q35" s="682"/>
      <c r="R35" s="682"/>
      <c r="S35" s="682"/>
      <c r="T35" s="682"/>
      <c r="U35" s="682"/>
      <c r="V35" s="682"/>
      <c r="W35" s="682"/>
      <c r="X35" s="682"/>
      <c r="Y35" s="682"/>
      <c r="Z35" s="542"/>
      <c r="AA35" s="542"/>
      <c r="AB35" s="40"/>
      <c r="AC35" s="719">
        <v>3</v>
      </c>
      <c r="AD35" s="761" t="s">
        <v>440</v>
      </c>
      <c r="AE35" s="721"/>
      <c r="AF35" s="539"/>
      <c r="AG35" s="724"/>
      <c r="AH35" s="724"/>
      <c r="AI35" s="724"/>
      <c r="AJ35" s="724"/>
      <c r="AL35" s="641" t="s">
        <v>145</v>
      </c>
      <c r="AM35" s="642"/>
      <c r="AN35" s="643"/>
      <c r="AO35" s="642"/>
      <c r="AP35" s="640"/>
      <c r="AQ35" s="807"/>
      <c r="AR35" s="622"/>
    </row>
    <row r="36" spans="2:66" s="374" customFormat="1" ht="20" customHeight="1">
      <c r="B36" s="552"/>
      <c r="C36" s="537"/>
      <c r="D36" s="538"/>
      <c r="E36" s="538"/>
      <c r="F36" s="684"/>
      <c r="G36" s="684"/>
      <c r="H36" s="682"/>
      <c r="I36" s="682"/>
      <c r="J36" s="682"/>
      <c r="K36" s="682"/>
      <c r="L36" s="682"/>
      <c r="M36" s="682"/>
      <c r="N36" s="682"/>
      <c r="O36" s="682"/>
      <c r="P36" s="682"/>
      <c r="Q36" s="682"/>
      <c r="R36" s="682"/>
      <c r="S36" s="682"/>
      <c r="T36" s="682"/>
      <c r="U36" s="682"/>
      <c r="V36" s="682"/>
      <c r="W36" s="682"/>
      <c r="X36" s="682"/>
      <c r="Y36" s="682"/>
      <c r="Z36" s="542"/>
      <c r="AA36" s="542"/>
      <c r="AB36" s="40"/>
      <c r="AC36" s="716" t="s">
        <v>366</v>
      </c>
      <c r="AD36" s="544" t="s">
        <v>368</v>
      </c>
      <c r="AE36" s="543">
        <f>((M31*(F40+F47))+(S31*(Y40+Y46)))*'TOS PONDASI'!Z72</f>
        <v>0</v>
      </c>
      <c r="AF36" s="539"/>
      <c r="AG36" s="724"/>
      <c r="AH36" s="724"/>
      <c r="AI36" s="724"/>
      <c r="AJ36" s="724"/>
      <c r="AL36" s="652" t="s">
        <v>437</v>
      </c>
      <c r="AM36" s="653">
        <v>1.2</v>
      </c>
      <c r="AN36" s="654">
        <f>$AE$30*AM36</f>
        <v>0</v>
      </c>
      <c r="AO36" s="536" t="s">
        <v>133</v>
      </c>
      <c r="AP36" s="614">
        <f>'Harga Satuan'!$J$120</f>
        <v>100000</v>
      </c>
      <c r="AQ36" s="645">
        <f>AN36*AP36</f>
        <v>0</v>
      </c>
      <c r="AR36" s="622"/>
    </row>
    <row r="37" spans="2:66" s="374" customFormat="1" ht="20" customHeight="1">
      <c r="B37" s="552"/>
      <c r="C37" s="537"/>
      <c r="D37" s="372"/>
      <c r="E37" s="538"/>
      <c r="F37" s="684"/>
      <c r="G37" s="684"/>
      <c r="H37" s="682"/>
      <c r="I37" s="682"/>
      <c r="J37" s="682"/>
      <c r="K37" s="682"/>
      <c r="L37" s="682"/>
      <c r="M37" s="682"/>
      <c r="N37" s="682"/>
      <c r="O37" s="682"/>
      <c r="P37" s="682"/>
      <c r="Q37" s="682"/>
      <c r="R37" s="682"/>
      <c r="S37" s="682"/>
      <c r="T37" s="682"/>
      <c r="U37" s="682"/>
      <c r="V37" s="682"/>
      <c r="W37" s="682"/>
      <c r="X37" s="682"/>
      <c r="Y37" s="682"/>
      <c r="Z37" s="542"/>
      <c r="AA37" s="542"/>
      <c r="AB37" s="40"/>
      <c r="AC37" s="716" t="s">
        <v>367</v>
      </c>
      <c r="AD37" s="544" t="s">
        <v>369</v>
      </c>
      <c r="AE37" s="718">
        <f>S55*Y50*'TOS PONDASI'!Z72</f>
        <v>0</v>
      </c>
      <c r="AF37" s="539"/>
      <c r="AG37" s="724"/>
      <c r="AH37" s="724"/>
      <c r="AI37" s="724"/>
      <c r="AJ37" s="724"/>
      <c r="AL37" s="655"/>
      <c r="AM37" s="655"/>
      <c r="AN37" s="655"/>
      <c r="AO37" s="655"/>
      <c r="AP37" s="655"/>
      <c r="AQ37" s="656">
        <f>SUM(AQ33:AQ36)</f>
        <v>0</v>
      </c>
      <c r="AR37" s="622"/>
    </row>
    <row r="38" spans="2:66" s="374" customFormat="1" ht="20" customHeight="1">
      <c r="B38" s="552"/>
      <c r="C38" s="537"/>
      <c r="D38" s="372"/>
      <c r="E38" s="538"/>
      <c r="F38" s="684"/>
      <c r="G38" s="684"/>
      <c r="H38" s="684"/>
      <c r="I38" s="684"/>
      <c r="J38" s="684"/>
      <c r="K38" s="684"/>
      <c r="L38" s="684"/>
      <c r="M38" s="684"/>
      <c r="N38" s="684"/>
      <c r="O38" s="684"/>
      <c r="P38" s="684"/>
      <c r="Q38" s="684"/>
      <c r="R38" s="684"/>
      <c r="S38" s="684"/>
      <c r="T38" s="684"/>
      <c r="U38" s="684"/>
      <c r="V38" s="684"/>
      <c r="W38" s="684"/>
      <c r="X38" s="684"/>
      <c r="Y38" s="684"/>
      <c r="Z38" s="535"/>
      <c r="AA38" s="535"/>
      <c r="AB38" s="40"/>
      <c r="AC38" s="676"/>
      <c r="AD38" s="544"/>
      <c r="AE38" s="722">
        <f>SUM(AE36:AE37)</f>
        <v>0</v>
      </c>
      <c r="AF38" s="374" t="s">
        <v>96</v>
      </c>
      <c r="AG38" s="731">
        <f>AN54</f>
        <v>0</v>
      </c>
      <c r="AH38" s="731">
        <f>AN55</f>
        <v>0</v>
      </c>
      <c r="AI38" s="731">
        <f>AN56</f>
        <v>0</v>
      </c>
      <c r="AJ38" s="731">
        <f>AN57</f>
        <v>0</v>
      </c>
      <c r="AK38" s="826"/>
      <c r="AL38" s="832"/>
      <c r="AM38" s="834"/>
      <c r="AN38" s="837"/>
      <c r="AO38" s="627"/>
      <c r="AP38" s="628"/>
      <c r="AQ38" s="835"/>
      <c r="AR38" s="622"/>
    </row>
    <row r="39" spans="2:66" s="374" customFormat="1" ht="20" customHeight="1">
      <c r="B39" s="552"/>
      <c r="C39" s="537"/>
      <c r="D39" s="538"/>
      <c r="E39" s="538"/>
      <c r="F39" s="684"/>
      <c r="G39" s="684"/>
      <c r="H39" s="684"/>
      <c r="I39" s="684"/>
      <c r="J39" s="684"/>
      <c r="K39" s="684"/>
      <c r="L39" s="684"/>
      <c r="M39" s="684"/>
      <c r="N39" s="684"/>
      <c r="O39" s="684"/>
      <c r="P39" s="684"/>
      <c r="Q39" s="684"/>
      <c r="R39" s="684"/>
      <c r="S39" s="684"/>
      <c r="T39" s="684"/>
      <c r="U39" s="684"/>
      <c r="V39" s="684"/>
      <c r="W39" s="684"/>
      <c r="X39" s="684"/>
      <c r="Y39" s="684"/>
      <c r="Z39" s="546"/>
      <c r="AA39" s="546"/>
      <c r="AB39" s="560"/>
      <c r="AC39" s="677"/>
      <c r="AD39" s="673"/>
      <c r="AE39" s="559"/>
      <c r="AF39" s="534"/>
      <c r="AG39" s="724"/>
      <c r="AH39" s="724"/>
      <c r="AI39" s="724"/>
      <c r="AJ39" s="724"/>
      <c r="AR39" s="622"/>
    </row>
    <row r="40" spans="2:66" s="374" customFormat="1" ht="20" customHeight="1">
      <c r="B40" s="552"/>
      <c r="C40" s="537"/>
      <c r="D40" s="538"/>
      <c r="E40" s="538"/>
      <c r="F40" s="963">
        <f>'Bronjong 1'!J41</f>
        <v>0</v>
      </c>
      <c r="G40" s="756"/>
      <c r="H40" s="684"/>
      <c r="I40" s="684"/>
      <c r="J40" s="684"/>
      <c r="K40" s="684"/>
      <c r="L40" s="684"/>
      <c r="M40" s="684"/>
      <c r="N40" s="684"/>
      <c r="O40" s="684"/>
      <c r="P40" s="684"/>
      <c r="Q40" s="684"/>
      <c r="R40" s="684"/>
      <c r="S40" s="684"/>
      <c r="T40" s="684"/>
      <c r="U40" s="684"/>
      <c r="V40" s="684"/>
      <c r="W40" s="684"/>
      <c r="X40" s="684"/>
      <c r="Y40" s="963">
        <f>'Bronjong 1'!AC41</f>
        <v>0</v>
      </c>
      <c r="Z40" s="13"/>
      <c r="AA40" s="13"/>
      <c r="AB40" s="40"/>
      <c r="AC40" s="719">
        <v>4</v>
      </c>
      <c r="AD40" s="761" t="s">
        <v>445</v>
      </c>
      <c r="AE40" s="721"/>
      <c r="AF40" s="539"/>
      <c r="AG40" s="724"/>
      <c r="AH40" s="724"/>
      <c r="AI40" s="724"/>
      <c r="AJ40" s="724"/>
      <c r="AL40" s="841" t="s">
        <v>439</v>
      </c>
      <c r="AM40" s="649"/>
      <c r="AN40" s="649"/>
      <c r="AO40" s="649"/>
      <c r="AP40" s="649"/>
      <c r="AQ40" s="649"/>
      <c r="AR40" s="622"/>
    </row>
    <row r="41" spans="2:66" s="374" customFormat="1" ht="20" customHeight="1">
      <c r="B41" s="552"/>
      <c r="C41" s="537"/>
      <c r="D41" s="538"/>
      <c r="E41" s="538"/>
      <c r="F41" s="756"/>
      <c r="G41" s="756"/>
      <c r="H41" s="684"/>
      <c r="I41" s="684"/>
      <c r="J41" s="684"/>
      <c r="K41" s="684"/>
      <c r="L41" s="684"/>
      <c r="M41" s="684"/>
      <c r="N41" s="684"/>
      <c r="O41" s="684"/>
      <c r="P41" s="684"/>
      <c r="Q41" s="684"/>
      <c r="R41" s="684"/>
      <c r="S41" s="684"/>
      <c r="T41" s="684"/>
      <c r="U41" s="684"/>
      <c r="V41" s="684"/>
      <c r="W41" s="684"/>
      <c r="X41" s="756"/>
      <c r="Y41" s="756"/>
      <c r="Z41" s="535"/>
      <c r="AA41" s="535"/>
      <c r="AB41" s="579"/>
      <c r="AC41" s="716" t="s">
        <v>366</v>
      </c>
      <c r="AD41" s="544" t="s">
        <v>368</v>
      </c>
      <c r="AE41" s="543">
        <f>((M31*(F40+F47))+(S31*(Y40+Y46)))</f>
        <v>0</v>
      </c>
      <c r="AF41" s="539"/>
      <c r="AG41" s="724"/>
      <c r="AH41" s="724"/>
      <c r="AI41" s="724"/>
      <c r="AJ41" s="724"/>
      <c r="AL41" s="1178" t="str">
        <f>AD31</f>
        <v>URUGAN PASIR</v>
      </c>
      <c r="AM41" s="1179"/>
      <c r="AN41" s="1179"/>
      <c r="AO41" s="1179"/>
      <c r="AP41" s="1179"/>
      <c r="AQ41" s="1180"/>
    </row>
    <row r="42" spans="2:66" s="374" customFormat="1" ht="20" customHeight="1" thickBot="1">
      <c r="B42" s="552"/>
      <c r="C42" s="537"/>
      <c r="D42" s="538"/>
      <c r="E42" s="538"/>
      <c r="F42" s="756"/>
      <c r="G42" s="756"/>
      <c r="H42" s="684"/>
      <c r="I42" s="684"/>
      <c r="J42" s="684"/>
      <c r="K42" s="684"/>
      <c r="L42" s="684"/>
      <c r="M42" s="684"/>
      <c r="N42" s="684"/>
      <c r="O42" s="684"/>
      <c r="P42" s="684"/>
      <c r="Q42" s="684"/>
      <c r="R42" s="684"/>
      <c r="S42" s="684"/>
      <c r="T42" s="684"/>
      <c r="U42" s="684"/>
      <c r="V42" s="684"/>
      <c r="W42" s="684"/>
      <c r="X42" s="756"/>
      <c r="Y42" s="756"/>
      <c r="Z42" s="13"/>
      <c r="AA42" s="13"/>
      <c r="AB42" s="408"/>
      <c r="AC42" s="716" t="s">
        <v>367</v>
      </c>
      <c r="AD42" s="544" t="s">
        <v>369</v>
      </c>
      <c r="AE42" s="718">
        <f>S55*Y50</f>
        <v>0</v>
      </c>
      <c r="AF42" s="539"/>
      <c r="AG42" s="724"/>
      <c r="AH42" s="724"/>
      <c r="AI42" s="724"/>
      <c r="AJ42" s="724"/>
      <c r="AL42" s="637" t="s">
        <v>139</v>
      </c>
      <c r="AM42" s="638" t="s">
        <v>140</v>
      </c>
      <c r="AN42" s="639" t="s">
        <v>141</v>
      </c>
      <c r="AO42" s="638" t="s">
        <v>142</v>
      </c>
      <c r="AP42" s="640" t="s">
        <v>143</v>
      </c>
      <c r="AQ42" s="807" t="s">
        <v>144</v>
      </c>
    </row>
    <row r="43" spans="2:66" s="374" customFormat="1" ht="20" customHeight="1">
      <c r="B43" s="552"/>
      <c r="C43" s="537"/>
      <c r="D43" s="538"/>
      <c r="E43" s="538"/>
      <c r="F43" s="756"/>
      <c r="G43" s="756"/>
      <c r="H43" s="684"/>
      <c r="I43" s="684"/>
      <c r="J43" s="684"/>
      <c r="K43" s="684"/>
      <c r="L43" s="684"/>
      <c r="M43" s="684"/>
      <c r="N43" s="684"/>
      <c r="O43" s="684"/>
      <c r="P43" s="684"/>
      <c r="Q43" s="684"/>
      <c r="R43" s="684"/>
      <c r="S43" s="684"/>
      <c r="T43" s="684"/>
      <c r="U43" s="684"/>
      <c r="V43" s="684"/>
      <c r="W43" s="684"/>
      <c r="X43" s="756"/>
      <c r="Y43" s="756"/>
      <c r="Z43" s="13"/>
      <c r="AA43" s="13"/>
      <c r="AB43" s="40"/>
      <c r="AC43" s="676"/>
      <c r="AD43" s="544"/>
      <c r="AE43" s="722">
        <f>SUM(AE41:AE42)</f>
        <v>0</v>
      </c>
      <c r="AF43" s="374" t="s">
        <v>99</v>
      </c>
      <c r="AG43" s="748">
        <f>AN73</f>
        <v>0</v>
      </c>
      <c r="AH43" s="731">
        <f>AN74</f>
        <v>0</v>
      </c>
      <c r="AI43" s="731">
        <f>AN75</f>
        <v>0</v>
      </c>
      <c r="AJ43" s="749">
        <f>AN76</f>
        <v>0</v>
      </c>
      <c r="AL43" s="641" t="s">
        <v>147</v>
      </c>
      <c r="AM43" s="642"/>
      <c r="AN43" s="643"/>
      <c r="AO43" s="642"/>
      <c r="AP43" s="640"/>
      <c r="AQ43" s="807"/>
      <c r="AR43" s="600"/>
    </row>
    <row r="44" spans="2:66" s="374" customFormat="1" ht="20" customHeight="1">
      <c r="B44" s="552"/>
      <c r="C44" s="537"/>
      <c r="D44" s="538"/>
      <c r="E44" s="538"/>
      <c r="F44" s="756"/>
      <c r="G44" s="756"/>
      <c r="H44" s="681"/>
      <c r="I44" s="681"/>
      <c r="J44" s="681"/>
      <c r="K44" s="681"/>
      <c r="L44" s="681"/>
      <c r="M44" s="681"/>
      <c r="N44" s="681"/>
      <c r="O44" s="681"/>
      <c r="P44" s="681"/>
      <c r="Q44" s="681"/>
      <c r="R44" s="681"/>
      <c r="S44" s="681"/>
      <c r="T44" s="681"/>
      <c r="U44" s="681"/>
      <c r="V44" s="681"/>
      <c r="W44" s="681"/>
      <c r="X44" s="757"/>
      <c r="Y44" s="757"/>
      <c r="Z44" s="558"/>
      <c r="AA44" s="558"/>
      <c r="AB44" s="40"/>
      <c r="AC44" s="676"/>
      <c r="AD44" s="544"/>
      <c r="AE44" s="559"/>
      <c r="AF44" s="374" t="s">
        <v>372</v>
      </c>
      <c r="AG44" s="726">
        <f>SUM(AG29:AG43)</f>
        <v>0</v>
      </c>
      <c r="AH44" s="726">
        <f t="shared" ref="AH44:AJ44" si="0">SUM(AH29:AH43)</f>
        <v>0</v>
      </c>
      <c r="AI44" s="726">
        <f t="shared" si="0"/>
        <v>0</v>
      </c>
      <c r="AJ44" s="726">
        <f t="shared" si="0"/>
        <v>0</v>
      </c>
      <c r="AL44" s="652" t="s">
        <v>120</v>
      </c>
      <c r="AM44" s="653">
        <v>0.3</v>
      </c>
      <c r="AN44" s="654">
        <f>$AE$34*AM44</f>
        <v>0</v>
      </c>
      <c r="AO44" s="536" t="s">
        <v>121</v>
      </c>
      <c r="AP44" s="614">
        <f>'[32]Harga Satuan'!$J$146</f>
        <v>90000</v>
      </c>
      <c r="AQ44" s="645">
        <f>AN44*AP44</f>
        <v>0</v>
      </c>
      <c r="AR44" s="600"/>
    </row>
    <row r="45" spans="2:66" s="374" customFormat="1" ht="20" customHeight="1">
      <c r="B45" s="552"/>
      <c r="C45" s="537"/>
      <c r="D45" s="538"/>
      <c r="E45" s="538"/>
      <c r="F45" s="756"/>
      <c r="G45" s="756"/>
      <c r="H45" s="684"/>
      <c r="I45" s="684"/>
      <c r="J45" s="684"/>
      <c r="K45" s="684"/>
      <c r="L45" s="684"/>
      <c r="M45" s="684"/>
      <c r="N45" s="684"/>
      <c r="O45" s="684"/>
      <c r="P45" s="684"/>
      <c r="Q45" s="684"/>
      <c r="R45" s="684"/>
      <c r="S45" s="684"/>
      <c r="T45" s="684"/>
      <c r="U45" s="684"/>
      <c r="V45" s="684"/>
      <c r="W45" s="684"/>
      <c r="X45" s="756"/>
      <c r="Y45" s="756"/>
      <c r="Z45" s="13"/>
      <c r="AA45" s="13"/>
      <c r="AB45" s="40"/>
      <c r="AC45" s="676"/>
      <c r="AD45" s="545"/>
      <c r="AE45" s="559"/>
      <c r="AF45" s="534"/>
      <c r="AG45" s="724"/>
      <c r="AH45" s="724"/>
      <c r="AI45" s="724"/>
      <c r="AJ45" s="724"/>
      <c r="AL45" s="652" t="s">
        <v>124</v>
      </c>
      <c r="AM45" s="653">
        <v>0.3</v>
      </c>
      <c r="AN45" s="654">
        <f>$AE$30*AM45</f>
        <v>0</v>
      </c>
      <c r="AO45" s="536" t="s">
        <v>121</v>
      </c>
      <c r="AP45" s="614">
        <f>'[32]Harga Satuan'!$J$149</f>
        <v>140000</v>
      </c>
      <c r="AQ45" s="645">
        <f>AN45*AP45</f>
        <v>0</v>
      </c>
      <c r="AR45" s="600"/>
    </row>
    <row r="46" spans="2:66" s="374" customFormat="1" ht="20" customHeight="1">
      <c r="B46" s="552"/>
      <c r="C46" s="537"/>
      <c r="D46" s="538"/>
      <c r="E46" s="538"/>
      <c r="F46" s="756"/>
      <c r="G46" s="756"/>
      <c r="H46" s="684"/>
      <c r="I46" s="684"/>
      <c r="J46" s="684"/>
      <c r="K46" s="684"/>
      <c r="L46" s="684"/>
      <c r="M46" s="684"/>
      <c r="N46" s="684"/>
      <c r="O46" s="684"/>
      <c r="P46" s="684"/>
      <c r="Q46" s="684"/>
      <c r="R46" s="684"/>
      <c r="S46" s="684"/>
      <c r="T46" s="684"/>
      <c r="U46" s="684"/>
      <c r="V46" s="684"/>
      <c r="W46" s="684"/>
      <c r="X46" s="756"/>
      <c r="Y46" s="963">
        <f>'Bronjong 1'!AC50</f>
        <v>0</v>
      </c>
      <c r="Z46" s="13"/>
      <c r="AA46" s="13"/>
      <c r="AB46" s="40"/>
      <c r="AC46" s="676"/>
      <c r="AD46" s="544"/>
      <c r="AE46" s="580"/>
      <c r="AF46" s="534"/>
      <c r="AG46" s="724"/>
      <c r="AH46" s="724"/>
      <c r="AI46" s="724"/>
      <c r="AJ46" s="724"/>
      <c r="AL46" s="641" t="s">
        <v>145</v>
      </c>
      <c r="AM46" s="642"/>
      <c r="AN46" s="643"/>
      <c r="AO46" s="642"/>
      <c r="AP46" s="640"/>
      <c r="AQ46" s="807"/>
      <c r="AR46" s="600"/>
    </row>
    <row r="47" spans="2:66" s="374" customFormat="1" ht="20" customHeight="1">
      <c r="B47" s="552"/>
      <c r="C47" s="537"/>
      <c r="D47" s="538"/>
      <c r="E47" s="538"/>
      <c r="F47" s="963">
        <f>'Bronjong 1'!J51</f>
        <v>0</v>
      </c>
      <c r="G47" s="756"/>
      <c r="H47" s="684"/>
      <c r="I47" s="684"/>
      <c r="J47" s="684"/>
      <c r="K47" s="684"/>
      <c r="L47" s="684"/>
      <c r="M47" s="684"/>
      <c r="N47" s="684"/>
      <c r="O47" s="684"/>
      <c r="P47" s="684"/>
      <c r="Q47" s="684"/>
      <c r="R47" s="684"/>
      <c r="S47" s="684"/>
      <c r="T47" s="684"/>
      <c r="U47" s="684"/>
      <c r="V47" s="684"/>
      <c r="W47" s="684"/>
      <c r="X47" s="756"/>
      <c r="Y47" s="756"/>
      <c r="Z47" s="13"/>
      <c r="AA47" s="13"/>
      <c r="AB47" s="40"/>
      <c r="AC47" s="676"/>
      <c r="AD47" s="545"/>
      <c r="AE47" s="559"/>
      <c r="AF47" s="534"/>
      <c r="AG47" s="724"/>
      <c r="AH47" s="724"/>
      <c r="AI47" s="724"/>
      <c r="AJ47" s="724"/>
      <c r="AL47" s="652" t="s">
        <v>350</v>
      </c>
      <c r="AM47" s="653">
        <v>0.3</v>
      </c>
      <c r="AN47" s="654">
        <f>$AE$30*AM47</f>
        <v>0</v>
      </c>
      <c r="AO47" s="536" t="s">
        <v>133</v>
      </c>
      <c r="AP47" s="614">
        <f>'Harga Satuan'!$J$120</f>
        <v>100000</v>
      </c>
      <c r="AQ47" s="645">
        <f>AN47*AP47</f>
        <v>0</v>
      </c>
      <c r="AR47" s="600"/>
    </row>
    <row r="48" spans="2:66" s="374" customFormat="1" ht="20" customHeight="1">
      <c r="B48" s="552"/>
      <c r="C48" s="537"/>
      <c r="D48" s="538"/>
      <c r="E48" s="538"/>
      <c r="F48" s="756"/>
      <c r="G48" s="756"/>
      <c r="H48" s="684"/>
      <c r="I48" s="684"/>
      <c r="J48" s="684"/>
      <c r="K48" s="684"/>
      <c r="L48" s="684"/>
      <c r="M48" s="684"/>
      <c r="N48" s="684"/>
      <c r="O48" s="684"/>
      <c r="P48" s="684"/>
      <c r="Q48" s="684"/>
      <c r="R48" s="684"/>
      <c r="S48" s="684"/>
      <c r="T48" s="684"/>
      <c r="U48" s="684"/>
      <c r="V48" s="684"/>
      <c r="W48" s="684"/>
      <c r="X48" s="756"/>
      <c r="Y48" s="756"/>
      <c r="Z48" s="13"/>
      <c r="AA48" s="13"/>
      <c r="AB48" s="40"/>
      <c r="AC48" s="676"/>
      <c r="AD48" s="581"/>
      <c r="AE48" s="580"/>
      <c r="AF48" s="534"/>
      <c r="AG48" s="724"/>
      <c r="AH48" s="724"/>
      <c r="AI48" s="724"/>
      <c r="AJ48" s="724"/>
      <c r="AL48" s="655"/>
      <c r="AM48" s="655"/>
      <c r="AN48" s="655"/>
      <c r="AO48" s="655"/>
      <c r="AP48" s="655"/>
      <c r="AQ48" s="656">
        <f>SUM(AQ44:AQ47)</f>
        <v>0</v>
      </c>
      <c r="AR48" s="600"/>
    </row>
    <row r="49" spans="2:44" s="374" customFormat="1" ht="20" customHeight="1">
      <c r="B49" s="552"/>
      <c r="C49" s="537"/>
      <c r="D49" s="538"/>
      <c r="E49" s="538"/>
      <c r="F49" s="756"/>
      <c r="G49" s="756"/>
      <c r="H49" s="684"/>
      <c r="I49" s="684"/>
      <c r="J49" s="684"/>
      <c r="K49" s="684"/>
      <c r="L49" s="684"/>
      <c r="M49" s="684"/>
      <c r="N49" s="684"/>
      <c r="O49" s="684"/>
      <c r="P49" s="684"/>
      <c r="Q49" s="684"/>
      <c r="R49" s="684"/>
      <c r="S49" s="684"/>
      <c r="T49" s="684"/>
      <c r="U49" s="684"/>
      <c r="V49" s="684"/>
      <c r="W49" s="684"/>
      <c r="X49" s="756"/>
      <c r="Y49" s="756"/>
      <c r="Z49" s="13"/>
      <c r="AA49" s="13"/>
      <c r="AB49" s="40"/>
      <c r="AC49" s="676"/>
      <c r="AD49" s="545"/>
      <c r="AE49" s="559"/>
      <c r="AF49" s="534"/>
      <c r="AG49" s="724"/>
      <c r="AH49" s="724"/>
      <c r="AI49" s="724"/>
      <c r="AJ49" s="724"/>
      <c r="AK49" s="826"/>
      <c r="AL49" s="832"/>
      <c r="AM49" s="834"/>
      <c r="AN49" s="837"/>
      <c r="AO49" s="627"/>
      <c r="AP49" s="628"/>
      <c r="AQ49" s="835"/>
      <c r="AR49" s="600"/>
    </row>
    <row r="50" spans="2:44" s="374" customFormat="1" ht="20" customHeight="1">
      <c r="B50" s="552"/>
      <c r="C50" s="537"/>
      <c r="D50" s="538"/>
      <c r="E50" s="538"/>
      <c r="F50" s="756"/>
      <c r="G50" s="756"/>
      <c r="H50" s="684"/>
      <c r="I50" s="684"/>
      <c r="J50" s="684"/>
      <c r="K50" s="684"/>
      <c r="L50" s="684"/>
      <c r="M50" s="684"/>
      <c r="N50" s="684"/>
      <c r="O50" s="684"/>
      <c r="P50" s="684"/>
      <c r="Q50" s="684"/>
      <c r="R50" s="684"/>
      <c r="S50" s="684"/>
      <c r="T50" s="684"/>
      <c r="U50" s="684"/>
      <c r="V50" s="684"/>
      <c r="W50" s="684"/>
      <c r="X50" s="756"/>
      <c r="Y50" s="963">
        <f>'Bronjong 1'!AC54</f>
        <v>0</v>
      </c>
      <c r="Z50" s="13"/>
      <c r="AA50" s="13"/>
      <c r="AB50" s="40"/>
      <c r="AC50" s="676"/>
      <c r="AD50" s="544"/>
      <c r="AE50" s="580"/>
      <c r="AF50" s="534"/>
      <c r="AG50" s="724"/>
      <c r="AH50" s="724"/>
      <c r="AI50" s="724"/>
      <c r="AJ50" s="724"/>
      <c r="AK50" s="594"/>
      <c r="AL50" s="762" t="s">
        <v>565</v>
      </c>
      <c r="AM50" s="596"/>
      <c r="AN50" s="596"/>
      <c r="AO50" s="597"/>
      <c r="AP50" s="598"/>
      <c r="AQ50" s="636"/>
      <c r="AR50" s="622"/>
    </row>
    <row r="51" spans="2:44" s="374" customFormat="1" ht="20" customHeight="1">
      <c r="B51" s="552"/>
      <c r="C51" s="537"/>
      <c r="D51" s="538"/>
      <c r="E51" s="538"/>
      <c r="F51" s="756"/>
      <c r="G51" s="756"/>
      <c r="H51" s="684"/>
      <c r="I51" s="684"/>
      <c r="J51" s="684"/>
      <c r="K51" s="684"/>
      <c r="L51" s="684"/>
      <c r="M51" s="684"/>
      <c r="N51" s="684"/>
      <c r="O51" s="684"/>
      <c r="P51" s="684"/>
      <c r="Q51" s="684"/>
      <c r="R51" s="684"/>
      <c r="S51" s="684"/>
      <c r="T51" s="684"/>
      <c r="U51" s="684"/>
      <c r="V51" s="684"/>
      <c r="W51" s="684"/>
      <c r="X51" s="756"/>
      <c r="Y51" s="756"/>
      <c r="Z51" s="13"/>
      <c r="AA51" s="13"/>
      <c r="AB51" s="40"/>
      <c r="AC51" s="676"/>
      <c r="AD51" s="545"/>
      <c r="AE51" s="559"/>
      <c r="AF51" s="534"/>
      <c r="AG51" s="724"/>
      <c r="AH51" s="724"/>
      <c r="AI51" s="724"/>
      <c r="AJ51" s="808"/>
      <c r="AK51" s="630"/>
      <c r="AL51" s="1178" t="str">
        <f>AD35</f>
        <v>RABAT BETON</v>
      </c>
      <c r="AM51" s="1179"/>
      <c r="AN51" s="1179"/>
      <c r="AO51" s="1179"/>
      <c r="AP51" s="1179"/>
      <c r="AQ51" s="1180"/>
      <c r="AR51" s="622"/>
    </row>
    <row r="52" spans="2:44" s="374" customFormat="1" ht="20" customHeight="1" thickBot="1">
      <c r="B52" s="552"/>
      <c r="C52" s="537"/>
      <c r="D52" s="538"/>
      <c r="E52" s="538"/>
      <c r="F52" s="756"/>
      <c r="G52" s="756"/>
      <c r="H52" s="684"/>
      <c r="I52" s="684"/>
      <c r="J52" s="684"/>
      <c r="K52" s="684"/>
      <c r="L52" s="684"/>
      <c r="M52" s="684"/>
      <c r="N52" s="684"/>
      <c r="O52" s="684"/>
      <c r="P52" s="684"/>
      <c r="Q52" s="684"/>
      <c r="R52" s="684"/>
      <c r="S52" s="684"/>
      <c r="T52" s="684"/>
      <c r="U52" s="684"/>
      <c r="V52" s="684"/>
      <c r="W52" s="684"/>
      <c r="X52" s="684"/>
      <c r="Y52" s="684"/>
      <c r="Z52" s="13"/>
      <c r="AA52" s="13"/>
      <c r="AB52" s="40"/>
      <c r="AC52" s="676"/>
      <c r="AD52" s="581"/>
      <c r="AE52" s="582"/>
      <c r="AF52" s="534"/>
      <c r="AG52" s="724"/>
      <c r="AH52" s="724"/>
      <c r="AI52" s="724"/>
      <c r="AJ52" s="724"/>
      <c r="AK52" s="630"/>
      <c r="AL52" s="637" t="s">
        <v>139</v>
      </c>
      <c r="AM52" s="638" t="s">
        <v>140</v>
      </c>
      <c r="AN52" s="639" t="s">
        <v>141</v>
      </c>
      <c r="AO52" s="638" t="s">
        <v>142</v>
      </c>
      <c r="AP52" s="640" t="s">
        <v>143</v>
      </c>
      <c r="AQ52" s="807" t="s">
        <v>144</v>
      </c>
      <c r="AR52" s="622"/>
    </row>
    <row r="53" spans="2:44" s="374" customFormat="1" ht="20" customHeight="1">
      <c r="B53" s="552"/>
      <c r="C53" s="537"/>
      <c r="D53" s="538"/>
      <c r="E53" s="538"/>
      <c r="F53" s="756"/>
      <c r="G53" s="756"/>
      <c r="H53" s="684"/>
      <c r="I53" s="684"/>
      <c r="J53" s="684"/>
      <c r="K53" s="684"/>
      <c r="L53" s="684"/>
      <c r="M53" s="684"/>
      <c r="N53" s="684"/>
      <c r="O53" s="684"/>
      <c r="P53" s="684"/>
      <c r="Q53" s="684"/>
      <c r="R53" s="684"/>
      <c r="S53" s="684"/>
      <c r="T53" s="684"/>
      <c r="U53" s="684"/>
      <c r="V53" s="684"/>
      <c r="W53" s="684"/>
      <c r="X53" s="684"/>
      <c r="Y53" s="684"/>
      <c r="Z53" s="13"/>
      <c r="AA53" s="13"/>
      <c r="AB53" s="40"/>
      <c r="AC53" s="678"/>
      <c r="AD53" s="545"/>
      <c r="AE53" s="559"/>
      <c r="AF53" s="534"/>
      <c r="AG53" s="724"/>
      <c r="AH53" s="724"/>
      <c r="AI53" s="724"/>
      <c r="AJ53" s="724"/>
      <c r="AK53" s="630"/>
      <c r="AL53" s="641" t="s">
        <v>147</v>
      </c>
      <c r="AM53" s="642"/>
      <c r="AN53" s="643"/>
      <c r="AO53" s="642"/>
      <c r="AP53" s="640"/>
      <c r="AQ53" s="807"/>
      <c r="AR53" s="622"/>
    </row>
    <row r="54" spans="2:44" s="374" customFormat="1" ht="20" customHeight="1">
      <c r="B54" s="552"/>
      <c r="C54" s="537"/>
      <c r="D54" s="1201"/>
      <c r="E54" s="1201"/>
      <c r="F54" s="684"/>
      <c r="G54" s="684"/>
      <c r="H54" s="684"/>
      <c r="I54" s="684"/>
      <c r="J54" s="684"/>
      <c r="K54" s="684"/>
      <c r="L54" s="684"/>
      <c r="M54" s="684"/>
      <c r="N54" s="684"/>
      <c r="O54" s="684"/>
      <c r="P54" s="684"/>
      <c r="Q54" s="684"/>
      <c r="R54" s="684"/>
      <c r="S54" s="684"/>
      <c r="T54" s="684"/>
      <c r="U54" s="684"/>
      <c r="V54" s="684"/>
      <c r="W54" s="684"/>
      <c r="X54" s="684"/>
      <c r="Y54" s="684"/>
      <c r="Z54" s="13"/>
      <c r="AA54" s="13"/>
      <c r="AB54" s="40"/>
      <c r="AC54" s="676"/>
      <c r="AD54" s="581"/>
      <c r="AE54" s="559"/>
      <c r="AF54" s="534"/>
      <c r="AG54" s="724"/>
      <c r="AH54" s="724"/>
      <c r="AI54" s="724"/>
      <c r="AJ54" s="724"/>
      <c r="AK54" s="630"/>
      <c r="AL54" s="611" t="s">
        <v>120</v>
      </c>
      <c r="AM54" s="791">
        <v>1.65</v>
      </c>
      <c r="AN54" s="613">
        <f>$AE$38*AM54</f>
        <v>0</v>
      </c>
      <c r="AO54" s="536" t="s">
        <v>121</v>
      </c>
      <c r="AP54" s="614">
        <f>'Harga Satuan'!$J$176</f>
        <v>90000</v>
      </c>
      <c r="AQ54" s="645">
        <f t="shared" ref="AQ54:AQ57" si="1">AN54*AP54</f>
        <v>0</v>
      </c>
      <c r="AR54" s="622"/>
    </row>
    <row r="55" spans="2:44" s="374" customFormat="1" ht="20" customHeight="1">
      <c r="B55" s="552"/>
      <c r="C55" s="537"/>
      <c r="D55" s="538"/>
      <c r="E55" s="538"/>
      <c r="F55" s="684"/>
      <c r="G55" s="684"/>
      <c r="H55" s="684"/>
      <c r="I55" s="684"/>
      <c r="J55" s="684"/>
      <c r="K55" s="684"/>
      <c r="L55" s="684"/>
      <c r="M55" s="963">
        <f>'Bronjong 1'!Q59</f>
        <v>0</v>
      </c>
      <c r="N55" s="684"/>
      <c r="O55" s="684"/>
      <c r="P55" s="684"/>
      <c r="Q55" s="684"/>
      <c r="R55" s="684"/>
      <c r="S55" s="963">
        <f>'Bronjong 1'!W59</f>
        <v>0</v>
      </c>
      <c r="T55" s="684"/>
      <c r="U55" s="684"/>
      <c r="V55" s="684"/>
      <c r="W55" s="684"/>
      <c r="X55" s="684"/>
      <c r="Y55" s="684"/>
      <c r="Z55" s="13"/>
      <c r="AA55" s="13"/>
      <c r="AB55" s="40"/>
      <c r="AC55" s="678"/>
      <c r="AD55" s="545"/>
      <c r="AE55" s="543"/>
      <c r="AF55" s="539"/>
      <c r="AG55" s="724"/>
      <c r="AH55" s="724"/>
      <c r="AI55" s="724"/>
      <c r="AJ55" s="724"/>
      <c r="AK55" s="630"/>
      <c r="AL55" s="611" t="s">
        <v>123</v>
      </c>
      <c r="AM55" s="616">
        <v>0.27500000000000002</v>
      </c>
      <c r="AN55" s="613">
        <f t="shared" ref="AN55:AN57" si="2">$AE$38*AM55</f>
        <v>0</v>
      </c>
      <c r="AO55" s="536" t="s">
        <v>121</v>
      </c>
      <c r="AP55" s="614">
        <f>'Harga Satuan'!$J$178</f>
        <v>120000</v>
      </c>
      <c r="AQ55" s="646">
        <f t="shared" si="1"/>
        <v>0</v>
      </c>
      <c r="AR55" s="622"/>
    </row>
    <row r="56" spans="2:44" s="374" customFormat="1" ht="20" customHeight="1">
      <c r="B56" s="552"/>
      <c r="C56" s="537"/>
      <c r="D56" s="538"/>
      <c r="E56" s="538"/>
      <c r="F56" s="684"/>
      <c r="G56" s="684"/>
      <c r="H56" s="684"/>
      <c r="I56" s="684"/>
      <c r="J56" s="684"/>
      <c r="K56" s="684"/>
      <c r="L56" s="684"/>
      <c r="M56" s="684"/>
      <c r="N56" s="684"/>
      <c r="O56" s="684"/>
      <c r="P56" s="684"/>
      <c r="Q56" s="684"/>
      <c r="R56" s="684"/>
      <c r="S56" s="684"/>
      <c r="T56" s="684"/>
      <c r="U56" s="684"/>
      <c r="V56" s="684"/>
      <c r="W56" s="684"/>
      <c r="X56" s="684"/>
      <c r="Y56" s="684"/>
      <c r="Z56" s="13"/>
      <c r="AA56" s="13"/>
      <c r="AB56" s="40"/>
      <c r="AC56" s="678"/>
      <c r="AD56" s="545"/>
      <c r="AE56" s="543"/>
      <c r="AF56" s="539"/>
      <c r="AG56" s="724"/>
      <c r="AH56" s="724"/>
      <c r="AI56" s="724"/>
      <c r="AJ56" s="724"/>
      <c r="AK56" s="630"/>
      <c r="AL56" s="611" t="s">
        <v>122</v>
      </c>
      <c r="AM56" s="612">
        <v>2.8000000000000001E-2</v>
      </c>
      <c r="AN56" s="613">
        <f t="shared" si="2"/>
        <v>0</v>
      </c>
      <c r="AO56" s="536" t="s">
        <v>121</v>
      </c>
      <c r="AP56" s="614">
        <f>'Harga Satuan'!$J$177</f>
        <v>130000</v>
      </c>
      <c r="AQ56" s="615">
        <f t="shared" si="1"/>
        <v>0</v>
      </c>
      <c r="AR56" s="622"/>
    </row>
    <row r="57" spans="2:44" s="374" customFormat="1" ht="20" customHeight="1">
      <c r="B57" s="552"/>
      <c r="C57" s="537"/>
      <c r="D57" s="538"/>
      <c r="E57" s="538"/>
      <c r="F57" s="684"/>
      <c r="G57" s="684"/>
      <c r="H57" s="684"/>
      <c r="I57" s="684"/>
      <c r="J57" s="684"/>
      <c r="K57" s="684"/>
      <c r="L57" s="684"/>
      <c r="M57" s="684"/>
      <c r="N57" s="684"/>
      <c r="O57" s="684"/>
      <c r="P57" s="684"/>
      <c r="Q57" s="684"/>
      <c r="R57" s="684"/>
      <c r="S57" s="684"/>
      <c r="T57" s="684"/>
      <c r="U57" s="684"/>
      <c r="V57" s="684"/>
      <c r="W57" s="684"/>
      <c r="X57" s="684"/>
      <c r="Y57" s="684"/>
      <c r="Z57" s="13"/>
      <c r="AA57" s="13"/>
      <c r="AB57" s="40"/>
      <c r="AC57" s="678"/>
      <c r="AD57" s="545"/>
      <c r="AE57" s="543"/>
      <c r="AF57" s="539"/>
      <c r="AG57" s="724"/>
      <c r="AH57" s="724"/>
      <c r="AI57" s="724"/>
      <c r="AJ57" s="724"/>
      <c r="AL57" s="611" t="s">
        <v>124</v>
      </c>
      <c r="AM57" s="616">
        <v>8.3000000000000004E-2</v>
      </c>
      <c r="AN57" s="613">
        <f t="shared" si="2"/>
        <v>0</v>
      </c>
      <c r="AO57" s="536" t="s">
        <v>121</v>
      </c>
      <c r="AP57" s="614">
        <f>'Harga Satuan'!$J$179</f>
        <v>150000</v>
      </c>
      <c r="AQ57" s="615">
        <f t="shared" si="1"/>
        <v>0</v>
      </c>
    </row>
    <row r="58" spans="2:44" s="374" customFormat="1" ht="20" customHeight="1">
      <c r="B58" s="552"/>
      <c r="C58" s="537"/>
      <c r="D58" s="538"/>
      <c r="E58" s="538"/>
      <c r="F58" s="684"/>
      <c r="G58" s="684"/>
      <c r="H58" s="684"/>
      <c r="I58" s="684"/>
      <c r="J58" s="684"/>
      <c r="K58" s="684"/>
      <c r="L58" s="684"/>
      <c r="M58" s="684"/>
      <c r="N58" s="684"/>
      <c r="O58" s="684"/>
      <c r="P58" s="684"/>
      <c r="Q58" s="684"/>
      <c r="R58" s="684"/>
      <c r="S58" s="684"/>
      <c r="T58" s="684"/>
      <c r="U58" s="684"/>
      <c r="V58" s="684"/>
      <c r="W58" s="684"/>
      <c r="X58" s="684"/>
      <c r="Y58" s="684"/>
      <c r="Z58" s="13"/>
      <c r="AA58" s="13"/>
      <c r="AB58" s="40"/>
      <c r="AC58" s="678"/>
      <c r="AD58" s="545"/>
      <c r="AE58" s="543"/>
      <c r="AF58" s="539"/>
      <c r="AG58" s="724"/>
      <c r="AH58" s="724"/>
      <c r="AI58" s="724"/>
      <c r="AJ58" s="724"/>
      <c r="AL58" s="641" t="s">
        <v>145</v>
      </c>
      <c r="AM58" s="642"/>
      <c r="AN58" s="643"/>
      <c r="AO58" s="642"/>
      <c r="AP58" s="640"/>
      <c r="AQ58" s="807"/>
    </row>
    <row r="59" spans="2:44" s="374" customFormat="1" ht="20" customHeight="1">
      <c r="B59" s="552"/>
      <c r="C59" s="537"/>
      <c r="D59" s="538"/>
      <c r="E59" s="538"/>
      <c r="F59" s="684"/>
      <c r="G59" s="684"/>
      <c r="H59" s="684"/>
      <c r="I59" s="684"/>
      <c r="J59" s="684"/>
      <c r="K59" s="684"/>
      <c r="L59" s="684"/>
      <c r="M59" s="684"/>
      <c r="N59" s="684"/>
      <c r="O59" s="684"/>
      <c r="P59" s="684"/>
      <c r="Q59" s="684"/>
      <c r="R59" s="684"/>
      <c r="S59" s="684"/>
      <c r="T59" s="684"/>
      <c r="U59" s="684"/>
      <c r="V59" s="684"/>
      <c r="W59" s="684"/>
      <c r="X59" s="684"/>
      <c r="Y59" s="684"/>
      <c r="Z59" s="13"/>
      <c r="AA59" s="13"/>
      <c r="AB59" s="40"/>
      <c r="AC59" s="678"/>
      <c r="AD59" s="545"/>
      <c r="AE59" s="543"/>
      <c r="AF59" s="539"/>
      <c r="AG59" s="724"/>
      <c r="AH59" s="724"/>
      <c r="AI59" s="724"/>
      <c r="AJ59" s="724"/>
      <c r="AK59" s="594"/>
      <c r="AL59" s="611" t="s">
        <v>340</v>
      </c>
      <c r="AM59" s="616">
        <v>247</v>
      </c>
      <c r="AN59" s="613">
        <f t="shared" ref="AN59:AN62" si="3">$AE$38*AM59</f>
        <v>0</v>
      </c>
      <c r="AO59" s="536" t="s">
        <v>112</v>
      </c>
      <c r="AP59" s="614">
        <f>'Harga Satuan'!$J$118/40</f>
        <v>1175</v>
      </c>
      <c r="AQ59" s="623">
        <f>AN59*AP59</f>
        <v>0</v>
      </c>
      <c r="AR59" s="600"/>
    </row>
    <row r="60" spans="2:44" s="374" customFormat="1" ht="20" customHeight="1">
      <c r="B60" s="552"/>
      <c r="C60" s="537"/>
      <c r="D60" s="538"/>
      <c r="E60" s="538"/>
      <c r="F60" s="684"/>
      <c r="G60" s="684"/>
      <c r="H60" s="684"/>
      <c r="I60" s="684"/>
      <c r="J60" s="684"/>
      <c r="K60" s="756"/>
      <c r="L60" s="756"/>
      <c r="M60" s="756"/>
      <c r="N60" s="756"/>
      <c r="O60" s="756"/>
      <c r="P60" s="756"/>
      <c r="Q60" s="756"/>
      <c r="R60" s="756"/>
      <c r="S60" s="756"/>
      <c r="T60" s="756"/>
      <c r="U60" s="684"/>
      <c r="V60" s="684"/>
      <c r="W60" s="684"/>
      <c r="X60" s="684"/>
      <c r="Y60" s="684"/>
      <c r="Z60" s="13"/>
      <c r="AA60" s="13"/>
      <c r="AB60" s="40"/>
      <c r="AC60" s="678"/>
      <c r="AD60" s="545"/>
      <c r="AE60" s="543"/>
      <c r="AF60" s="539"/>
      <c r="AG60" s="724"/>
      <c r="AH60" s="724"/>
      <c r="AI60" s="724"/>
      <c r="AJ60" s="724"/>
      <c r="AK60" s="630"/>
      <c r="AL60" s="611" t="s">
        <v>275</v>
      </c>
      <c r="AM60" s="616">
        <v>869</v>
      </c>
      <c r="AN60" s="613">
        <f t="shared" si="3"/>
        <v>0</v>
      </c>
      <c r="AO60" s="536" t="s">
        <v>112</v>
      </c>
      <c r="AP60" s="614">
        <f>'Harga Satuan'!$J$121/1400</f>
        <v>92.857142857142861</v>
      </c>
      <c r="AQ60" s="623">
        <f>AN60*AP60</f>
        <v>0</v>
      </c>
      <c r="AR60" s="600"/>
    </row>
    <row r="61" spans="2:44" s="374" customFormat="1" ht="20" customHeight="1">
      <c r="B61" s="552"/>
      <c r="C61" s="537"/>
      <c r="D61" s="538"/>
      <c r="E61" s="538"/>
      <c r="F61" s="684"/>
      <c r="G61" s="684"/>
      <c r="H61" s="684"/>
      <c r="I61" s="684"/>
      <c r="J61" s="684"/>
      <c r="K61" s="756"/>
      <c r="L61" s="756"/>
      <c r="M61" s="756"/>
      <c r="N61" s="756"/>
      <c r="O61" s="756"/>
      <c r="P61" s="756"/>
      <c r="Q61" s="756"/>
      <c r="R61" s="756"/>
      <c r="S61" s="756"/>
      <c r="T61" s="756"/>
      <c r="U61" s="684"/>
      <c r="V61" s="684"/>
      <c r="W61" s="684"/>
      <c r="X61" s="684"/>
      <c r="Y61" s="684"/>
      <c r="Z61" s="13"/>
      <c r="AA61" s="13"/>
      <c r="AB61" s="40"/>
      <c r="AC61" s="678"/>
      <c r="AD61" s="545"/>
      <c r="AE61" s="543"/>
      <c r="AF61" s="539"/>
      <c r="AG61" s="724"/>
      <c r="AH61" s="724"/>
      <c r="AI61" s="724"/>
      <c r="AJ61" s="724"/>
      <c r="AK61" s="630"/>
      <c r="AL61" s="611" t="s">
        <v>378</v>
      </c>
      <c r="AM61" s="616">
        <v>999</v>
      </c>
      <c r="AN61" s="613">
        <f t="shared" si="3"/>
        <v>0</v>
      </c>
      <c r="AO61" s="536" t="s">
        <v>112</v>
      </c>
      <c r="AP61" s="614">
        <f>'Harga Satuan'!$J$122/1800</f>
        <v>111.11111111111111</v>
      </c>
      <c r="AQ61" s="623">
        <f>AN61*AP61</f>
        <v>0</v>
      </c>
      <c r="AR61" s="600"/>
    </row>
    <row r="62" spans="2:44" s="374" customFormat="1" ht="20" customHeight="1">
      <c r="B62" s="552"/>
      <c r="C62" s="537"/>
      <c r="D62" s="538"/>
      <c r="E62" s="538"/>
      <c r="F62" s="684"/>
      <c r="G62" s="684"/>
      <c r="H62" s="684"/>
      <c r="I62" s="684"/>
      <c r="J62" s="684"/>
      <c r="K62" s="684"/>
      <c r="L62" s="684"/>
      <c r="M62" s="684"/>
      <c r="N62" s="684"/>
      <c r="O62" s="684"/>
      <c r="P62" s="684"/>
      <c r="Q62" s="684"/>
      <c r="R62" s="684"/>
      <c r="S62" s="684"/>
      <c r="T62" s="684"/>
      <c r="U62" s="684"/>
      <c r="V62" s="684"/>
      <c r="W62" s="684"/>
      <c r="X62" s="684"/>
      <c r="Y62" s="684"/>
      <c r="Z62" s="13"/>
      <c r="AA62" s="13"/>
      <c r="AB62" s="40"/>
      <c r="AC62" s="678"/>
      <c r="AD62" s="545"/>
      <c r="AE62" s="543"/>
      <c r="AF62" s="539"/>
      <c r="AG62" s="724"/>
      <c r="AH62" s="724"/>
      <c r="AI62" s="724"/>
      <c r="AJ62" s="724"/>
      <c r="AK62" s="630"/>
      <c r="AL62" s="611" t="s">
        <v>379</v>
      </c>
      <c r="AM62" s="616">
        <v>215</v>
      </c>
      <c r="AN62" s="613">
        <f t="shared" si="3"/>
        <v>0</v>
      </c>
      <c r="AO62" s="788" t="s">
        <v>382</v>
      </c>
      <c r="AP62" s="614">
        <f>'Harga Satuan'!$J$123</f>
        <v>50</v>
      </c>
      <c r="AQ62" s="623">
        <f>AN62*AP62</f>
        <v>0</v>
      </c>
      <c r="AR62" s="600"/>
    </row>
    <row r="63" spans="2:44" s="374" customFormat="1" ht="20" customHeight="1">
      <c r="B63" s="552"/>
      <c r="C63" s="537"/>
      <c r="D63" s="538"/>
      <c r="E63" s="538"/>
      <c r="F63" s="684"/>
      <c r="G63" s="684"/>
      <c r="H63" s="684"/>
      <c r="I63" s="684"/>
      <c r="J63" s="684"/>
      <c r="K63" s="756"/>
      <c r="L63" s="756"/>
      <c r="M63" s="756"/>
      <c r="N63" s="756"/>
      <c r="O63" s="756"/>
      <c r="P63" s="756"/>
      <c r="Q63" s="756"/>
      <c r="R63" s="756"/>
      <c r="S63" s="756"/>
      <c r="T63" s="756"/>
      <c r="U63" s="684"/>
      <c r="V63" s="684"/>
      <c r="W63" s="684"/>
      <c r="X63" s="684"/>
      <c r="Y63" s="684"/>
      <c r="Z63" s="13"/>
      <c r="AA63" s="13"/>
      <c r="AB63" s="40"/>
      <c r="AC63" s="678"/>
      <c r="AD63" s="545"/>
      <c r="AE63" s="543"/>
      <c r="AF63" s="539"/>
      <c r="AG63" s="724"/>
      <c r="AH63" s="724"/>
      <c r="AI63" s="724"/>
      <c r="AJ63" s="724"/>
      <c r="AK63" s="630"/>
      <c r="AL63" s="624"/>
      <c r="AM63" s="625"/>
      <c r="AN63" s="626"/>
      <c r="AO63" s="627"/>
      <c r="AP63" s="628"/>
      <c r="AQ63" s="629">
        <f>SUM(AQ54:AQ62)</f>
        <v>0</v>
      </c>
      <c r="AR63" s="600"/>
    </row>
    <row r="64" spans="2:44" s="374" customFormat="1" ht="20" customHeight="1">
      <c r="B64" s="552"/>
      <c r="C64" s="537"/>
      <c r="D64" s="538"/>
      <c r="E64" s="538"/>
      <c r="F64" s="684"/>
      <c r="G64" s="684"/>
      <c r="H64" s="684"/>
      <c r="I64" s="684"/>
      <c r="J64" s="684"/>
      <c r="K64" s="756"/>
      <c r="L64" s="756"/>
      <c r="M64" s="756"/>
      <c r="N64" s="756"/>
      <c r="O64" s="756"/>
      <c r="P64" s="756"/>
      <c r="Q64" s="756"/>
      <c r="R64" s="756"/>
      <c r="S64" s="756"/>
      <c r="T64" s="756"/>
      <c r="U64" s="684"/>
      <c r="V64" s="684"/>
      <c r="W64" s="684"/>
      <c r="X64" s="684"/>
      <c r="Y64" s="684"/>
      <c r="Z64" s="13"/>
      <c r="AA64" s="13"/>
      <c r="AB64" s="40"/>
      <c r="AC64" s="678"/>
      <c r="AD64" s="545"/>
      <c r="AE64" s="543"/>
      <c r="AF64" s="539"/>
      <c r="AG64" s="724"/>
      <c r="AH64" s="724"/>
      <c r="AI64" s="724"/>
      <c r="AJ64" s="724"/>
      <c r="AK64" s="630"/>
      <c r="AL64" s="631" t="s">
        <v>342</v>
      </c>
      <c r="AM64" s="631"/>
      <c r="AN64" s="631"/>
      <c r="AO64" s="631"/>
      <c r="AP64" s="632"/>
      <c r="AQ64" s="633"/>
      <c r="AR64" s="600"/>
    </row>
    <row r="65" spans="2:44" s="374" customFormat="1" ht="20" customHeight="1">
      <c r="B65" s="552"/>
      <c r="C65" s="537"/>
      <c r="D65" s="538"/>
      <c r="E65" s="538"/>
      <c r="F65" s="684"/>
      <c r="G65" s="684"/>
      <c r="H65" s="684"/>
      <c r="I65" s="684"/>
      <c r="J65" s="684"/>
      <c r="K65" s="684"/>
      <c r="L65" s="684"/>
      <c r="M65" s="684"/>
      <c r="N65" s="684"/>
      <c r="O65" s="684"/>
      <c r="P65" s="684"/>
      <c r="Q65" s="684"/>
      <c r="R65" s="684"/>
      <c r="S65" s="684"/>
      <c r="T65" s="684"/>
      <c r="U65" s="684"/>
      <c r="V65" s="684"/>
      <c r="W65" s="684"/>
      <c r="X65" s="684"/>
      <c r="Y65" s="684"/>
      <c r="Z65" s="13"/>
      <c r="AA65" s="13"/>
      <c r="AB65" s="40"/>
      <c r="AC65" s="678"/>
      <c r="AD65" s="545"/>
      <c r="AE65" s="543"/>
      <c r="AF65" s="539"/>
      <c r="AG65" s="724"/>
      <c r="AH65" s="724"/>
      <c r="AI65" s="724"/>
      <c r="AJ65" s="724"/>
      <c r="AK65" s="630"/>
      <c r="AL65" s="631" t="s">
        <v>343</v>
      </c>
      <c r="AM65" s="634">
        <f>AN59</f>
        <v>0</v>
      </c>
      <c r="AN65" s="631" t="s">
        <v>344</v>
      </c>
      <c r="AO65" s="631">
        <v>40</v>
      </c>
      <c r="AP65" s="635" t="s">
        <v>146</v>
      </c>
      <c r="AQ65" s="784">
        <f>AM65/AO65</f>
        <v>0</v>
      </c>
      <c r="AR65" s="787" t="s">
        <v>380</v>
      </c>
    </row>
    <row r="66" spans="2:44" s="374" customFormat="1" ht="20" customHeight="1">
      <c r="B66" s="552"/>
      <c r="C66" s="537"/>
      <c r="D66" s="538"/>
      <c r="E66" s="686"/>
      <c r="F66" s="687"/>
      <c r="G66" s="688"/>
      <c r="H66" s="688"/>
      <c r="I66" s="688"/>
      <c r="J66" s="688"/>
      <c r="K66" s="688"/>
      <c r="L66" s="688"/>
      <c r="M66" s="688"/>
      <c r="N66" s="688"/>
      <c r="O66" s="688"/>
      <c r="P66" s="688"/>
      <c r="Q66" s="688"/>
      <c r="R66" s="688"/>
      <c r="S66" s="688"/>
      <c r="T66" s="688"/>
      <c r="U66" s="688"/>
      <c r="V66" s="688"/>
      <c r="W66" s="688"/>
      <c r="X66" s="688"/>
      <c r="Y66" s="688"/>
      <c r="Z66" s="688"/>
      <c r="AA66" s="13"/>
      <c r="AB66" s="40"/>
      <c r="AC66" s="678"/>
      <c r="AD66" s="545"/>
      <c r="AE66" s="543"/>
      <c r="AF66" s="539"/>
      <c r="AG66" s="724"/>
      <c r="AH66" s="724"/>
      <c r="AI66" s="724"/>
      <c r="AJ66" s="724"/>
      <c r="AL66" s="783" t="s">
        <v>381</v>
      </c>
      <c r="AM66" s="634">
        <f>AN60</f>
        <v>0</v>
      </c>
      <c r="AN66" s="631" t="s">
        <v>344</v>
      </c>
      <c r="AO66" s="631">
        <v>1400</v>
      </c>
      <c r="AP66" s="635" t="s">
        <v>146</v>
      </c>
      <c r="AQ66" s="784">
        <f>AM66/AO66</f>
        <v>0</v>
      </c>
      <c r="AR66" s="787" t="s">
        <v>96</v>
      </c>
    </row>
    <row r="67" spans="2:44" s="374" customFormat="1" ht="20" customHeight="1">
      <c r="B67" s="552"/>
      <c r="C67" s="537"/>
      <c r="D67" s="538"/>
      <c r="E67" s="686"/>
      <c r="F67" s="687"/>
      <c r="G67" s="688"/>
      <c r="H67" s="688"/>
      <c r="I67" s="688"/>
      <c r="J67" s="688"/>
      <c r="K67" s="688"/>
      <c r="L67" s="688"/>
      <c r="M67" s="688"/>
      <c r="N67" s="688"/>
      <c r="O67" s="688"/>
      <c r="P67" s="688"/>
      <c r="Q67" s="688"/>
      <c r="R67" s="688"/>
      <c r="S67" s="688"/>
      <c r="T67" s="688"/>
      <c r="U67" s="688"/>
      <c r="V67" s="688"/>
      <c r="W67" s="688"/>
      <c r="X67" s="688"/>
      <c r="Y67" s="688"/>
      <c r="Z67" s="688"/>
      <c r="AA67" s="13"/>
      <c r="AB67" s="40"/>
      <c r="AC67" s="678"/>
      <c r="AD67" s="545"/>
      <c r="AE67" s="543"/>
      <c r="AF67" s="539"/>
      <c r="AG67" s="724"/>
      <c r="AH67" s="724"/>
      <c r="AI67" s="724"/>
      <c r="AJ67" s="724"/>
      <c r="AL67" s="631" t="str">
        <f>AL61</f>
        <v>Kerikil (maks. 30 mm)</v>
      </c>
      <c r="AM67" s="634">
        <f>AN61</f>
        <v>0</v>
      </c>
      <c r="AN67" s="631" t="s">
        <v>344</v>
      </c>
      <c r="AO67" s="631">
        <v>1800</v>
      </c>
      <c r="AP67" s="635" t="s">
        <v>146</v>
      </c>
      <c r="AQ67" s="784">
        <f>AM67/AO67</f>
        <v>0</v>
      </c>
      <c r="AR67" s="787" t="s">
        <v>96</v>
      </c>
    </row>
    <row r="68" spans="2:44" s="374" customFormat="1" ht="20" customHeight="1">
      <c r="B68" s="552"/>
      <c r="C68" s="537"/>
      <c r="D68" s="538"/>
      <c r="E68" s="686"/>
      <c r="F68" s="687"/>
      <c r="G68" s="688"/>
      <c r="H68" s="688"/>
      <c r="I68" s="688"/>
      <c r="J68" s="688"/>
      <c r="K68" s="688"/>
      <c r="L68" s="688"/>
      <c r="M68" s="688"/>
      <c r="N68" s="688"/>
      <c r="O68" s="688"/>
      <c r="P68" s="688"/>
      <c r="Q68" s="688"/>
      <c r="R68" s="688"/>
      <c r="S68" s="688"/>
      <c r="T68" s="688"/>
      <c r="U68" s="688"/>
      <c r="V68" s="688"/>
      <c r="W68" s="688"/>
      <c r="X68" s="688"/>
      <c r="Y68" s="688"/>
      <c r="Z68" s="688"/>
      <c r="AA68" s="13"/>
      <c r="AB68" s="40"/>
      <c r="AC68" s="678"/>
      <c r="AD68" s="545"/>
      <c r="AE68" s="543"/>
      <c r="AF68" s="539"/>
      <c r="AG68" s="724"/>
      <c r="AH68" s="724"/>
      <c r="AI68" s="724"/>
      <c r="AJ68" s="724"/>
      <c r="AK68" s="829"/>
      <c r="AL68" s="830"/>
      <c r="AM68" s="830"/>
      <c r="AN68" s="830"/>
      <c r="AO68" s="830"/>
      <c r="AP68" s="830"/>
      <c r="AQ68" s="830"/>
      <c r="AR68" s="708"/>
    </row>
    <row r="69" spans="2:44" s="374" customFormat="1" ht="20" customHeight="1">
      <c r="B69" s="552"/>
      <c r="C69" s="537"/>
      <c r="D69" s="538"/>
      <c r="E69" s="686"/>
      <c r="F69" s="687"/>
      <c r="G69" s="688"/>
      <c r="H69" s="688"/>
      <c r="I69" s="688"/>
      <c r="J69" s="688"/>
      <c r="K69" s="688"/>
      <c r="L69" s="688"/>
      <c r="M69" s="688"/>
      <c r="N69" s="688"/>
      <c r="O69" s="688"/>
      <c r="P69" s="688"/>
      <c r="Q69" s="688"/>
      <c r="R69" s="688"/>
      <c r="S69" s="688"/>
      <c r="T69" s="688"/>
      <c r="U69" s="688"/>
      <c r="V69" s="688"/>
      <c r="W69" s="688"/>
      <c r="X69" s="688"/>
      <c r="Y69" s="688"/>
      <c r="Z69" s="688"/>
      <c r="AA69" s="13"/>
      <c r="AB69" s="40"/>
      <c r="AC69" s="678"/>
      <c r="AD69" s="545"/>
      <c r="AE69" s="543"/>
      <c r="AF69" s="539"/>
      <c r="AG69" s="724"/>
      <c r="AH69" s="724"/>
      <c r="AI69" s="724"/>
      <c r="AJ69" s="724"/>
      <c r="AK69" s="594"/>
      <c r="AL69" s="762" t="s">
        <v>441</v>
      </c>
      <c r="AM69" s="596"/>
      <c r="AN69" s="596"/>
      <c r="AO69" s="597"/>
      <c r="AP69" s="598"/>
      <c r="AQ69" s="636"/>
      <c r="AR69" s="622"/>
    </row>
    <row r="70" spans="2:44" s="374" customFormat="1" ht="20" customHeight="1">
      <c r="B70" s="552"/>
      <c r="C70" s="537"/>
      <c r="D70" s="538"/>
      <c r="E70" s="686"/>
      <c r="F70" s="687"/>
      <c r="G70" s="688"/>
      <c r="H70" s="688"/>
      <c r="I70" s="688"/>
      <c r="J70" s="688"/>
      <c r="K70" s="688"/>
      <c r="L70" s="688"/>
      <c r="M70" s="688"/>
      <c r="N70" s="688"/>
      <c r="O70" s="688"/>
      <c r="P70" s="688"/>
      <c r="Q70" s="688"/>
      <c r="R70" s="688"/>
      <c r="S70" s="688"/>
      <c r="T70" s="688"/>
      <c r="U70" s="688"/>
      <c r="V70" s="688"/>
      <c r="W70" s="688"/>
      <c r="X70" s="688"/>
      <c r="Y70" s="688"/>
      <c r="Z70" s="688"/>
      <c r="AA70" s="13"/>
      <c r="AB70" s="40"/>
      <c r="AC70" s="678"/>
      <c r="AD70" s="545"/>
      <c r="AE70" s="543"/>
      <c r="AF70" s="539"/>
      <c r="AG70" s="724"/>
      <c r="AH70" s="724"/>
      <c r="AI70" s="724"/>
      <c r="AJ70" s="728"/>
      <c r="AK70" s="630"/>
      <c r="AL70" s="1178" t="str">
        <f>AD40</f>
        <v>PEK. KERAMIK 40X40</v>
      </c>
      <c r="AM70" s="1179"/>
      <c r="AN70" s="1179"/>
      <c r="AO70" s="1179"/>
      <c r="AP70" s="1179"/>
      <c r="AQ70" s="1180"/>
      <c r="AR70" s="622"/>
    </row>
    <row r="71" spans="2:44" s="374" customFormat="1" ht="20" customHeight="1" thickBot="1">
      <c r="B71" s="552"/>
      <c r="C71" s="537"/>
      <c r="D71" s="538"/>
      <c r="E71" s="686"/>
      <c r="F71" s="687"/>
      <c r="G71" s="688"/>
      <c r="H71" s="688"/>
      <c r="I71" s="688"/>
      <c r="J71" s="688"/>
      <c r="K71" s="688"/>
      <c r="L71" s="688"/>
      <c r="M71" s="688"/>
      <c r="N71" s="688"/>
      <c r="O71" s="688"/>
      <c r="P71" s="688"/>
      <c r="Q71" s="688"/>
      <c r="R71" s="688"/>
      <c r="S71" s="688"/>
      <c r="T71" s="688"/>
      <c r="U71" s="688"/>
      <c r="V71" s="688"/>
      <c r="W71" s="688"/>
      <c r="X71" s="688"/>
      <c r="Y71" s="688"/>
      <c r="Z71" s="688"/>
      <c r="AA71" s="13"/>
      <c r="AB71" s="40"/>
      <c r="AC71" s="678"/>
      <c r="AD71" s="545"/>
      <c r="AE71" s="543"/>
      <c r="AF71" s="539"/>
      <c r="AG71" s="724"/>
      <c r="AH71" s="724"/>
      <c r="AI71" s="724"/>
      <c r="AJ71" s="724"/>
      <c r="AK71" s="630"/>
      <c r="AL71" s="637" t="s">
        <v>139</v>
      </c>
      <c r="AM71" s="638" t="s">
        <v>140</v>
      </c>
      <c r="AN71" s="639" t="s">
        <v>141</v>
      </c>
      <c r="AO71" s="638" t="s">
        <v>142</v>
      </c>
      <c r="AP71" s="640" t="s">
        <v>143</v>
      </c>
      <c r="AQ71" s="807" t="s">
        <v>144</v>
      </c>
      <c r="AR71" s="622"/>
    </row>
    <row r="72" spans="2:44" s="374" customFormat="1" ht="20" customHeight="1">
      <c r="B72" s="552"/>
      <c r="C72" s="537"/>
      <c r="D72" s="538"/>
      <c r="E72" s="686"/>
      <c r="F72" s="687"/>
      <c r="G72" s="688"/>
      <c r="H72" s="688"/>
      <c r="I72" s="688"/>
      <c r="J72" s="688"/>
      <c r="K72" s="688"/>
      <c r="L72" s="688"/>
      <c r="M72" s="688"/>
      <c r="N72" s="688"/>
      <c r="O72" s="688"/>
      <c r="P72" s="688"/>
      <c r="Q72" s="688"/>
      <c r="R72" s="688"/>
      <c r="S72" s="688"/>
      <c r="T72" s="688"/>
      <c r="U72" s="688"/>
      <c r="V72" s="688"/>
      <c r="W72" s="688"/>
      <c r="X72" s="688"/>
      <c r="Y72" s="688"/>
      <c r="Z72" s="780"/>
      <c r="AA72" s="13"/>
      <c r="AB72" s="579"/>
      <c r="AC72" s="678"/>
      <c r="AD72" s="545"/>
      <c r="AE72" s="543"/>
      <c r="AF72" s="539"/>
      <c r="AG72" s="724"/>
      <c r="AH72" s="724"/>
      <c r="AI72" s="724"/>
      <c r="AJ72" s="724"/>
      <c r="AK72" s="630"/>
      <c r="AL72" s="641" t="s">
        <v>147</v>
      </c>
      <c r="AM72" s="642"/>
      <c r="AN72" s="643"/>
      <c r="AO72" s="642"/>
      <c r="AP72" s="640"/>
      <c r="AQ72" s="807"/>
      <c r="AR72" s="622"/>
    </row>
    <row r="73" spans="2:44" s="374" customFormat="1" ht="20" customHeight="1">
      <c r="B73" s="552"/>
      <c r="C73" s="537"/>
      <c r="D73" s="538"/>
      <c r="E73" s="686"/>
      <c r="F73" s="687"/>
      <c r="G73" s="688"/>
      <c r="H73" s="688"/>
      <c r="I73" s="688"/>
      <c r="J73" s="688"/>
      <c r="K73" s="688"/>
      <c r="L73" s="688"/>
      <c r="M73" s="688"/>
      <c r="N73" s="688"/>
      <c r="O73" s="688"/>
      <c r="P73" s="688"/>
      <c r="Q73" s="688"/>
      <c r="R73" s="688"/>
      <c r="S73" s="688"/>
      <c r="T73" s="688"/>
      <c r="U73" s="688"/>
      <c r="V73" s="688"/>
      <c r="W73" s="688"/>
      <c r="X73" s="688"/>
      <c r="Y73" s="688"/>
      <c r="Z73" s="688"/>
      <c r="AA73" s="13"/>
      <c r="AB73" s="579"/>
      <c r="AC73" s="678"/>
      <c r="AD73" s="545"/>
      <c r="AE73" s="543"/>
      <c r="AF73" s="539"/>
      <c r="AG73" s="724"/>
      <c r="AH73" s="724"/>
      <c r="AI73" s="724"/>
      <c r="AJ73" s="724"/>
      <c r="AK73" s="630"/>
      <c r="AL73" s="611" t="s">
        <v>120</v>
      </c>
      <c r="AM73" s="791">
        <v>0.25</v>
      </c>
      <c r="AN73" s="613">
        <f>$AE$43*AM73</f>
        <v>0</v>
      </c>
      <c r="AO73" s="536" t="s">
        <v>121</v>
      </c>
      <c r="AP73" s="614">
        <f>'Harga Satuan'!$J$176</f>
        <v>90000</v>
      </c>
      <c r="AQ73" s="645">
        <f t="shared" ref="AQ73:AQ76" si="4">AN73*AP73</f>
        <v>0</v>
      </c>
      <c r="AR73" s="622"/>
    </row>
    <row r="74" spans="2:44" s="374" customFormat="1" ht="20" customHeight="1">
      <c r="B74" s="552"/>
      <c r="C74" s="537"/>
      <c r="D74" s="538"/>
      <c r="E74" s="686"/>
      <c r="F74" s="687"/>
      <c r="G74" s="688"/>
      <c r="H74" s="688"/>
      <c r="I74" s="688"/>
      <c r="J74" s="688"/>
      <c r="K74" s="688"/>
      <c r="L74" s="688"/>
      <c r="M74" s="688"/>
      <c r="N74" s="688"/>
      <c r="O74" s="688"/>
      <c r="P74" s="688"/>
      <c r="Q74" s="688"/>
      <c r="R74" s="688"/>
      <c r="S74" s="688"/>
      <c r="T74" s="688"/>
      <c r="U74" s="688"/>
      <c r="V74" s="688"/>
      <c r="W74" s="688"/>
      <c r="X74" s="688"/>
      <c r="Y74" s="688"/>
      <c r="Z74" s="688"/>
      <c r="AA74" s="13"/>
      <c r="AB74" s="40"/>
      <c r="AC74" s="678"/>
      <c r="AD74" s="545"/>
      <c r="AE74" s="543"/>
      <c r="AF74" s="539"/>
      <c r="AG74" s="724"/>
      <c r="AH74" s="724"/>
      <c r="AI74" s="724"/>
      <c r="AJ74" s="724"/>
      <c r="AK74" s="630"/>
      <c r="AL74" s="611" t="s">
        <v>123</v>
      </c>
      <c r="AM74" s="616">
        <v>0.125</v>
      </c>
      <c r="AN74" s="613">
        <f t="shared" ref="AN74:AN81" si="5">$AE$43*AM74</f>
        <v>0</v>
      </c>
      <c r="AO74" s="536" t="s">
        <v>121</v>
      </c>
      <c r="AP74" s="614">
        <f>'Harga Satuan'!$J$178</f>
        <v>120000</v>
      </c>
      <c r="AQ74" s="646">
        <f t="shared" si="4"/>
        <v>0</v>
      </c>
      <c r="AR74" s="622"/>
    </row>
    <row r="75" spans="2:44" s="374" customFormat="1" ht="20" customHeight="1">
      <c r="B75" s="552"/>
      <c r="C75" s="537"/>
      <c r="D75" s="538"/>
      <c r="E75" s="898"/>
      <c r="F75" s="687"/>
      <c r="G75" s="688"/>
      <c r="H75" s="688"/>
      <c r="I75" s="688"/>
      <c r="J75" s="688"/>
      <c r="K75" s="688"/>
      <c r="L75" s="688"/>
      <c r="M75" s="688"/>
      <c r="N75" s="688"/>
      <c r="O75" s="780"/>
      <c r="P75" s="688"/>
      <c r="Q75" s="688"/>
      <c r="R75" s="688"/>
      <c r="S75" s="688"/>
      <c r="T75" s="688"/>
      <c r="U75" s="688"/>
      <c r="V75" s="688"/>
      <c r="W75" s="688"/>
      <c r="X75" s="688"/>
      <c r="Y75" s="688"/>
      <c r="Z75" s="688"/>
      <c r="AA75" s="13"/>
      <c r="AB75" s="40"/>
      <c r="AC75" s="678"/>
      <c r="AD75" s="545"/>
      <c r="AE75" s="543"/>
      <c r="AF75" s="539"/>
      <c r="AG75" s="724"/>
      <c r="AH75" s="724"/>
      <c r="AI75" s="724"/>
      <c r="AJ75" s="724"/>
      <c r="AK75" s="630"/>
      <c r="AL75" s="611" t="s">
        <v>122</v>
      </c>
      <c r="AM75" s="612">
        <v>1.3000000000000001E-2</v>
      </c>
      <c r="AN75" s="613">
        <f t="shared" si="5"/>
        <v>0</v>
      </c>
      <c r="AO75" s="536" t="s">
        <v>121</v>
      </c>
      <c r="AP75" s="614">
        <f>'Harga Satuan'!$J$177</f>
        <v>130000</v>
      </c>
      <c r="AQ75" s="615">
        <f t="shared" si="4"/>
        <v>0</v>
      </c>
      <c r="AR75" s="622"/>
    </row>
    <row r="76" spans="2:44" s="374" customFormat="1" ht="20" customHeight="1">
      <c r="B76" s="552"/>
      <c r="C76" s="537"/>
      <c r="D76" s="538"/>
      <c r="E76" s="686"/>
      <c r="F76" s="687"/>
      <c r="G76" s="688"/>
      <c r="H76" s="688"/>
      <c r="I76" s="688"/>
      <c r="J76" s="688"/>
      <c r="K76" s="688"/>
      <c r="L76" s="688"/>
      <c r="M76" s="688"/>
      <c r="N76" s="688"/>
      <c r="O76" s="688"/>
      <c r="P76" s="688"/>
      <c r="Q76" s="688"/>
      <c r="R76" s="688"/>
      <c r="S76" s="688"/>
      <c r="T76" s="688"/>
      <c r="U76" s="688"/>
      <c r="V76" s="688"/>
      <c r="W76" s="688"/>
      <c r="X76" s="688"/>
      <c r="Y76" s="688"/>
      <c r="Z76" s="688"/>
      <c r="AA76" s="13"/>
      <c r="AB76" s="40"/>
      <c r="AC76" s="678"/>
      <c r="AD76" s="545"/>
      <c r="AE76" s="543"/>
      <c r="AF76" s="539"/>
      <c r="AG76" s="724"/>
      <c r="AH76" s="724"/>
      <c r="AI76" s="724"/>
      <c r="AJ76" s="724"/>
      <c r="AL76" s="611" t="s">
        <v>124</v>
      </c>
      <c r="AM76" s="616">
        <v>1.3000000000000001E-2</v>
      </c>
      <c r="AN76" s="613">
        <f t="shared" si="5"/>
        <v>0</v>
      </c>
      <c r="AO76" s="536" t="s">
        <v>121</v>
      </c>
      <c r="AP76" s="614">
        <f>'Harga Satuan'!$J$179</f>
        <v>150000</v>
      </c>
      <c r="AQ76" s="615">
        <f t="shared" si="4"/>
        <v>0</v>
      </c>
    </row>
    <row r="77" spans="2:44" s="374" customFormat="1" ht="20" customHeight="1">
      <c r="B77" s="552"/>
      <c r="C77" s="537"/>
      <c r="D77" s="538"/>
      <c r="E77" s="686"/>
      <c r="F77" s="687"/>
      <c r="G77" s="688"/>
      <c r="H77" s="688"/>
      <c r="I77" s="688"/>
      <c r="J77" s="688"/>
      <c r="K77" s="688"/>
      <c r="L77" s="688"/>
      <c r="M77" s="688"/>
      <c r="N77" s="688"/>
      <c r="O77" s="688"/>
      <c r="P77" s="688"/>
      <c r="Q77" s="688"/>
      <c r="R77" s="688"/>
      <c r="S77" s="688"/>
      <c r="T77" s="688"/>
      <c r="U77" s="688"/>
      <c r="V77" s="688"/>
      <c r="W77" s="688"/>
      <c r="X77" s="688"/>
      <c r="Y77" s="688"/>
      <c r="Z77" s="688"/>
      <c r="AA77" s="13"/>
      <c r="AB77" s="40"/>
      <c r="AC77" s="678"/>
      <c r="AD77" s="545"/>
      <c r="AE77" s="543"/>
      <c r="AF77" s="539"/>
      <c r="AG77" s="724"/>
      <c r="AH77" s="724"/>
      <c r="AI77" s="724"/>
      <c r="AJ77" s="724"/>
      <c r="AL77" s="641" t="s">
        <v>145</v>
      </c>
      <c r="AM77" s="642"/>
      <c r="AN77" s="643"/>
      <c r="AO77" s="642"/>
      <c r="AP77" s="640"/>
      <c r="AQ77" s="807"/>
    </row>
    <row r="78" spans="2:44" s="374" customFormat="1" ht="20" customHeight="1">
      <c r="B78" s="552"/>
      <c r="C78" s="537"/>
      <c r="D78" s="538"/>
      <c r="E78" s="686"/>
      <c r="F78" s="687"/>
      <c r="G78" s="688"/>
      <c r="H78" s="688"/>
      <c r="I78" s="688"/>
      <c r="J78" s="688"/>
      <c r="K78" s="688"/>
      <c r="L78" s="688"/>
      <c r="M78" s="688"/>
      <c r="N78" s="688"/>
      <c r="O78" s="688"/>
      <c r="P78" s="688"/>
      <c r="Q78" s="688"/>
      <c r="R78" s="688"/>
      <c r="S78" s="688"/>
      <c r="T78" s="688"/>
      <c r="U78" s="688"/>
      <c r="V78" s="688"/>
      <c r="W78" s="688"/>
      <c r="X78" s="688"/>
      <c r="Y78" s="688"/>
      <c r="Z78" s="688"/>
      <c r="AA78" s="13"/>
      <c r="AB78" s="40"/>
      <c r="AC78" s="678"/>
      <c r="AD78" s="545"/>
      <c r="AE78" s="543"/>
      <c r="AF78" s="539"/>
      <c r="AG78" s="724"/>
      <c r="AH78" s="724"/>
      <c r="AI78" s="724"/>
      <c r="AJ78" s="724"/>
      <c r="AK78" s="594"/>
      <c r="AL78" s="611" t="s">
        <v>340</v>
      </c>
      <c r="AM78" s="616">
        <v>9.8000000000000007</v>
      </c>
      <c r="AN78" s="613">
        <f t="shared" si="5"/>
        <v>0</v>
      </c>
      <c r="AO78" s="536" t="s">
        <v>112</v>
      </c>
      <c r="AP78" s="614">
        <f>'Harga Satuan'!$J$118/40</f>
        <v>1175</v>
      </c>
      <c r="AQ78" s="623">
        <f>AN78*AP78</f>
        <v>0</v>
      </c>
      <c r="AR78" s="600"/>
    </row>
    <row r="79" spans="2:44" s="374" customFormat="1" ht="20" customHeight="1">
      <c r="B79" s="552"/>
      <c r="C79" s="537"/>
      <c r="D79" s="538"/>
      <c r="E79" s="686"/>
      <c r="F79" s="687"/>
      <c r="G79" s="688"/>
      <c r="H79" s="688"/>
      <c r="I79" s="688"/>
      <c r="J79" s="688"/>
      <c r="K79" s="688"/>
      <c r="L79" s="688"/>
      <c r="M79" s="688"/>
      <c r="N79" s="688"/>
      <c r="O79" s="688"/>
      <c r="P79" s="688"/>
      <c r="Q79" s="688"/>
      <c r="R79" s="688"/>
      <c r="S79" s="688"/>
      <c r="T79" s="688"/>
      <c r="U79" s="688"/>
      <c r="V79" s="688"/>
      <c r="W79" s="688"/>
      <c r="X79" s="688"/>
      <c r="Y79" s="688"/>
      <c r="Z79" s="688"/>
      <c r="AA79" s="13"/>
      <c r="AB79" s="579"/>
      <c r="AC79" s="678"/>
      <c r="AD79" s="545"/>
      <c r="AE79" s="543"/>
      <c r="AF79" s="539"/>
      <c r="AG79" s="724"/>
      <c r="AH79" s="724"/>
      <c r="AI79" s="724"/>
      <c r="AJ79" s="724"/>
      <c r="AK79" s="630"/>
      <c r="AL79" s="611" t="s">
        <v>341</v>
      </c>
      <c r="AM79" s="616">
        <f>0.045</f>
        <v>4.4999999999999998E-2</v>
      </c>
      <c r="AN79" s="613">
        <f t="shared" si="5"/>
        <v>0</v>
      </c>
      <c r="AO79" s="788" t="s">
        <v>133</v>
      </c>
      <c r="AP79" s="614">
        <f>'Harga Satuan'!$J$119</f>
        <v>110000</v>
      </c>
      <c r="AQ79" s="623">
        <f>AN79*AP79</f>
        <v>0</v>
      </c>
      <c r="AR79" s="600"/>
    </row>
    <row r="80" spans="2:44" s="374" customFormat="1" ht="20" customHeight="1">
      <c r="B80" s="552"/>
      <c r="C80" s="537"/>
      <c r="D80" s="538"/>
      <c r="E80" s="686"/>
      <c r="F80" s="687"/>
      <c r="G80" s="688"/>
      <c r="H80" s="688"/>
      <c r="I80" s="688"/>
      <c r="J80" s="688"/>
      <c r="K80" s="688"/>
      <c r="L80" s="688"/>
      <c r="M80" s="688"/>
      <c r="N80" s="688"/>
      <c r="O80" s="688"/>
      <c r="P80" s="688"/>
      <c r="Q80" s="688"/>
      <c r="R80" s="688"/>
      <c r="S80" s="688"/>
      <c r="T80" s="688"/>
      <c r="U80" s="688"/>
      <c r="V80" s="688"/>
      <c r="W80" s="688"/>
      <c r="X80" s="688"/>
      <c r="Y80" s="688"/>
      <c r="Z80" s="688"/>
      <c r="AA80" s="13"/>
      <c r="AB80" s="40"/>
      <c r="AC80" s="678"/>
      <c r="AD80" s="545"/>
      <c r="AE80" s="543"/>
      <c r="AF80" s="539"/>
      <c r="AG80" s="724"/>
      <c r="AH80" s="724"/>
      <c r="AI80" s="724"/>
      <c r="AJ80" s="724"/>
      <c r="AK80" s="630"/>
      <c r="AL80" s="611" t="s">
        <v>446</v>
      </c>
      <c r="AM80" s="616">
        <v>0.05</v>
      </c>
      <c r="AN80" s="613">
        <f t="shared" si="5"/>
        <v>0</v>
      </c>
      <c r="AO80" s="536" t="s">
        <v>112</v>
      </c>
      <c r="AP80" s="614">
        <f>'Harga Satuan'!$J$138</f>
        <v>20000</v>
      </c>
      <c r="AQ80" s="623">
        <f>AN80*AP80</f>
        <v>0</v>
      </c>
      <c r="AR80" s="600"/>
    </row>
    <row r="81" spans="2:44" s="374" customFormat="1" ht="20" customHeight="1">
      <c r="B81" s="552"/>
      <c r="C81" s="537"/>
      <c r="D81" s="538"/>
      <c r="E81" s="686"/>
      <c r="F81" s="687"/>
      <c r="G81" s="688"/>
      <c r="H81" s="688"/>
      <c r="I81" s="688"/>
      <c r="J81" s="688"/>
      <c r="K81" s="688"/>
      <c r="L81" s="688"/>
      <c r="M81" s="688"/>
      <c r="N81" s="688"/>
      <c r="O81" s="688"/>
      <c r="P81" s="688"/>
      <c r="Q81" s="688"/>
      <c r="R81" s="688"/>
      <c r="S81" s="688"/>
      <c r="T81" s="688"/>
      <c r="U81" s="688"/>
      <c r="V81" s="688"/>
      <c r="W81" s="688"/>
      <c r="X81" s="688"/>
      <c r="Y81" s="688"/>
      <c r="Z81" s="688"/>
      <c r="AA81" s="13"/>
      <c r="AB81" s="40"/>
      <c r="AC81" s="678"/>
      <c r="AD81" s="545"/>
      <c r="AE81" s="543"/>
      <c r="AF81" s="539"/>
      <c r="AG81" s="724"/>
      <c r="AH81" s="724"/>
      <c r="AI81" s="724"/>
      <c r="AJ81" s="724"/>
      <c r="AK81" s="630"/>
      <c r="AL81" s="611" t="s">
        <v>442</v>
      </c>
      <c r="AM81" s="616">
        <v>1.05</v>
      </c>
      <c r="AN81" s="613">
        <f t="shared" si="5"/>
        <v>0</v>
      </c>
      <c r="AO81" s="788" t="s">
        <v>443</v>
      </c>
      <c r="AP81" s="614">
        <f>'Harga Satuan'!$J$137</f>
        <v>55000</v>
      </c>
      <c r="AQ81" s="623">
        <f>AN81*AP81</f>
        <v>0</v>
      </c>
      <c r="AR81" s="600"/>
    </row>
    <row r="82" spans="2:44" s="374" customFormat="1" ht="20" customHeight="1">
      <c r="B82" s="552"/>
      <c r="C82" s="537"/>
      <c r="D82" s="538"/>
      <c r="E82" s="686"/>
      <c r="F82" s="687"/>
      <c r="G82" s="688"/>
      <c r="H82" s="688"/>
      <c r="I82" s="688"/>
      <c r="J82" s="688"/>
      <c r="K82" s="688"/>
      <c r="L82" s="688"/>
      <c r="M82" s="688"/>
      <c r="N82" s="688"/>
      <c r="O82" s="688"/>
      <c r="P82" s="688"/>
      <c r="Q82" s="688"/>
      <c r="R82" s="688"/>
      <c r="S82" s="688"/>
      <c r="T82" s="688"/>
      <c r="U82" s="688"/>
      <c r="V82" s="688"/>
      <c r="W82" s="688"/>
      <c r="X82" s="688"/>
      <c r="Y82" s="688"/>
      <c r="Z82" s="688"/>
      <c r="AA82" s="13"/>
      <c r="AB82" s="40"/>
      <c r="AC82" s="678"/>
      <c r="AD82" s="545"/>
      <c r="AE82" s="543"/>
      <c r="AF82" s="539"/>
      <c r="AG82" s="724"/>
      <c r="AH82" s="724"/>
      <c r="AI82" s="724"/>
      <c r="AJ82" s="724"/>
      <c r="AK82" s="630"/>
      <c r="AL82" s="624"/>
      <c r="AM82" s="625"/>
      <c r="AN82" s="626"/>
      <c r="AO82" s="627"/>
      <c r="AP82" s="628"/>
      <c r="AQ82" s="629">
        <f>SUM(AQ73:AQ81)</f>
        <v>0</v>
      </c>
      <c r="AR82" s="600"/>
    </row>
    <row r="83" spans="2:44" s="374" customFormat="1" ht="20" customHeight="1">
      <c r="B83" s="552"/>
      <c r="C83" s="537"/>
      <c r="D83" s="538"/>
      <c r="E83" s="686"/>
      <c r="F83" s="687"/>
      <c r="G83" s="688"/>
      <c r="H83" s="688"/>
      <c r="I83" s="688"/>
      <c r="J83" s="688"/>
      <c r="K83" s="688"/>
      <c r="L83" s="688"/>
      <c r="M83" s="688"/>
      <c r="N83" s="688"/>
      <c r="O83" s="688"/>
      <c r="P83" s="688"/>
      <c r="Q83" s="688"/>
      <c r="R83" s="688"/>
      <c r="S83" s="688"/>
      <c r="T83" s="688"/>
      <c r="U83" s="688"/>
      <c r="V83" s="688"/>
      <c r="W83" s="688"/>
      <c r="X83" s="688"/>
      <c r="Y83" s="688"/>
      <c r="Z83" s="688"/>
      <c r="AA83" s="13"/>
      <c r="AB83" s="40"/>
      <c r="AC83" s="678"/>
      <c r="AD83" s="545"/>
      <c r="AE83" s="543"/>
      <c r="AF83" s="539"/>
      <c r="AG83" s="724"/>
      <c r="AH83" s="724"/>
      <c r="AI83" s="724"/>
      <c r="AJ83" s="724"/>
      <c r="AK83" s="630"/>
      <c r="AL83" s="631" t="s">
        <v>342</v>
      </c>
      <c r="AM83" s="631"/>
      <c r="AN83" s="631"/>
      <c r="AO83" s="631"/>
      <c r="AP83" s="632"/>
      <c r="AQ83" s="633"/>
      <c r="AR83" s="600"/>
    </row>
    <row r="84" spans="2:44" s="374" customFormat="1" ht="20" customHeight="1">
      <c r="B84" s="552"/>
      <c r="C84" s="537"/>
      <c r="D84" s="538"/>
      <c r="E84" s="686"/>
      <c r="F84" s="687"/>
      <c r="G84" s="688"/>
      <c r="H84" s="688"/>
      <c r="I84" s="688"/>
      <c r="J84" s="688"/>
      <c r="K84" s="688"/>
      <c r="L84" s="688"/>
      <c r="M84" s="688"/>
      <c r="N84" s="688"/>
      <c r="O84" s="688"/>
      <c r="P84" s="688"/>
      <c r="Q84" s="688"/>
      <c r="R84" s="688"/>
      <c r="S84" s="688"/>
      <c r="T84" s="688"/>
      <c r="U84" s="688"/>
      <c r="V84" s="688"/>
      <c r="W84" s="688"/>
      <c r="X84" s="688"/>
      <c r="Y84" s="688"/>
      <c r="Z84" s="688"/>
      <c r="AA84" s="13"/>
      <c r="AB84" s="579"/>
      <c r="AC84" s="678"/>
      <c r="AD84" s="545"/>
      <c r="AE84" s="543"/>
      <c r="AF84" s="539"/>
      <c r="AG84" s="724"/>
      <c r="AH84" s="724"/>
      <c r="AI84" s="724"/>
      <c r="AJ84" s="724"/>
      <c r="AK84" s="630"/>
      <c r="AL84" s="631" t="s">
        <v>343</v>
      </c>
      <c r="AM84" s="634">
        <f>AN78</f>
        <v>0</v>
      </c>
      <c r="AN84" s="631" t="s">
        <v>344</v>
      </c>
      <c r="AO84" s="631">
        <v>40</v>
      </c>
      <c r="AP84" s="635" t="s">
        <v>146</v>
      </c>
      <c r="AQ84" s="784">
        <f>AM84/AO84</f>
        <v>0</v>
      </c>
      <c r="AR84" s="787" t="s">
        <v>380</v>
      </c>
    </row>
    <row r="85" spans="2:44" s="374" customFormat="1" ht="20" customHeight="1">
      <c r="B85" s="552"/>
      <c r="C85" s="537"/>
      <c r="D85" s="538"/>
      <c r="E85" s="899"/>
      <c r="F85" s="687"/>
      <c r="G85" s="688"/>
      <c r="H85" s="688"/>
      <c r="I85" s="688"/>
      <c r="J85" s="688"/>
      <c r="K85" s="688"/>
      <c r="L85" s="688"/>
      <c r="M85" s="688"/>
      <c r="N85" s="688"/>
      <c r="O85" s="688"/>
      <c r="P85" s="688"/>
      <c r="Q85" s="688"/>
      <c r="R85" s="688"/>
      <c r="S85" s="688"/>
      <c r="T85" s="688"/>
      <c r="U85" s="688"/>
      <c r="V85" s="688"/>
      <c r="W85" s="688"/>
      <c r="X85" s="688"/>
      <c r="Y85" s="688"/>
      <c r="Z85" s="688"/>
      <c r="AA85" s="13"/>
      <c r="AB85" s="40"/>
      <c r="AC85" s="678"/>
      <c r="AD85" s="545"/>
      <c r="AE85" s="543"/>
      <c r="AF85" s="539"/>
      <c r="AG85" s="724"/>
      <c r="AH85" s="724"/>
      <c r="AI85" s="724"/>
      <c r="AJ85" s="724"/>
      <c r="AL85" s="783"/>
      <c r="AM85" s="634"/>
      <c r="AN85" s="631"/>
      <c r="AO85" s="631"/>
      <c r="AP85" s="635"/>
      <c r="AQ85" s="784"/>
      <c r="AR85" s="787"/>
    </row>
    <row r="86" spans="2:44" s="374" customFormat="1" ht="20" customHeight="1">
      <c r="B86" s="552"/>
      <c r="C86" s="537"/>
      <c r="D86" s="538"/>
      <c r="E86" s="900"/>
      <c r="F86" s="687"/>
      <c r="G86" s="688"/>
      <c r="H86" s="688"/>
      <c r="I86" s="688"/>
      <c r="J86" s="688"/>
      <c r="K86" s="688"/>
      <c r="L86" s="688"/>
      <c r="M86" s="688"/>
      <c r="N86" s="688"/>
      <c r="O86" s="688"/>
      <c r="P86" s="688"/>
      <c r="Q86" s="688"/>
      <c r="R86" s="688"/>
      <c r="S86" s="688"/>
      <c r="T86" s="688"/>
      <c r="U86" s="688"/>
      <c r="V86" s="688"/>
      <c r="W86" s="688"/>
      <c r="X86" s="688"/>
      <c r="Y86" s="688"/>
      <c r="Z86" s="688"/>
      <c r="AA86" s="13"/>
      <c r="AB86" s="579"/>
      <c r="AC86" s="678"/>
      <c r="AD86" s="545"/>
      <c r="AE86" s="543"/>
      <c r="AF86" s="539"/>
      <c r="AG86" s="724"/>
      <c r="AH86" s="724"/>
      <c r="AI86" s="724"/>
      <c r="AJ86" s="724"/>
      <c r="AL86" s="631"/>
      <c r="AM86" s="634"/>
      <c r="AN86" s="631"/>
      <c r="AO86" s="631"/>
      <c r="AP86" s="906" t="s">
        <v>372</v>
      </c>
      <c r="AQ86" s="907">
        <f>AQ82+AQ63+AQ48+AQ37</f>
        <v>0</v>
      </c>
      <c r="AR86" s="787"/>
    </row>
    <row r="87" spans="2:44" s="374" customFormat="1" ht="20" customHeight="1">
      <c r="B87" s="552"/>
      <c r="C87" s="537"/>
      <c r="D87" s="538"/>
      <c r="E87" s="686"/>
      <c r="F87" s="687"/>
      <c r="G87" s="688"/>
      <c r="H87" s="688"/>
      <c r="I87" s="688"/>
      <c r="J87" s="688"/>
      <c r="K87" s="688"/>
      <c r="L87" s="688"/>
      <c r="M87" s="688"/>
      <c r="N87" s="688"/>
      <c r="O87" s="688"/>
      <c r="P87" s="688"/>
      <c r="Q87" s="688"/>
      <c r="R87" s="688"/>
      <c r="S87" s="688"/>
      <c r="T87" s="688"/>
      <c r="U87" s="688"/>
      <c r="V87" s="688"/>
      <c r="W87" s="688"/>
      <c r="X87" s="688"/>
      <c r="Y87" s="688"/>
      <c r="Z87" s="688"/>
      <c r="AA87" s="13"/>
      <c r="AB87" s="40"/>
      <c r="AC87" s="678"/>
      <c r="AD87" s="545"/>
      <c r="AE87" s="543"/>
      <c r="AF87" s="539"/>
      <c r="AG87" s="724"/>
      <c r="AH87" s="724"/>
      <c r="AI87" s="724"/>
      <c r="AJ87" s="724"/>
      <c r="AK87" s="829"/>
      <c r="AL87" s="832"/>
      <c r="AM87" s="836"/>
      <c r="AN87" s="626"/>
      <c r="AO87" s="627"/>
      <c r="AP87" s="628"/>
      <c r="AQ87" s="833"/>
      <c r="AR87" s="708"/>
    </row>
    <row r="88" spans="2:44" s="374" customFormat="1" ht="20" customHeight="1">
      <c r="B88" s="552"/>
      <c r="C88" s="537"/>
      <c r="D88" s="538"/>
      <c r="E88" s="686"/>
      <c r="F88" s="687"/>
      <c r="G88" s="688"/>
      <c r="H88" s="780"/>
      <c r="I88" s="688"/>
      <c r="J88" s="688"/>
      <c r="K88" s="688"/>
      <c r="L88" s="897"/>
      <c r="M88" s="688"/>
      <c r="N88" s="688"/>
      <c r="O88" s="688"/>
      <c r="P88" s="688"/>
      <c r="Q88" s="688"/>
      <c r="R88" s="780"/>
      <c r="S88" s="688"/>
      <c r="T88" s="688"/>
      <c r="U88" s="688"/>
      <c r="V88" s="688"/>
      <c r="W88" s="688"/>
      <c r="X88" s="688"/>
      <c r="Y88" s="688"/>
      <c r="Z88" s="688"/>
      <c r="AA88" s="13"/>
      <c r="AB88" s="40"/>
      <c r="AC88" s="678"/>
      <c r="AD88" s="545"/>
      <c r="AE88" s="543"/>
      <c r="AF88" s="539"/>
      <c r="AG88" s="724"/>
      <c r="AH88" s="724"/>
      <c r="AI88" s="724"/>
      <c r="AJ88" s="724"/>
      <c r="AK88" s="708"/>
      <c r="AL88" s="832"/>
      <c r="AM88" s="834"/>
      <c r="AN88" s="626"/>
      <c r="AO88" s="627"/>
      <c r="AP88" s="628"/>
      <c r="AQ88" s="833"/>
      <c r="AR88" s="708"/>
    </row>
    <row r="89" spans="2:44" s="374" customFormat="1" ht="20" customHeight="1">
      <c r="B89" s="552"/>
      <c r="C89" s="537"/>
      <c r="D89" s="538"/>
      <c r="E89" s="686"/>
      <c r="F89" s="687"/>
      <c r="G89" s="688"/>
      <c r="H89" s="688"/>
      <c r="I89" s="688"/>
      <c r="J89" s="688"/>
      <c r="K89" s="688"/>
      <c r="L89" s="688"/>
      <c r="M89" s="688"/>
      <c r="N89" s="688"/>
      <c r="O89" s="688"/>
      <c r="P89" s="688"/>
      <c r="Q89" s="688"/>
      <c r="R89" s="688"/>
      <c r="S89" s="688"/>
      <c r="T89" s="688"/>
      <c r="U89" s="688"/>
      <c r="V89" s="688"/>
      <c r="W89" s="688"/>
      <c r="X89" s="688"/>
      <c r="Y89" s="688"/>
      <c r="Z89" s="688"/>
      <c r="AA89" s="13"/>
      <c r="AB89" s="40"/>
      <c r="AC89" s="678"/>
      <c r="AD89" s="545"/>
      <c r="AE89" s="543"/>
      <c r="AF89" s="539"/>
      <c r="AG89" s="724"/>
      <c r="AH89" s="724"/>
      <c r="AI89" s="724"/>
      <c r="AJ89" s="724"/>
      <c r="AK89" s="708"/>
      <c r="AL89" s="831"/>
      <c r="AM89" s="830"/>
      <c r="AN89" s="830"/>
      <c r="AO89" s="830"/>
      <c r="AP89" s="830"/>
      <c r="AQ89" s="830"/>
      <c r="AR89" s="708"/>
    </row>
    <row r="90" spans="2:44" s="374" customFormat="1" ht="20" customHeight="1">
      <c r="B90" s="552"/>
      <c r="C90" s="537"/>
      <c r="D90" s="538"/>
      <c r="E90" s="686"/>
      <c r="F90" s="687"/>
      <c r="G90" s="688"/>
      <c r="H90" s="688"/>
      <c r="I90" s="688"/>
      <c r="J90" s="688"/>
      <c r="K90" s="688"/>
      <c r="L90" s="688"/>
      <c r="M90" s="688"/>
      <c r="N90" s="688"/>
      <c r="O90" s="688"/>
      <c r="P90" s="688"/>
      <c r="Q90" s="688"/>
      <c r="R90" s="688"/>
      <c r="S90" s="688"/>
      <c r="U90" s="688"/>
      <c r="V90" s="688"/>
      <c r="W90" s="703"/>
      <c r="X90" s="688"/>
      <c r="Y90" s="688"/>
      <c r="Z90" s="688"/>
      <c r="AA90" s="13"/>
      <c r="AB90" s="40"/>
      <c r="AC90" s="678"/>
      <c r="AD90" s="545"/>
      <c r="AE90" s="543"/>
      <c r="AF90" s="539"/>
      <c r="AG90" s="724"/>
      <c r="AH90" s="724"/>
      <c r="AI90" s="724"/>
      <c r="AJ90" s="724"/>
      <c r="AK90" s="826"/>
      <c r="AL90" s="832"/>
      <c r="AM90" s="834"/>
      <c r="AN90" s="626"/>
      <c r="AO90" s="627"/>
      <c r="AP90" s="628"/>
      <c r="AQ90" s="835"/>
      <c r="AR90" s="708"/>
    </row>
    <row r="91" spans="2:44" s="374" customFormat="1" ht="20" customHeight="1">
      <c r="B91" s="552"/>
      <c r="C91" s="537"/>
      <c r="D91" s="538"/>
      <c r="E91" s="538"/>
      <c r="F91" s="585"/>
      <c r="G91" s="13"/>
      <c r="H91" s="13"/>
      <c r="I91" s="13"/>
      <c r="J91" s="13"/>
      <c r="K91" s="13"/>
      <c r="L91" s="13"/>
      <c r="M91" s="13"/>
      <c r="N91" s="13"/>
      <c r="O91" s="13"/>
      <c r="P91" s="13"/>
      <c r="Q91" s="13"/>
      <c r="R91" s="13"/>
      <c r="S91" s="535"/>
      <c r="T91" s="13"/>
      <c r="U91" s="13"/>
      <c r="V91" s="13"/>
      <c r="W91" s="13"/>
      <c r="X91" s="703"/>
      <c r="Y91" s="780"/>
      <c r="Z91" s="13"/>
      <c r="AA91" s="13"/>
      <c r="AB91" s="40"/>
      <c r="AC91" s="678"/>
      <c r="AD91" s="545"/>
      <c r="AE91" s="543"/>
      <c r="AF91" s="539"/>
      <c r="AG91" s="724"/>
      <c r="AH91" s="724"/>
      <c r="AI91" s="724"/>
      <c r="AJ91" s="724"/>
      <c r="AK91" s="829"/>
      <c r="AL91" s="832"/>
      <c r="AM91" s="834"/>
      <c r="AN91" s="626"/>
      <c r="AO91" s="838"/>
      <c r="AP91" s="628"/>
      <c r="AQ91" s="835"/>
      <c r="AR91" s="708"/>
    </row>
    <row r="92" spans="2:44" s="374" customFormat="1" ht="20" customHeight="1">
      <c r="B92" s="552"/>
      <c r="C92" s="537"/>
      <c r="D92" s="538"/>
      <c r="E92" s="538"/>
      <c r="F92" s="585"/>
      <c r="G92" s="13"/>
      <c r="H92" s="13"/>
      <c r="I92" s="13"/>
      <c r="J92" s="13"/>
      <c r="K92" s="13"/>
      <c r="L92" s="13"/>
      <c r="M92" s="13"/>
      <c r="N92" s="13"/>
      <c r="O92" s="13"/>
      <c r="P92" s="13"/>
      <c r="Q92" s="13"/>
      <c r="R92" s="13"/>
      <c r="S92" s="535"/>
      <c r="T92" s="13"/>
      <c r="U92" s="13"/>
      <c r="V92" s="13"/>
      <c r="W92" s="13"/>
      <c r="Y92" s="703"/>
      <c r="Z92" s="780"/>
      <c r="AA92" s="13"/>
      <c r="AB92" s="40"/>
      <c r="AC92" s="678"/>
      <c r="AD92" s="545"/>
      <c r="AE92" s="543"/>
      <c r="AF92" s="539"/>
      <c r="AG92" s="724"/>
      <c r="AH92" s="724"/>
      <c r="AI92" s="724"/>
      <c r="AJ92" s="724"/>
      <c r="AK92" s="829"/>
      <c r="AL92" s="832"/>
      <c r="AM92" s="834"/>
      <c r="AN92" s="626"/>
      <c r="AO92" s="838"/>
      <c r="AP92" s="628"/>
      <c r="AQ92" s="835"/>
      <c r="AR92" s="708"/>
    </row>
    <row r="93" spans="2:44" s="374" customFormat="1" ht="20" customHeight="1">
      <c r="B93" s="552"/>
      <c r="C93" s="537"/>
      <c r="D93" s="538"/>
      <c r="E93" s="538"/>
      <c r="F93" s="585"/>
      <c r="G93" s="13"/>
      <c r="H93" s="13"/>
      <c r="I93" s="13"/>
      <c r="J93" s="13"/>
      <c r="K93" s="13"/>
      <c r="L93" s="13"/>
      <c r="M93" s="13"/>
      <c r="N93" s="13"/>
      <c r="O93" s="13"/>
      <c r="P93" s="13"/>
      <c r="Q93" s="13"/>
      <c r="R93" s="13"/>
      <c r="S93" s="535"/>
      <c r="T93" s="13"/>
      <c r="U93" s="13"/>
      <c r="V93" s="13"/>
      <c r="W93" s="13"/>
      <c r="Y93" s="703"/>
      <c r="Z93" s="780"/>
      <c r="AA93" s="13"/>
      <c r="AB93" s="40"/>
      <c r="AC93" s="678"/>
      <c r="AD93" s="545"/>
      <c r="AE93" s="543"/>
      <c r="AF93" s="539"/>
      <c r="AG93" s="724"/>
      <c r="AH93" s="724"/>
      <c r="AI93" s="724"/>
      <c r="AJ93" s="724"/>
      <c r="AK93" s="829"/>
      <c r="AL93" s="832"/>
      <c r="AM93" s="834"/>
      <c r="AN93" s="626"/>
      <c r="AO93" s="627"/>
      <c r="AP93" s="628"/>
      <c r="AQ93" s="824"/>
      <c r="AR93" s="708"/>
    </row>
    <row r="94" spans="2:44" s="374" customFormat="1" ht="20" customHeight="1">
      <c r="B94" s="552"/>
      <c r="C94" s="537"/>
      <c r="D94" s="538"/>
      <c r="E94" s="538"/>
      <c r="F94" s="585"/>
      <c r="G94" s="13"/>
      <c r="H94" s="13"/>
      <c r="I94" s="13"/>
      <c r="J94" s="13"/>
      <c r="K94" s="13"/>
      <c r="L94" s="13"/>
      <c r="M94" s="13"/>
      <c r="N94" s="13"/>
      <c r="O94" s="13"/>
      <c r="P94" s="13"/>
      <c r="Q94" s="13"/>
      <c r="R94" s="13"/>
      <c r="S94" s="13"/>
      <c r="T94" s="13"/>
      <c r="U94" s="13"/>
      <c r="V94" s="13"/>
      <c r="W94" s="13"/>
      <c r="X94" s="13"/>
      <c r="Y94" s="13"/>
      <c r="Z94" s="13"/>
      <c r="AA94" s="13"/>
      <c r="AB94" s="40"/>
      <c r="AC94" s="678"/>
      <c r="AD94" s="545"/>
      <c r="AE94" s="543"/>
      <c r="AF94" s="539"/>
      <c r="AG94" s="724"/>
      <c r="AH94" s="724"/>
      <c r="AI94" s="724"/>
      <c r="AJ94" s="724"/>
      <c r="AK94" s="829"/>
      <c r="AL94" s="827"/>
      <c r="AM94" s="827"/>
      <c r="AN94" s="827"/>
      <c r="AO94" s="827"/>
      <c r="AP94" s="828"/>
      <c r="AQ94" s="824"/>
      <c r="AR94" s="708"/>
    </row>
    <row r="95" spans="2:44">
      <c r="AK95" s="829"/>
      <c r="AL95" s="827"/>
      <c r="AM95" s="839"/>
      <c r="AN95" s="827"/>
      <c r="AO95" s="827"/>
      <c r="AP95" s="840"/>
      <c r="AQ95" s="825"/>
      <c r="AR95" s="844"/>
    </row>
    <row r="96" spans="2:44">
      <c r="AK96" s="844"/>
      <c r="AL96" s="844"/>
      <c r="AM96" s="844"/>
      <c r="AN96" s="844"/>
      <c r="AO96" s="844"/>
      <c r="AP96" s="844"/>
      <c r="AQ96" s="844"/>
      <c r="AR96" s="844"/>
    </row>
  </sheetData>
  <mergeCells count="9">
    <mergeCell ref="D54:E54"/>
    <mergeCell ref="AL30:AQ30"/>
    <mergeCell ref="AL41:AQ41"/>
    <mergeCell ref="AL70:AQ70"/>
    <mergeCell ref="B1:AF1"/>
    <mergeCell ref="C10:AB10"/>
    <mergeCell ref="AC10:AD10"/>
    <mergeCell ref="C11:AB22"/>
    <mergeCell ref="AL51:AQ51"/>
  </mergeCells>
  <pageMargins left="0.51180555555555596" right="0.43263888888888902" top="0.94374999999999998" bottom="0.59027777777777801" header="0.59027777777777801" footer="0.59027777777777801"/>
  <pageSetup paperSize="256" scale="10"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58C42-FE1F-4064-9856-E332F11F9036}">
  <sheetPr>
    <tabColor rgb="FF00B050"/>
  </sheetPr>
  <dimension ref="B1:BN96"/>
  <sheetViews>
    <sheetView view="pageBreakPreview" topLeftCell="Q26" zoomScale="55" zoomScaleNormal="90" zoomScaleSheetLayoutView="55" workbookViewId="0">
      <selection activeCell="AN82" sqref="AN82"/>
    </sheetView>
  </sheetViews>
  <sheetFormatPr baseColWidth="10" defaultColWidth="9.1640625" defaultRowHeight="13"/>
  <cols>
    <col min="1" max="1" width="1.33203125" style="375" customWidth="1"/>
    <col min="2" max="2" width="4.5" style="13" customWidth="1"/>
    <col min="3" max="28" width="4.83203125" style="95" customWidth="1"/>
    <col min="29" max="29" width="6.1640625" style="376" customWidth="1"/>
    <col min="30" max="30" width="29.5" style="376" customWidth="1"/>
    <col min="31" max="31" width="9.33203125" style="377" customWidth="1"/>
    <col min="32" max="32" width="6.33203125" style="378" customWidth="1"/>
    <col min="33" max="36" width="8.83203125" style="687" customWidth="1"/>
    <col min="37" max="37" width="4.5" style="375" customWidth="1"/>
    <col min="38" max="38" width="26.1640625" style="375" customWidth="1"/>
    <col min="39" max="39" width="12.6640625" style="375" customWidth="1"/>
    <col min="40" max="40" width="10.83203125" style="375" customWidth="1"/>
    <col min="41" max="41" width="9.33203125" style="375" customWidth="1"/>
    <col min="42" max="42" width="10.83203125" style="375" customWidth="1"/>
    <col min="43" max="43" width="13.33203125" style="375" customWidth="1"/>
    <col min="44" max="44" width="11.5" style="375" customWidth="1"/>
    <col min="45" max="45" width="13.83203125" style="375" bestFit="1" customWidth="1"/>
    <col min="46" max="16384" width="9.1640625" style="375"/>
  </cols>
  <sheetData>
    <row r="1" spans="2:37">
      <c r="B1" s="1198" t="s">
        <v>125</v>
      </c>
      <c r="C1" s="1198"/>
      <c r="D1" s="1198"/>
      <c r="E1" s="1198"/>
      <c r="F1" s="1198"/>
      <c r="G1" s="1198"/>
      <c r="H1" s="1198"/>
      <c r="I1" s="1198"/>
      <c r="J1" s="1198"/>
      <c r="K1" s="1198"/>
      <c r="L1" s="1198"/>
      <c r="M1" s="1198"/>
      <c r="N1" s="1198"/>
      <c r="O1" s="1198"/>
      <c r="P1" s="1198"/>
      <c r="Q1" s="1198"/>
      <c r="R1" s="1198"/>
      <c r="S1" s="1198"/>
      <c r="T1" s="1198"/>
      <c r="U1" s="1198"/>
      <c r="V1" s="1198"/>
      <c r="W1" s="1198"/>
      <c r="X1" s="1198"/>
      <c r="Y1" s="1198"/>
      <c r="Z1" s="1198"/>
      <c r="AA1" s="1198"/>
      <c r="AB1" s="1198"/>
      <c r="AC1" s="1198"/>
      <c r="AD1" s="1198"/>
      <c r="AE1" s="1198"/>
      <c r="AF1" s="1198"/>
    </row>
    <row r="2" spans="2:37" ht="6.75" customHeight="1">
      <c r="B2" s="372"/>
      <c r="C2" s="808"/>
      <c r="D2" s="808"/>
      <c r="E2" s="808"/>
      <c r="F2" s="808"/>
      <c r="G2" s="808"/>
      <c r="H2" s="808"/>
      <c r="I2" s="808"/>
      <c r="J2" s="808"/>
      <c r="K2" s="808"/>
      <c r="L2" s="808"/>
      <c r="M2" s="808"/>
      <c r="N2" s="808"/>
      <c r="O2" s="808"/>
      <c r="P2" s="808"/>
      <c r="Q2" s="808"/>
      <c r="R2" s="808"/>
      <c r="S2" s="808"/>
      <c r="T2" s="808"/>
      <c r="U2" s="808"/>
      <c r="V2" s="808"/>
      <c r="W2" s="808"/>
      <c r="X2" s="808"/>
      <c r="Y2" s="808"/>
      <c r="Z2" s="808"/>
      <c r="AA2" s="808"/>
      <c r="AB2" s="808"/>
      <c r="AC2" s="383"/>
      <c r="AD2" s="383"/>
      <c r="AE2" s="383"/>
      <c r="AF2" s="383"/>
    </row>
    <row r="3" spans="2:37" s="373" customFormat="1" ht="9.75" customHeight="1">
      <c r="B3" s="380" t="s">
        <v>126</v>
      </c>
      <c r="E3" s="555" t="s">
        <v>305</v>
      </c>
      <c r="F3" s="379"/>
      <c r="G3" s="379"/>
      <c r="H3" s="379"/>
      <c r="I3" s="379"/>
      <c r="J3" s="379"/>
      <c r="K3" s="379"/>
      <c r="L3" s="379"/>
      <c r="M3" s="379"/>
      <c r="N3" s="379"/>
      <c r="O3" s="379"/>
      <c r="P3" s="379"/>
      <c r="Q3" s="379"/>
      <c r="R3" s="379"/>
      <c r="S3" s="379"/>
      <c r="T3" s="379"/>
      <c r="U3" s="379"/>
      <c r="V3" s="379"/>
      <c r="W3" s="379"/>
      <c r="X3" s="379"/>
      <c r="Y3" s="379"/>
      <c r="Z3" s="379"/>
      <c r="AA3" s="379"/>
      <c r="AB3" s="377"/>
      <c r="AC3" s="384"/>
      <c r="AD3" s="385" t="s">
        <v>2</v>
      </c>
      <c r="AE3" s="377"/>
      <c r="AF3" s="386"/>
      <c r="AG3" s="725"/>
      <c r="AH3" s="725"/>
      <c r="AI3" s="725"/>
      <c r="AJ3" s="725"/>
    </row>
    <row r="4" spans="2:37" s="373" customFormat="1" ht="9.75" customHeight="1">
      <c r="B4" s="380" t="s">
        <v>127</v>
      </c>
      <c r="E4" s="380" t="str">
        <f>":"&amp;" "&amp;INPUT!M10</f>
        <v>: Dusun…</v>
      </c>
      <c r="F4" s="380"/>
      <c r="G4" s="380"/>
      <c r="H4" s="380"/>
      <c r="I4" s="380"/>
      <c r="J4" s="380"/>
      <c r="K4" s="380"/>
      <c r="L4" s="380"/>
      <c r="M4" s="380"/>
      <c r="N4" s="380"/>
      <c r="O4" s="380"/>
      <c r="P4" s="380"/>
      <c r="Q4" s="380"/>
      <c r="R4" s="380"/>
      <c r="S4" s="380"/>
      <c r="T4" s="380"/>
      <c r="U4" s="380"/>
      <c r="V4" s="380"/>
      <c r="W4" s="380"/>
      <c r="X4" s="380"/>
      <c r="Y4" s="380"/>
      <c r="Z4" s="380"/>
      <c r="AA4" s="380"/>
      <c r="AB4" s="379"/>
      <c r="AC4" s="376"/>
      <c r="AD4" s="385" t="s">
        <v>2</v>
      </c>
      <c r="AE4" s="377"/>
      <c r="AF4" s="386"/>
      <c r="AG4" s="725"/>
      <c r="AH4" s="725"/>
      <c r="AI4" s="725"/>
      <c r="AJ4" s="725"/>
    </row>
    <row r="5" spans="2:37" s="373" customFormat="1" ht="9.75" customHeight="1">
      <c r="B5" s="380"/>
      <c r="E5" s="379" t="str">
        <f>":"&amp;" "&amp;"Desa"&amp;" "&amp;INPUT!M9</f>
        <v>: Desa bbb</v>
      </c>
      <c r="F5" s="379"/>
      <c r="G5" s="379"/>
      <c r="H5" s="379"/>
      <c r="I5" s="379"/>
      <c r="J5" s="379"/>
      <c r="K5" s="379"/>
      <c r="L5" s="379"/>
      <c r="M5" s="379"/>
      <c r="N5" s="379"/>
      <c r="O5" s="379"/>
      <c r="P5" s="379"/>
      <c r="Q5" s="379"/>
      <c r="R5" s="379"/>
      <c r="S5" s="379"/>
      <c r="T5" s="379"/>
      <c r="U5" s="379"/>
      <c r="V5" s="379"/>
      <c r="W5" s="379"/>
      <c r="X5" s="379"/>
      <c r="Y5" s="379"/>
      <c r="Z5" s="379"/>
      <c r="AA5" s="379"/>
      <c r="AB5" s="380"/>
      <c r="AC5" s="376"/>
      <c r="AD5" s="385"/>
      <c r="AE5" s="377"/>
      <c r="AF5" s="386"/>
      <c r="AG5" s="725"/>
      <c r="AH5" s="725"/>
      <c r="AI5" s="725"/>
      <c r="AJ5" s="725"/>
    </row>
    <row r="6" spans="2:37" s="373" customFormat="1" ht="9.75" customHeight="1">
      <c r="B6" s="380"/>
      <c r="E6" s="379" t="str">
        <f>":"&amp;" "&amp;INPUT!C8&amp;" "&amp;INPUT!M8</f>
        <v>: Kecamatan aaaaa</v>
      </c>
      <c r="F6" s="379"/>
      <c r="G6" s="379"/>
      <c r="H6" s="379"/>
      <c r="I6" s="379"/>
      <c r="J6" s="379"/>
      <c r="K6" s="379"/>
      <c r="L6" s="379"/>
      <c r="M6" s="379"/>
      <c r="N6" s="379"/>
      <c r="O6" s="379"/>
      <c r="P6" s="379"/>
      <c r="Q6" s="379"/>
      <c r="R6" s="379"/>
      <c r="S6" s="379"/>
      <c r="T6" s="379"/>
      <c r="U6" s="379"/>
      <c r="V6" s="379"/>
      <c r="W6" s="379"/>
      <c r="X6" s="379"/>
      <c r="Y6" s="379"/>
      <c r="Z6" s="379"/>
      <c r="AA6" s="379"/>
      <c r="AB6" s="380"/>
      <c r="AC6" s="376"/>
      <c r="AD6" s="385"/>
      <c r="AE6" s="377"/>
      <c r="AF6" s="386"/>
      <c r="AG6" s="725"/>
      <c r="AH6" s="725"/>
      <c r="AI6" s="725"/>
      <c r="AJ6" s="725"/>
    </row>
    <row r="7" spans="2:37" s="373" customFormat="1" ht="9.75" customHeight="1">
      <c r="B7" s="380" t="s">
        <v>128</v>
      </c>
      <c r="E7" s="379" t="str">
        <f>":"&amp;" "&amp;INPUT!M5</f>
        <v>: 2021</v>
      </c>
      <c r="F7" s="379"/>
      <c r="G7" s="379"/>
      <c r="H7" s="379"/>
      <c r="I7" s="379"/>
      <c r="J7" s="379"/>
      <c r="K7" s="379"/>
      <c r="L7" s="379"/>
      <c r="M7" s="379"/>
      <c r="N7" s="379"/>
      <c r="O7" s="379"/>
      <c r="P7" s="379"/>
      <c r="Q7" s="379"/>
      <c r="R7" s="379"/>
      <c r="S7" s="379"/>
      <c r="T7" s="379"/>
      <c r="U7" s="379"/>
      <c r="V7" s="379"/>
      <c r="W7" s="379"/>
      <c r="X7" s="379"/>
      <c r="Y7" s="379"/>
      <c r="Z7" s="379"/>
      <c r="AA7" s="379"/>
      <c r="AB7" s="380"/>
      <c r="AC7" s="376"/>
      <c r="AD7" s="385" t="s">
        <v>2</v>
      </c>
      <c r="AE7" s="377"/>
      <c r="AF7" s="386"/>
      <c r="AG7" s="725"/>
      <c r="AH7" s="725"/>
      <c r="AI7" s="725"/>
      <c r="AJ7" s="725"/>
    </row>
    <row r="8" spans="2:37" s="373" customFormat="1" ht="9.75" customHeight="1">
      <c r="B8" s="380" t="s">
        <v>129</v>
      </c>
      <c r="E8" s="381"/>
      <c r="F8" s="381"/>
      <c r="G8" s="381"/>
      <c r="H8" s="381"/>
      <c r="I8" s="381"/>
      <c r="J8" s="381"/>
      <c r="K8" s="381"/>
      <c r="L8" s="381"/>
      <c r="M8" s="381"/>
      <c r="N8" s="381"/>
      <c r="O8" s="381"/>
      <c r="P8" s="381"/>
      <c r="Q8" s="381"/>
      <c r="R8" s="381"/>
      <c r="S8" s="381"/>
      <c r="T8" s="381"/>
      <c r="U8" s="381"/>
      <c r="V8" s="381"/>
      <c r="W8" s="381"/>
      <c r="X8" s="381"/>
      <c r="Y8" s="381"/>
      <c r="Z8" s="381"/>
      <c r="AA8" s="381"/>
      <c r="AB8" s="379"/>
      <c r="AC8" s="376"/>
      <c r="AD8" s="385" t="s">
        <v>2</v>
      </c>
      <c r="AE8" s="377"/>
      <c r="AF8" s="386"/>
      <c r="AG8" s="725"/>
      <c r="AH8" s="725"/>
      <c r="AI8" s="725"/>
      <c r="AJ8" s="725"/>
    </row>
    <row r="9" spans="2:37" ht="6.75" customHeight="1" thickBot="1">
      <c r="C9" s="308"/>
      <c r="D9" s="308"/>
      <c r="E9" s="308"/>
      <c r="F9" s="308"/>
      <c r="G9" s="308"/>
      <c r="H9" s="308"/>
      <c r="I9" s="308"/>
      <c r="J9" s="308"/>
      <c r="K9" s="308"/>
      <c r="L9" s="308"/>
      <c r="M9" s="308"/>
      <c r="N9" s="308"/>
      <c r="O9" s="308"/>
      <c r="P9" s="308"/>
      <c r="Q9" s="308"/>
      <c r="R9" s="308"/>
      <c r="S9" s="308"/>
      <c r="T9" s="308"/>
      <c r="U9" s="308"/>
      <c r="V9" s="308"/>
      <c r="W9" s="308"/>
      <c r="X9" s="308"/>
      <c r="Y9" s="308"/>
      <c r="Z9" s="308"/>
      <c r="AA9" s="308"/>
      <c r="AB9" s="308"/>
      <c r="AD9" s="385"/>
      <c r="AF9" s="386"/>
    </row>
    <row r="10" spans="2:37" s="374" customFormat="1" ht="15.75" customHeight="1" thickBot="1">
      <c r="B10" s="551" t="s">
        <v>90</v>
      </c>
      <c r="C10" s="1269" t="s">
        <v>130</v>
      </c>
      <c r="D10" s="1205"/>
      <c r="E10" s="1205"/>
      <c r="F10" s="1205"/>
      <c r="G10" s="1205"/>
      <c r="H10" s="1205"/>
      <c r="I10" s="1205"/>
      <c r="J10" s="1205"/>
      <c r="K10" s="1205"/>
      <c r="L10" s="1205"/>
      <c r="M10" s="1205"/>
      <c r="N10" s="1205"/>
      <c r="O10" s="1205"/>
      <c r="P10" s="1205"/>
      <c r="Q10" s="1205"/>
      <c r="R10" s="1205"/>
      <c r="S10" s="1205"/>
      <c r="T10" s="1205"/>
      <c r="U10" s="1205"/>
      <c r="V10" s="1205"/>
      <c r="W10" s="1205"/>
      <c r="X10" s="1205"/>
      <c r="Y10" s="1205"/>
      <c r="Z10" s="1205"/>
      <c r="AA10" s="1205"/>
      <c r="AB10" s="1270"/>
      <c r="AC10" s="1271" t="s">
        <v>125</v>
      </c>
      <c r="AD10" s="1271"/>
      <c r="AE10" s="387" t="s">
        <v>141</v>
      </c>
      <c r="AF10" s="714" t="s">
        <v>131</v>
      </c>
      <c r="AG10" s="715" t="s">
        <v>362</v>
      </c>
      <c r="AH10" s="715" t="s">
        <v>363</v>
      </c>
      <c r="AI10" s="715" t="s">
        <v>364</v>
      </c>
      <c r="AJ10" s="715" t="s">
        <v>365</v>
      </c>
      <c r="AK10" s="388"/>
    </row>
    <row r="11" spans="2:37" ht="15.75" hidden="1" customHeight="1">
      <c r="B11" s="552"/>
      <c r="C11" s="1192"/>
      <c r="D11" s="1193"/>
      <c r="E11" s="1193"/>
      <c r="F11" s="1193"/>
      <c r="G11" s="1193"/>
      <c r="H11" s="1193"/>
      <c r="I11" s="1193"/>
      <c r="J11" s="1193"/>
      <c r="K11" s="1193"/>
      <c r="L11" s="1193"/>
      <c r="M11" s="1193"/>
      <c r="N11" s="1193"/>
      <c r="O11" s="1193"/>
      <c r="P11" s="1193"/>
      <c r="Q11" s="1193"/>
      <c r="R11" s="1193"/>
      <c r="S11" s="1193"/>
      <c r="T11" s="1193"/>
      <c r="U11" s="1193"/>
      <c r="V11" s="1193"/>
      <c r="W11" s="1193"/>
      <c r="X11" s="1193"/>
      <c r="Y11" s="1193"/>
      <c r="Z11" s="1193"/>
      <c r="AA11" s="1193"/>
      <c r="AB11" s="1272"/>
      <c r="AC11" s="389"/>
      <c r="AD11" s="390"/>
      <c r="AE11" s="391"/>
      <c r="AF11" s="392"/>
    </row>
    <row r="12" spans="2:37" ht="15.75" hidden="1" customHeight="1">
      <c r="B12" s="552"/>
      <c r="C12" s="1192"/>
      <c r="D12" s="1193"/>
      <c r="E12" s="1193"/>
      <c r="F12" s="1193"/>
      <c r="G12" s="1193"/>
      <c r="H12" s="1193"/>
      <c r="I12" s="1193"/>
      <c r="J12" s="1193"/>
      <c r="K12" s="1193"/>
      <c r="L12" s="1193"/>
      <c r="M12" s="1193"/>
      <c r="N12" s="1193"/>
      <c r="O12" s="1193"/>
      <c r="P12" s="1193"/>
      <c r="Q12" s="1193"/>
      <c r="R12" s="1193"/>
      <c r="S12" s="1193"/>
      <c r="T12" s="1193"/>
      <c r="U12" s="1193"/>
      <c r="V12" s="1193"/>
      <c r="W12" s="1193"/>
      <c r="X12" s="1193"/>
      <c r="Y12" s="1193"/>
      <c r="Z12" s="1193"/>
      <c r="AA12" s="1193"/>
      <c r="AB12" s="1272"/>
      <c r="AC12" s="393"/>
      <c r="AD12" s="394"/>
      <c r="AE12" s="391"/>
      <c r="AF12" s="395"/>
    </row>
    <row r="13" spans="2:37" ht="15.75" hidden="1" customHeight="1">
      <c r="B13" s="552"/>
      <c r="C13" s="1192"/>
      <c r="D13" s="1193"/>
      <c r="E13" s="1193"/>
      <c r="F13" s="1193"/>
      <c r="G13" s="1193"/>
      <c r="H13" s="1193"/>
      <c r="I13" s="1193"/>
      <c r="J13" s="1193"/>
      <c r="K13" s="1193"/>
      <c r="L13" s="1193"/>
      <c r="M13" s="1193"/>
      <c r="N13" s="1193"/>
      <c r="O13" s="1193"/>
      <c r="P13" s="1193"/>
      <c r="Q13" s="1193"/>
      <c r="R13" s="1193"/>
      <c r="S13" s="1193"/>
      <c r="T13" s="1193"/>
      <c r="U13" s="1193"/>
      <c r="V13" s="1193"/>
      <c r="W13" s="1193"/>
      <c r="X13" s="1193"/>
      <c r="Y13" s="1193"/>
      <c r="Z13" s="1193"/>
      <c r="AA13" s="1193"/>
      <c r="AB13" s="1272"/>
      <c r="AC13" s="396"/>
      <c r="AD13" s="394"/>
      <c r="AE13" s="397"/>
      <c r="AF13" s="398"/>
    </row>
    <row r="14" spans="2:37" ht="15.75" hidden="1" customHeight="1">
      <c r="B14" s="552"/>
      <c r="C14" s="1192"/>
      <c r="D14" s="1193"/>
      <c r="E14" s="1193"/>
      <c r="F14" s="1193"/>
      <c r="G14" s="1193"/>
      <c r="H14" s="1193"/>
      <c r="I14" s="1193"/>
      <c r="J14" s="1193"/>
      <c r="K14" s="1193"/>
      <c r="L14" s="1193"/>
      <c r="M14" s="1193"/>
      <c r="N14" s="1193"/>
      <c r="O14" s="1193"/>
      <c r="P14" s="1193"/>
      <c r="Q14" s="1193"/>
      <c r="R14" s="1193"/>
      <c r="S14" s="1193"/>
      <c r="T14" s="1193"/>
      <c r="U14" s="1193"/>
      <c r="V14" s="1193"/>
      <c r="W14" s="1193"/>
      <c r="X14" s="1193"/>
      <c r="Y14" s="1193"/>
      <c r="Z14" s="1193"/>
      <c r="AA14" s="1193"/>
      <c r="AB14" s="1272"/>
      <c r="AC14" s="393"/>
      <c r="AD14" s="399"/>
      <c r="AE14" s="400"/>
      <c r="AF14" s="395"/>
    </row>
    <row r="15" spans="2:37" ht="15.75" hidden="1" customHeight="1">
      <c r="B15" s="552"/>
      <c r="C15" s="1192"/>
      <c r="D15" s="1193"/>
      <c r="E15" s="1193"/>
      <c r="F15" s="1193"/>
      <c r="G15" s="1193"/>
      <c r="H15" s="1193"/>
      <c r="I15" s="1193"/>
      <c r="J15" s="1193"/>
      <c r="K15" s="1193"/>
      <c r="L15" s="1193"/>
      <c r="M15" s="1193"/>
      <c r="N15" s="1193"/>
      <c r="O15" s="1193"/>
      <c r="P15" s="1193"/>
      <c r="Q15" s="1193"/>
      <c r="R15" s="1193"/>
      <c r="S15" s="1193"/>
      <c r="T15" s="1193"/>
      <c r="U15" s="1193"/>
      <c r="V15" s="1193"/>
      <c r="W15" s="1193"/>
      <c r="X15" s="1193"/>
      <c r="Y15" s="1193"/>
      <c r="Z15" s="1193"/>
      <c r="AA15" s="1193"/>
      <c r="AB15" s="1272"/>
      <c r="AC15" s="396"/>
      <c r="AD15" s="396"/>
      <c r="AE15" s="401"/>
      <c r="AF15" s="398"/>
    </row>
    <row r="16" spans="2:37" ht="15.75" hidden="1" customHeight="1">
      <c r="B16" s="552"/>
      <c r="C16" s="1192"/>
      <c r="D16" s="1193"/>
      <c r="E16" s="1193"/>
      <c r="F16" s="1193"/>
      <c r="G16" s="1193"/>
      <c r="H16" s="1193"/>
      <c r="I16" s="1193"/>
      <c r="J16" s="1193"/>
      <c r="K16" s="1193"/>
      <c r="L16" s="1193"/>
      <c r="M16" s="1193"/>
      <c r="N16" s="1193"/>
      <c r="O16" s="1193"/>
      <c r="P16" s="1193"/>
      <c r="Q16" s="1193"/>
      <c r="R16" s="1193"/>
      <c r="S16" s="1193"/>
      <c r="T16" s="1193"/>
      <c r="U16" s="1193"/>
      <c r="V16" s="1193"/>
      <c r="W16" s="1193"/>
      <c r="X16" s="1193"/>
      <c r="Y16" s="1193"/>
      <c r="Z16" s="1193"/>
      <c r="AA16" s="1193"/>
      <c r="AB16" s="1272"/>
      <c r="AC16" s="393"/>
      <c r="AE16" s="402"/>
      <c r="AF16" s="395"/>
    </row>
    <row r="17" spans="2:66" ht="15.75" hidden="1" customHeight="1">
      <c r="B17" s="552"/>
      <c r="C17" s="1192"/>
      <c r="D17" s="1193"/>
      <c r="E17" s="1193"/>
      <c r="F17" s="1193"/>
      <c r="G17" s="1193"/>
      <c r="H17" s="1193"/>
      <c r="I17" s="1193"/>
      <c r="J17" s="1193"/>
      <c r="K17" s="1193"/>
      <c r="L17" s="1193"/>
      <c r="M17" s="1193"/>
      <c r="N17" s="1193"/>
      <c r="O17" s="1193"/>
      <c r="P17" s="1193"/>
      <c r="Q17" s="1193"/>
      <c r="R17" s="1193"/>
      <c r="S17" s="1193"/>
      <c r="T17" s="1193"/>
      <c r="U17" s="1193"/>
      <c r="V17" s="1193"/>
      <c r="W17" s="1193"/>
      <c r="X17" s="1193"/>
      <c r="Y17" s="1193"/>
      <c r="Z17" s="1193"/>
      <c r="AA17" s="1193"/>
      <c r="AB17" s="1272"/>
      <c r="AC17" s="396"/>
      <c r="AE17" s="397"/>
      <c r="AF17" s="398"/>
    </row>
    <row r="18" spans="2:66" ht="15.75" hidden="1" customHeight="1">
      <c r="B18" s="552"/>
      <c r="C18" s="1192"/>
      <c r="D18" s="1193"/>
      <c r="E18" s="1193"/>
      <c r="F18" s="1193"/>
      <c r="G18" s="1193"/>
      <c r="H18" s="1193"/>
      <c r="I18" s="1193"/>
      <c r="J18" s="1193"/>
      <c r="K18" s="1193"/>
      <c r="L18" s="1193"/>
      <c r="M18" s="1193"/>
      <c r="N18" s="1193"/>
      <c r="O18" s="1193"/>
      <c r="P18" s="1193"/>
      <c r="Q18" s="1193"/>
      <c r="R18" s="1193"/>
      <c r="S18" s="1193"/>
      <c r="T18" s="1193"/>
      <c r="U18" s="1193"/>
      <c r="V18" s="1193"/>
      <c r="W18" s="1193"/>
      <c r="X18" s="1193"/>
      <c r="Y18" s="1193"/>
      <c r="Z18" s="1193"/>
      <c r="AA18" s="1193"/>
      <c r="AB18" s="1272"/>
      <c r="AC18" s="393"/>
      <c r="AD18" s="399"/>
      <c r="AE18" s="402"/>
      <c r="AF18" s="395"/>
    </row>
    <row r="19" spans="2:66" ht="15.75" hidden="1" customHeight="1">
      <c r="B19" s="552"/>
      <c r="C19" s="1192"/>
      <c r="D19" s="1193"/>
      <c r="E19" s="1193"/>
      <c r="F19" s="1193"/>
      <c r="G19" s="1193"/>
      <c r="H19" s="1193"/>
      <c r="I19" s="1193"/>
      <c r="J19" s="1193"/>
      <c r="K19" s="1193"/>
      <c r="L19" s="1193"/>
      <c r="M19" s="1193"/>
      <c r="N19" s="1193"/>
      <c r="O19" s="1193"/>
      <c r="P19" s="1193"/>
      <c r="Q19" s="1193"/>
      <c r="R19" s="1193"/>
      <c r="S19" s="1193"/>
      <c r="T19" s="1193"/>
      <c r="U19" s="1193"/>
      <c r="V19" s="1193"/>
      <c r="W19" s="1193"/>
      <c r="X19" s="1193"/>
      <c r="Y19" s="1193"/>
      <c r="Z19" s="1193"/>
      <c r="AA19" s="1193"/>
      <c r="AB19" s="1272"/>
      <c r="AC19" s="396"/>
      <c r="AD19" s="399"/>
      <c r="AE19" s="397"/>
      <c r="AF19" s="398"/>
    </row>
    <row r="20" spans="2:66" ht="15.75" hidden="1" customHeight="1">
      <c r="B20" s="552"/>
      <c r="C20" s="1192"/>
      <c r="D20" s="1193"/>
      <c r="E20" s="1193"/>
      <c r="F20" s="1193"/>
      <c r="G20" s="1193"/>
      <c r="H20" s="1193"/>
      <c r="I20" s="1193"/>
      <c r="J20" s="1193"/>
      <c r="K20" s="1193"/>
      <c r="L20" s="1193"/>
      <c r="M20" s="1193"/>
      <c r="N20" s="1193"/>
      <c r="O20" s="1193"/>
      <c r="P20" s="1193"/>
      <c r="Q20" s="1193"/>
      <c r="R20" s="1193"/>
      <c r="S20" s="1193"/>
      <c r="T20" s="1193"/>
      <c r="U20" s="1193"/>
      <c r="V20" s="1193"/>
      <c r="W20" s="1193"/>
      <c r="X20" s="1193"/>
      <c r="Y20" s="1193"/>
      <c r="Z20" s="1193"/>
      <c r="AA20" s="1193"/>
      <c r="AB20" s="1272"/>
      <c r="AC20" s="393"/>
      <c r="AD20" s="399"/>
      <c r="AE20" s="402"/>
      <c r="AF20" s="395"/>
    </row>
    <row r="21" spans="2:66" ht="15.75" hidden="1" customHeight="1">
      <c r="B21" s="552"/>
      <c r="C21" s="1192"/>
      <c r="D21" s="1193"/>
      <c r="E21" s="1193"/>
      <c r="F21" s="1193"/>
      <c r="G21" s="1193"/>
      <c r="H21" s="1193"/>
      <c r="I21" s="1193"/>
      <c r="J21" s="1193"/>
      <c r="K21" s="1193"/>
      <c r="L21" s="1193"/>
      <c r="M21" s="1193"/>
      <c r="N21" s="1193"/>
      <c r="O21" s="1193"/>
      <c r="P21" s="1193"/>
      <c r="Q21" s="1193"/>
      <c r="R21" s="1193"/>
      <c r="S21" s="1193"/>
      <c r="T21" s="1193"/>
      <c r="U21" s="1193"/>
      <c r="V21" s="1193"/>
      <c r="W21" s="1193"/>
      <c r="X21" s="1193"/>
      <c r="Y21" s="1193"/>
      <c r="Z21" s="1193"/>
      <c r="AA21" s="1193"/>
      <c r="AB21" s="1272"/>
      <c r="AC21" s="396"/>
      <c r="AD21" s="396"/>
      <c r="AE21" s="397"/>
      <c r="AF21" s="398"/>
    </row>
    <row r="22" spans="2:66" ht="15.75" hidden="1" customHeight="1">
      <c r="B22" s="552"/>
      <c r="C22" s="1192"/>
      <c r="D22" s="1193"/>
      <c r="E22" s="1193"/>
      <c r="F22" s="1193"/>
      <c r="G22" s="1193"/>
      <c r="H22" s="1193"/>
      <c r="I22" s="1193"/>
      <c r="J22" s="1193"/>
      <c r="K22" s="1193"/>
      <c r="L22" s="1193"/>
      <c r="M22" s="1193"/>
      <c r="N22" s="1193"/>
      <c r="O22" s="1193"/>
      <c r="P22" s="1193"/>
      <c r="Q22" s="1193"/>
      <c r="R22" s="1193"/>
      <c r="S22" s="1193"/>
      <c r="T22" s="1193"/>
      <c r="U22" s="1193"/>
      <c r="V22" s="1193"/>
      <c r="W22" s="1193"/>
      <c r="X22" s="1193"/>
      <c r="Y22" s="1193"/>
      <c r="Z22" s="1193"/>
      <c r="AA22" s="1193"/>
      <c r="AB22" s="1272"/>
      <c r="AC22" s="399"/>
      <c r="AD22" s="399"/>
      <c r="AE22" s="403"/>
      <c r="AF22" s="395"/>
    </row>
    <row r="23" spans="2:66" s="374" customFormat="1" ht="15.75" customHeight="1">
      <c r="B23" s="553"/>
      <c r="C23" s="12"/>
      <c r="D23" s="556"/>
      <c r="E23" s="382"/>
      <c r="F23" s="540"/>
      <c r="G23" s="13"/>
      <c r="H23" s="541"/>
      <c r="I23" s="541"/>
      <c r="J23" s="541"/>
      <c r="K23" s="541"/>
      <c r="L23" s="541"/>
      <c r="M23" s="541"/>
      <c r="N23" s="541"/>
      <c r="O23" s="541"/>
      <c r="P23" s="541"/>
      <c r="Q23" s="541"/>
      <c r="R23" s="541"/>
      <c r="S23" s="541"/>
      <c r="T23" s="541"/>
      <c r="U23" s="541"/>
      <c r="V23" s="541"/>
      <c r="W23" s="541"/>
      <c r="X23" s="541"/>
      <c r="Y23" s="541"/>
      <c r="Z23" s="541"/>
      <c r="AA23" s="541"/>
      <c r="AB23" s="404"/>
      <c r="AC23" s="674"/>
      <c r="AD23" s="405"/>
      <c r="AE23" s="406"/>
      <c r="AF23" s="407"/>
      <c r="AG23" s="724"/>
      <c r="AH23" s="724"/>
      <c r="AI23" s="724"/>
      <c r="AJ23" s="724"/>
    </row>
    <row r="24" spans="2:66" s="374" customFormat="1" ht="15.75" customHeight="1">
      <c r="B24" s="552"/>
      <c r="C24" s="12"/>
      <c r="D24" s="709"/>
      <c r="E24" s="372"/>
      <c r="F24" s="540"/>
      <c r="G24" s="13"/>
      <c r="H24" s="535"/>
      <c r="I24" s="535"/>
      <c r="J24" s="535"/>
      <c r="K24" s="535"/>
      <c r="L24" s="535"/>
      <c r="M24" s="535"/>
      <c r="N24" s="535"/>
      <c r="O24" s="535"/>
      <c r="P24" s="535"/>
      <c r="Q24" s="535" t="str">
        <f>'TOS STRUKTUR'!AL26</f>
        <v>PANJANG SISI MIRING RINGBALK</v>
      </c>
      <c r="R24" s="535"/>
      <c r="T24" s="535"/>
      <c r="V24" s="535"/>
      <c r="W24" s="535"/>
      <c r="X24" s="879">
        <f>'TOS STRUKTUR'!AM26+0.65</f>
        <v>0.65</v>
      </c>
      <c r="Y24" s="850" t="s">
        <v>30</v>
      </c>
      <c r="Z24" s="535"/>
      <c r="AA24" s="535"/>
      <c r="AB24" s="560"/>
      <c r="AC24" s="710"/>
      <c r="AD24" s="376"/>
      <c r="AE24" s="711"/>
      <c r="AF24" s="713"/>
      <c r="AG24" s="724"/>
      <c r="AH24" s="724"/>
      <c r="AI24" s="724"/>
      <c r="AJ24" s="724"/>
    </row>
    <row r="25" spans="2:66" s="374" customFormat="1" ht="15.75" customHeight="1">
      <c r="B25" s="552"/>
      <c r="C25" s="12"/>
      <c r="D25" s="709"/>
      <c r="E25" s="372"/>
      <c r="F25" s="540"/>
      <c r="G25" s="13"/>
      <c r="H25" s="535"/>
      <c r="I25" s="535"/>
      <c r="J25" s="535"/>
      <c r="K25" s="535"/>
      <c r="L25" s="535"/>
      <c r="M25" s="535"/>
      <c r="N25" s="535"/>
      <c r="O25" s="535"/>
      <c r="P25" s="535"/>
      <c r="Q25" s="796" t="s">
        <v>570</v>
      </c>
      <c r="R25" s="535"/>
      <c r="S25" s="535"/>
      <c r="T25" s="535"/>
      <c r="U25" s="535"/>
      <c r="V25" s="535"/>
      <c r="W25" s="850"/>
      <c r="X25" s="880">
        <f>(F40+F47)*(0.65+0.65)</f>
        <v>0</v>
      </c>
      <c r="Y25" s="850" t="s">
        <v>30</v>
      </c>
      <c r="Z25" s="851" t="s">
        <v>571</v>
      </c>
      <c r="AA25" s="535"/>
      <c r="AB25" s="560"/>
      <c r="AC25" s="710"/>
      <c r="AD25" s="376"/>
      <c r="AE25" s="711"/>
      <c r="AF25" s="713"/>
      <c r="AG25" s="724"/>
      <c r="AH25" s="724"/>
      <c r="AI25" s="724"/>
      <c r="AJ25" s="724"/>
    </row>
    <row r="26" spans="2:66" s="374" customFormat="1" ht="15" customHeight="1">
      <c r="B26" s="552"/>
      <c r="C26" s="591"/>
      <c r="D26" s="558"/>
      <c r="E26" s="538"/>
      <c r="F26" s="592"/>
      <c r="G26" s="593"/>
      <c r="H26" s="657"/>
      <c r="I26" s="657"/>
      <c r="J26" s="657"/>
      <c r="K26" s="657"/>
      <c r="L26" s="657"/>
      <c r="M26" s="657"/>
      <c r="N26" s="657"/>
      <c r="O26" s="657"/>
      <c r="P26" s="657"/>
      <c r="Q26" s="657"/>
      <c r="R26" s="657"/>
      <c r="S26" s="657"/>
      <c r="T26" s="657"/>
      <c r="U26" s="657"/>
      <c r="V26" s="657"/>
      <c r="W26" s="657"/>
      <c r="X26" s="657"/>
      <c r="Y26" s="657"/>
      <c r="Z26" s="657"/>
      <c r="AA26" s="657"/>
      <c r="AB26" s="658"/>
      <c r="AC26" s="675"/>
      <c r="AE26" s="543"/>
      <c r="AF26" s="543"/>
      <c r="AG26" s="724"/>
      <c r="AH26" s="724"/>
      <c r="AI26" s="724"/>
      <c r="AJ26" s="724"/>
      <c r="AK26" s="594"/>
      <c r="AL26" s="762" t="s">
        <v>567</v>
      </c>
      <c r="AM26" s="596"/>
      <c r="AN26" s="596"/>
      <c r="AO26" s="597"/>
      <c r="AP26" s="598"/>
      <c r="AQ26" s="636"/>
      <c r="AR26" s="622"/>
      <c r="BN26" s="374" t="s">
        <v>132</v>
      </c>
    </row>
    <row r="27" spans="2:66" s="374" customFormat="1" ht="15" customHeight="1">
      <c r="B27" s="552"/>
      <c r="C27" s="591"/>
      <c r="D27" s="558"/>
      <c r="E27" s="538"/>
      <c r="F27" s="592"/>
      <c r="G27" s="593"/>
      <c r="H27" s="542"/>
      <c r="I27" s="542"/>
      <c r="J27" s="542"/>
      <c r="K27" s="542"/>
      <c r="L27" s="542"/>
      <c r="M27" s="542"/>
      <c r="N27" s="542"/>
      <c r="O27" s="542"/>
      <c r="P27" s="542"/>
      <c r="Q27" s="542"/>
      <c r="R27" s="542"/>
      <c r="S27" s="542"/>
      <c r="T27" s="542"/>
      <c r="U27" s="542"/>
      <c r="V27" s="542"/>
      <c r="W27" s="542"/>
      <c r="X27" s="542"/>
      <c r="Y27" s="542"/>
      <c r="Z27" s="542"/>
      <c r="AA27" s="542"/>
      <c r="AB27" s="408"/>
      <c r="AC27" s="719">
        <v>1</v>
      </c>
      <c r="AD27" s="761" t="s">
        <v>464</v>
      </c>
      <c r="AE27" s="721"/>
      <c r="AF27" s="539"/>
      <c r="AG27" s="808"/>
      <c r="AH27" s="808"/>
      <c r="AI27" s="808"/>
      <c r="AJ27" s="808"/>
      <c r="AK27" s="630"/>
      <c r="AL27" s="1178" t="str">
        <f>AD27</f>
        <v>RANGKA PLAFOMD</v>
      </c>
      <c r="AM27" s="1179"/>
      <c r="AN27" s="1179"/>
      <c r="AO27" s="1179"/>
      <c r="AP27" s="1179"/>
      <c r="AQ27" s="1180"/>
      <c r="AR27" s="622"/>
    </row>
    <row r="28" spans="2:66" s="374" customFormat="1" ht="15" customHeight="1" thickBot="1">
      <c r="B28" s="552"/>
      <c r="C28" s="591"/>
      <c r="D28" s="558"/>
      <c r="E28" s="372"/>
      <c r="F28" s="592"/>
      <c r="G28" s="593"/>
      <c r="H28" s="542"/>
      <c r="I28" s="542"/>
      <c r="J28" s="542"/>
      <c r="K28" s="542"/>
      <c r="L28" s="542"/>
      <c r="M28" s="542"/>
      <c r="N28" s="542"/>
      <c r="O28" s="542"/>
      <c r="P28" s="542"/>
      <c r="Q28" s="542"/>
      <c r="R28" s="542"/>
      <c r="S28" s="542"/>
      <c r="T28" s="542"/>
      <c r="U28" s="542"/>
      <c r="V28" s="542"/>
      <c r="W28" s="542"/>
      <c r="X28" s="542"/>
      <c r="Y28" s="542"/>
      <c r="Z28" s="542"/>
      <c r="AA28" s="542"/>
      <c r="AB28" s="408"/>
      <c r="AC28" s="716" t="s">
        <v>366</v>
      </c>
      <c r="AD28" s="544" t="s">
        <v>368</v>
      </c>
      <c r="AE28" s="855">
        <f>(M31+S31)*(F40*F47)</f>
        <v>0</v>
      </c>
      <c r="AF28" s="539"/>
      <c r="AG28" s="687"/>
      <c r="AH28" s="687"/>
      <c r="AI28" s="687"/>
      <c r="AJ28" s="724"/>
      <c r="AK28" s="630"/>
      <c r="AL28" s="637" t="s">
        <v>139</v>
      </c>
      <c r="AM28" s="638" t="s">
        <v>140</v>
      </c>
      <c r="AN28" s="639" t="s">
        <v>141</v>
      </c>
      <c r="AO28" s="638" t="s">
        <v>142</v>
      </c>
      <c r="AP28" s="640" t="s">
        <v>143</v>
      </c>
      <c r="AQ28" s="807" t="s">
        <v>144</v>
      </c>
      <c r="AR28" s="622"/>
    </row>
    <row r="29" spans="2:66" s="374" customFormat="1" ht="20" customHeight="1">
      <c r="B29" s="552"/>
      <c r="C29" s="591"/>
      <c r="D29" s="558"/>
      <c r="E29" s="372"/>
      <c r="F29" s="680"/>
      <c r="G29" s="681"/>
      <c r="H29" s="682"/>
      <c r="I29" s="682"/>
      <c r="J29" s="682"/>
      <c r="K29" s="682"/>
      <c r="L29" s="682"/>
      <c r="M29" s="682"/>
      <c r="N29" s="682"/>
      <c r="O29" s="682"/>
      <c r="P29" s="682"/>
      <c r="Q29" s="682"/>
      <c r="R29" s="682"/>
      <c r="S29" s="682"/>
      <c r="T29" s="682"/>
      <c r="U29" s="682"/>
      <c r="V29" s="682"/>
      <c r="W29" s="682"/>
      <c r="X29" s="682"/>
      <c r="Y29" s="682"/>
      <c r="Z29" s="542"/>
      <c r="AA29" s="542"/>
      <c r="AB29" s="648"/>
      <c r="AC29" s="716" t="s">
        <v>367</v>
      </c>
      <c r="AD29" s="794" t="s">
        <v>566</v>
      </c>
      <c r="AE29" s="718">
        <f>(M31+S31+Y40+Y46+Y50+S55+M55+F47+F40)*0.65</f>
        <v>0</v>
      </c>
      <c r="AF29" s="539"/>
      <c r="AG29" s="724"/>
      <c r="AH29" s="724"/>
      <c r="AI29" s="724"/>
      <c r="AJ29" s="724"/>
      <c r="AK29" s="630"/>
      <c r="AL29" s="641" t="s">
        <v>147</v>
      </c>
      <c r="AM29" s="642"/>
      <c r="AN29" s="643"/>
      <c r="AO29" s="642"/>
      <c r="AP29" s="640"/>
      <c r="AQ29" s="807"/>
      <c r="AR29" s="622"/>
    </row>
    <row r="30" spans="2:66" s="374" customFormat="1" ht="20" customHeight="1">
      <c r="B30" s="552"/>
      <c r="C30" s="591"/>
      <c r="D30" s="558"/>
      <c r="E30" s="372"/>
      <c r="F30" s="680"/>
      <c r="G30" s="681"/>
      <c r="H30" s="682"/>
      <c r="I30" s="682"/>
      <c r="J30" s="682"/>
      <c r="K30" s="759"/>
      <c r="L30" s="759"/>
      <c r="M30" s="759"/>
      <c r="N30" s="759"/>
      <c r="O30" s="759"/>
      <c r="P30" s="759"/>
      <c r="Q30" s="759"/>
      <c r="R30" s="759"/>
      <c r="S30" s="759"/>
      <c r="T30" s="759"/>
      <c r="U30" s="682"/>
      <c r="V30" s="682"/>
      <c r="W30" s="682"/>
      <c r="X30" s="682"/>
      <c r="Y30" s="682"/>
      <c r="Z30" s="542"/>
      <c r="AA30" s="542"/>
      <c r="AB30" s="408"/>
      <c r="AC30" s="676"/>
      <c r="AD30" s="544"/>
      <c r="AE30" s="543">
        <f>SUM(AE28:AE29)</f>
        <v>0</v>
      </c>
      <c r="AF30" s="543" t="s">
        <v>99</v>
      </c>
      <c r="AG30" s="726">
        <f>AN30</f>
        <v>0</v>
      </c>
      <c r="AH30" s="731">
        <f>AN31</f>
        <v>0</v>
      </c>
      <c r="AI30" s="731">
        <f>AN32</f>
        <v>0</v>
      </c>
      <c r="AJ30" s="726">
        <f>AN33</f>
        <v>0</v>
      </c>
      <c r="AK30" s="630"/>
      <c r="AL30" s="611" t="s">
        <v>120</v>
      </c>
      <c r="AM30" s="791">
        <v>0.15</v>
      </c>
      <c r="AN30" s="613">
        <f>$AE$30*AM30</f>
        <v>0</v>
      </c>
      <c r="AO30" s="536" t="s">
        <v>121</v>
      </c>
      <c r="AP30" s="614">
        <f>'Harga Satuan'!$J$176</f>
        <v>90000</v>
      </c>
      <c r="AQ30" s="645">
        <f t="shared" ref="AQ30:AQ33" si="0">AN30*AP30</f>
        <v>0</v>
      </c>
      <c r="AR30" s="622"/>
    </row>
    <row r="31" spans="2:66" s="374" customFormat="1" ht="20" customHeight="1">
      <c r="B31" s="552"/>
      <c r="C31" s="591"/>
      <c r="D31" s="558"/>
      <c r="E31" s="372"/>
      <c r="F31" s="680"/>
      <c r="G31" s="681"/>
      <c r="H31" s="682"/>
      <c r="I31" s="682"/>
      <c r="J31" s="682"/>
      <c r="K31" s="682"/>
      <c r="L31" s="682"/>
      <c r="M31" s="964">
        <f>'Bronjong 1'!Q29</f>
        <v>0</v>
      </c>
      <c r="N31" s="682"/>
      <c r="O31" s="682"/>
      <c r="P31" s="682"/>
      <c r="Q31" s="682"/>
      <c r="R31" s="682"/>
      <c r="S31" s="964">
        <f>'Bronjong 1'!W29</f>
        <v>0</v>
      </c>
      <c r="T31" s="682"/>
      <c r="U31" s="682"/>
      <c r="V31" s="682"/>
      <c r="W31" s="682"/>
      <c r="X31" s="682"/>
      <c r="Y31" s="682"/>
      <c r="Z31" s="542"/>
      <c r="AA31" s="542"/>
      <c r="AB31" s="408"/>
      <c r="AC31" s="676"/>
      <c r="AD31" s="544"/>
      <c r="AE31" s="539"/>
      <c r="AF31" s="539"/>
      <c r="AG31" s="687"/>
      <c r="AH31" s="687"/>
      <c r="AI31" s="687"/>
      <c r="AJ31" s="724"/>
      <c r="AK31" s="630"/>
      <c r="AL31" s="611" t="s">
        <v>123</v>
      </c>
      <c r="AM31" s="616">
        <v>0.25</v>
      </c>
      <c r="AN31" s="613">
        <f t="shared" ref="AN31:AN36" si="1">$AE$30*AM31</f>
        <v>0</v>
      </c>
      <c r="AO31" s="536" t="s">
        <v>121</v>
      </c>
      <c r="AP31" s="614">
        <f>'Harga Satuan'!$J$178</f>
        <v>120000</v>
      </c>
      <c r="AQ31" s="646">
        <f t="shared" si="0"/>
        <v>0</v>
      </c>
      <c r="AR31" s="622"/>
    </row>
    <row r="32" spans="2:66" s="374" customFormat="1" ht="20" customHeight="1">
      <c r="B32" s="552"/>
      <c r="C32" s="591"/>
      <c r="D32" s="558"/>
      <c r="E32" s="372"/>
      <c r="F32" s="680"/>
      <c r="G32" s="681"/>
      <c r="H32" s="682"/>
      <c r="I32" s="682"/>
      <c r="J32" s="682"/>
      <c r="K32" s="682"/>
      <c r="L32" s="682"/>
      <c r="M32" s="682"/>
      <c r="N32" s="682"/>
      <c r="O32" s="682"/>
      <c r="P32" s="682"/>
      <c r="Q32" s="682"/>
      <c r="R32" s="682"/>
      <c r="S32" s="682"/>
      <c r="T32" s="682"/>
      <c r="U32" s="682"/>
      <c r="V32" s="682"/>
      <c r="W32" s="682"/>
      <c r="X32" s="682"/>
      <c r="Y32" s="682"/>
      <c r="Z32" s="542"/>
      <c r="AA32" s="542"/>
      <c r="AB32" s="408"/>
      <c r="AC32" s="719">
        <v>2</v>
      </c>
      <c r="AD32" s="761" t="s">
        <v>465</v>
      </c>
      <c r="AE32" s="721"/>
      <c r="AG32" s="724"/>
      <c r="AH32" s="724"/>
      <c r="AI32" s="724"/>
      <c r="AJ32" s="724"/>
      <c r="AK32" s="630"/>
      <c r="AL32" s="611" t="s">
        <v>122</v>
      </c>
      <c r="AM32" s="612">
        <v>2.5000000000000001E-2</v>
      </c>
      <c r="AN32" s="613">
        <f t="shared" si="1"/>
        <v>0</v>
      </c>
      <c r="AO32" s="536" t="s">
        <v>121</v>
      </c>
      <c r="AP32" s="614">
        <f>'Harga Satuan'!$J$177</f>
        <v>130000</v>
      </c>
      <c r="AQ32" s="615">
        <f t="shared" si="0"/>
        <v>0</v>
      </c>
      <c r="AR32" s="622"/>
    </row>
    <row r="33" spans="2:66" s="374" customFormat="1" ht="20" customHeight="1">
      <c r="B33" s="552"/>
      <c r="C33" s="591"/>
      <c r="D33" s="558"/>
      <c r="E33" s="557"/>
      <c r="F33" s="680"/>
      <c r="G33" s="683"/>
      <c r="H33" s="682"/>
      <c r="I33" s="682"/>
      <c r="J33" s="682"/>
      <c r="K33" s="682"/>
      <c r="L33" s="682"/>
      <c r="M33" s="682"/>
      <c r="N33" s="682"/>
      <c r="O33" s="682"/>
      <c r="P33" s="682"/>
      <c r="Q33" s="682"/>
      <c r="R33" s="682"/>
      <c r="S33" s="682"/>
      <c r="T33" s="682"/>
      <c r="U33" s="682"/>
      <c r="V33" s="682"/>
      <c r="W33" s="682"/>
      <c r="X33" s="682"/>
      <c r="Y33" s="682"/>
      <c r="Z33" s="542"/>
      <c r="AA33" s="542"/>
      <c r="AB33" s="40"/>
      <c r="AC33" s="716" t="s">
        <v>366</v>
      </c>
      <c r="AD33" s="794"/>
      <c r="AE33" s="722">
        <f>AE30</f>
        <v>0</v>
      </c>
      <c r="AF33" s="374" t="s">
        <v>99</v>
      </c>
      <c r="AG33" s="726">
        <f>AN46</f>
        <v>0</v>
      </c>
      <c r="AH33" s="731">
        <f>AN47</f>
        <v>0</v>
      </c>
      <c r="AI33" s="731">
        <f>AN48</f>
        <v>0</v>
      </c>
      <c r="AJ33" s="729">
        <f>AN49</f>
        <v>0</v>
      </c>
      <c r="AL33" s="611" t="s">
        <v>124</v>
      </c>
      <c r="AM33" s="616">
        <v>7.4999999999999983E-2</v>
      </c>
      <c r="AN33" s="613">
        <f t="shared" si="1"/>
        <v>0</v>
      </c>
      <c r="AO33" s="536" t="s">
        <v>121</v>
      </c>
      <c r="AP33" s="614">
        <f>'Harga Satuan'!$J$179</f>
        <v>150000</v>
      </c>
      <c r="AQ33" s="615">
        <f t="shared" si="0"/>
        <v>0</v>
      </c>
      <c r="BN33" s="374" t="s">
        <v>134</v>
      </c>
    </row>
    <row r="34" spans="2:66" s="374" customFormat="1" ht="20" customHeight="1">
      <c r="B34" s="552"/>
      <c r="C34" s="591"/>
      <c r="D34" s="558"/>
      <c r="E34" s="557"/>
      <c r="F34" s="758"/>
      <c r="G34" s="683"/>
      <c r="H34" s="682"/>
      <c r="I34" s="682"/>
      <c r="J34" s="682"/>
      <c r="K34" s="682"/>
      <c r="L34" s="682"/>
      <c r="M34" s="682"/>
      <c r="N34" s="682"/>
      <c r="O34" s="682"/>
      <c r="P34" s="682"/>
      <c r="Q34" s="682"/>
      <c r="R34" s="682"/>
      <c r="S34" s="682"/>
      <c r="T34" s="682"/>
      <c r="U34" s="682"/>
      <c r="V34" s="682"/>
      <c r="W34" s="682"/>
      <c r="X34" s="682"/>
      <c r="Y34" s="682"/>
      <c r="Z34" s="542"/>
      <c r="AA34" s="542"/>
      <c r="AB34" s="40"/>
      <c r="AC34" s="717"/>
      <c r="AD34" s="717"/>
      <c r="AE34" s="723"/>
      <c r="AG34" s="724"/>
      <c r="AH34" s="724"/>
      <c r="AI34" s="724"/>
      <c r="AJ34" s="724"/>
      <c r="AL34" s="641" t="s">
        <v>145</v>
      </c>
      <c r="AM34" s="642"/>
      <c r="AN34" s="643"/>
      <c r="AO34" s="642"/>
      <c r="AP34" s="640"/>
      <c r="AQ34" s="807"/>
      <c r="BN34" s="374" t="s">
        <v>135</v>
      </c>
    </row>
    <row r="35" spans="2:66" s="374" customFormat="1" ht="20" customHeight="1">
      <c r="B35" s="552"/>
      <c r="C35" s="537"/>
      <c r="D35" s="538"/>
      <c r="E35" s="538"/>
      <c r="F35" s="682"/>
      <c r="G35" s="684"/>
      <c r="H35" s="682"/>
      <c r="I35" s="682"/>
      <c r="J35" s="682"/>
      <c r="K35" s="682"/>
      <c r="L35" s="682"/>
      <c r="M35" s="682"/>
      <c r="N35" s="682"/>
      <c r="O35" s="682"/>
      <c r="P35" s="682"/>
      <c r="Q35" s="682"/>
      <c r="R35" s="682"/>
      <c r="S35" s="682"/>
      <c r="T35" s="682"/>
      <c r="U35" s="682"/>
      <c r="V35" s="682"/>
      <c r="W35" s="682"/>
      <c r="X35" s="682"/>
      <c r="Y35" s="682"/>
      <c r="Z35" s="542"/>
      <c r="AA35" s="542"/>
      <c r="AB35" s="40"/>
      <c r="AC35" s="719">
        <v>3</v>
      </c>
      <c r="AD35" s="761" t="s">
        <v>466</v>
      </c>
      <c r="AE35" s="721"/>
      <c r="AF35" s="539"/>
      <c r="AG35" s="724"/>
      <c r="AH35" s="724"/>
      <c r="AI35" s="724"/>
      <c r="AJ35" s="724"/>
      <c r="AK35" s="594"/>
      <c r="AL35" s="611" t="s">
        <v>568</v>
      </c>
      <c r="AM35" s="616">
        <v>4</v>
      </c>
      <c r="AN35" s="613">
        <f t="shared" si="1"/>
        <v>0</v>
      </c>
      <c r="AO35" s="788" t="s">
        <v>448</v>
      </c>
      <c r="AP35" s="614">
        <f>'Harga Satuan'!J139/4</f>
        <v>5250</v>
      </c>
      <c r="AQ35" s="623">
        <f>AN35*AP35</f>
        <v>0</v>
      </c>
      <c r="AR35" s="600"/>
    </row>
    <row r="36" spans="2:66" s="374" customFormat="1" ht="20" customHeight="1">
      <c r="B36" s="552"/>
      <c r="C36" s="537"/>
      <c r="D36" s="538"/>
      <c r="E36" s="538"/>
      <c r="F36" s="684"/>
      <c r="G36" s="684"/>
      <c r="H36" s="682"/>
      <c r="I36" s="682"/>
      <c r="J36" s="682"/>
      <c r="K36" s="682"/>
      <c r="L36" s="682"/>
      <c r="M36" s="682"/>
      <c r="N36" s="682"/>
      <c r="O36" s="682"/>
      <c r="P36" s="682"/>
      <c r="Q36" s="682"/>
      <c r="R36" s="682"/>
      <c r="S36" s="682"/>
      <c r="T36" s="682"/>
      <c r="U36" s="682"/>
      <c r="V36" s="682"/>
      <c r="W36" s="682"/>
      <c r="X36" s="682"/>
      <c r="Y36" s="682"/>
      <c r="Z36" s="542"/>
      <c r="AA36" s="542"/>
      <c r="AB36" s="40"/>
      <c r="AC36" s="716" t="s">
        <v>366</v>
      </c>
      <c r="AD36" s="794" t="s">
        <v>368</v>
      </c>
      <c r="AE36" s="543">
        <f>X25*X24*2</f>
        <v>0</v>
      </c>
      <c r="AF36" s="543" t="s">
        <v>572</v>
      </c>
      <c r="AG36" s="724"/>
      <c r="AH36" s="724"/>
      <c r="AI36" s="724"/>
      <c r="AJ36" s="724"/>
      <c r="AK36" s="630"/>
      <c r="AL36" s="611" t="s">
        <v>447</v>
      </c>
      <c r="AM36" s="616">
        <v>0.2</v>
      </c>
      <c r="AN36" s="613">
        <f t="shared" si="1"/>
        <v>0</v>
      </c>
      <c r="AO36" s="788" t="s">
        <v>112</v>
      </c>
      <c r="AP36" s="614">
        <f>'Harga Satuan'!J140</f>
        <v>60000</v>
      </c>
      <c r="AQ36" s="623">
        <f>AN36*AP36</f>
        <v>0</v>
      </c>
      <c r="AR36" s="600"/>
    </row>
    <row r="37" spans="2:66" s="374" customFormat="1" ht="20" customHeight="1">
      <c r="B37" s="552"/>
      <c r="C37" s="537"/>
      <c r="D37" s="372"/>
      <c r="E37" s="538"/>
      <c r="F37" s="684"/>
      <c r="G37" s="684"/>
      <c r="H37" s="682"/>
      <c r="I37" s="682"/>
      <c r="J37" s="682"/>
      <c r="K37" s="682"/>
      <c r="L37" s="682"/>
      <c r="M37" s="682"/>
      <c r="N37" s="682"/>
      <c r="O37" s="682"/>
      <c r="P37" s="682"/>
      <c r="Q37" s="682"/>
      <c r="R37" s="682"/>
      <c r="S37" s="682"/>
      <c r="T37" s="682"/>
      <c r="U37" s="682"/>
      <c r="V37" s="682"/>
      <c r="W37" s="682"/>
      <c r="X37" s="682"/>
      <c r="Y37" s="682"/>
      <c r="Z37" s="542"/>
      <c r="AA37" s="542"/>
      <c r="AB37" s="40"/>
      <c r="AC37" s="716"/>
      <c r="AD37" s="544"/>
      <c r="AE37" s="718"/>
      <c r="AF37" s="539"/>
      <c r="AG37" s="724"/>
      <c r="AH37" s="724"/>
      <c r="AI37" s="724"/>
      <c r="AJ37" s="724"/>
      <c r="AK37" s="630"/>
      <c r="AL37" s="624"/>
      <c r="AM37" s="625"/>
      <c r="AN37" s="626"/>
      <c r="AO37" s="627"/>
      <c r="AP37" s="628"/>
      <c r="AQ37" s="629">
        <f>SUM(AQ30:AQ36)</f>
        <v>0</v>
      </c>
      <c r="AR37" s="600"/>
    </row>
    <row r="38" spans="2:66" s="374" customFormat="1" ht="20" customHeight="1">
      <c r="B38" s="552"/>
      <c r="C38" s="537"/>
      <c r="D38" s="372"/>
      <c r="E38" s="538"/>
      <c r="F38" s="684"/>
      <c r="G38" s="684"/>
      <c r="H38" s="684"/>
      <c r="I38" s="684"/>
      <c r="J38" s="684"/>
      <c r="K38" s="684"/>
      <c r="L38" s="684"/>
      <c r="M38" s="684"/>
      <c r="N38" s="684"/>
      <c r="O38" s="684"/>
      <c r="P38" s="684"/>
      <c r="Q38" s="684"/>
      <c r="R38" s="684"/>
      <c r="S38" s="684"/>
      <c r="T38" s="684"/>
      <c r="U38" s="684"/>
      <c r="V38" s="684"/>
      <c r="W38" s="684"/>
      <c r="X38" s="684"/>
      <c r="Y38" s="684"/>
      <c r="Z38" s="535"/>
      <c r="AA38" s="535"/>
      <c r="AB38" s="40"/>
      <c r="AC38" s="676"/>
      <c r="AD38" s="544"/>
      <c r="AE38" s="722">
        <f>SUM(AE36:AE37)</f>
        <v>0</v>
      </c>
      <c r="AF38" s="374" t="s">
        <v>99</v>
      </c>
      <c r="AG38" s="731">
        <f>AN61</f>
        <v>0</v>
      </c>
      <c r="AH38" s="731">
        <f>AN62</f>
        <v>0</v>
      </c>
      <c r="AI38" s="731">
        <f>AN63</f>
        <v>0</v>
      </c>
      <c r="AJ38" s="731">
        <f>AN64</f>
        <v>0</v>
      </c>
      <c r="AK38" s="630"/>
      <c r="AL38" s="631" t="s">
        <v>342</v>
      </c>
      <c r="AM38" s="631"/>
      <c r="AN38" s="631"/>
      <c r="AO38" s="631"/>
      <c r="AP38" s="632"/>
      <c r="AQ38" s="633"/>
      <c r="AR38" s="600"/>
    </row>
    <row r="39" spans="2:66" s="374" customFormat="1" ht="20" customHeight="1">
      <c r="B39" s="552"/>
      <c r="C39" s="537"/>
      <c r="D39" s="538"/>
      <c r="E39" s="538"/>
      <c r="F39" s="684"/>
      <c r="G39" s="684"/>
      <c r="H39" s="684"/>
      <c r="I39" s="684"/>
      <c r="J39" s="684"/>
      <c r="K39" s="684"/>
      <c r="L39" s="684"/>
      <c r="M39" s="684"/>
      <c r="N39" s="684"/>
      <c r="O39" s="684"/>
      <c r="P39" s="684"/>
      <c r="Q39" s="684"/>
      <c r="R39" s="684"/>
      <c r="S39" s="684"/>
      <c r="T39" s="684"/>
      <c r="U39" s="684"/>
      <c r="V39" s="684"/>
      <c r="W39" s="684"/>
      <c r="X39" s="684"/>
      <c r="Y39" s="684"/>
      <c r="Z39" s="546"/>
      <c r="AA39" s="546"/>
      <c r="AB39" s="560"/>
      <c r="AC39" s="677"/>
      <c r="AD39" s="673"/>
      <c r="AE39" s="559"/>
      <c r="AF39" s="534"/>
      <c r="AG39" s="724"/>
      <c r="AH39" s="724"/>
      <c r="AI39" s="724"/>
      <c r="AJ39" s="724"/>
      <c r="AK39" s="630"/>
      <c r="AL39" s="783" t="s">
        <v>568</v>
      </c>
      <c r="AM39" s="634">
        <f>AN35</f>
        <v>0</v>
      </c>
      <c r="AN39" s="631" t="s">
        <v>344</v>
      </c>
      <c r="AO39" s="631">
        <v>4</v>
      </c>
      <c r="AP39" s="635" t="s">
        <v>146</v>
      </c>
      <c r="AQ39" s="784">
        <f>AM39/AO39</f>
        <v>0</v>
      </c>
      <c r="AR39" s="787" t="s">
        <v>450</v>
      </c>
    </row>
    <row r="40" spans="2:66" s="374" customFormat="1" ht="20" customHeight="1">
      <c r="B40" s="552"/>
      <c r="C40" s="537"/>
      <c r="D40" s="538"/>
      <c r="E40" s="538"/>
      <c r="F40" s="963">
        <f>'Bronjong 1'!J41</f>
        <v>0</v>
      </c>
      <c r="G40" s="756"/>
      <c r="H40" s="684"/>
      <c r="I40" s="684"/>
      <c r="J40" s="684"/>
      <c r="K40" s="684"/>
      <c r="L40" s="684"/>
      <c r="M40" s="684"/>
      <c r="N40" s="684"/>
      <c r="O40" s="684"/>
      <c r="P40" s="684"/>
      <c r="Q40" s="684"/>
      <c r="R40" s="684"/>
      <c r="S40" s="684"/>
      <c r="T40" s="684"/>
      <c r="U40" s="684"/>
      <c r="V40" s="684"/>
      <c r="W40" s="684"/>
      <c r="X40" s="684"/>
      <c r="Y40" s="963">
        <f>'Bronjong 1'!AC41</f>
        <v>0</v>
      </c>
      <c r="Z40" s="13"/>
      <c r="AA40" s="13"/>
      <c r="AB40" s="40"/>
      <c r="AC40" s="719">
        <v>4</v>
      </c>
      <c r="AD40" s="761" t="s">
        <v>467</v>
      </c>
      <c r="AE40" s="721"/>
      <c r="AF40" s="539"/>
      <c r="AG40" s="724"/>
      <c r="AH40" s="724"/>
      <c r="AI40" s="724"/>
      <c r="AJ40" s="724"/>
      <c r="AK40" s="187"/>
    </row>
    <row r="41" spans="2:66" s="374" customFormat="1" ht="20" customHeight="1">
      <c r="B41" s="552"/>
      <c r="C41" s="537"/>
      <c r="D41" s="538"/>
      <c r="E41" s="538"/>
      <c r="F41" s="756"/>
      <c r="G41" s="756"/>
      <c r="H41" s="684"/>
      <c r="I41" s="684"/>
      <c r="J41" s="684"/>
      <c r="K41" s="684"/>
      <c r="L41" s="684"/>
      <c r="M41" s="684"/>
      <c r="N41" s="684"/>
      <c r="O41" s="684"/>
      <c r="P41" s="684"/>
      <c r="Q41" s="684"/>
      <c r="R41" s="684"/>
      <c r="S41" s="684"/>
      <c r="T41" s="684"/>
      <c r="U41" s="684"/>
      <c r="V41" s="684"/>
      <c r="W41" s="684"/>
      <c r="X41" s="756"/>
      <c r="Y41" s="756"/>
      <c r="Z41" s="535"/>
      <c r="AA41" s="535"/>
      <c r="AB41" s="579"/>
      <c r="AC41" s="716" t="s">
        <v>366</v>
      </c>
      <c r="AD41" s="544"/>
      <c r="AE41" s="722">
        <f>AE38</f>
        <v>0</v>
      </c>
      <c r="AF41" s="374" t="s">
        <v>99</v>
      </c>
      <c r="AG41" s="731">
        <f>AN80</f>
        <v>0</v>
      </c>
      <c r="AH41" s="731">
        <f>AN81</f>
        <v>0</v>
      </c>
      <c r="AI41" s="731">
        <f>AN82</f>
        <v>0</v>
      </c>
      <c r="AJ41" s="731">
        <f>AN83</f>
        <v>0</v>
      </c>
      <c r="AK41" s="187"/>
    </row>
    <row r="42" spans="2:66" s="374" customFormat="1" ht="20" customHeight="1">
      <c r="B42" s="552"/>
      <c r="C42" s="537"/>
      <c r="D42" s="538"/>
      <c r="E42" s="538"/>
      <c r="F42" s="756"/>
      <c r="G42" s="756"/>
      <c r="H42" s="684"/>
      <c r="I42" s="684"/>
      <c r="J42" s="684"/>
      <c r="K42" s="684"/>
      <c r="L42" s="684"/>
      <c r="M42" s="684"/>
      <c r="N42" s="684"/>
      <c r="O42" s="684"/>
      <c r="P42" s="684"/>
      <c r="Q42" s="684"/>
      <c r="R42" s="684"/>
      <c r="S42" s="684"/>
      <c r="T42" s="684"/>
      <c r="U42" s="684"/>
      <c r="V42" s="684"/>
      <c r="W42" s="684"/>
      <c r="X42" s="756"/>
      <c r="Y42" s="756"/>
      <c r="Z42" s="13"/>
      <c r="AA42" s="13"/>
      <c r="AB42" s="408"/>
      <c r="AC42" s="716"/>
      <c r="AD42" s="544"/>
      <c r="AE42" s="718"/>
      <c r="AF42" s="539"/>
      <c r="AG42" s="724"/>
      <c r="AH42" s="724"/>
      <c r="AI42" s="724"/>
      <c r="AJ42" s="724"/>
      <c r="AK42" s="594"/>
      <c r="AL42" s="762" t="s">
        <v>451</v>
      </c>
      <c r="AM42" s="596"/>
      <c r="AN42" s="596"/>
      <c r="AO42" s="597"/>
      <c r="AP42" s="598"/>
      <c r="AQ42" s="636"/>
    </row>
    <row r="43" spans="2:66" s="374" customFormat="1" ht="20" customHeight="1">
      <c r="B43" s="552"/>
      <c r="C43" s="537"/>
      <c r="D43" s="538"/>
      <c r="E43" s="538"/>
      <c r="F43" s="756"/>
      <c r="G43" s="756"/>
      <c r="H43" s="684"/>
      <c r="I43" s="684"/>
      <c r="J43" s="684"/>
      <c r="K43" s="684"/>
      <c r="L43" s="684"/>
      <c r="M43" s="684"/>
      <c r="N43" s="684"/>
      <c r="O43" s="684"/>
      <c r="P43" s="684"/>
      <c r="Q43" s="684"/>
      <c r="R43" s="684"/>
      <c r="S43" s="684"/>
      <c r="T43" s="684"/>
      <c r="U43" s="684"/>
      <c r="V43" s="684"/>
      <c r="W43" s="684"/>
      <c r="X43" s="756"/>
      <c r="Y43" s="756"/>
      <c r="Z43" s="13"/>
      <c r="AA43" s="13"/>
      <c r="AB43" s="40"/>
      <c r="AC43" s="676"/>
      <c r="AD43" s="544"/>
      <c r="AE43" s="722"/>
      <c r="AF43" s="374" t="s">
        <v>372</v>
      </c>
      <c r="AG43" s="726">
        <f>SUM(AG28:AG42)</f>
        <v>0</v>
      </c>
      <c r="AH43" s="726">
        <f t="shared" ref="AH43:AJ43" si="2">SUM(AH28:AH42)</f>
        <v>0</v>
      </c>
      <c r="AI43" s="726">
        <f t="shared" si="2"/>
        <v>0</v>
      </c>
      <c r="AJ43" s="726">
        <f t="shared" si="2"/>
        <v>0</v>
      </c>
      <c r="AK43" s="630"/>
      <c r="AL43" s="1178" t="str">
        <f>AD32</f>
        <v>PEMASANGAN PLAFOND</v>
      </c>
      <c r="AM43" s="1179"/>
      <c r="AN43" s="1179"/>
      <c r="AO43" s="1179"/>
      <c r="AP43" s="1179"/>
      <c r="AQ43" s="1180"/>
      <c r="AR43" s="600"/>
    </row>
    <row r="44" spans="2:66" s="374" customFormat="1" ht="20" customHeight="1" thickBot="1">
      <c r="B44" s="552"/>
      <c r="C44" s="537"/>
      <c r="D44" s="538"/>
      <c r="E44" s="538"/>
      <c r="F44" s="756"/>
      <c r="G44" s="756"/>
      <c r="H44" s="681"/>
      <c r="I44" s="681"/>
      <c r="J44" s="681"/>
      <c r="K44" s="681"/>
      <c r="L44" s="681"/>
      <c r="M44" s="681"/>
      <c r="N44" s="681"/>
      <c r="O44" s="681"/>
      <c r="P44" s="681"/>
      <c r="Q44" s="681"/>
      <c r="R44" s="681"/>
      <c r="S44" s="681"/>
      <c r="T44" s="681"/>
      <c r="U44" s="681"/>
      <c r="V44" s="681"/>
      <c r="W44" s="681"/>
      <c r="X44" s="757"/>
      <c r="Y44" s="757"/>
      <c r="Z44" s="558"/>
      <c r="AA44" s="558"/>
      <c r="AB44" s="40"/>
      <c r="AC44" s="676"/>
      <c r="AD44" s="544"/>
      <c r="AE44" s="559"/>
      <c r="AF44" s="534"/>
      <c r="AG44" s="727"/>
      <c r="AH44" s="727"/>
      <c r="AI44" s="727"/>
      <c r="AJ44" s="724"/>
      <c r="AK44" s="630"/>
      <c r="AL44" s="637" t="s">
        <v>139</v>
      </c>
      <c r="AM44" s="638" t="s">
        <v>140</v>
      </c>
      <c r="AN44" s="639" t="s">
        <v>141</v>
      </c>
      <c r="AO44" s="638" t="s">
        <v>142</v>
      </c>
      <c r="AP44" s="640" t="s">
        <v>143</v>
      </c>
      <c r="AQ44" s="807" t="s">
        <v>144</v>
      </c>
      <c r="AR44" s="600"/>
    </row>
    <row r="45" spans="2:66" s="374" customFormat="1" ht="20" customHeight="1">
      <c r="B45" s="552"/>
      <c r="C45" s="537"/>
      <c r="D45" s="538"/>
      <c r="E45" s="538"/>
      <c r="F45" s="756"/>
      <c r="G45" s="756"/>
      <c r="H45" s="684"/>
      <c r="I45" s="684"/>
      <c r="J45" s="684"/>
      <c r="K45" s="684"/>
      <c r="L45" s="684"/>
      <c r="M45" s="684"/>
      <c r="N45" s="684"/>
      <c r="O45" s="684"/>
      <c r="P45" s="684"/>
      <c r="Q45" s="684"/>
      <c r="R45" s="684"/>
      <c r="S45" s="684"/>
      <c r="T45" s="684"/>
      <c r="U45" s="684"/>
      <c r="V45" s="684"/>
      <c r="W45" s="684"/>
      <c r="X45" s="756"/>
      <c r="Y45" s="756"/>
      <c r="Z45" s="13"/>
      <c r="AA45" s="13"/>
      <c r="AB45" s="40"/>
      <c r="AC45" s="676"/>
      <c r="AD45" s="545"/>
      <c r="AE45" s="559"/>
      <c r="AF45" s="534"/>
      <c r="AG45" s="724"/>
      <c r="AH45" s="724"/>
      <c r="AI45" s="724"/>
      <c r="AJ45" s="724"/>
      <c r="AK45" s="630"/>
      <c r="AL45" s="641" t="s">
        <v>147</v>
      </c>
      <c r="AM45" s="642"/>
      <c r="AN45" s="643"/>
      <c r="AO45" s="642"/>
      <c r="AP45" s="640"/>
      <c r="AQ45" s="807"/>
      <c r="AR45" s="600"/>
    </row>
    <row r="46" spans="2:66" s="374" customFormat="1" ht="20" customHeight="1">
      <c r="B46" s="552"/>
      <c r="C46" s="537"/>
      <c r="D46" s="538"/>
      <c r="E46" s="538"/>
      <c r="F46" s="756"/>
      <c r="G46" s="756"/>
      <c r="H46" s="684"/>
      <c r="I46" s="684"/>
      <c r="J46" s="684"/>
      <c r="K46" s="684"/>
      <c r="L46" s="684"/>
      <c r="M46" s="684"/>
      <c r="N46" s="684"/>
      <c r="O46" s="684"/>
      <c r="P46" s="684"/>
      <c r="Q46" s="684"/>
      <c r="R46" s="684"/>
      <c r="S46" s="684"/>
      <c r="T46" s="684"/>
      <c r="U46" s="684"/>
      <c r="V46" s="684"/>
      <c r="W46" s="684"/>
      <c r="X46" s="756"/>
      <c r="Y46" s="963">
        <f>'Bronjong 1'!AC50</f>
        <v>0</v>
      </c>
      <c r="Z46" s="13"/>
      <c r="AA46" s="13"/>
      <c r="AB46" s="40"/>
      <c r="AC46" s="676"/>
      <c r="AD46" s="544"/>
      <c r="AE46" s="580"/>
      <c r="AF46" s="534"/>
      <c r="AG46" s="724"/>
      <c r="AH46" s="724"/>
      <c r="AI46" s="724"/>
      <c r="AJ46" s="724"/>
      <c r="AK46" s="630"/>
      <c r="AL46" s="611" t="s">
        <v>120</v>
      </c>
      <c r="AM46" s="791">
        <v>0.1</v>
      </c>
      <c r="AN46" s="613">
        <f>$AE$33*AM46</f>
        <v>0</v>
      </c>
      <c r="AO46" s="536" t="s">
        <v>121</v>
      </c>
      <c r="AP46" s="614">
        <f>'Harga Satuan'!$J$176</f>
        <v>90000</v>
      </c>
      <c r="AQ46" s="645">
        <f t="shared" ref="AQ46:AQ49" si="3">AN46*AP46</f>
        <v>0</v>
      </c>
      <c r="AR46" s="600"/>
    </row>
    <row r="47" spans="2:66" s="374" customFormat="1" ht="20" customHeight="1">
      <c r="B47" s="552"/>
      <c r="C47" s="537"/>
      <c r="D47" s="538"/>
      <c r="E47" s="538"/>
      <c r="F47" s="963">
        <f>'Bronjong 1'!J51</f>
        <v>0</v>
      </c>
      <c r="G47" s="756"/>
      <c r="H47" s="684"/>
      <c r="I47" s="684"/>
      <c r="J47" s="684"/>
      <c r="K47" s="684"/>
      <c r="L47" s="684"/>
      <c r="M47" s="684"/>
      <c r="N47" s="684"/>
      <c r="O47" s="684"/>
      <c r="P47" s="684"/>
      <c r="Q47" s="684"/>
      <c r="R47" s="684"/>
      <c r="S47" s="684"/>
      <c r="T47" s="684"/>
      <c r="U47" s="684"/>
      <c r="V47" s="684"/>
      <c r="W47" s="684"/>
      <c r="X47" s="756"/>
      <c r="Y47" s="756"/>
      <c r="Z47" s="13"/>
      <c r="AA47" s="13"/>
      <c r="AB47" s="40"/>
      <c r="AC47" s="676"/>
      <c r="AD47" s="545"/>
      <c r="AE47" s="559"/>
      <c r="AF47" s="534"/>
      <c r="AG47" s="724"/>
      <c r="AH47" s="724"/>
      <c r="AI47" s="724"/>
      <c r="AJ47" s="724"/>
      <c r="AK47" s="630"/>
      <c r="AL47" s="611" t="s">
        <v>123</v>
      </c>
      <c r="AM47" s="616">
        <v>0.05</v>
      </c>
      <c r="AN47" s="613">
        <f t="shared" ref="AN47:AN49" si="4">$AE$33*AM47</f>
        <v>0</v>
      </c>
      <c r="AO47" s="536" t="s">
        <v>121</v>
      </c>
      <c r="AP47" s="614">
        <f>'Harga Satuan'!$J$178</f>
        <v>120000</v>
      </c>
      <c r="AQ47" s="646">
        <f>AN47*AP47</f>
        <v>0</v>
      </c>
      <c r="AR47" s="600"/>
    </row>
    <row r="48" spans="2:66" s="374" customFormat="1" ht="20" customHeight="1">
      <c r="B48" s="552"/>
      <c r="C48" s="537"/>
      <c r="D48" s="538"/>
      <c r="E48" s="538"/>
      <c r="F48" s="756"/>
      <c r="G48" s="756"/>
      <c r="H48" s="684"/>
      <c r="I48" s="684"/>
      <c r="J48" s="684"/>
      <c r="K48" s="684"/>
      <c r="L48" s="684"/>
      <c r="M48" s="684"/>
      <c r="N48" s="684"/>
      <c r="O48" s="684"/>
      <c r="P48" s="684"/>
      <c r="Q48" s="684"/>
      <c r="R48" s="684"/>
      <c r="S48" s="684"/>
      <c r="T48" s="684"/>
      <c r="U48" s="684"/>
      <c r="V48" s="684"/>
      <c r="W48" s="684"/>
      <c r="X48" s="756"/>
      <c r="Y48" s="756"/>
      <c r="Z48" s="13"/>
      <c r="AA48" s="13"/>
      <c r="AB48" s="40"/>
      <c r="AC48" s="676"/>
      <c r="AD48" s="581"/>
      <c r="AE48" s="580"/>
      <c r="AF48" s="534"/>
      <c r="AG48" s="724"/>
      <c r="AH48" s="724"/>
      <c r="AI48" s="724"/>
      <c r="AJ48" s="724"/>
      <c r="AK48" s="630"/>
      <c r="AL48" s="611" t="s">
        <v>122</v>
      </c>
      <c r="AM48" s="612">
        <v>5.0000000000000001E-3</v>
      </c>
      <c r="AN48" s="613">
        <f t="shared" si="4"/>
        <v>0</v>
      </c>
      <c r="AO48" s="536" t="s">
        <v>121</v>
      </c>
      <c r="AP48" s="614">
        <f>'Harga Satuan'!$J$177</f>
        <v>130000</v>
      </c>
      <c r="AQ48" s="615">
        <f t="shared" si="3"/>
        <v>0</v>
      </c>
      <c r="AR48" s="600"/>
    </row>
    <row r="49" spans="2:45" s="374" customFormat="1" ht="20" customHeight="1">
      <c r="B49" s="552"/>
      <c r="C49" s="537"/>
      <c r="D49" s="538"/>
      <c r="E49" s="538"/>
      <c r="F49" s="756"/>
      <c r="G49" s="756"/>
      <c r="H49" s="684"/>
      <c r="I49" s="684"/>
      <c r="J49" s="684"/>
      <c r="K49" s="684"/>
      <c r="L49" s="684"/>
      <c r="M49" s="684"/>
      <c r="N49" s="684"/>
      <c r="O49" s="684"/>
      <c r="P49" s="684"/>
      <c r="Q49" s="684"/>
      <c r="R49" s="684"/>
      <c r="S49" s="684"/>
      <c r="T49" s="684"/>
      <c r="U49" s="684"/>
      <c r="V49" s="684"/>
      <c r="W49" s="684"/>
      <c r="X49" s="756"/>
      <c r="Y49" s="756"/>
      <c r="Z49" s="13"/>
      <c r="AA49" s="13"/>
      <c r="AB49" s="40"/>
      <c r="AC49" s="676"/>
      <c r="AD49" s="545"/>
      <c r="AE49" s="559"/>
      <c r="AF49" s="534"/>
      <c r="AG49" s="724"/>
      <c r="AH49" s="724"/>
      <c r="AI49" s="724"/>
      <c r="AJ49" s="724"/>
      <c r="AL49" s="611" t="s">
        <v>124</v>
      </c>
      <c r="AM49" s="616">
        <v>5.0000000000000001E-3</v>
      </c>
      <c r="AN49" s="613">
        <f t="shared" si="4"/>
        <v>0</v>
      </c>
      <c r="AO49" s="536" t="s">
        <v>121</v>
      </c>
      <c r="AP49" s="614">
        <f>'Harga Satuan'!$J$179</f>
        <v>150000</v>
      </c>
      <c r="AQ49" s="615">
        <f t="shared" si="3"/>
        <v>0</v>
      </c>
      <c r="AR49" s="600"/>
    </row>
    <row r="50" spans="2:45" s="374" customFormat="1" ht="20" customHeight="1">
      <c r="B50" s="552"/>
      <c r="C50" s="537"/>
      <c r="D50" s="538"/>
      <c r="E50" s="538"/>
      <c r="F50" s="756"/>
      <c r="G50" s="756"/>
      <c r="H50" s="684"/>
      <c r="I50" s="684"/>
      <c r="J50" s="684"/>
      <c r="K50" s="684"/>
      <c r="L50" s="684"/>
      <c r="M50" s="684"/>
      <c r="N50" s="684"/>
      <c r="O50" s="684"/>
      <c r="P50" s="684"/>
      <c r="Q50" s="684"/>
      <c r="R50" s="684"/>
      <c r="S50" s="684"/>
      <c r="T50" s="684"/>
      <c r="U50" s="684"/>
      <c r="V50" s="684"/>
      <c r="W50" s="684"/>
      <c r="X50" s="756"/>
      <c r="Y50" s="963">
        <f>'Bronjong 1'!AC54</f>
        <v>0</v>
      </c>
      <c r="Z50" s="13"/>
      <c r="AA50" s="13"/>
      <c r="AB50" s="40"/>
      <c r="AC50" s="676"/>
      <c r="AD50" s="544"/>
      <c r="AE50" s="580"/>
      <c r="AF50" s="534"/>
      <c r="AG50" s="724"/>
      <c r="AH50" s="724"/>
      <c r="AI50" s="724"/>
      <c r="AJ50" s="724"/>
      <c r="AL50" s="641" t="s">
        <v>145</v>
      </c>
      <c r="AM50" s="642"/>
      <c r="AN50" s="643"/>
      <c r="AO50" s="642"/>
      <c r="AP50" s="640"/>
      <c r="AQ50" s="807"/>
      <c r="AR50" s="622"/>
    </row>
    <row r="51" spans="2:45" s="374" customFormat="1" ht="20" customHeight="1">
      <c r="B51" s="552"/>
      <c r="C51" s="537"/>
      <c r="D51" s="538"/>
      <c r="E51" s="538"/>
      <c r="F51" s="756"/>
      <c r="G51" s="756"/>
      <c r="H51" s="684"/>
      <c r="I51" s="684"/>
      <c r="J51" s="684"/>
      <c r="K51" s="684"/>
      <c r="L51" s="684"/>
      <c r="M51" s="684"/>
      <c r="N51" s="684"/>
      <c r="O51" s="684"/>
      <c r="P51" s="684"/>
      <c r="Q51" s="684"/>
      <c r="R51" s="684"/>
      <c r="S51" s="684"/>
      <c r="T51" s="684"/>
      <c r="U51" s="684"/>
      <c r="V51" s="684"/>
      <c r="W51" s="684"/>
      <c r="X51" s="756"/>
      <c r="Y51" s="756"/>
      <c r="Z51" s="13"/>
      <c r="AA51" s="13"/>
      <c r="AB51" s="40"/>
      <c r="AC51" s="676"/>
      <c r="AD51" s="545"/>
      <c r="AE51" s="559"/>
      <c r="AF51" s="534"/>
      <c r="AG51" s="724"/>
      <c r="AH51" s="724"/>
      <c r="AI51" s="724"/>
      <c r="AJ51" s="808"/>
      <c r="AK51" s="594"/>
      <c r="AL51" s="611" t="s">
        <v>452</v>
      </c>
      <c r="AM51" s="616">
        <v>0.36399999999999999</v>
      </c>
      <c r="AN51" s="613">
        <f t="shared" ref="AN51:AN52" si="5">$AE$33*AM51</f>
        <v>0</v>
      </c>
      <c r="AO51" s="788" t="s">
        <v>417</v>
      </c>
      <c r="AP51" s="614">
        <f>'Harga Satuan'!J141</f>
        <v>60000</v>
      </c>
      <c r="AQ51" s="623">
        <f>AN51*AP51</f>
        <v>0</v>
      </c>
      <c r="AR51" s="622"/>
    </row>
    <row r="52" spans="2:45" s="374" customFormat="1" ht="20" customHeight="1">
      <c r="B52" s="552"/>
      <c r="C52" s="537"/>
      <c r="D52" s="538"/>
      <c r="E52" s="538"/>
      <c r="F52" s="756"/>
      <c r="G52" s="756"/>
      <c r="H52" s="684"/>
      <c r="I52" s="684"/>
      <c r="J52" s="684"/>
      <c r="K52" s="684"/>
      <c r="L52" s="684"/>
      <c r="M52" s="684"/>
      <c r="N52" s="684"/>
      <c r="O52" s="684"/>
      <c r="P52" s="684"/>
      <c r="Q52" s="684"/>
      <c r="R52" s="684"/>
      <c r="S52" s="684"/>
      <c r="T52" s="684"/>
      <c r="U52" s="684"/>
      <c r="V52" s="684"/>
      <c r="W52" s="684"/>
      <c r="X52" s="684"/>
      <c r="Y52" s="684"/>
      <c r="Z52" s="13"/>
      <c r="AA52" s="13"/>
      <c r="AB52" s="40"/>
      <c r="AC52" s="676"/>
      <c r="AD52" s="581"/>
      <c r="AE52" s="582"/>
      <c r="AF52" s="534"/>
      <c r="AG52" s="724"/>
      <c r="AH52" s="724"/>
      <c r="AI52" s="724"/>
      <c r="AJ52" s="724"/>
      <c r="AK52" s="630"/>
      <c r="AL52" s="611" t="s">
        <v>453</v>
      </c>
      <c r="AM52" s="616">
        <v>0.11</v>
      </c>
      <c r="AN52" s="613">
        <f t="shared" si="5"/>
        <v>0</v>
      </c>
      <c r="AO52" s="788" t="s">
        <v>112</v>
      </c>
      <c r="AP52" s="614">
        <f>'Harga Satuan'!J127</f>
        <v>20000</v>
      </c>
      <c r="AQ52" s="623">
        <f>AN52*AP52</f>
        <v>0</v>
      </c>
      <c r="AR52" s="622"/>
    </row>
    <row r="53" spans="2:45" s="374" customFormat="1" ht="20" customHeight="1">
      <c r="B53" s="552"/>
      <c r="C53" s="537"/>
      <c r="D53" s="538"/>
      <c r="E53" s="538"/>
      <c r="F53" s="756"/>
      <c r="G53" s="756"/>
      <c r="H53" s="684"/>
      <c r="I53" s="684"/>
      <c r="J53" s="684"/>
      <c r="K53" s="684"/>
      <c r="L53" s="684"/>
      <c r="M53" s="684"/>
      <c r="N53" s="684"/>
      <c r="O53" s="684"/>
      <c r="P53" s="684"/>
      <c r="Q53" s="684"/>
      <c r="R53" s="684"/>
      <c r="S53" s="684"/>
      <c r="T53" s="684"/>
      <c r="U53" s="684"/>
      <c r="V53" s="684"/>
      <c r="W53" s="684"/>
      <c r="X53" s="684"/>
      <c r="Y53" s="684"/>
      <c r="Z53" s="13"/>
      <c r="AA53" s="13"/>
      <c r="AB53" s="40"/>
      <c r="AC53" s="678"/>
      <c r="AD53" s="545"/>
      <c r="AE53" s="559"/>
      <c r="AF53" s="534"/>
      <c r="AG53" s="724"/>
      <c r="AH53" s="724"/>
      <c r="AI53" s="724"/>
      <c r="AJ53" s="724"/>
      <c r="AK53" s="630"/>
      <c r="AL53" s="624"/>
      <c r="AM53" s="625"/>
      <c r="AN53" s="626"/>
      <c r="AO53" s="627"/>
      <c r="AP53" s="628"/>
      <c r="AQ53" s="629">
        <f>SUM(AQ46:AQ52)</f>
        <v>0</v>
      </c>
      <c r="AR53" s="622"/>
    </row>
    <row r="54" spans="2:45" s="374" customFormat="1" ht="20" customHeight="1">
      <c r="B54" s="552"/>
      <c r="C54" s="537"/>
      <c r="D54" s="1201"/>
      <c r="E54" s="1201"/>
      <c r="F54" s="684"/>
      <c r="G54" s="684"/>
      <c r="H54" s="684"/>
      <c r="I54" s="684"/>
      <c r="J54" s="684"/>
      <c r="K54" s="684"/>
      <c r="L54" s="684"/>
      <c r="M54" s="684"/>
      <c r="N54" s="684"/>
      <c r="O54" s="684"/>
      <c r="P54" s="684"/>
      <c r="Q54" s="684"/>
      <c r="R54" s="684"/>
      <c r="S54" s="684"/>
      <c r="T54" s="684"/>
      <c r="U54" s="684"/>
      <c r="V54" s="684"/>
      <c r="W54" s="684"/>
      <c r="X54" s="684"/>
      <c r="Y54" s="684"/>
      <c r="Z54" s="13"/>
      <c r="AA54" s="13"/>
      <c r="AB54" s="40"/>
      <c r="AC54" s="676"/>
      <c r="AD54" s="581"/>
      <c r="AE54" s="559"/>
      <c r="AF54" s="534"/>
      <c r="AG54" s="724"/>
      <c r="AH54" s="724"/>
      <c r="AI54" s="724"/>
      <c r="AJ54" s="724"/>
      <c r="AK54" s="630"/>
      <c r="AL54" s="631" t="s">
        <v>342</v>
      </c>
      <c r="AM54" s="631"/>
      <c r="AN54" s="631"/>
      <c r="AO54" s="631"/>
      <c r="AP54" s="632"/>
      <c r="AQ54" s="633"/>
      <c r="AR54" s="622"/>
    </row>
    <row r="55" spans="2:45" s="374" customFormat="1" ht="20" customHeight="1">
      <c r="B55" s="552"/>
      <c r="C55" s="537"/>
      <c r="D55" s="538"/>
      <c r="E55" s="538"/>
      <c r="F55" s="684"/>
      <c r="G55" s="684"/>
      <c r="H55" s="684"/>
      <c r="I55" s="684"/>
      <c r="J55" s="684"/>
      <c r="K55" s="684"/>
      <c r="L55" s="684"/>
      <c r="M55" s="963">
        <f>'Bronjong 1'!Q59</f>
        <v>0</v>
      </c>
      <c r="N55" s="684"/>
      <c r="O55" s="684"/>
      <c r="P55" s="684"/>
      <c r="Q55" s="684"/>
      <c r="R55" s="684"/>
      <c r="S55" s="963">
        <f>'Bronjong 1'!W59</f>
        <v>0</v>
      </c>
      <c r="T55" s="684"/>
      <c r="U55" s="684"/>
      <c r="V55" s="684"/>
      <c r="W55" s="684"/>
      <c r="X55" s="684"/>
      <c r="Y55" s="684"/>
      <c r="Z55" s="13"/>
      <c r="AA55" s="13"/>
      <c r="AB55" s="40"/>
      <c r="AC55" s="678"/>
      <c r="AD55" s="545"/>
      <c r="AE55" s="543"/>
      <c r="AF55" s="539"/>
      <c r="AG55" s="724"/>
      <c r="AH55" s="724"/>
      <c r="AI55" s="724"/>
      <c r="AJ55" s="724"/>
      <c r="AK55" s="630"/>
      <c r="AL55" s="783" t="s">
        <v>449</v>
      </c>
      <c r="AM55" s="634">
        <f>AN51</f>
        <v>0</v>
      </c>
      <c r="AN55" s="631" t="s">
        <v>344</v>
      </c>
      <c r="AO55" s="631">
        <v>4</v>
      </c>
      <c r="AP55" s="635" t="s">
        <v>146</v>
      </c>
      <c r="AQ55" s="784">
        <f>AM55/AO55</f>
        <v>0</v>
      </c>
      <c r="AR55" s="622"/>
    </row>
    <row r="56" spans="2:45" s="374" customFormat="1" ht="20" customHeight="1">
      <c r="B56" s="552"/>
      <c r="C56" s="537"/>
      <c r="D56" s="538"/>
      <c r="E56" s="538"/>
      <c r="F56" s="684"/>
      <c r="G56" s="684"/>
      <c r="H56" s="684"/>
      <c r="I56" s="684"/>
      <c r="J56" s="684"/>
      <c r="K56" s="684"/>
      <c r="L56" s="684"/>
      <c r="M56" s="684"/>
      <c r="N56" s="684"/>
      <c r="O56" s="684"/>
      <c r="P56" s="684"/>
      <c r="Q56" s="684"/>
      <c r="R56" s="684"/>
      <c r="S56" s="684"/>
      <c r="T56" s="684"/>
      <c r="U56" s="684"/>
      <c r="V56" s="684"/>
      <c r="W56" s="684"/>
      <c r="X56" s="684"/>
      <c r="Y56" s="684"/>
      <c r="Z56" s="13"/>
      <c r="AA56" s="13"/>
      <c r="AB56" s="40"/>
      <c r="AC56" s="678"/>
      <c r="AD56" s="545"/>
      <c r="AE56" s="543"/>
      <c r="AF56" s="539"/>
      <c r="AG56" s="724"/>
      <c r="AH56" s="724"/>
      <c r="AI56" s="724"/>
      <c r="AJ56" s="724"/>
      <c r="AK56" s="187"/>
      <c r="AL56" s="842"/>
      <c r="AM56" s="843"/>
      <c r="AN56" s="626"/>
      <c r="AO56" s="627"/>
      <c r="AP56" s="628"/>
      <c r="AQ56" s="833"/>
      <c r="AR56" s="622"/>
    </row>
    <row r="57" spans="2:45" s="374" customFormat="1" ht="20" customHeight="1">
      <c r="B57" s="552"/>
      <c r="C57" s="537"/>
      <c r="D57" s="538"/>
      <c r="E57" s="538"/>
      <c r="F57" s="684"/>
      <c r="G57" s="684"/>
      <c r="H57" s="684"/>
      <c r="I57" s="684"/>
      <c r="J57" s="684"/>
      <c r="K57" s="684"/>
      <c r="L57" s="684"/>
      <c r="M57" s="684"/>
      <c r="N57" s="684"/>
      <c r="O57" s="684"/>
      <c r="P57" s="684"/>
      <c r="Q57" s="684"/>
      <c r="R57" s="684"/>
      <c r="S57" s="684"/>
      <c r="T57" s="684"/>
      <c r="U57" s="684"/>
      <c r="V57" s="684"/>
      <c r="W57" s="684"/>
      <c r="X57" s="684"/>
      <c r="Y57" s="684"/>
      <c r="Z57" s="13"/>
      <c r="AA57" s="13"/>
      <c r="AB57" s="40"/>
      <c r="AC57" s="678"/>
      <c r="AD57" s="545"/>
      <c r="AE57" s="543"/>
      <c r="AF57" s="539"/>
      <c r="AG57" s="724"/>
      <c r="AH57" s="724"/>
      <c r="AI57" s="724"/>
      <c r="AJ57" s="724"/>
      <c r="AK57" s="594"/>
      <c r="AL57" s="762" t="s">
        <v>573</v>
      </c>
      <c r="AM57" s="596"/>
      <c r="AN57" s="596"/>
      <c r="AO57" s="597"/>
      <c r="AP57" s="598"/>
      <c r="AQ57" s="636"/>
    </row>
    <row r="58" spans="2:45" s="374" customFormat="1" ht="20" customHeight="1">
      <c r="B58" s="552"/>
      <c r="C58" s="537"/>
      <c r="D58" s="538"/>
      <c r="E58" s="538"/>
      <c r="F58" s="684"/>
      <c r="G58" s="684"/>
      <c r="H58" s="684"/>
      <c r="I58" s="684"/>
      <c r="J58" s="684"/>
      <c r="K58" s="684"/>
      <c r="L58" s="684"/>
      <c r="M58" s="684"/>
      <c r="N58" s="684"/>
      <c r="O58" s="684"/>
      <c r="P58" s="684"/>
      <c r="Q58" s="684"/>
      <c r="R58" s="684"/>
      <c r="S58" s="684"/>
      <c r="T58" s="684"/>
      <c r="U58" s="684"/>
      <c r="V58" s="684"/>
      <c r="W58" s="684"/>
      <c r="X58" s="684"/>
      <c r="Y58" s="684"/>
      <c r="Z58" s="13"/>
      <c r="AA58" s="13"/>
      <c r="AB58" s="40"/>
      <c r="AC58" s="678"/>
      <c r="AD58" s="545"/>
      <c r="AE58" s="543"/>
      <c r="AF58" s="539"/>
      <c r="AG58" s="724"/>
      <c r="AH58" s="724"/>
      <c r="AI58" s="724"/>
      <c r="AJ58" s="724"/>
      <c r="AK58" s="630"/>
      <c r="AL58" s="1178" t="str">
        <f>AD35</f>
        <v>RANGKA ATAP BAJA RINGAN</v>
      </c>
      <c r="AM58" s="1179"/>
      <c r="AN58" s="1179"/>
      <c r="AO58" s="1179"/>
      <c r="AP58" s="1179"/>
      <c r="AQ58" s="1180"/>
    </row>
    <row r="59" spans="2:45" s="374" customFormat="1" ht="20" customHeight="1" thickBot="1">
      <c r="B59" s="552"/>
      <c r="C59" s="537"/>
      <c r="D59" s="538"/>
      <c r="E59" s="538"/>
      <c r="F59" s="684"/>
      <c r="G59" s="684"/>
      <c r="H59" s="684"/>
      <c r="I59" s="684"/>
      <c r="J59" s="684"/>
      <c r="K59" s="684"/>
      <c r="L59" s="684"/>
      <c r="M59" s="684"/>
      <c r="N59" s="684"/>
      <c r="O59" s="684"/>
      <c r="P59" s="684"/>
      <c r="Q59" s="684"/>
      <c r="R59" s="684"/>
      <c r="S59" s="684"/>
      <c r="T59" s="684"/>
      <c r="U59" s="684"/>
      <c r="V59" s="684"/>
      <c r="W59" s="684"/>
      <c r="X59" s="684"/>
      <c r="Y59" s="684"/>
      <c r="Z59" s="13"/>
      <c r="AA59" s="13"/>
      <c r="AB59" s="40"/>
      <c r="AC59" s="678"/>
      <c r="AD59" s="545"/>
      <c r="AE59" s="543"/>
      <c r="AF59" s="539"/>
      <c r="AG59" s="724"/>
      <c r="AH59" s="724"/>
      <c r="AI59" s="724"/>
      <c r="AJ59" s="724"/>
      <c r="AK59" s="630"/>
      <c r="AL59" s="637" t="s">
        <v>139</v>
      </c>
      <c r="AM59" s="638" t="s">
        <v>140</v>
      </c>
      <c r="AN59" s="639" t="s">
        <v>141</v>
      </c>
      <c r="AO59" s="638" t="s">
        <v>142</v>
      </c>
      <c r="AP59" s="640" t="s">
        <v>143</v>
      </c>
      <c r="AQ59" s="807" t="s">
        <v>144</v>
      </c>
      <c r="AR59" s="600"/>
    </row>
    <row r="60" spans="2:45" s="374" customFormat="1" ht="20" customHeight="1">
      <c r="B60" s="552"/>
      <c r="C60" s="537"/>
      <c r="D60" s="538"/>
      <c r="E60" s="538"/>
      <c r="F60" s="684"/>
      <c r="G60" s="684"/>
      <c r="H60" s="684"/>
      <c r="I60" s="684"/>
      <c r="J60" s="684"/>
      <c r="K60" s="756"/>
      <c r="L60" s="756"/>
      <c r="M60" s="756"/>
      <c r="N60" s="756"/>
      <c r="O60" s="756"/>
      <c r="P60" s="756"/>
      <c r="Q60" s="756"/>
      <c r="R60" s="756"/>
      <c r="S60" s="756"/>
      <c r="T60" s="756"/>
      <c r="U60" s="684"/>
      <c r="V60" s="684"/>
      <c r="W60" s="684"/>
      <c r="X60" s="684"/>
      <c r="Y60" s="684"/>
      <c r="Z60" s="13"/>
      <c r="AA60" s="13"/>
      <c r="AB60" s="40"/>
      <c r="AC60" s="678"/>
      <c r="AD60" s="545"/>
      <c r="AE60" s="543"/>
      <c r="AF60" s="539"/>
      <c r="AG60" s="724"/>
      <c r="AH60" s="724"/>
      <c r="AI60" s="724"/>
      <c r="AJ60" s="724"/>
      <c r="AK60" s="630"/>
      <c r="AL60" s="641" t="s">
        <v>147</v>
      </c>
      <c r="AM60" s="642"/>
      <c r="AN60" s="643"/>
      <c r="AO60" s="642"/>
      <c r="AP60" s="640"/>
      <c r="AQ60" s="807"/>
      <c r="AR60" s="600"/>
    </row>
    <row r="61" spans="2:45" s="374" customFormat="1" ht="20" customHeight="1">
      <c r="B61" s="552"/>
      <c r="C61" s="537"/>
      <c r="D61" s="538"/>
      <c r="E61" s="538"/>
      <c r="F61" s="684"/>
      <c r="G61" s="684"/>
      <c r="H61" s="684"/>
      <c r="I61" s="684"/>
      <c r="J61" s="684"/>
      <c r="K61" s="756"/>
      <c r="L61" s="756"/>
      <c r="M61" s="756"/>
      <c r="N61" s="756"/>
      <c r="O61" s="756"/>
      <c r="P61" s="756"/>
      <c r="Q61" s="756"/>
      <c r="R61" s="756"/>
      <c r="S61" s="756"/>
      <c r="T61" s="756"/>
      <c r="U61" s="684"/>
      <c r="V61" s="684"/>
      <c r="W61" s="684"/>
      <c r="X61" s="684"/>
      <c r="Y61" s="684"/>
      <c r="Z61" s="13"/>
      <c r="AA61" s="13"/>
      <c r="AB61" s="40"/>
      <c r="AC61" s="678"/>
      <c r="AD61" s="545"/>
      <c r="AE61" s="543"/>
      <c r="AF61" s="539"/>
      <c r="AG61" s="724"/>
      <c r="AH61" s="724"/>
      <c r="AI61" s="724"/>
      <c r="AJ61" s="724"/>
      <c r="AK61" s="630"/>
      <c r="AL61" s="611" t="s">
        <v>120</v>
      </c>
      <c r="AM61" s="791">
        <v>0.05</v>
      </c>
      <c r="AN61" s="613">
        <f>$AE$38*AM61</f>
        <v>0</v>
      </c>
      <c r="AO61" s="536" t="s">
        <v>121</v>
      </c>
      <c r="AP61" s="614">
        <f>'Harga Satuan'!$J$176</f>
        <v>90000</v>
      </c>
      <c r="AQ61" s="645">
        <f t="shared" ref="AQ61:AQ64" si="6">AN61*AP61</f>
        <v>0</v>
      </c>
      <c r="AR61" s="600"/>
    </row>
    <row r="62" spans="2:45" s="374" customFormat="1" ht="20" customHeight="1">
      <c r="B62" s="552"/>
      <c r="C62" s="537"/>
      <c r="D62" s="538"/>
      <c r="E62" s="538"/>
      <c r="F62" s="684"/>
      <c r="G62" s="684"/>
      <c r="H62" s="684"/>
      <c r="I62" s="684"/>
      <c r="J62" s="684"/>
      <c r="K62" s="684"/>
      <c r="L62" s="684"/>
      <c r="M62" s="684"/>
      <c r="N62" s="684"/>
      <c r="O62" s="684"/>
      <c r="P62" s="684"/>
      <c r="Q62" s="684"/>
      <c r="R62" s="684"/>
      <c r="S62" s="684"/>
      <c r="T62" s="684"/>
      <c r="U62" s="684"/>
      <c r="V62" s="684"/>
      <c r="W62" s="684"/>
      <c r="X62" s="684"/>
      <c r="Y62" s="684"/>
      <c r="Z62" s="13"/>
      <c r="AA62" s="13"/>
      <c r="AB62" s="40"/>
      <c r="AC62" s="678"/>
      <c r="AD62" s="545"/>
      <c r="AE62" s="543"/>
      <c r="AF62" s="539"/>
      <c r="AG62" s="724"/>
      <c r="AH62" s="724"/>
      <c r="AI62" s="724"/>
      <c r="AJ62" s="724"/>
      <c r="AK62" s="630"/>
      <c r="AL62" s="611" t="s">
        <v>123</v>
      </c>
      <c r="AM62" s="616">
        <v>0.17</v>
      </c>
      <c r="AN62" s="613">
        <f t="shared" ref="AN62:AN70" si="7">$AE$38*AM62</f>
        <v>0</v>
      </c>
      <c r="AO62" s="536" t="s">
        <v>121</v>
      </c>
      <c r="AP62" s="614">
        <f>'Harga Satuan'!$J$178</f>
        <v>120000</v>
      </c>
      <c r="AQ62" s="646">
        <f t="shared" si="6"/>
        <v>0</v>
      </c>
      <c r="AR62" s="600"/>
      <c r="AS62" s="883">
        <f>5*75000*7</f>
        <v>2625000</v>
      </c>
    </row>
    <row r="63" spans="2:45" s="374" customFormat="1" ht="20" customHeight="1">
      <c r="B63" s="552"/>
      <c r="C63" s="537"/>
      <c r="D63" s="538"/>
      <c r="E63" s="538"/>
      <c r="F63" s="585"/>
      <c r="G63" s="13"/>
      <c r="H63" s="13"/>
      <c r="I63" s="13"/>
      <c r="J63" s="13"/>
      <c r="K63" s="13"/>
      <c r="L63" s="13"/>
      <c r="M63" s="13"/>
      <c r="N63" s="13"/>
      <c r="O63" s="13"/>
      <c r="P63" s="13"/>
      <c r="Q63" s="13"/>
      <c r="R63" s="13"/>
      <c r="S63" s="13"/>
      <c r="T63" s="13"/>
      <c r="U63" s="13"/>
      <c r="V63" s="13"/>
      <c r="W63" s="13"/>
      <c r="X63" s="13"/>
      <c r="Y63" s="13"/>
      <c r="Z63" s="13"/>
      <c r="AA63" s="13"/>
      <c r="AB63" s="40"/>
      <c r="AC63" s="678"/>
      <c r="AD63" s="545"/>
      <c r="AE63" s="543"/>
      <c r="AF63" s="539"/>
      <c r="AG63" s="724"/>
      <c r="AH63" s="724"/>
      <c r="AI63" s="724"/>
      <c r="AJ63" s="724"/>
      <c r="AK63" s="630"/>
      <c r="AL63" s="611" t="s">
        <v>122</v>
      </c>
      <c r="AM63" s="612">
        <v>8.5000000000000006E-2</v>
      </c>
      <c r="AN63" s="613">
        <f t="shared" si="7"/>
        <v>0</v>
      </c>
      <c r="AO63" s="536" t="s">
        <v>121</v>
      </c>
      <c r="AP63" s="614">
        <f>'Harga Satuan'!$J$177</f>
        <v>130000</v>
      </c>
      <c r="AQ63" s="615">
        <f t="shared" si="6"/>
        <v>0</v>
      </c>
      <c r="AR63" s="600"/>
    </row>
    <row r="64" spans="2:45" s="374" customFormat="1" ht="20" customHeight="1">
      <c r="B64" s="552"/>
      <c r="C64" s="537"/>
      <c r="D64" s="538"/>
      <c r="E64" s="538"/>
      <c r="F64" s="585"/>
      <c r="G64" s="13"/>
      <c r="H64" s="13"/>
      <c r="I64" s="13"/>
      <c r="J64" s="13"/>
      <c r="K64" s="13"/>
      <c r="L64" s="13"/>
      <c r="M64" s="13"/>
      <c r="N64" s="13"/>
      <c r="O64" s="13"/>
      <c r="P64" s="13"/>
      <c r="Q64" s="13"/>
      <c r="R64" s="13"/>
      <c r="S64" s="13"/>
      <c r="T64" s="13"/>
      <c r="U64" s="13"/>
      <c r="V64" s="13"/>
      <c r="W64" s="13"/>
      <c r="X64" s="13"/>
      <c r="Y64" s="13"/>
      <c r="Z64" s="13"/>
      <c r="AA64" s="13"/>
      <c r="AB64" s="40"/>
      <c r="AC64" s="678"/>
      <c r="AD64" s="545"/>
      <c r="AE64" s="543"/>
      <c r="AF64" s="539"/>
      <c r="AG64" s="724"/>
      <c r="AH64" s="724"/>
      <c r="AI64" s="724"/>
      <c r="AJ64" s="724"/>
      <c r="AL64" s="611" t="s">
        <v>124</v>
      </c>
      <c r="AM64" s="616">
        <v>2E-3</v>
      </c>
      <c r="AN64" s="613">
        <f t="shared" si="7"/>
        <v>0</v>
      </c>
      <c r="AO64" s="536" t="s">
        <v>121</v>
      </c>
      <c r="AP64" s="614">
        <f>'Harga Satuan'!$J$179</f>
        <v>150000</v>
      </c>
      <c r="AQ64" s="615">
        <f t="shared" si="6"/>
        <v>0</v>
      </c>
      <c r="AR64" s="600"/>
    </row>
    <row r="65" spans="2:45" s="374" customFormat="1" ht="20" customHeight="1">
      <c r="B65" s="552"/>
      <c r="C65" s="537"/>
      <c r="D65" s="538"/>
      <c r="E65" s="538"/>
      <c r="F65" s="585"/>
      <c r="G65" s="13"/>
      <c r="H65" s="13"/>
      <c r="I65" s="13"/>
      <c r="J65" s="13"/>
      <c r="K65" s="13"/>
      <c r="L65" s="13"/>
      <c r="M65" s="13"/>
      <c r="N65" s="13"/>
      <c r="O65" s="13"/>
      <c r="P65" s="13"/>
      <c r="Q65" s="13"/>
      <c r="R65" s="13"/>
      <c r="S65" s="13"/>
      <c r="T65" s="13"/>
      <c r="U65" s="13"/>
      <c r="V65" s="13"/>
      <c r="W65" s="13"/>
      <c r="X65" s="13"/>
      <c r="Y65" s="13"/>
      <c r="Z65" s="13"/>
      <c r="AA65" s="13"/>
      <c r="AB65" s="40"/>
      <c r="AC65" s="678"/>
      <c r="AD65" s="545"/>
      <c r="AE65" s="543"/>
      <c r="AF65" s="539"/>
      <c r="AG65" s="724"/>
      <c r="AH65" s="724"/>
      <c r="AI65" s="724"/>
      <c r="AJ65" s="724"/>
      <c r="AL65" s="641" t="s">
        <v>145</v>
      </c>
      <c r="AM65" s="642"/>
      <c r="AN65" s="643"/>
      <c r="AO65" s="642"/>
      <c r="AP65" s="640"/>
      <c r="AQ65" s="807"/>
      <c r="AR65" s="787"/>
    </row>
    <row r="66" spans="2:45" s="374" customFormat="1" ht="20" customHeight="1">
      <c r="B66" s="552"/>
      <c r="C66" s="537"/>
      <c r="D66" s="538"/>
      <c r="E66" s="686"/>
      <c r="F66" s="687"/>
      <c r="G66" s="688"/>
      <c r="H66" s="688"/>
      <c r="I66" s="688"/>
      <c r="J66" s="688"/>
      <c r="K66" s="688"/>
      <c r="L66" s="688"/>
      <c r="M66" s="688"/>
      <c r="N66" s="688"/>
      <c r="O66" s="688"/>
      <c r="P66" s="688"/>
      <c r="Q66" s="688"/>
      <c r="R66" s="688"/>
      <c r="S66" s="688"/>
      <c r="T66" s="688"/>
      <c r="U66" s="688"/>
      <c r="V66" s="688"/>
      <c r="W66" s="688"/>
      <c r="X66" s="688"/>
      <c r="Y66" s="688"/>
      <c r="Z66" s="688"/>
      <c r="AA66" s="13"/>
      <c r="AB66" s="40"/>
      <c r="AC66" s="678"/>
      <c r="AD66" s="545"/>
      <c r="AE66" s="543"/>
      <c r="AF66" s="539"/>
      <c r="AG66" s="724"/>
      <c r="AH66" s="724"/>
      <c r="AI66" s="724"/>
      <c r="AJ66" s="724"/>
      <c r="AK66" s="594"/>
      <c r="AL66" s="611" t="s">
        <v>455</v>
      </c>
      <c r="AM66" s="616">
        <v>3</v>
      </c>
      <c r="AN66" s="613">
        <f t="shared" si="7"/>
        <v>0</v>
      </c>
      <c r="AO66" s="788" t="s">
        <v>28</v>
      </c>
      <c r="AP66" s="614">
        <f>'Harga Satuan'!J142/6</f>
        <v>11666.666666666666</v>
      </c>
      <c r="AQ66" s="623">
        <f>AN66*AP66</f>
        <v>0</v>
      </c>
      <c r="AR66" s="787"/>
    </row>
    <row r="67" spans="2:45" s="374" customFormat="1" ht="20" customHeight="1">
      <c r="B67" s="552"/>
      <c r="C67" s="537"/>
      <c r="D67" s="538"/>
      <c r="E67" s="689"/>
      <c r="F67" s="690"/>
      <c r="G67" s="691"/>
      <c r="H67" s="691"/>
      <c r="I67" s="691"/>
      <c r="J67" s="691"/>
      <c r="K67" s="691"/>
      <c r="L67" s="691"/>
      <c r="M67" s="691"/>
      <c r="N67" s="691"/>
      <c r="O67" s="691"/>
      <c r="P67" s="691"/>
      <c r="Q67" s="691"/>
      <c r="R67" s="691"/>
      <c r="S67" s="691"/>
      <c r="T67" s="691"/>
      <c r="U67" s="691"/>
      <c r="V67" s="691"/>
      <c r="W67" s="691"/>
      <c r="X67" s="691"/>
      <c r="Y67" s="692"/>
      <c r="Z67" s="692"/>
      <c r="AA67" s="13"/>
      <c r="AB67" s="40"/>
      <c r="AC67" s="678"/>
      <c r="AD67" s="545"/>
      <c r="AE67" s="543"/>
      <c r="AF67" s="539"/>
      <c r="AG67" s="724"/>
      <c r="AH67" s="724"/>
      <c r="AI67" s="724"/>
      <c r="AJ67" s="724"/>
      <c r="AK67" s="630"/>
      <c r="AL67" s="611" t="s">
        <v>574</v>
      </c>
      <c r="AM67" s="616">
        <v>5</v>
      </c>
      <c r="AN67" s="613">
        <f t="shared" si="7"/>
        <v>0</v>
      </c>
      <c r="AO67" s="788" t="s">
        <v>28</v>
      </c>
      <c r="AP67" s="614">
        <f>'Harga Satuan'!J143/6</f>
        <v>7500</v>
      </c>
      <c r="AQ67" s="623">
        <f>AN67*AP67</f>
        <v>0</v>
      </c>
      <c r="AR67" s="787"/>
    </row>
    <row r="68" spans="2:45" s="374" customFormat="1" ht="20" customHeight="1">
      <c r="B68" s="552"/>
      <c r="C68" s="537"/>
      <c r="D68" s="538"/>
      <c r="E68" s="693"/>
      <c r="F68" s="699"/>
      <c r="G68" s="692"/>
      <c r="H68" s="692"/>
      <c r="I68" s="692"/>
      <c r="J68" s="692"/>
      <c r="K68" s="692"/>
      <c r="L68" s="692"/>
      <c r="M68" s="692"/>
      <c r="N68" s="692"/>
      <c r="O68" s="692"/>
      <c r="P68" s="692"/>
      <c r="Q68" s="692"/>
      <c r="R68" s="692"/>
      <c r="S68" s="692"/>
      <c r="T68" s="692"/>
      <c r="U68" s="692"/>
      <c r="V68" s="692"/>
      <c r="W68" s="692"/>
      <c r="X68" s="692"/>
      <c r="Y68" s="694"/>
      <c r="Z68" s="692"/>
      <c r="AA68" s="13"/>
      <c r="AB68" s="40"/>
      <c r="AC68" s="678"/>
      <c r="AD68" s="545"/>
      <c r="AE68" s="543"/>
      <c r="AF68" s="539"/>
      <c r="AG68" s="724"/>
      <c r="AH68" s="724"/>
      <c r="AI68" s="724"/>
      <c r="AJ68" s="724"/>
      <c r="AK68" s="630"/>
      <c r="AL68" s="611" t="s">
        <v>575</v>
      </c>
      <c r="AM68" s="616">
        <v>9</v>
      </c>
      <c r="AN68" s="613">
        <f t="shared" si="7"/>
        <v>0</v>
      </c>
      <c r="AO68" s="788" t="s">
        <v>231</v>
      </c>
      <c r="AP68" s="614">
        <f>'Harga Satuan'!J144</f>
        <v>400</v>
      </c>
      <c r="AQ68" s="623">
        <f>AN68*AP68</f>
        <v>0</v>
      </c>
      <c r="AR68" s="708"/>
    </row>
    <row r="69" spans="2:45" s="374" customFormat="1" ht="20" customHeight="1">
      <c r="B69" s="552"/>
      <c r="C69" s="537"/>
      <c r="D69" s="538"/>
      <c r="E69" s="693"/>
      <c r="F69" s="699"/>
      <c r="G69" s="692"/>
      <c r="H69" s="692"/>
      <c r="I69" s="692"/>
      <c r="J69" s="692"/>
      <c r="K69" s="692"/>
      <c r="L69" s="692"/>
      <c r="M69" s="692"/>
      <c r="N69" s="692"/>
      <c r="O69" s="692"/>
      <c r="P69" s="692"/>
      <c r="Q69" s="692"/>
      <c r="R69" s="692"/>
      <c r="S69" s="692"/>
      <c r="T69" s="692"/>
      <c r="U69" s="692"/>
      <c r="V69" s="692"/>
      <c r="W69" s="692"/>
      <c r="X69" s="692"/>
      <c r="Y69" s="694"/>
      <c r="Z69" s="692"/>
      <c r="AA69" s="13"/>
      <c r="AB69" s="40"/>
      <c r="AC69" s="678"/>
      <c r="AD69" s="545"/>
      <c r="AE69" s="543"/>
      <c r="AF69" s="539"/>
      <c r="AG69" s="724"/>
      <c r="AH69" s="724"/>
      <c r="AI69" s="724"/>
      <c r="AJ69" s="724"/>
      <c r="AK69" s="630"/>
      <c r="AL69" s="611" t="s">
        <v>576</v>
      </c>
      <c r="AM69" s="616">
        <v>11</v>
      </c>
      <c r="AN69" s="613">
        <f t="shared" si="7"/>
        <v>0</v>
      </c>
      <c r="AO69" s="788" t="s">
        <v>231</v>
      </c>
      <c r="AP69" s="614">
        <f>'Harga Satuan'!J145</f>
        <v>400</v>
      </c>
      <c r="AQ69" s="623">
        <f>AN69*AP69</f>
        <v>0</v>
      </c>
    </row>
    <row r="70" spans="2:45" s="374" customFormat="1" ht="20" customHeight="1">
      <c r="B70" s="552"/>
      <c r="C70" s="537"/>
      <c r="D70" s="538"/>
      <c r="E70" s="693"/>
      <c r="F70" s="699"/>
      <c r="G70" s="692"/>
      <c r="H70" s="692"/>
      <c r="I70" s="692"/>
      <c r="J70" s="692"/>
      <c r="K70" s="692"/>
      <c r="L70" s="692"/>
      <c r="M70" s="692"/>
      <c r="N70" s="692"/>
      <c r="O70" s="692"/>
      <c r="P70" s="692"/>
      <c r="Q70" s="692"/>
      <c r="R70" s="692"/>
      <c r="S70" s="692"/>
      <c r="T70" s="692"/>
      <c r="U70" s="692"/>
      <c r="V70" s="692"/>
      <c r="W70" s="692"/>
      <c r="X70" s="692"/>
      <c r="Y70" s="694"/>
      <c r="Z70" s="692"/>
      <c r="AA70" s="13"/>
      <c r="AB70" s="40"/>
      <c r="AC70" s="678"/>
      <c r="AD70" s="545"/>
      <c r="AE70" s="543"/>
      <c r="AF70" s="539"/>
      <c r="AG70" s="724"/>
      <c r="AH70" s="724"/>
      <c r="AI70" s="724"/>
      <c r="AJ70" s="728"/>
      <c r="AK70" s="630"/>
      <c r="AL70" s="611" t="s">
        <v>456</v>
      </c>
      <c r="AM70" s="616">
        <v>0.6</v>
      </c>
      <c r="AN70" s="613">
        <f t="shared" si="7"/>
        <v>0</v>
      </c>
      <c r="AO70" s="788" t="s">
        <v>231</v>
      </c>
      <c r="AP70" s="614">
        <f>'Harga Satuan'!J146</f>
        <v>5000</v>
      </c>
      <c r="AQ70" s="623">
        <f>AN70*AP70</f>
        <v>0</v>
      </c>
    </row>
    <row r="71" spans="2:45" s="374" customFormat="1" ht="20" customHeight="1">
      <c r="B71" s="552"/>
      <c r="C71" s="537"/>
      <c r="D71" s="538"/>
      <c r="E71" s="693"/>
      <c r="F71" s="699"/>
      <c r="G71" s="692"/>
      <c r="H71" s="692"/>
      <c r="I71" s="692"/>
      <c r="J71" s="692"/>
      <c r="K71" s="692"/>
      <c r="L71" s="692"/>
      <c r="M71" s="692"/>
      <c r="N71" s="692"/>
      <c r="O71" s="692"/>
      <c r="P71" s="692"/>
      <c r="Q71" s="692"/>
      <c r="R71" s="692"/>
      <c r="S71" s="692"/>
      <c r="T71" s="692"/>
      <c r="U71" s="692"/>
      <c r="V71" s="692"/>
      <c r="W71" s="692"/>
      <c r="X71" s="692"/>
      <c r="Y71" s="694"/>
      <c r="Z71" s="692"/>
      <c r="AA71" s="13"/>
      <c r="AB71" s="40"/>
      <c r="AC71" s="678"/>
      <c r="AD71" s="545"/>
      <c r="AE71" s="543"/>
      <c r="AF71" s="539"/>
      <c r="AG71" s="724"/>
      <c r="AH71" s="724"/>
      <c r="AI71" s="724"/>
      <c r="AJ71" s="724"/>
      <c r="AL71" s="624"/>
      <c r="AM71" s="625"/>
      <c r="AN71" s="626"/>
      <c r="AO71" s="627"/>
      <c r="AP71" s="628"/>
      <c r="AQ71" s="629">
        <f>SUM(AQ61:AQ70)</f>
        <v>0</v>
      </c>
      <c r="AR71" s="374">
        <v>56</v>
      </c>
      <c r="AS71" s="882"/>
    </row>
    <row r="72" spans="2:45" s="374" customFormat="1" ht="20" customHeight="1">
      <c r="B72" s="552"/>
      <c r="C72" s="537"/>
      <c r="D72" s="538"/>
      <c r="E72" s="693"/>
      <c r="F72" s="699"/>
      <c r="G72" s="692"/>
      <c r="H72" s="692"/>
      <c r="I72" s="692"/>
      <c r="J72" s="692"/>
      <c r="K72" s="692"/>
      <c r="L72" s="692"/>
      <c r="M72" s="692"/>
      <c r="N72" s="692"/>
      <c r="O72" s="692"/>
      <c r="P72" s="692"/>
      <c r="Q72" s="692"/>
      <c r="R72" s="692"/>
      <c r="S72" s="692"/>
      <c r="T72" s="692"/>
      <c r="U72" s="692"/>
      <c r="V72" s="692"/>
      <c r="W72" s="692"/>
      <c r="X72" s="692"/>
      <c r="Y72" s="694"/>
      <c r="Z72" s="821"/>
      <c r="AA72" s="13"/>
      <c r="AB72" s="579"/>
      <c r="AC72" s="678"/>
      <c r="AD72" s="545"/>
      <c r="AE72" s="543"/>
      <c r="AF72" s="539"/>
      <c r="AG72" s="724"/>
      <c r="AH72" s="724"/>
      <c r="AI72" s="724"/>
      <c r="AJ72" s="724"/>
      <c r="AL72" s="631" t="s">
        <v>342</v>
      </c>
      <c r="AM72" s="631"/>
      <c r="AN72" s="631"/>
      <c r="AO72" s="631"/>
      <c r="AP72" s="632"/>
      <c r="AQ72" s="633"/>
    </row>
    <row r="73" spans="2:45" s="374" customFormat="1" ht="20" customHeight="1">
      <c r="B73" s="552"/>
      <c r="C73" s="537"/>
      <c r="D73" s="538"/>
      <c r="E73" s="693"/>
      <c r="F73" s="699"/>
      <c r="G73" s="692"/>
      <c r="H73" s="692"/>
      <c r="I73" s="692"/>
      <c r="J73" s="692"/>
      <c r="K73" s="692"/>
      <c r="L73" s="692"/>
      <c r="M73" s="692"/>
      <c r="N73" s="692"/>
      <c r="O73" s="692"/>
      <c r="P73" s="692"/>
      <c r="Q73" s="692"/>
      <c r="R73" s="692"/>
      <c r="S73" s="692"/>
      <c r="T73" s="692"/>
      <c r="U73" s="692"/>
      <c r="V73" s="692"/>
      <c r="W73" s="692"/>
      <c r="X73" s="692"/>
      <c r="Y73" s="694"/>
      <c r="Z73" s="692"/>
      <c r="AA73" s="13"/>
      <c r="AB73" s="579"/>
      <c r="AC73" s="678"/>
      <c r="AD73" s="545"/>
      <c r="AE73" s="543"/>
      <c r="AF73" s="539"/>
      <c r="AG73" s="724"/>
      <c r="AH73" s="724"/>
      <c r="AI73" s="724"/>
      <c r="AJ73" s="724"/>
      <c r="AL73" s="783" t="str">
        <f>AL66</f>
        <v>Trus Canal / TS C75-75 Taso</v>
      </c>
      <c r="AM73" s="634">
        <f>AN66</f>
        <v>0</v>
      </c>
      <c r="AN73" s="631" t="s">
        <v>344</v>
      </c>
      <c r="AO73" s="631">
        <v>6</v>
      </c>
      <c r="AP73" s="635" t="s">
        <v>146</v>
      </c>
      <c r="AQ73" s="784">
        <f>AM73/AO73</f>
        <v>0</v>
      </c>
      <c r="AR73" s="374" t="s">
        <v>392</v>
      </c>
    </row>
    <row r="74" spans="2:45" s="374" customFormat="1" ht="20" customHeight="1">
      <c r="B74" s="552"/>
      <c r="C74" s="537"/>
      <c r="D74" s="538"/>
      <c r="E74" s="693"/>
      <c r="F74" s="699"/>
      <c r="G74" s="692"/>
      <c r="H74" s="692"/>
      <c r="I74" s="692"/>
      <c r="J74" s="692"/>
      <c r="K74" s="692"/>
      <c r="L74" s="692"/>
      <c r="M74" s="692"/>
      <c r="N74" s="692"/>
      <c r="O74" s="692"/>
      <c r="P74" s="692"/>
      <c r="Q74" s="692"/>
      <c r="R74" s="692"/>
      <c r="S74" s="692"/>
      <c r="T74" s="692"/>
      <c r="U74" s="692"/>
      <c r="V74" s="692"/>
      <c r="W74" s="692"/>
      <c r="X74" s="692"/>
      <c r="Y74" s="694"/>
      <c r="Z74" s="692"/>
      <c r="AA74" s="13"/>
      <c r="AB74" s="40"/>
      <c r="AC74" s="678"/>
      <c r="AD74" s="545"/>
      <c r="AE74" s="543"/>
      <c r="AF74" s="539"/>
      <c r="AG74" s="724"/>
      <c r="AH74" s="724"/>
      <c r="AI74" s="724"/>
      <c r="AJ74" s="724"/>
      <c r="AL74" s="783" t="str">
        <f>AL67</f>
        <v>Roof Bottom/reng ( U type 45.0,45 )</v>
      </c>
      <c r="AM74" s="634">
        <f>AN67</f>
        <v>0</v>
      </c>
      <c r="AN74" s="631" t="s">
        <v>344</v>
      </c>
      <c r="AO74" s="631">
        <v>6</v>
      </c>
      <c r="AP74" s="635" t="s">
        <v>146</v>
      </c>
      <c r="AQ74" s="784">
        <f>AM74/AO74</f>
        <v>0</v>
      </c>
      <c r="AR74" s="374" t="s">
        <v>392</v>
      </c>
    </row>
    <row r="75" spans="2:45" s="374" customFormat="1" ht="20" customHeight="1">
      <c r="B75" s="552"/>
      <c r="C75" s="537"/>
      <c r="D75" s="538"/>
      <c r="E75" s="822"/>
      <c r="F75" s="699"/>
      <c r="G75" s="692"/>
      <c r="H75" s="692"/>
      <c r="I75" s="692"/>
      <c r="J75" s="692"/>
      <c r="K75" s="692"/>
      <c r="L75" s="692"/>
      <c r="M75" s="692"/>
      <c r="N75" s="692"/>
      <c r="O75" s="821"/>
      <c r="P75" s="692"/>
      <c r="Q75" s="692"/>
      <c r="R75" s="692"/>
      <c r="S75" s="692"/>
      <c r="T75" s="692"/>
      <c r="U75" s="692"/>
      <c r="V75" s="692"/>
      <c r="W75" s="692"/>
      <c r="X75" s="692"/>
      <c r="Y75" s="694"/>
      <c r="Z75" s="692"/>
      <c r="AA75" s="13"/>
      <c r="AB75" s="40"/>
      <c r="AC75" s="678"/>
      <c r="AD75" s="545"/>
      <c r="AE75" s="543"/>
      <c r="AF75" s="539"/>
      <c r="AG75" s="724"/>
      <c r="AH75" s="724"/>
      <c r="AI75" s="724"/>
      <c r="AJ75" s="724"/>
    </row>
    <row r="76" spans="2:45" s="374" customFormat="1" ht="20" customHeight="1">
      <c r="B76" s="552"/>
      <c r="C76" s="537"/>
      <c r="D76" s="538"/>
      <c r="E76" s="693"/>
      <c r="F76" s="699"/>
      <c r="G76" s="692"/>
      <c r="H76" s="692"/>
      <c r="I76" s="692"/>
      <c r="J76" s="692"/>
      <c r="K76" s="692"/>
      <c r="L76" s="692"/>
      <c r="M76" s="692"/>
      <c r="N76" s="692"/>
      <c r="O76" s="692"/>
      <c r="P76" s="692"/>
      <c r="Q76" s="692"/>
      <c r="R76" s="692"/>
      <c r="S76" s="692"/>
      <c r="T76" s="692"/>
      <c r="U76" s="692"/>
      <c r="V76" s="692"/>
      <c r="W76" s="692"/>
      <c r="X76" s="692"/>
      <c r="Y76" s="694"/>
      <c r="Z76" s="692"/>
      <c r="AA76" s="13"/>
      <c r="AB76" s="40"/>
      <c r="AC76" s="678"/>
      <c r="AD76" s="545"/>
      <c r="AE76" s="543"/>
      <c r="AF76" s="539"/>
      <c r="AG76" s="724"/>
      <c r="AH76" s="724"/>
      <c r="AI76" s="724"/>
      <c r="AJ76" s="724"/>
      <c r="AK76" s="594"/>
      <c r="AL76" s="762" t="s">
        <v>460</v>
      </c>
      <c r="AM76" s="596"/>
      <c r="AN76" s="596"/>
      <c r="AO76" s="597"/>
      <c r="AP76" s="598"/>
      <c r="AQ76" s="636"/>
    </row>
    <row r="77" spans="2:45" s="374" customFormat="1" ht="20" customHeight="1">
      <c r="B77" s="552"/>
      <c r="C77" s="537"/>
      <c r="D77" s="538"/>
      <c r="E77" s="693"/>
      <c r="F77" s="699"/>
      <c r="G77" s="692"/>
      <c r="H77" s="692"/>
      <c r="I77" s="692"/>
      <c r="J77" s="692"/>
      <c r="K77" s="692"/>
      <c r="L77" s="692"/>
      <c r="M77" s="692"/>
      <c r="N77" s="692"/>
      <c r="O77" s="692"/>
      <c r="P77" s="692"/>
      <c r="Q77" s="692"/>
      <c r="R77" s="692"/>
      <c r="S77" s="692"/>
      <c r="T77" s="692"/>
      <c r="U77" s="692"/>
      <c r="V77" s="692"/>
      <c r="W77" s="692"/>
      <c r="X77" s="692"/>
      <c r="Y77" s="694"/>
      <c r="Z77" s="692"/>
      <c r="AA77" s="13"/>
      <c r="AB77" s="40"/>
      <c r="AC77" s="678"/>
      <c r="AD77" s="545"/>
      <c r="AE77" s="543"/>
      <c r="AF77" s="539"/>
      <c r="AG77" s="724"/>
      <c r="AH77" s="724"/>
      <c r="AI77" s="724"/>
      <c r="AJ77" s="724"/>
      <c r="AK77" s="630"/>
      <c r="AL77" s="1178" t="str">
        <f>AD40</f>
        <v>PEK. ATAP SPANDEK</v>
      </c>
      <c r="AM77" s="1179"/>
      <c r="AN77" s="1179"/>
      <c r="AO77" s="1179"/>
      <c r="AP77" s="1179"/>
      <c r="AQ77" s="1180"/>
    </row>
    <row r="78" spans="2:45" s="374" customFormat="1" ht="20" customHeight="1" thickBot="1">
      <c r="B78" s="552"/>
      <c r="C78" s="537"/>
      <c r="D78" s="538"/>
      <c r="E78" s="693"/>
      <c r="F78" s="699"/>
      <c r="G78" s="692"/>
      <c r="H78" s="692"/>
      <c r="I78" s="692"/>
      <c r="J78" s="692"/>
      <c r="K78" s="692"/>
      <c r="L78" s="692"/>
      <c r="M78" s="692"/>
      <c r="N78" s="692"/>
      <c r="O78" s="692"/>
      <c r="P78" s="692"/>
      <c r="Q78" s="692"/>
      <c r="R78" s="692"/>
      <c r="S78" s="692"/>
      <c r="T78" s="692"/>
      <c r="U78" s="692"/>
      <c r="V78" s="692"/>
      <c r="W78" s="692"/>
      <c r="X78" s="692"/>
      <c r="Y78" s="694"/>
      <c r="Z78" s="692"/>
      <c r="AA78" s="13"/>
      <c r="AB78" s="40"/>
      <c r="AC78" s="678"/>
      <c r="AD78" s="545"/>
      <c r="AE78" s="543"/>
      <c r="AF78" s="539"/>
      <c r="AG78" s="724"/>
      <c r="AH78" s="724"/>
      <c r="AI78" s="724"/>
      <c r="AJ78" s="724"/>
      <c r="AK78" s="630"/>
      <c r="AL78" s="637" t="s">
        <v>139</v>
      </c>
      <c r="AM78" s="638" t="s">
        <v>140</v>
      </c>
      <c r="AN78" s="639" t="s">
        <v>141</v>
      </c>
      <c r="AO78" s="638" t="s">
        <v>142</v>
      </c>
      <c r="AP78" s="640" t="s">
        <v>143</v>
      </c>
      <c r="AQ78" s="807" t="s">
        <v>144</v>
      </c>
    </row>
    <row r="79" spans="2:45" s="374" customFormat="1" ht="20" customHeight="1">
      <c r="B79" s="552"/>
      <c r="C79" s="537"/>
      <c r="D79" s="538"/>
      <c r="E79" s="693"/>
      <c r="F79" s="699"/>
      <c r="G79" s="692"/>
      <c r="H79" s="692"/>
      <c r="I79" s="692"/>
      <c r="J79" s="692"/>
      <c r="K79" s="692"/>
      <c r="L79" s="692"/>
      <c r="M79" s="692"/>
      <c r="N79" s="692"/>
      <c r="O79" s="692"/>
      <c r="P79" s="692"/>
      <c r="Q79" s="692"/>
      <c r="R79" s="692"/>
      <c r="S79" s="692"/>
      <c r="T79" s="692"/>
      <c r="U79" s="692"/>
      <c r="V79" s="692"/>
      <c r="W79" s="692"/>
      <c r="X79" s="692"/>
      <c r="Y79" s="694"/>
      <c r="Z79" s="692"/>
      <c r="AA79" s="13"/>
      <c r="AB79" s="579"/>
      <c r="AC79" s="678"/>
      <c r="AD79" s="545"/>
      <c r="AE79" s="543"/>
      <c r="AF79" s="539"/>
      <c r="AG79" s="724"/>
      <c r="AH79" s="724"/>
      <c r="AI79" s="724"/>
      <c r="AJ79" s="724"/>
      <c r="AK79" s="630"/>
      <c r="AL79" s="641" t="s">
        <v>147</v>
      </c>
      <c r="AM79" s="642"/>
      <c r="AN79" s="643"/>
      <c r="AO79" s="642"/>
      <c r="AP79" s="640"/>
      <c r="AQ79" s="807"/>
    </row>
    <row r="80" spans="2:45" s="374" customFormat="1" ht="20" customHeight="1">
      <c r="B80" s="552"/>
      <c r="C80" s="537"/>
      <c r="D80" s="538"/>
      <c r="E80" s="693"/>
      <c r="F80" s="699"/>
      <c r="G80" s="692"/>
      <c r="H80" s="692"/>
      <c r="I80" s="692"/>
      <c r="J80" s="692"/>
      <c r="K80" s="692"/>
      <c r="L80" s="692"/>
      <c r="M80" s="692"/>
      <c r="N80" s="692"/>
      <c r="O80" s="692"/>
      <c r="P80" s="692"/>
      <c r="Q80" s="692"/>
      <c r="R80" s="692"/>
      <c r="S80" s="692"/>
      <c r="T80" s="692"/>
      <c r="U80" s="692"/>
      <c r="V80" s="692"/>
      <c r="W80" s="692"/>
      <c r="X80" s="692"/>
      <c r="Y80" s="694"/>
      <c r="Z80" s="692"/>
      <c r="AA80" s="13"/>
      <c r="AB80" s="40"/>
      <c r="AC80" s="678"/>
      <c r="AD80" s="545"/>
      <c r="AE80" s="543"/>
      <c r="AF80" s="539"/>
      <c r="AG80" s="724"/>
      <c r="AH80" s="724"/>
      <c r="AI80" s="724"/>
      <c r="AJ80" s="724"/>
      <c r="AK80" s="630"/>
      <c r="AL80" s="611" t="s">
        <v>120</v>
      </c>
      <c r="AM80" s="791">
        <v>0.15</v>
      </c>
      <c r="AN80" s="613">
        <f>$AE$41*AM80</f>
        <v>0</v>
      </c>
      <c r="AO80" s="536" t="s">
        <v>121</v>
      </c>
      <c r="AP80" s="614">
        <f>'Harga Satuan'!$J$176</f>
        <v>90000</v>
      </c>
      <c r="AQ80" s="645">
        <f t="shared" ref="AQ80:AQ83" si="8">AN80*AP80</f>
        <v>0</v>
      </c>
    </row>
    <row r="81" spans="2:44" s="374" customFormat="1" ht="20" customHeight="1">
      <c r="B81" s="552"/>
      <c r="C81" s="537"/>
      <c r="D81" s="538"/>
      <c r="E81" s="693"/>
      <c r="F81" s="699"/>
      <c r="G81" s="692"/>
      <c r="H81" s="692"/>
      <c r="I81" s="692"/>
      <c r="J81" s="692"/>
      <c r="K81" s="692"/>
      <c r="L81" s="692"/>
      <c r="M81" s="692"/>
      <c r="N81" s="692"/>
      <c r="O81" s="692"/>
      <c r="P81" s="692"/>
      <c r="Q81" s="692"/>
      <c r="R81" s="692"/>
      <c r="S81" s="692"/>
      <c r="T81" s="692"/>
      <c r="U81" s="692"/>
      <c r="V81" s="692"/>
      <c r="W81" s="692"/>
      <c r="X81" s="692"/>
      <c r="Y81" s="694"/>
      <c r="Z81" s="692"/>
      <c r="AA81" s="13"/>
      <c r="AB81" s="40"/>
      <c r="AC81" s="678"/>
      <c r="AD81" s="545"/>
      <c r="AE81" s="543"/>
      <c r="AF81" s="539"/>
      <c r="AG81" s="724"/>
      <c r="AH81" s="724"/>
      <c r="AI81" s="724"/>
      <c r="AJ81" s="724"/>
      <c r="AK81" s="630"/>
      <c r="AL81" s="611" t="s">
        <v>123</v>
      </c>
      <c r="AM81" s="616">
        <v>0.75</v>
      </c>
      <c r="AN81" s="613">
        <f>$AE$41*AM81</f>
        <v>0</v>
      </c>
      <c r="AO81" s="536" t="s">
        <v>121</v>
      </c>
      <c r="AP81" s="614">
        <f>'Harga Satuan'!$J$178</f>
        <v>120000</v>
      </c>
      <c r="AQ81" s="646">
        <f t="shared" si="8"/>
        <v>0</v>
      </c>
    </row>
    <row r="82" spans="2:44" s="374" customFormat="1" ht="20" customHeight="1">
      <c r="B82" s="552"/>
      <c r="C82" s="537"/>
      <c r="D82" s="538"/>
      <c r="E82" s="693"/>
      <c r="F82" s="699"/>
      <c r="G82" s="692"/>
      <c r="H82" s="692"/>
      <c r="I82" s="692"/>
      <c r="J82" s="692"/>
      <c r="K82" s="692"/>
      <c r="L82" s="692"/>
      <c r="M82" s="692"/>
      <c r="N82" s="692"/>
      <c r="O82" s="692"/>
      <c r="P82" s="692"/>
      <c r="Q82" s="692"/>
      <c r="R82" s="692"/>
      <c r="S82" s="692"/>
      <c r="T82" s="692"/>
      <c r="U82" s="692"/>
      <c r="V82" s="692"/>
      <c r="W82" s="692"/>
      <c r="X82" s="692"/>
      <c r="Y82" s="694"/>
      <c r="Z82" s="692"/>
      <c r="AA82" s="13"/>
      <c r="AB82" s="40"/>
      <c r="AC82" s="678"/>
      <c r="AD82" s="545"/>
      <c r="AE82" s="543"/>
      <c r="AF82" s="539"/>
      <c r="AG82" s="724"/>
      <c r="AH82" s="724"/>
      <c r="AI82" s="724"/>
      <c r="AJ82" s="724"/>
      <c r="AK82" s="630"/>
      <c r="AL82" s="611" t="s">
        <v>122</v>
      </c>
      <c r="AM82" s="612">
        <v>0.08</v>
      </c>
      <c r="AN82" s="613">
        <f>$AE$41*AM82</f>
        <v>0</v>
      </c>
      <c r="AO82" s="536" t="s">
        <v>121</v>
      </c>
      <c r="AP82" s="614">
        <f>'Harga Satuan'!$J$177</f>
        <v>130000</v>
      </c>
      <c r="AQ82" s="615">
        <f t="shared" si="8"/>
        <v>0</v>
      </c>
    </row>
    <row r="83" spans="2:44" s="374" customFormat="1" ht="20" customHeight="1">
      <c r="B83" s="552"/>
      <c r="C83" s="537"/>
      <c r="D83" s="538"/>
      <c r="E83" s="693"/>
      <c r="F83" s="699"/>
      <c r="G83" s="692"/>
      <c r="H83" s="692"/>
      <c r="I83" s="692"/>
      <c r="J83" s="692"/>
      <c r="K83" s="692"/>
      <c r="L83" s="692"/>
      <c r="M83" s="692"/>
      <c r="N83" s="692"/>
      <c r="O83" s="692"/>
      <c r="P83" s="692"/>
      <c r="Q83" s="692"/>
      <c r="R83" s="692"/>
      <c r="S83" s="692"/>
      <c r="T83" s="692"/>
      <c r="U83" s="692"/>
      <c r="V83" s="692"/>
      <c r="W83" s="692"/>
      <c r="X83" s="692"/>
      <c r="Y83" s="694"/>
      <c r="Z83" s="692"/>
      <c r="AA83" s="13"/>
      <c r="AB83" s="40"/>
      <c r="AC83" s="678"/>
      <c r="AD83" s="545"/>
      <c r="AE83" s="543"/>
      <c r="AF83" s="539"/>
      <c r="AG83" s="724"/>
      <c r="AH83" s="724"/>
      <c r="AI83" s="724"/>
      <c r="AJ83" s="724"/>
      <c r="AL83" s="611" t="s">
        <v>124</v>
      </c>
      <c r="AM83" s="616">
        <v>6.0000000000000001E-3</v>
      </c>
      <c r="AN83" s="613">
        <f>$AE$41*AM83</f>
        <v>0</v>
      </c>
      <c r="AO83" s="536" t="s">
        <v>121</v>
      </c>
      <c r="AP83" s="614">
        <f>'Harga Satuan'!$J$179</f>
        <v>150000</v>
      </c>
      <c r="AQ83" s="615">
        <f t="shared" si="8"/>
        <v>0</v>
      </c>
    </row>
    <row r="84" spans="2:44" s="374" customFormat="1" ht="20" customHeight="1">
      <c r="B84" s="552"/>
      <c r="C84" s="537"/>
      <c r="D84" s="538"/>
      <c r="E84" s="693"/>
      <c r="F84" s="699"/>
      <c r="G84" s="692"/>
      <c r="H84" s="692"/>
      <c r="I84" s="692"/>
      <c r="J84" s="692"/>
      <c r="K84" s="692"/>
      <c r="L84" s="692"/>
      <c r="M84" s="692"/>
      <c r="N84" s="692"/>
      <c r="O84" s="692"/>
      <c r="P84" s="692"/>
      <c r="Q84" s="692"/>
      <c r="R84" s="692"/>
      <c r="S84" s="692"/>
      <c r="T84" s="692"/>
      <c r="U84" s="692"/>
      <c r="V84" s="692"/>
      <c r="W84" s="692"/>
      <c r="X84" s="692"/>
      <c r="Y84" s="694"/>
      <c r="Z84" s="692"/>
      <c r="AA84" s="13"/>
      <c r="AB84" s="579"/>
      <c r="AC84" s="678"/>
      <c r="AD84" s="545"/>
      <c r="AE84" s="543"/>
      <c r="AF84" s="539"/>
      <c r="AG84" s="724"/>
      <c r="AH84" s="724"/>
      <c r="AI84" s="724"/>
      <c r="AJ84" s="724"/>
      <c r="AL84" s="641" t="s">
        <v>145</v>
      </c>
      <c r="AM84" s="642"/>
      <c r="AN84" s="643"/>
      <c r="AO84" s="642"/>
      <c r="AP84" s="640"/>
      <c r="AQ84" s="807"/>
    </row>
    <row r="85" spans="2:44" s="374" customFormat="1" ht="20" customHeight="1">
      <c r="B85" s="552"/>
      <c r="C85" s="537"/>
      <c r="D85" s="538"/>
      <c r="E85" s="695"/>
      <c r="F85" s="699"/>
      <c r="G85" s="692"/>
      <c r="H85" s="692"/>
      <c r="I85" s="692"/>
      <c r="J85" s="692"/>
      <c r="K85" s="692"/>
      <c r="L85" s="692"/>
      <c r="M85" s="692"/>
      <c r="N85" s="692"/>
      <c r="O85" s="692"/>
      <c r="P85" s="692"/>
      <c r="Q85" s="692"/>
      <c r="R85" s="692"/>
      <c r="S85" s="692"/>
      <c r="T85" s="692"/>
      <c r="U85" s="692"/>
      <c r="V85" s="692"/>
      <c r="W85" s="692"/>
      <c r="X85" s="692"/>
      <c r="Y85" s="694"/>
      <c r="Z85" s="692"/>
      <c r="AA85" s="13"/>
      <c r="AB85" s="40"/>
      <c r="AC85" s="678"/>
      <c r="AD85" s="545"/>
      <c r="AE85" s="543"/>
      <c r="AF85" s="539"/>
      <c r="AG85" s="724"/>
      <c r="AH85" s="724"/>
      <c r="AI85" s="724"/>
      <c r="AJ85" s="724"/>
      <c r="AK85" s="594"/>
      <c r="AL85" s="611" t="s">
        <v>461</v>
      </c>
      <c r="AM85" s="616">
        <v>1.05</v>
      </c>
      <c r="AN85" s="613">
        <f>$AE$41*AM85</f>
        <v>0</v>
      </c>
      <c r="AO85" s="788" t="s">
        <v>169</v>
      </c>
      <c r="AP85" s="614">
        <f>'Harga Satuan'!J147</f>
        <v>55000</v>
      </c>
      <c r="AQ85" s="623">
        <f>AN85*AP85</f>
        <v>0</v>
      </c>
      <c r="AR85" s="787"/>
    </row>
    <row r="86" spans="2:44" s="374" customFormat="1" ht="20" customHeight="1">
      <c r="B86" s="552"/>
      <c r="C86" s="537"/>
      <c r="D86" s="538"/>
      <c r="E86" s="696"/>
      <c r="F86" s="699"/>
      <c r="G86" s="692"/>
      <c r="H86" s="692"/>
      <c r="I86" s="692"/>
      <c r="J86" s="692"/>
      <c r="K86" s="692"/>
      <c r="L86" s="692"/>
      <c r="M86" s="692"/>
      <c r="N86" s="692"/>
      <c r="O86" s="692"/>
      <c r="P86" s="692"/>
      <c r="Q86" s="692"/>
      <c r="R86" s="692"/>
      <c r="S86" s="692"/>
      <c r="T86" s="692"/>
      <c r="U86" s="692"/>
      <c r="V86" s="692"/>
      <c r="W86" s="692"/>
      <c r="X86" s="692"/>
      <c r="Y86" s="694"/>
      <c r="Z86" s="692"/>
      <c r="AA86" s="13"/>
      <c r="AB86" s="579"/>
      <c r="AC86" s="678"/>
      <c r="AD86" s="545"/>
      <c r="AE86" s="543"/>
      <c r="AF86" s="539"/>
      <c r="AG86" s="724"/>
      <c r="AH86" s="724"/>
      <c r="AI86" s="724"/>
      <c r="AJ86" s="724"/>
      <c r="AK86" s="630"/>
      <c r="AL86" s="611" t="s">
        <v>462</v>
      </c>
      <c r="AM86" s="616">
        <v>0.02</v>
      </c>
      <c r="AN86" s="613">
        <f>$AE$41*AM86</f>
        <v>0</v>
      </c>
      <c r="AO86" s="788" t="s">
        <v>112</v>
      </c>
      <c r="AP86" s="614">
        <f>'Harga Satuan'!J140</f>
        <v>60000</v>
      </c>
      <c r="AQ86" s="623">
        <f>AN86*AP86</f>
        <v>0</v>
      </c>
      <c r="AR86" s="708"/>
    </row>
    <row r="87" spans="2:44" s="374" customFormat="1" ht="20" customHeight="1">
      <c r="B87" s="552"/>
      <c r="C87" s="537"/>
      <c r="D87" s="538"/>
      <c r="E87" s="693"/>
      <c r="F87" s="699"/>
      <c r="G87" s="692"/>
      <c r="H87" s="692"/>
      <c r="I87" s="692"/>
      <c r="J87" s="692"/>
      <c r="K87" s="692"/>
      <c r="L87" s="692"/>
      <c r="M87" s="692"/>
      <c r="N87" s="692"/>
      <c r="O87" s="692"/>
      <c r="P87" s="692"/>
      <c r="Q87" s="692"/>
      <c r="R87" s="692"/>
      <c r="S87" s="692"/>
      <c r="T87" s="692"/>
      <c r="U87" s="692"/>
      <c r="V87" s="692"/>
      <c r="W87" s="692"/>
      <c r="X87" s="692"/>
      <c r="Y87" s="694"/>
      <c r="Z87" s="692"/>
      <c r="AA87" s="13"/>
      <c r="AB87" s="40"/>
      <c r="AC87" s="678"/>
      <c r="AD87" s="545"/>
      <c r="AE87" s="543"/>
      <c r="AF87" s="539"/>
      <c r="AG87" s="724"/>
      <c r="AH87" s="724"/>
      <c r="AI87" s="724"/>
      <c r="AJ87" s="724"/>
      <c r="AK87" s="630"/>
      <c r="AL87" s="624"/>
      <c r="AM87" s="625"/>
      <c r="AN87" s="626"/>
      <c r="AO87" s="627"/>
      <c r="AP87" s="628"/>
      <c r="AQ87" s="629">
        <f>SUM(AQ80:AQ86)</f>
        <v>0</v>
      </c>
      <c r="AR87" s="884"/>
    </row>
    <row r="88" spans="2:44" s="374" customFormat="1" ht="20" customHeight="1">
      <c r="B88" s="552"/>
      <c r="C88" s="537"/>
      <c r="D88" s="538"/>
      <c r="E88" s="689"/>
      <c r="F88" s="699"/>
      <c r="G88" s="692"/>
      <c r="H88" s="821"/>
      <c r="I88" s="692"/>
      <c r="J88" s="692"/>
      <c r="K88" s="692"/>
      <c r="L88" s="823"/>
      <c r="M88" s="692"/>
      <c r="N88" s="692"/>
      <c r="O88" s="692"/>
      <c r="P88" s="692"/>
      <c r="Q88" s="692"/>
      <c r="R88" s="821"/>
      <c r="S88" s="692"/>
      <c r="T88" s="692"/>
      <c r="U88" s="692"/>
      <c r="V88" s="692"/>
      <c r="W88" s="692"/>
      <c r="X88" s="692"/>
      <c r="Y88" s="692"/>
      <c r="Z88" s="692"/>
      <c r="AA88" s="13"/>
      <c r="AB88" s="40"/>
      <c r="AC88" s="678"/>
      <c r="AD88" s="545"/>
      <c r="AE88" s="543"/>
      <c r="AF88" s="539"/>
      <c r="AG88" s="724"/>
      <c r="AH88" s="724"/>
      <c r="AI88" s="724"/>
      <c r="AJ88" s="724"/>
      <c r="AK88" s="630"/>
      <c r="AL88" s="631"/>
      <c r="AM88" s="631"/>
      <c r="AN88" s="631"/>
      <c r="AO88" s="631"/>
      <c r="AP88" s="632"/>
      <c r="AQ88" s="633"/>
      <c r="AR88" s="708"/>
    </row>
    <row r="89" spans="2:44" s="374" customFormat="1" ht="20" customHeight="1">
      <c r="B89" s="552"/>
      <c r="C89" s="537"/>
      <c r="D89" s="538"/>
      <c r="E89" s="689"/>
      <c r="F89" s="699"/>
      <c r="G89" s="692"/>
      <c r="H89" s="692"/>
      <c r="I89" s="692"/>
      <c r="J89" s="692"/>
      <c r="K89" s="692"/>
      <c r="L89" s="692"/>
      <c r="M89" s="692"/>
      <c r="N89" s="692"/>
      <c r="O89" s="692"/>
      <c r="P89" s="692"/>
      <c r="Q89" s="692"/>
      <c r="R89" s="692"/>
      <c r="S89" s="692"/>
      <c r="T89" s="692"/>
      <c r="U89" s="692"/>
      <c r="V89" s="692"/>
      <c r="W89" s="692"/>
      <c r="X89" s="692"/>
      <c r="Y89" s="692"/>
      <c r="Z89" s="692"/>
      <c r="AA89" s="13"/>
      <c r="AB89" s="40"/>
      <c r="AC89" s="678"/>
      <c r="AD89" s="545"/>
      <c r="AE89" s="543"/>
      <c r="AF89" s="539"/>
      <c r="AG89" s="724"/>
      <c r="AH89" s="724"/>
      <c r="AI89" s="724"/>
      <c r="AJ89" s="724"/>
      <c r="AK89" s="630"/>
      <c r="AL89" s="783"/>
      <c r="AM89" s="634"/>
      <c r="AN89" s="631"/>
      <c r="AO89" s="631"/>
      <c r="AP89" s="906" t="s">
        <v>372</v>
      </c>
      <c r="AQ89" s="908">
        <f>AQ87+AQ71+AQ53+AQ37</f>
        <v>0</v>
      </c>
      <c r="AR89" s="708"/>
    </row>
    <row r="90" spans="2:44" s="374" customFormat="1" ht="20" customHeight="1">
      <c r="B90" s="552"/>
      <c r="C90" s="537"/>
      <c r="D90" s="538"/>
      <c r="E90" s="686"/>
      <c r="F90" s="687"/>
      <c r="G90" s="688"/>
      <c r="H90" s="688"/>
      <c r="I90" s="688"/>
      <c r="J90" s="688"/>
      <c r="K90" s="688"/>
      <c r="L90" s="688"/>
      <c r="M90" s="688"/>
      <c r="N90" s="688"/>
      <c r="O90" s="688"/>
      <c r="P90" s="688"/>
      <c r="Q90" s="688"/>
      <c r="R90" s="688"/>
      <c r="S90" s="688"/>
      <c r="U90" s="688"/>
      <c r="V90" s="688"/>
      <c r="W90" s="703"/>
      <c r="X90" s="688"/>
      <c r="Y90" s="688"/>
      <c r="Z90" s="688"/>
      <c r="AA90" s="13"/>
      <c r="AB90" s="40"/>
      <c r="AC90" s="678"/>
      <c r="AD90" s="545"/>
      <c r="AE90" s="543"/>
      <c r="AF90" s="539"/>
      <c r="AG90" s="724"/>
      <c r="AH90" s="724"/>
      <c r="AI90" s="724"/>
      <c r="AJ90" s="724"/>
      <c r="AL90" s="783"/>
      <c r="AM90" s="634"/>
      <c r="AN90" s="631"/>
      <c r="AO90" s="631"/>
      <c r="AP90" s="635"/>
      <c r="AQ90" s="784"/>
      <c r="AR90" s="708"/>
    </row>
    <row r="91" spans="2:44" s="374" customFormat="1" ht="20" customHeight="1">
      <c r="B91" s="552"/>
      <c r="C91" s="537"/>
      <c r="D91" s="538"/>
      <c r="E91" s="538"/>
      <c r="F91" s="585"/>
      <c r="G91" s="13"/>
      <c r="H91" s="13"/>
      <c r="I91" s="13"/>
      <c r="J91" s="13"/>
      <c r="K91" s="13"/>
      <c r="L91" s="13"/>
      <c r="M91" s="13"/>
      <c r="N91" s="13"/>
      <c r="O91" s="13"/>
      <c r="P91" s="13"/>
      <c r="Q91" s="13"/>
      <c r="R91" s="13"/>
      <c r="S91" s="535"/>
      <c r="T91" s="13"/>
      <c r="U91" s="13"/>
      <c r="V91" s="13"/>
      <c r="W91" s="13"/>
      <c r="X91" s="703"/>
      <c r="Y91" s="780"/>
      <c r="Z91" s="13"/>
      <c r="AA91" s="13"/>
      <c r="AB91" s="40"/>
      <c r="AC91" s="678"/>
      <c r="AD91" s="545"/>
      <c r="AE91" s="543"/>
      <c r="AF91" s="539"/>
      <c r="AG91" s="724"/>
      <c r="AH91" s="724"/>
      <c r="AI91" s="724"/>
      <c r="AJ91" s="724"/>
    </row>
    <row r="92" spans="2:44" s="374" customFormat="1" ht="20" customHeight="1">
      <c r="B92" s="552"/>
      <c r="C92" s="537"/>
      <c r="D92" s="538"/>
      <c r="E92" s="538"/>
      <c r="F92" s="585"/>
      <c r="G92" s="13"/>
      <c r="H92" s="13"/>
      <c r="I92" s="13"/>
      <c r="J92" s="13"/>
      <c r="K92" s="13"/>
      <c r="L92" s="13"/>
      <c r="M92" s="13"/>
      <c r="N92" s="13"/>
      <c r="O92" s="13"/>
      <c r="P92" s="13"/>
      <c r="Q92" s="13"/>
      <c r="R92" s="13"/>
      <c r="S92" s="535"/>
      <c r="T92" s="13"/>
      <c r="U92" s="13"/>
      <c r="V92" s="13"/>
      <c r="W92" s="13"/>
      <c r="Y92" s="703"/>
      <c r="Z92" s="780"/>
      <c r="AA92" s="13"/>
      <c r="AB92" s="40"/>
      <c r="AC92" s="678"/>
      <c r="AD92" s="545"/>
      <c r="AE92" s="543"/>
      <c r="AF92" s="539"/>
      <c r="AG92" s="724"/>
      <c r="AH92" s="724"/>
      <c r="AI92" s="724"/>
      <c r="AJ92" s="724"/>
    </row>
    <row r="93" spans="2:44" s="374" customFormat="1" ht="20" customHeight="1">
      <c r="B93" s="552"/>
      <c r="C93" s="537"/>
      <c r="D93" s="538"/>
      <c r="E93" s="538"/>
      <c r="F93" s="585"/>
      <c r="G93" s="13"/>
      <c r="H93" s="13"/>
      <c r="I93" s="13"/>
      <c r="J93" s="13"/>
      <c r="K93" s="13"/>
      <c r="L93" s="13"/>
      <c r="M93" s="13"/>
      <c r="N93" s="13"/>
      <c r="O93" s="13"/>
      <c r="P93" s="13"/>
      <c r="Q93" s="13"/>
      <c r="R93" s="13"/>
      <c r="S93" s="535"/>
      <c r="T93" s="13"/>
      <c r="U93" s="13"/>
      <c r="V93" s="13"/>
      <c r="W93" s="13"/>
      <c r="Y93" s="703"/>
      <c r="Z93" s="780"/>
      <c r="AA93" s="13"/>
      <c r="AB93" s="40"/>
      <c r="AC93" s="678"/>
      <c r="AD93" s="545"/>
      <c r="AE93" s="543"/>
      <c r="AF93" s="539"/>
      <c r="AG93" s="724"/>
      <c r="AH93" s="724"/>
      <c r="AI93" s="724"/>
      <c r="AJ93" s="724"/>
    </row>
    <row r="94" spans="2:44" s="374" customFormat="1" ht="20" customHeight="1">
      <c r="B94" s="552"/>
      <c r="C94" s="537"/>
      <c r="D94" s="538"/>
      <c r="E94" s="538"/>
      <c r="F94" s="585"/>
      <c r="G94" s="13"/>
      <c r="H94" s="13"/>
      <c r="I94" s="13"/>
      <c r="J94" s="13"/>
      <c r="K94" s="13"/>
      <c r="L94" s="13"/>
      <c r="M94" s="13"/>
      <c r="N94" s="13"/>
      <c r="O94" s="13"/>
      <c r="P94" s="13"/>
      <c r="Q94" s="13"/>
      <c r="R94" s="13"/>
      <c r="S94" s="13"/>
      <c r="T94" s="13"/>
      <c r="U94" s="13"/>
      <c r="V94" s="13"/>
      <c r="W94" s="13"/>
      <c r="X94" s="13"/>
      <c r="Y94" s="13"/>
      <c r="Z94" s="13"/>
      <c r="AA94" s="13"/>
      <c r="AB94" s="40"/>
      <c r="AC94" s="678"/>
      <c r="AD94" s="545"/>
      <c r="AE94" s="543"/>
      <c r="AF94" s="539"/>
      <c r="AG94" s="724"/>
      <c r="AH94" s="724"/>
      <c r="AI94" s="724"/>
      <c r="AJ94" s="724"/>
      <c r="AK94" s="829"/>
      <c r="AL94" s="827"/>
      <c r="AM94" s="827"/>
      <c r="AN94" s="827"/>
      <c r="AO94" s="827"/>
      <c r="AP94" s="828"/>
      <c r="AQ94" s="824"/>
      <c r="AR94" s="708"/>
    </row>
    <row r="95" spans="2:44">
      <c r="AK95" s="829"/>
      <c r="AL95" s="827"/>
      <c r="AM95" s="839"/>
      <c r="AN95" s="827"/>
      <c r="AO95" s="827"/>
      <c r="AP95" s="840"/>
      <c r="AQ95" s="825"/>
      <c r="AR95" s="844"/>
    </row>
    <row r="96" spans="2:44">
      <c r="AK96" s="844"/>
      <c r="AL96" s="844"/>
      <c r="AM96" s="844"/>
      <c r="AN96" s="844"/>
      <c r="AO96" s="844"/>
      <c r="AP96" s="844"/>
      <c r="AQ96" s="844"/>
      <c r="AR96" s="844"/>
    </row>
  </sheetData>
  <mergeCells count="9">
    <mergeCell ref="AL27:AQ27"/>
    <mergeCell ref="AL43:AQ43"/>
    <mergeCell ref="AL58:AQ58"/>
    <mergeCell ref="AL77:AQ77"/>
    <mergeCell ref="B1:AF1"/>
    <mergeCell ref="C10:AB10"/>
    <mergeCell ref="AC10:AD10"/>
    <mergeCell ref="C11:AB22"/>
    <mergeCell ref="D54:E54"/>
  </mergeCells>
  <pageMargins left="0.51180555555555596" right="0.43263888888888902" top="0.94374999999999998" bottom="0.59027777777777801" header="0.59027777777777801" footer="0.59027777777777801"/>
  <pageSetup paperSize="256" scale="10"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3D9A5-7F21-4DDE-A8E0-618F2B9B8022}">
  <sheetPr>
    <tabColor rgb="FF00B050"/>
  </sheetPr>
  <dimension ref="B1:BN115"/>
  <sheetViews>
    <sheetView view="pageBreakPreview" topLeftCell="A32" zoomScale="57" zoomScaleNormal="90" zoomScaleSheetLayoutView="40" workbookViewId="0">
      <selection activeCell="AN82" sqref="AN82"/>
    </sheetView>
  </sheetViews>
  <sheetFormatPr baseColWidth="10" defaultColWidth="9.1640625" defaultRowHeight="13"/>
  <cols>
    <col min="1" max="1" width="1.33203125" style="375" customWidth="1"/>
    <col min="2" max="2" width="4.5" style="13" customWidth="1"/>
    <col min="3" max="28" width="4.83203125" style="95" customWidth="1"/>
    <col min="29" max="29" width="6.1640625" style="376" customWidth="1"/>
    <col min="30" max="30" width="29.5" style="376" customWidth="1"/>
    <col min="31" max="31" width="9.33203125" style="377" customWidth="1"/>
    <col min="32" max="32" width="6.33203125" style="378" customWidth="1"/>
    <col min="33" max="36" width="8.83203125" style="687" customWidth="1"/>
    <col min="37" max="37" width="4.5" style="375" customWidth="1"/>
    <col min="38" max="38" width="26.1640625" style="375" customWidth="1"/>
    <col min="39" max="39" width="12.6640625" style="375" customWidth="1"/>
    <col min="40" max="40" width="10.83203125" style="375" customWidth="1"/>
    <col min="41" max="41" width="9.33203125" style="375" customWidth="1"/>
    <col min="42" max="42" width="10.83203125" style="375" customWidth="1"/>
    <col min="43" max="43" width="13.33203125" style="375" customWidth="1"/>
    <col min="44" max="44" width="11.5" style="375" customWidth="1"/>
    <col min="45" max="16384" width="9.1640625" style="375"/>
  </cols>
  <sheetData>
    <row r="1" spans="2:37">
      <c r="B1" s="1198" t="s">
        <v>125</v>
      </c>
      <c r="C1" s="1198"/>
      <c r="D1" s="1198"/>
      <c r="E1" s="1198"/>
      <c r="F1" s="1198"/>
      <c r="G1" s="1198"/>
      <c r="H1" s="1198"/>
      <c r="I1" s="1198"/>
      <c r="J1" s="1198"/>
      <c r="K1" s="1198"/>
      <c r="L1" s="1198"/>
      <c r="M1" s="1198"/>
      <c r="N1" s="1198"/>
      <c r="O1" s="1198"/>
      <c r="P1" s="1198"/>
      <c r="Q1" s="1198"/>
      <c r="R1" s="1198"/>
      <c r="S1" s="1198"/>
      <c r="T1" s="1198"/>
      <c r="U1" s="1198"/>
      <c r="V1" s="1198"/>
      <c r="W1" s="1198"/>
      <c r="X1" s="1198"/>
      <c r="Y1" s="1198"/>
      <c r="Z1" s="1198"/>
      <c r="AA1" s="1198"/>
      <c r="AB1" s="1198"/>
      <c r="AC1" s="1198"/>
      <c r="AD1" s="1198"/>
      <c r="AE1" s="1198"/>
      <c r="AF1" s="1198"/>
    </row>
    <row r="2" spans="2:37" ht="6.75" customHeight="1">
      <c r="B2" s="372"/>
      <c r="C2" s="819"/>
      <c r="D2" s="819"/>
      <c r="E2" s="819"/>
      <c r="F2" s="819"/>
      <c r="G2" s="819"/>
      <c r="H2" s="819"/>
      <c r="I2" s="819"/>
      <c r="J2" s="819"/>
      <c r="K2" s="819"/>
      <c r="L2" s="819"/>
      <c r="M2" s="819"/>
      <c r="N2" s="819"/>
      <c r="O2" s="819"/>
      <c r="P2" s="819"/>
      <c r="Q2" s="819"/>
      <c r="R2" s="819"/>
      <c r="S2" s="819"/>
      <c r="T2" s="819"/>
      <c r="U2" s="819"/>
      <c r="V2" s="819"/>
      <c r="W2" s="819"/>
      <c r="X2" s="819"/>
      <c r="Y2" s="819"/>
      <c r="Z2" s="819"/>
      <c r="AA2" s="819"/>
      <c r="AB2" s="819"/>
      <c r="AC2" s="383"/>
      <c r="AD2" s="383"/>
      <c r="AE2" s="383"/>
      <c r="AF2" s="383"/>
    </row>
    <row r="3" spans="2:37" s="373" customFormat="1" ht="9.75" customHeight="1">
      <c r="B3" s="380" t="s">
        <v>126</v>
      </c>
      <c r="E3" s="555" t="s">
        <v>305</v>
      </c>
      <c r="F3" s="379"/>
      <c r="G3" s="379"/>
      <c r="H3" s="379"/>
      <c r="I3" s="379"/>
      <c r="J3" s="379"/>
      <c r="K3" s="379"/>
      <c r="L3" s="379"/>
      <c r="M3" s="379"/>
      <c r="N3" s="379"/>
      <c r="O3" s="379"/>
      <c r="P3" s="379"/>
      <c r="Q3" s="379"/>
      <c r="R3" s="379"/>
      <c r="S3" s="379"/>
      <c r="T3" s="379"/>
      <c r="U3" s="379"/>
      <c r="V3" s="379"/>
      <c r="W3" s="379"/>
      <c r="X3" s="379"/>
      <c r="Y3" s="379"/>
      <c r="Z3" s="379"/>
      <c r="AA3" s="379"/>
      <c r="AB3" s="377"/>
      <c r="AC3" s="384"/>
      <c r="AD3" s="385" t="s">
        <v>2</v>
      </c>
      <c r="AE3" s="377"/>
      <c r="AF3" s="386"/>
      <c r="AG3" s="725"/>
      <c r="AH3" s="725"/>
      <c r="AI3" s="725"/>
      <c r="AJ3" s="725"/>
    </row>
    <row r="4" spans="2:37" s="373" customFormat="1" ht="9.75" customHeight="1">
      <c r="B4" s="380" t="s">
        <v>127</v>
      </c>
      <c r="E4" s="380" t="str">
        <f>":"&amp;" "&amp;INPUT!M10</f>
        <v>: Dusun…</v>
      </c>
      <c r="F4" s="380"/>
      <c r="G4" s="380"/>
      <c r="H4" s="380"/>
      <c r="I4" s="380"/>
      <c r="J4" s="380"/>
      <c r="K4" s="380"/>
      <c r="L4" s="380"/>
      <c r="M4" s="380"/>
      <c r="N4" s="380"/>
      <c r="O4" s="380"/>
      <c r="P4" s="380"/>
      <c r="Q4" s="380"/>
      <c r="R4" s="380"/>
      <c r="S4" s="380"/>
      <c r="T4" s="380"/>
      <c r="U4" s="380"/>
      <c r="V4" s="380"/>
      <c r="W4" s="380"/>
      <c r="X4" s="380"/>
      <c r="Y4" s="380"/>
      <c r="Z4" s="380"/>
      <c r="AA4" s="380"/>
      <c r="AB4" s="379"/>
      <c r="AC4" s="376"/>
      <c r="AD4" s="385" t="s">
        <v>2</v>
      </c>
      <c r="AE4" s="377"/>
      <c r="AF4" s="386"/>
      <c r="AG4" s="725"/>
      <c r="AH4" s="725"/>
      <c r="AI4" s="725"/>
      <c r="AJ4" s="725"/>
    </row>
    <row r="5" spans="2:37" s="373" customFormat="1" ht="9.75" customHeight="1">
      <c r="B5" s="380"/>
      <c r="E5" s="379" t="str">
        <f>":"&amp;" "&amp;"Desa"&amp;" "&amp;INPUT!M9</f>
        <v>: Desa bbb</v>
      </c>
      <c r="F5" s="379"/>
      <c r="G5" s="379"/>
      <c r="H5" s="379"/>
      <c r="I5" s="379"/>
      <c r="J5" s="379"/>
      <c r="K5" s="379"/>
      <c r="L5" s="379"/>
      <c r="M5" s="379"/>
      <c r="N5" s="379"/>
      <c r="O5" s="379"/>
      <c r="P5" s="379"/>
      <c r="Q5" s="379"/>
      <c r="R5" s="379"/>
      <c r="S5" s="379"/>
      <c r="T5" s="379"/>
      <c r="U5" s="379"/>
      <c r="V5" s="379"/>
      <c r="W5" s="379"/>
      <c r="X5" s="379"/>
      <c r="Y5" s="379"/>
      <c r="Z5" s="379"/>
      <c r="AA5" s="379"/>
      <c r="AB5" s="380"/>
      <c r="AC5" s="376"/>
      <c r="AD5" s="385"/>
      <c r="AE5" s="377"/>
      <c r="AF5" s="386"/>
      <c r="AG5" s="725"/>
      <c r="AH5" s="725"/>
      <c r="AI5" s="725"/>
      <c r="AJ5" s="725"/>
    </row>
    <row r="6" spans="2:37" s="373" customFormat="1" ht="9.75" customHeight="1">
      <c r="B6" s="380"/>
      <c r="E6" s="379" t="str">
        <f>":"&amp;" "&amp;INPUT!C8&amp;" "&amp;INPUT!M8</f>
        <v>: Kecamatan aaaaa</v>
      </c>
      <c r="F6" s="379"/>
      <c r="G6" s="379"/>
      <c r="H6" s="379"/>
      <c r="I6" s="379"/>
      <c r="J6" s="379"/>
      <c r="K6" s="379"/>
      <c r="L6" s="379"/>
      <c r="M6" s="379"/>
      <c r="N6" s="379"/>
      <c r="O6" s="379"/>
      <c r="P6" s="379"/>
      <c r="Q6" s="379"/>
      <c r="R6" s="379"/>
      <c r="S6" s="379"/>
      <c r="T6" s="379"/>
      <c r="U6" s="379"/>
      <c r="V6" s="379"/>
      <c r="W6" s="379"/>
      <c r="X6" s="379"/>
      <c r="Y6" s="379"/>
      <c r="Z6" s="379"/>
      <c r="AA6" s="379"/>
      <c r="AB6" s="380"/>
      <c r="AC6" s="376"/>
      <c r="AD6" s="385"/>
      <c r="AE6" s="377"/>
      <c r="AF6" s="386"/>
      <c r="AG6" s="725"/>
      <c r="AH6" s="725"/>
      <c r="AI6" s="725"/>
      <c r="AJ6" s="725"/>
    </row>
    <row r="7" spans="2:37" s="373" customFormat="1" ht="9.75" customHeight="1">
      <c r="B7" s="380" t="s">
        <v>128</v>
      </c>
      <c r="E7" s="379" t="str">
        <f>":"&amp;" "&amp;INPUT!M5</f>
        <v>: 2021</v>
      </c>
      <c r="F7" s="379"/>
      <c r="G7" s="379"/>
      <c r="H7" s="379"/>
      <c r="I7" s="379"/>
      <c r="J7" s="379"/>
      <c r="K7" s="379"/>
      <c r="L7" s="379"/>
      <c r="M7" s="379"/>
      <c r="N7" s="379"/>
      <c r="O7" s="379"/>
      <c r="P7" s="379"/>
      <c r="Q7" s="379"/>
      <c r="R7" s="379"/>
      <c r="S7" s="379"/>
      <c r="T7" s="379"/>
      <c r="U7" s="379"/>
      <c r="V7" s="379"/>
      <c r="W7" s="379"/>
      <c r="X7" s="379"/>
      <c r="Y7" s="379"/>
      <c r="Z7" s="379"/>
      <c r="AA7" s="379"/>
      <c r="AB7" s="380"/>
      <c r="AC7" s="376"/>
      <c r="AD7" s="385" t="s">
        <v>2</v>
      </c>
      <c r="AE7" s="377"/>
      <c r="AF7" s="386"/>
      <c r="AG7" s="725"/>
      <c r="AH7" s="725"/>
      <c r="AI7" s="725"/>
      <c r="AJ7" s="725"/>
    </row>
    <row r="8" spans="2:37" s="373" customFormat="1" ht="9.75" customHeight="1">
      <c r="B8" s="380" t="s">
        <v>129</v>
      </c>
      <c r="E8" s="381"/>
      <c r="F8" s="381"/>
      <c r="G8" s="381"/>
      <c r="H8" s="381"/>
      <c r="I8" s="381"/>
      <c r="J8" s="381"/>
      <c r="K8" s="381"/>
      <c r="L8" s="381"/>
      <c r="M8" s="381"/>
      <c r="N8" s="381"/>
      <c r="O8" s="381"/>
      <c r="P8" s="381"/>
      <c r="Q8" s="381"/>
      <c r="R8" s="381"/>
      <c r="S8" s="381"/>
      <c r="T8" s="381"/>
      <c r="U8" s="381"/>
      <c r="V8" s="381"/>
      <c r="W8" s="381"/>
      <c r="X8" s="381"/>
      <c r="Y8" s="381"/>
      <c r="Z8" s="381"/>
      <c r="AA8" s="381"/>
      <c r="AB8" s="379"/>
      <c r="AC8" s="376"/>
      <c r="AD8" s="385" t="s">
        <v>2</v>
      </c>
      <c r="AE8" s="377"/>
      <c r="AF8" s="386"/>
      <c r="AG8" s="725"/>
      <c r="AH8" s="725"/>
      <c r="AI8" s="725"/>
      <c r="AJ8" s="725"/>
    </row>
    <row r="9" spans="2:37" ht="6.75" customHeight="1" thickBot="1">
      <c r="C9" s="308"/>
      <c r="D9" s="308"/>
      <c r="E9" s="308"/>
      <c r="F9" s="308"/>
      <c r="G9" s="308"/>
      <c r="H9" s="308"/>
      <c r="I9" s="308"/>
      <c r="J9" s="308"/>
      <c r="K9" s="308"/>
      <c r="L9" s="308"/>
      <c r="M9" s="308"/>
      <c r="N9" s="308"/>
      <c r="O9" s="308"/>
      <c r="P9" s="308"/>
      <c r="Q9" s="308"/>
      <c r="R9" s="308"/>
      <c r="S9" s="308"/>
      <c r="T9" s="308"/>
      <c r="U9" s="308"/>
      <c r="V9" s="308"/>
      <c r="W9" s="308"/>
      <c r="X9" s="308"/>
      <c r="Y9" s="308"/>
      <c r="Z9" s="308"/>
      <c r="AA9" s="308"/>
      <c r="AB9" s="308"/>
      <c r="AD9" s="385"/>
      <c r="AF9" s="386"/>
    </row>
    <row r="10" spans="2:37" s="374" customFormat="1" ht="15.75" customHeight="1" thickBot="1">
      <c r="B10" s="551" t="s">
        <v>90</v>
      </c>
      <c r="C10" s="1269" t="s">
        <v>130</v>
      </c>
      <c r="D10" s="1205"/>
      <c r="E10" s="1205"/>
      <c r="F10" s="1205"/>
      <c r="G10" s="1205"/>
      <c r="H10" s="1205"/>
      <c r="I10" s="1205"/>
      <c r="J10" s="1205"/>
      <c r="K10" s="1205"/>
      <c r="L10" s="1205"/>
      <c r="M10" s="1205"/>
      <c r="N10" s="1205"/>
      <c r="O10" s="1205"/>
      <c r="P10" s="1205"/>
      <c r="Q10" s="1205"/>
      <c r="R10" s="1205"/>
      <c r="S10" s="1205"/>
      <c r="T10" s="1205"/>
      <c r="U10" s="1205"/>
      <c r="V10" s="1205"/>
      <c r="W10" s="1205"/>
      <c r="X10" s="1205"/>
      <c r="Y10" s="1205"/>
      <c r="Z10" s="1205"/>
      <c r="AA10" s="1205"/>
      <c r="AB10" s="1270"/>
      <c r="AC10" s="1271" t="s">
        <v>125</v>
      </c>
      <c r="AD10" s="1271"/>
      <c r="AE10" s="387" t="s">
        <v>141</v>
      </c>
      <c r="AF10" s="714" t="s">
        <v>131</v>
      </c>
      <c r="AG10" s="715" t="s">
        <v>362</v>
      </c>
      <c r="AH10" s="715" t="s">
        <v>363</v>
      </c>
      <c r="AI10" s="715" t="s">
        <v>364</v>
      </c>
      <c r="AJ10" s="715" t="s">
        <v>365</v>
      </c>
      <c r="AK10" s="388"/>
    </row>
    <row r="11" spans="2:37" ht="15.75" hidden="1" customHeight="1">
      <c r="B11" s="552"/>
      <c r="C11" s="1192"/>
      <c r="D11" s="1193"/>
      <c r="E11" s="1193"/>
      <c r="F11" s="1193"/>
      <c r="G11" s="1193"/>
      <c r="H11" s="1193"/>
      <c r="I11" s="1193"/>
      <c r="J11" s="1193"/>
      <c r="K11" s="1193"/>
      <c r="L11" s="1193"/>
      <c r="M11" s="1193"/>
      <c r="N11" s="1193"/>
      <c r="O11" s="1193"/>
      <c r="P11" s="1193"/>
      <c r="Q11" s="1193"/>
      <c r="R11" s="1193"/>
      <c r="S11" s="1193"/>
      <c r="T11" s="1193"/>
      <c r="U11" s="1193"/>
      <c r="V11" s="1193"/>
      <c r="W11" s="1193"/>
      <c r="X11" s="1193"/>
      <c r="Y11" s="1193"/>
      <c r="Z11" s="1193"/>
      <c r="AA11" s="1193"/>
      <c r="AB11" s="1272"/>
      <c r="AC11" s="389"/>
      <c r="AD11" s="390"/>
      <c r="AE11" s="391"/>
      <c r="AF11" s="392"/>
    </row>
    <row r="12" spans="2:37" ht="15.75" hidden="1" customHeight="1">
      <c r="B12" s="552"/>
      <c r="C12" s="1192"/>
      <c r="D12" s="1193"/>
      <c r="E12" s="1193"/>
      <c r="F12" s="1193"/>
      <c r="G12" s="1193"/>
      <c r="H12" s="1193"/>
      <c r="I12" s="1193"/>
      <c r="J12" s="1193"/>
      <c r="K12" s="1193"/>
      <c r="L12" s="1193"/>
      <c r="M12" s="1193"/>
      <c r="N12" s="1193"/>
      <c r="O12" s="1193"/>
      <c r="P12" s="1193"/>
      <c r="Q12" s="1193"/>
      <c r="R12" s="1193"/>
      <c r="S12" s="1193"/>
      <c r="T12" s="1193"/>
      <c r="U12" s="1193"/>
      <c r="V12" s="1193"/>
      <c r="W12" s="1193"/>
      <c r="X12" s="1193"/>
      <c r="Y12" s="1193"/>
      <c r="Z12" s="1193"/>
      <c r="AA12" s="1193"/>
      <c r="AB12" s="1272"/>
      <c r="AC12" s="393"/>
      <c r="AD12" s="394"/>
      <c r="AE12" s="391"/>
      <c r="AF12" s="395"/>
    </row>
    <row r="13" spans="2:37" ht="15.75" hidden="1" customHeight="1">
      <c r="B13" s="552"/>
      <c r="C13" s="1192"/>
      <c r="D13" s="1193"/>
      <c r="E13" s="1193"/>
      <c r="F13" s="1193"/>
      <c r="G13" s="1193"/>
      <c r="H13" s="1193"/>
      <c r="I13" s="1193"/>
      <c r="J13" s="1193"/>
      <c r="K13" s="1193"/>
      <c r="L13" s="1193"/>
      <c r="M13" s="1193"/>
      <c r="N13" s="1193"/>
      <c r="O13" s="1193"/>
      <c r="P13" s="1193"/>
      <c r="Q13" s="1193"/>
      <c r="R13" s="1193"/>
      <c r="S13" s="1193"/>
      <c r="T13" s="1193"/>
      <c r="U13" s="1193"/>
      <c r="V13" s="1193"/>
      <c r="W13" s="1193"/>
      <c r="X13" s="1193"/>
      <c r="Y13" s="1193"/>
      <c r="Z13" s="1193"/>
      <c r="AA13" s="1193"/>
      <c r="AB13" s="1272"/>
      <c r="AC13" s="396"/>
      <c r="AD13" s="394"/>
      <c r="AE13" s="397"/>
      <c r="AF13" s="398"/>
    </row>
    <row r="14" spans="2:37" ht="15.75" hidden="1" customHeight="1">
      <c r="B14" s="552"/>
      <c r="C14" s="1192"/>
      <c r="D14" s="1193"/>
      <c r="E14" s="1193"/>
      <c r="F14" s="1193"/>
      <c r="G14" s="1193"/>
      <c r="H14" s="1193"/>
      <c r="I14" s="1193"/>
      <c r="J14" s="1193"/>
      <c r="K14" s="1193"/>
      <c r="L14" s="1193"/>
      <c r="M14" s="1193"/>
      <c r="N14" s="1193"/>
      <c r="O14" s="1193"/>
      <c r="P14" s="1193"/>
      <c r="Q14" s="1193"/>
      <c r="R14" s="1193"/>
      <c r="S14" s="1193"/>
      <c r="T14" s="1193"/>
      <c r="U14" s="1193"/>
      <c r="V14" s="1193"/>
      <c r="W14" s="1193"/>
      <c r="X14" s="1193"/>
      <c r="Y14" s="1193"/>
      <c r="Z14" s="1193"/>
      <c r="AA14" s="1193"/>
      <c r="AB14" s="1272"/>
      <c r="AC14" s="393"/>
      <c r="AD14" s="399"/>
      <c r="AE14" s="400"/>
      <c r="AF14" s="395"/>
    </row>
    <row r="15" spans="2:37" ht="15.75" hidden="1" customHeight="1">
      <c r="B15" s="552"/>
      <c r="C15" s="1192"/>
      <c r="D15" s="1193"/>
      <c r="E15" s="1193"/>
      <c r="F15" s="1193"/>
      <c r="G15" s="1193"/>
      <c r="H15" s="1193"/>
      <c r="I15" s="1193"/>
      <c r="J15" s="1193"/>
      <c r="K15" s="1193"/>
      <c r="L15" s="1193"/>
      <c r="M15" s="1193"/>
      <c r="N15" s="1193"/>
      <c r="O15" s="1193"/>
      <c r="P15" s="1193"/>
      <c r="Q15" s="1193"/>
      <c r="R15" s="1193"/>
      <c r="S15" s="1193"/>
      <c r="T15" s="1193"/>
      <c r="U15" s="1193"/>
      <c r="V15" s="1193"/>
      <c r="W15" s="1193"/>
      <c r="X15" s="1193"/>
      <c r="Y15" s="1193"/>
      <c r="Z15" s="1193"/>
      <c r="AA15" s="1193"/>
      <c r="AB15" s="1272"/>
      <c r="AC15" s="396"/>
      <c r="AD15" s="396"/>
      <c r="AE15" s="401"/>
      <c r="AF15" s="398"/>
    </row>
    <row r="16" spans="2:37" ht="15.75" hidden="1" customHeight="1">
      <c r="B16" s="552"/>
      <c r="C16" s="1192"/>
      <c r="D16" s="1193"/>
      <c r="E16" s="1193"/>
      <c r="F16" s="1193"/>
      <c r="G16" s="1193"/>
      <c r="H16" s="1193"/>
      <c r="I16" s="1193"/>
      <c r="J16" s="1193"/>
      <c r="K16" s="1193"/>
      <c r="L16" s="1193"/>
      <c r="M16" s="1193"/>
      <c r="N16" s="1193"/>
      <c r="O16" s="1193"/>
      <c r="P16" s="1193"/>
      <c r="Q16" s="1193"/>
      <c r="R16" s="1193"/>
      <c r="S16" s="1193"/>
      <c r="T16" s="1193"/>
      <c r="U16" s="1193"/>
      <c r="V16" s="1193"/>
      <c r="W16" s="1193"/>
      <c r="X16" s="1193"/>
      <c r="Y16" s="1193"/>
      <c r="Z16" s="1193"/>
      <c r="AA16" s="1193"/>
      <c r="AB16" s="1272"/>
      <c r="AC16" s="393"/>
      <c r="AE16" s="402"/>
      <c r="AF16" s="395"/>
    </row>
    <row r="17" spans="2:66" ht="15.75" hidden="1" customHeight="1">
      <c r="B17" s="552"/>
      <c r="C17" s="1192"/>
      <c r="D17" s="1193"/>
      <c r="E17" s="1193"/>
      <c r="F17" s="1193"/>
      <c r="G17" s="1193"/>
      <c r="H17" s="1193"/>
      <c r="I17" s="1193"/>
      <c r="J17" s="1193"/>
      <c r="K17" s="1193"/>
      <c r="L17" s="1193"/>
      <c r="M17" s="1193"/>
      <c r="N17" s="1193"/>
      <c r="O17" s="1193"/>
      <c r="P17" s="1193"/>
      <c r="Q17" s="1193"/>
      <c r="R17" s="1193"/>
      <c r="S17" s="1193"/>
      <c r="T17" s="1193"/>
      <c r="U17" s="1193"/>
      <c r="V17" s="1193"/>
      <c r="W17" s="1193"/>
      <c r="X17" s="1193"/>
      <c r="Y17" s="1193"/>
      <c r="Z17" s="1193"/>
      <c r="AA17" s="1193"/>
      <c r="AB17" s="1272"/>
      <c r="AC17" s="396"/>
      <c r="AE17" s="397"/>
      <c r="AF17" s="398"/>
    </row>
    <row r="18" spans="2:66" ht="15.75" hidden="1" customHeight="1">
      <c r="B18" s="552"/>
      <c r="C18" s="1192"/>
      <c r="D18" s="1193"/>
      <c r="E18" s="1193"/>
      <c r="F18" s="1193"/>
      <c r="G18" s="1193"/>
      <c r="H18" s="1193"/>
      <c r="I18" s="1193"/>
      <c r="J18" s="1193"/>
      <c r="K18" s="1193"/>
      <c r="L18" s="1193"/>
      <c r="M18" s="1193"/>
      <c r="N18" s="1193"/>
      <c r="O18" s="1193"/>
      <c r="P18" s="1193"/>
      <c r="Q18" s="1193"/>
      <c r="R18" s="1193"/>
      <c r="S18" s="1193"/>
      <c r="T18" s="1193"/>
      <c r="U18" s="1193"/>
      <c r="V18" s="1193"/>
      <c r="W18" s="1193"/>
      <c r="X18" s="1193"/>
      <c r="Y18" s="1193"/>
      <c r="Z18" s="1193"/>
      <c r="AA18" s="1193"/>
      <c r="AB18" s="1272"/>
      <c r="AC18" s="393"/>
      <c r="AD18" s="399"/>
      <c r="AE18" s="402"/>
      <c r="AF18" s="395"/>
    </row>
    <row r="19" spans="2:66" ht="15.75" hidden="1" customHeight="1">
      <c r="B19" s="552"/>
      <c r="C19" s="1192"/>
      <c r="D19" s="1193"/>
      <c r="E19" s="1193"/>
      <c r="F19" s="1193"/>
      <c r="G19" s="1193"/>
      <c r="H19" s="1193"/>
      <c r="I19" s="1193"/>
      <c r="J19" s="1193"/>
      <c r="K19" s="1193"/>
      <c r="L19" s="1193"/>
      <c r="M19" s="1193"/>
      <c r="N19" s="1193"/>
      <c r="O19" s="1193"/>
      <c r="P19" s="1193"/>
      <c r="Q19" s="1193"/>
      <c r="R19" s="1193"/>
      <c r="S19" s="1193"/>
      <c r="T19" s="1193"/>
      <c r="U19" s="1193"/>
      <c r="V19" s="1193"/>
      <c r="W19" s="1193"/>
      <c r="X19" s="1193"/>
      <c r="Y19" s="1193"/>
      <c r="Z19" s="1193"/>
      <c r="AA19" s="1193"/>
      <c r="AB19" s="1272"/>
      <c r="AC19" s="396"/>
      <c r="AD19" s="399"/>
      <c r="AE19" s="397"/>
      <c r="AF19" s="398"/>
    </row>
    <row r="20" spans="2:66" ht="15.75" hidden="1" customHeight="1">
      <c r="B20" s="552"/>
      <c r="C20" s="1192"/>
      <c r="D20" s="1193"/>
      <c r="E20" s="1193"/>
      <c r="F20" s="1193"/>
      <c r="G20" s="1193"/>
      <c r="H20" s="1193"/>
      <c r="I20" s="1193"/>
      <c r="J20" s="1193"/>
      <c r="K20" s="1193"/>
      <c r="L20" s="1193"/>
      <c r="M20" s="1193"/>
      <c r="N20" s="1193"/>
      <c r="O20" s="1193"/>
      <c r="P20" s="1193"/>
      <c r="Q20" s="1193"/>
      <c r="R20" s="1193"/>
      <c r="S20" s="1193"/>
      <c r="T20" s="1193"/>
      <c r="U20" s="1193"/>
      <c r="V20" s="1193"/>
      <c r="W20" s="1193"/>
      <c r="X20" s="1193"/>
      <c r="Y20" s="1193"/>
      <c r="Z20" s="1193"/>
      <c r="AA20" s="1193"/>
      <c r="AB20" s="1272"/>
      <c r="AC20" s="393"/>
      <c r="AD20" s="399"/>
      <c r="AE20" s="402"/>
      <c r="AF20" s="395"/>
    </row>
    <row r="21" spans="2:66" ht="15.75" hidden="1" customHeight="1">
      <c r="B21" s="552"/>
      <c r="C21" s="1192"/>
      <c r="D21" s="1193"/>
      <c r="E21" s="1193"/>
      <c r="F21" s="1193"/>
      <c r="G21" s="1193"/>
      <c r="H21" s="1193"/>
      <c r="I21" s="1193"/>
      <c r="J21" s="1193"/>
      <c r="K21" s="1193"/>
      <c r="L21" s="1193"/>
      <c r="M21" s="1193"/>
      <c r="N21" s="1193"/>
      <c r="O21" s="1193"/>
      <c r="P21" s="1193"/>
      <c r="Q21" s="1193"/>
      <c r="R21" s="1193"/>
      <c r="S21" s="1193"/>
      <c r="T21" s="1193"/>
      <c r="U21" s="1193"/>
      <c r="V21" s="1193"/>
      <c r="W21" s="1193"/>
      <c r="X21" s="1193"/>
      <c r="Y21" s="1193"/>
      <c r="Z21" s="1193"/>
      <c r="AA21" s="1193"/>
      <c r="AB21" s="1272"/>
      <c r="AC21" s="396"/>
      <c r="AD21" s="396"/>
      <c r="AE21" s="397"/>
      <c r="AF21" s="398"/>
    </row>
    <row r="22" spans="2:66" ht="15.75" hidden="1" customHeight="1">
      <c r="B22" s="552"/>
      <c r="C22" s="1192"/>
      <c r="D22" s="1193"/>
      <c r="E22" s="1193"/>
      <c r="F22" s="1193"/>
      <c r="G22" s="1193"/>
      <c r="H22" s="1193"/>
      <c r="I22" s="1193"/>
      <c r="J22" s="1193"/>
      <c r="K22" s="1193"/>
      <c r="L22" s="1193"/>
      <c r="M22" s="1193"/>
      <c r="N22" s="1193"/>
      <c r="O22" s="1193"/>
      <c r="P22" s="1193"/>
      <c r="Q22" s="1193"/>
      <c r="R22" s="1193"/>
      <c r="S22" s="1193"/>
      <c r="T22" s="1193"/>
      <c r="U22" s="1193"/>
      <c r="V22" s="1193"/>
      <c r="W22" s="1193"/>
      <c r="X22" s="1193"/>
      <c r="Y22" s="1193"/>
      <c r="Z22" s="1193"/>
      <c r="AA22" s="1193"/>
      <c r="AB22" s="1272"/>
      <c r="AC22" s="399"/>
      <c r="AD22" s="399"/>
      <c r="AE22" s="403"/>
      <c r="AF22" s="395"/>
    </row>
    <row r="23" spans="2:66" s="374" customFormat="1" ht="15.75" customHeight="1">
      <c r="B23" s="553"/>
      <c r="C23" s="12"/>
      <c r="D23" s="556"/>
      <c r="E23" s="382"/>
      <c r="F23" s="540"/>
      <c r="G23" s="13"/>
      <c r="H23" s="541"/>
      <c r="I23" s="541"/>
      <c r="J23" s="541"/>
      <c r="K23" s="541"/>
      <c r="L23" s="541"/>
      <c r="M23" s="541"/>
      <c r="N23" s="541"/>
      <c r="O23" s="541"/>
      <c r="P23" s="541"/>
      <c r="Q23" s="541"/>
      <c r="R23" s="541"/>
      <c r="S23" s="541"/>
      <c r="T23" s="541"/>
      <c r="U23" s="541"/>
      <c r="V23" s="541"/>
      <c r="W23" s="541"/>
      <c r="X23" s="541"/>
      <c r="Y23" s="541"/>
      <c r="Z23" s="541"/>
      <c r="AA23" s="541"/>
      <c r="AB23" s="404"/>
      <c r="AC23" s="674"/>
      <c r="AD23" s="405"/>
      <c r="AE23" s="406"/>
      <c r="AF23" s="407"/>
      <c r="AG23" s="724"/>
      <c r="AH23" s="724"/>
      <c r="AI23" s="724"/>
      <c r="AJ23" s="724"/>
    </row>
    <row r="24" spans="2:66" s="374" customFormat="1" ht="15.75" customHeight="1">
      <c r="B24" s="552"/>
      <c r="C24" s="12"/>
      <c r="D24" s="709"/>
      <c r="E24" s="372"/>
      <c r="F24" s="540"/>
      <c r="G24" s="13"/>
      <c r="H24" s="535"/>
      <c r="I24" s="535"/>
      <c r="J24" s="535"/>
      <c r="K24" s="535"/>
      <c r="L24" s="535"/>
      <c r="M24" s="535"/>
      <c r="N24" s="535"/>
      <c r="O24" s="535"/>
      <c r="P24" s="535"/>
      <c r="R24" s="535"/>
      <c r="S24" s="374" t="s">
        <v>578</v>
      </c>
      <c r="T24" s="535"/>
      <c r="U24" s="535"/>
      <c r="V24" s="888">
        <v>4</v>
      </c>
      <c r="W24" s="374" t="s">
        <v>115</v>
      </c>
      <c r="X24" s="372" t="s">
        <v>525</v>
      </c>
      <c r="Y24" s="535"/>
      <c r="Z24" s="535"/>
      <c r="AA24" s="535"/>
      <c r="AB24" s="560"/>
      <c r="AC24" s="710"/>
      <c r="AD24" s="376"/>
      <c r="AE24" s="711"/>
      <c r="AF24" s="713"/>
      <c r="AG24" s="724"/>
      <c r="AH24" s="724"/>
      <c r="AI24" s="724"/>
      <c r="AJ24" s="724"/>
    </row>
    <row r="25" spans="2:66" s="374" customFormat="1" ht="15.75" customHeight="1">
      <c r="B25" s="552"/>
      <c r="C25" s="12"/>
      <c r="D25" s="709"/>
      <c r="E25" s="372"/>
      <c r="F25" s="540"/>
      <c r="G25" s="13"/>
      <c r="H25" s="535"/>
      <c r="I25" s="535"/>
      <c r="J25" s="535"/>
      <c r="K25" s="535"/>
      <c r="L25" s="535"/>
      <c r="M25" s="535"/>
      <c r="N25" s="535"/>
      <c r="O25" s="535"/>
      <c r="P25" s="535"/>
      <c r="R25" s="535"/>
      <c r="S25" s="372" t="s">
        <v>579</v>
      </c>
      <c r="T25" s="535"/>
      <c r="U25" s="535"/>
      <c r="V25" s="888">
        <v>5</v>
      </c>
      <c r="W25" s="374" t="s">
        <v>115</v>
      </c>
      <c r="X25" s="372" t="s">
        <v>525</v>
      </c>
      <c r="Y25" s="535"/>
      <c r="Z25" s="535"/>
      <c r="AA25" s="535"/>
      <c r="AB25" s="560"/>
      <c r="AC25" s="710"/>
      <c r="AD25" s="376"/>
      <c r="AE25" s="711"/>
      <c r="AF25" s="713"/>
      <c r="AG25" s="724"/>
      <c r="AH25" s="724"/>
      <c r="AI25" s="724"/>
      <c r="AJ25" s="724"/>
    </row>
    <row r="26" spans="2:66" s="374" customFormat="1" ht="15" customHeight="1">
      <c r="B26" s="552"/>
      <c r="C26" s="591"/>
      <c r="D26" s="558"/>
      <c r="E26" s="538"/>
      <c r="F26" s="592"/>
      <c r="G26" s="593"/>
      <c r="H26" s="657"/>
      <c r="I26" s="657"/>
      <c r="J26" s="657"/>
      <c r="K26" s="657"/>
      <c r="L26" s="657"/>
      <c r="M26" s="657"/>
      <c r="N26" s="657"/>
      <c r="O26" s="657"/>
      <c r="P26" s="657"/>
      <c r="Q26" s="657"/>
      <c r="R26" s="657"/>
      <c r="S26" s="657"/>
      <c r="T26" s="657"/>
      <c r="U26" s="657"/>
      <c r="V26" s="657"/>
      <c r="W26" s="657"/>
      <c r="X26" s="657"/>
      <c r="Y26" s="657"/>
      <c r="Z26" s="657"/>
      <c r="AA26" s="657"/>
      <c r="AB26" s="658"/>
      <c r="AC26" s="675"/>
      <c r="AE26" s="543"/>
      <c r="AF26" s="543"/>
      <c r="AG26" s="724"/>
      <c r="AH26" s="724"/>
      <c r="AI26" s="724"/>
      <c r="AJ26" s="724"/>
      <c r="AK26" s="594"/>
      <c r="AL26" s="762" t="s">
        <v>474</v>
      </c>
      <c r="AM26" s="596"/>
      <c r="AN26" s="596"/>
      <c r="AO26" s="597"/>
      <c r="AP26" s="598"/>
      <c r="AQ26" s="636"/>
      <c r="AR26" s="622"/>
      <c r="BN26" s="374" t="s">
        <v>132</v>
      </c>
    </row>
    <row r="27" spans="2:66" s="374" customFormat="1" ht="15" customHeight="1">
      <c r="B27" s="552"/>
      <c r="C27" s="591"/>
      <c r="D27" s="558"/>
      <c r="E27" s="538"/>
      <c r="F27" s="592"/>
      <c r="G27" s="593"/>
      <c r="H27" s="542"/>
      <c r="I27" s="542"/>
      <c r="J27" s="542"/>
      <c r="K27" s="542"/>
      <c r="L27" s="542"/>
      <c r="M27" s="542"/>
      <c r="N27" s="542"/>
      <c r="O27" s="542"/>
      <c r="P27" s="542"/>
      <c r="Q27" s="542"/>
      <c r="R27" s="542"/>
      <c r="S27" s="542"/>
      <c r="T27" s="542"/>
      <c r="U27" s="542"/>
      <c r="V27" s="542"/>
      <c r="W27" s="542"/>
      <c r="X27" s="542"/>
      <c r="Y27" s="542"/>
      <c r="Z27" s="542"/>
      <c r="AA27" s="542"/>
      <c r="AB27" s="408"/>
      <c r="AC27" s="719">
        <v>1</v>
      </c>
      <c r="AD27" s="761" t="s">
        <v>479</v>
      </c>
      <c r="AE27" s="721"/>
      <c r="AF27" s="539"/>
      <c r="AG27" s="819"/>
      <c r="AH27" s="819"/>
      <c r="AI27" s="819"/>
      <c r="AJ27" s="819"/>
      <c r="AK27" s="630"/>
      <c r="AL27" s="1178" t="str">
        <f>AD27</f>
        <v>PEMBUATAN KUSEN PINTU DAN JENDELA KAYU KELAS II</v>
      </c>
      <c r="AM27" s="1179"/>
      <c r="AN27" s="1179"/>
      <c r="AO27" s="1179"/>
      <c r="AP27" s="1179"/>
      <c r="AQ27" s="1180"/>
      <c r="AR27" s="622"/>
    </row>
    <row r="28" spans="2:66" s="374" customFormat="1" ht="15" customHeight="1" thickBot="1">
      <c r="B28" s="552"/>
      <c r="C28" s="591"/>
      <c r="D28" s="558"/>
      <c r="E28" s="372"/>
      <c r="F28" s="592"/>
      <c r="G28" s="593"/>
      <c r="H28" s="542"/>
      <c r="I28" s="542"/>
      <c r="J28" s="542"/>
      <c r="K28" s="542"/>
      <c r="L28" s="542"/>
      <c r="M28" s="542"/>
      <c r="N28" s="542"/>
      <c r="O28" s="542"/>
      <c r="P28" s="542"/>
      <c r="Q28" s="542"/>
      <c r="R28" s="542"/>
      <c r="S28" s="542"/>
      <c r="T28" s="542"/>
      <c r="U28" s="542"/>
      <c r="V28" s="542"/>
      <c r="W28" s="542"/>
      <c r="X28" s="542"/>
      <c r="Y28" s="542"/>
      <c r="Z28" s="542"/>
      <c r="AA28" s="542"/>
      <c r="AB28" s="408"/>
      <c r="AC28" s="716" t="s">
        <v>366</v>
      </c>
      <c r="AD28" s="794" t="s">
        <v>583</v>
      </c>
      <c r="AE28" s="543">
        <f>V24*X92*S104*W97</f>
        <v>0.14699999999999999</v>
      </c>
      <c r="AF28" s="539"/>
      <c r="AG28" s="687"/>
      <c r="AH28" s="687"/>
      <c r="AI28" s="687"/>
      <c r="AJ28" s="724"/>
      <c r="AK28" s="630"/>
      <c r="AL28" s="637" t="s">
        <v>139</v>
      </c>
      <c r="AM28" s="638" t="s">
        <v>140</v>
      </c>
      <c r="AN28" s="639" t="s">
        <v>141</v>
      </c>
      <c r="AO28" s="638" t="s">
        <v>142</v>
      </c>
      <c r="AP28" s="640" t="s">
        <v>143</v>
      </c>
      <c r="AQ28" s="818" t="s">
        <v>144</v>
      </c>
      <c r="AR28" s="622"/>
    </row>
    <row r="29" spans="2:66" s="374" customFormat="1" ht="20" customHeight="1">
      <c r="B29" s="552"/>
      <c r="C29" s="591"/>
      <c r="D29" s="558"/>
      <c r="E29" s="372"/>
      <c r="F29" s="680"/>
      <c r="G29" s="681"/>
      <c r="H29" s="682"/>
      <c r="I29" s="682"/>
      <c r="J29" s="682"/>
      <c r="K29" s="682"/>
      <c r="L29" s="682"/>
      <c r="M29" s="682"/>
      <c r="N29" s="682"/>
      <c r="O29" s="682"/>
      <c r="P29" s="682"/>
      <c r="Q29" s="682"/>
      <c r="R29" s="682"/>
      <c r="S29" s="682"/>
      <c r="T29" s="682"/>
      <c r="U29" s="682"/>
      <c r="V29" s="682"/>
      <c r="W29" s="682"/>
      <c r="X29" s="682"/>
      <c r="Y29" s="682"/>
      <c r="Z29" s="542"/>
      <c r="AA29" s="542"/>
      <c r="AB29" s="648"/>
      <c r="AC29" s="716"/>
      <c r="AD29" s="794" t="s">
        <v>587</v>
      </c>
      <c r="AE29" s="543">
        <f>V25*X93*S104*W97</f>
        <v>0.1275</v>
      </c>
      <c r="AF29" s="539"/>
      <c r="AG29" s="724"/>
      <c r="AH29" s="724"/>
      <c r="AI29" s="724"/>
      <c r="AJ29" s="724"/>
      <c r="AK29" s="630"/>
      <c r="AL29" s="641" t="s">
        <v>147</v>
      </c>
      <c r="AM29" s="642"/>
      <c r="AN29" s="643"/>
      <c r="AO29" s="642"/>
      <c r="AP29" s="640"/>
      <c r="AQ29" s="818"/>
      <c r="AR29" s="622"/>
    </row>
    <row r="30" spans="2:66" s="374" customFormat="1" ht="20" customHeight="1">
      <c r="B30" s="552"/>
      <c r="C30" s="591"/>
      <c r="D30" s="558"/>
      <c r="E30" s="372"/>
      <c r="F30" s="680"/>
      <c r="G30" s="681"/>
      <c r="H30" s="682"/>
      <c r="I30" s="682"/>
      <c r="J30" s="682"/>
      <c r="K30" s="759"/>
      <c r="L30" s="759"/>
      <c r="M30" s="759"/>
      <c r="N30" s="759"/>
      <c r="O30" s="759"/>
      <c r="P30" s="759"/>
      <c r="Q30" s="759"/>
      <c r="R30" s="759"/>
      <c r="S30" s="759"/>
      <c r="T30" s="759"/>
      <c r="U30" s="682"/>
      <c r="V30" s="682"/>
      <c r="W30" s="682"/>
      <c r="X30" s="682"/>
      <c r="Y30" s="682"/>
      <c r="Z30" s="542"/>
      <c r="AA30" s="542"/>
      <c r="AB30" s="408"/>
      <c r="AC30" s="676"/>
      <c r="AD30" s="544"/>
      <c r="AE30" s="855">
        <f>SUM(AE28:AE29)</f>
        <v>0.27449999999999997</v>
      </c>
      <c r="AF30" s="543" t="s">
        <v>133</v>
      </c>
      <c r="AG30" s="726">
        <f>AN30</f>
        <v>1.6469999999999998</v>
      </c>
      <c r="AH30" s="731">
        <f>AN31</f>
        <v>4.9409999999999989</v>
      </c>
      <c r="AI30" s="731">
        <f>AN32</f>
        <v>0.49409999999999993</v>
      </c>
      <c r="AJ30" s="726">
        <f>AN33</f>
        <v>8.2349999999999993E-2</v>
      </c>
      <c r="AK30" s="630"/>
      <c r="AL30" s="611" t="s">
        <v>120</v>
      </c>
      <c r="AM30" s="791">
        <v>6</v>
      </c>
      <c r="AN30" s="613">
        <f>$AE$30*AM30</f>
        <v>1.6469999999999998</v>
      </c>
      <c r="AO30" s="536" t="s">
        <v>121</v>
      </c>
      <c r="AP30" s="614">
        <f>'Harga Satuan'!$J$176</f>
        <v>90000</v>
      </c>
      <c r="AQ30" s="645">
        <f t="shared" ref="AQ30:AQ33" si="0">AN30*AP30</f>
        <v>148229.99999999997</v>
      </c>
      <c r="AR30" s="622"/>
    </row>
    <row r="31" spans="2:66" s="374" customFormat="1" ht="20" customHeight="1">
      <c r="B31" s="552"/>
      <c r="C31" s="591"/>
      <c r="D31" s="558"/>
      <c r="E31" s="372"/>
      <c r="F31" s="680"/>
      <c r="G31" s="681"/>
      <c r="H31" s="682"/>
      <c r="I31" s="682"/>
      <c r="J31" s="682"/>
      <c r="K31" s="682"/>
      <c r="L31" s="682"/>
      <c r="M31" s="682"/>
      <c r="N31" s="682"/>
      <c r="O31" s="682"/>
      <c r="P31" s="682"/>
      <c r="Q31" s="682"/>
      <c r="R31" s="682"/>
      <c r="S31" s="682"/>
      <c r="T31" s="682"/>
      <c r="U31" s="682"/>
      <c r="V31" s="682"/>
      <c r="W31" s="682"/>
      <c r="X31" s="682"/>
      <c r="Y31" s="682"/>
      <c r="Z31" s="542"/>
      <c r="AA31" s="542"/>
      <c r="AB31" s="408"/>
      <c r="AC31" s="676"/>
      <c r="AD31" s="544"/>
      <c r="AE31" s="539"/>
      <c r="AF31" s="539"/>
      <c r="AG31" s="687"/>
      <c r="AH31" s="687"/>
      <c r="AI31" s="687"/>
      <c r="AJ31" s="724"/>
      <c r="AK31" s="630"/>
      <c r="AL31" s="611" t="s">
        <v>123</v>
      </c>
      <c r="AM31" s="616">
        <v>18</v>
      </c>
      <c r="AN31" s="613">
        <f t="shared" ref="AN31:AN35" si="1">$AE$30*AM31</f>
        <v>4.9409999999999989</v>
      </c>
      <c r="AO31" s="536" t="s">
        <v>121</v>
      </c>
      <c r="AP31" s="614">
        <f>'Harga Satuan'!$J$178</f>
        <v>120000</v>
      </c>
      <c r="AQ31" s="646">
        <f t="shared" si="0"/>
        <v>592919.99999999988</v>
      </c>
      <c r="AR31" s="622"/>
    </row>
    <row r="32" spans="2:66" s="374" customFormat="1" ht="20" customHeight="1">
      <c r="B32" s="552"/>
      <c r="C32" s="591"/>
      <c r="D32" s="558"/>
      <c r="E32" s="372"/>
      <c r="F32" s="680"/>
      <c r="G32" s="681"/>
      <c r="H32" s="682"/>
      <c r="I32" s="682"/>
      <c r="J32" s="682"/>
      <c r="K32" s="682"/>
      <c r="L32" s="682"/>
      <c r="M32" s="682"/>
      <c r="N32" s="682"/>
      <c r="O32" s="682"/>
      <c r="P32" s="682"/>
      <c r="Q32" s="682"/>
      <c r="R32" s="682"/>
      <c r="S32" s="682"/>
      <c r="T32" s="682"/>
      <c r="U32" s="682"/>
      <c r="V32" s="682"/>
      <c r="W32" s="682"/>
      <c r="X32" s="682"/>
      <c r="Y32" s="682"/>
      <c r="Z32" s="542"/>
      <c r="AA32" s="542"/>
      <c r="AB32" s="408"/>
      <c r="AC32" s="719">
        <v>2</v>
      </c>
      <c r="AD32" s="761" t="s">
        <v>478</v>
      </c>
      <c r="AE32" s="721"/>
      <c r="AG32" s="724"/>
      <c r="AH32" s="724"/>
      <c r="AI32" s="724"/>
      <c r="AJ32" s="724"/>
      <c r="AK32" s="630"/>
      <c r="AL32" s="611" t="s">
        <v>122</v>
      </c>
      <c r="AM32" s="612">
        <v>1.8</v>
      </c>
      <c r="AN32" s="613">
        <f t="shared" si="1"/>
        <v>0.49409999999999993</v>
      </c>
      <c r="AO32" s="536" t="s">
        <v>121</v>
      </c>
      <c r="AP32" s="614">
        <f>'Harga Satuan'!$J$177</f>
        <v>130000</v>
      </c>
      <c r="AQ32" s="615">
        <f t="shared" si="0"/>
        <v>64232.999999999993</v>
      </c>
      <c r="AR32" s="622"/>
    </row>
    <row r="33" spans="2:66" s="374" customFormat="1" ht="20" customHeight="1">
      <c r="B33" s="552"/>
      <c r="C33" s="591"/>
      <c r="D33" s="558"/>
      <c r="E33" s="557"/>
      <c r="F33" s="680"/>
      <c r="G33" s="683"/>
      <c r="H33" s="682"/>
      <c r="I33" s="682"/>
      <c r="J33" s="682"/>
      <c r="K33" s="682"/>
      <c r="L33" s="682"/>
      <c r="M33" s="682"/>
      <c r="N33" s="682"/>
      <c r="O33" s="682"/>
      <c r="P33" s="682"/>
      <c r="Q33" s="682"/>
      <c r="R33" s="682"/>
      <c r="S33" s="682"/>
      <c r="T33" s="682"/>
      <c r="U33" s="682"/>
      <c r="V33" s="682"/>
      <c r="W33" s="682"/>
      <c r="X33" s="682"/>
      <c r="Y33" s="682"/>
      <c r="Z33" s="542"/>
      <c r="AA33" s="542"/>
      <c r="AB33" s="40"/>
      <c r="AC33" s="716" t="s">
        <v>366</v>
      </c>
      <c r="AD33" s="794" t="s">
        <v>583</v>
      </c>
      <c r="AE33" s="722">
        <f>V24*P79*J107</f>
        <v>6.4</v>
      </c>
      <c r="AF33" s="374" t="s">
        <v>99</v>
      </c>
      <c r="AG33" s="726">
        <f>AN46</f>
        <v>6.4</v>
      </c>
      <c r="AH33" s="731">
        <f>AN47</f>
        <v>19.200000000000003</v>
      </c>
      <c r="AI33" s="731">
        <f>AN48</f>
        <v>1.92</v>
      </c>
      <c r="AJ33" s="729">
        <f>AN49</f>
        <v>0.32000000000000006</v>
      </c>
      <c r="AL33" s="611" t="s">
        <v>124</v>
      </c>
      <c r="AM33" s="616">
        <v>0.3</v>
      </c>
      <c r="AN33" s="613">
        <f t="shared" si="1"/>
        <v>8.2349999999999993E-2</v>
      </c>
      <c r="AO33" s="536" t="s">
        <v>121</v>
      </c>
      <c r="AP33" s="614">
        <f>'Harga Satuan'!$J$179</f>
        <v>150000</v>
      </c>
      <c r="AQ33" s="615">
        <f t="shared" si="0"/>
        <v>12352.499999999998</v>
      </c>
      <c r="BN33" s="374" t="s">
        <v>134</v>
      </c>
    </row>
    <row r="34" spans="2:66" s="374" customFormat="1" ht="20" customHeight="1">
      <c r="B34" s="552"/>
      <c r="C34" s="591"/>
      <c r="D34" s="558"/>
      <c r="E34" s="557"/>
      <c r="F34" s="680"/>
      <c r="G34" s="683"/>
      <c r="H34" s="682"/>
      <c r="I34" s="682"/>
      <c r="J34" s="682"/>
      <c r="K34" s="682"/>
      <c r="L34" s="682"/>
      <c r="M34" s="682"/>
      <c r="N34" s="682"/>
      <c r="O34" s="682"/>
      <c r="P34" s="682"/>
      <c r="Q34" s="682"/>
      <c r="R34" s="682"/>
      <c r="S34" s="682"/>
      <c r="T34" s="682"/>
      <c r="U34" s="682"/>
      <c r="V34" s="682"/>
      <c r="W34" s="682"/>
      <c r="X34" s="682"/>
      <c r="Y34" s="682"/>
      <c r="Z34" s="542"/>
      <c r="AA34" s="542"/>
      <c r="AB34" s="40"/>
      <c r="AC34" s="717"/>
      <c r="AD34" s="717"/>
      <c r="AE34" s="723"/>
      <c r="AG34" s="724"/>
      <c r="AH34" s="724"/>
      <c r="AI34" s="724"/>
      <c r="AJ34" s="724"/>
      <c r="AL34" s="641" t="s">
        <v>145</v>
      </c>
      <c r="AM34" s="642"/>
      <c r="AN34" s="643"/>
      <c r="AO34" s="642"/>
      <c r="AP34" s="640"/>
      <c r="AQ34" s="818"/>
      <c r="BN34" s="374" t="s">
        <v>135</v>
      </c>
    </row>
    <row r="35" spans="2:66" s="374" customFormat="1" ht="20" customHeight="1">
      <c r="B35" s="552"/>
      <c r="C35" s="537"/>
      <c r="D35" s="538"/>
      <c r="E35" s="538"/>
      <c r="F35" s="682"/>
      <c r="G35" s="684"/>
      <c r="H35" s="682"/>
      <c r="I35" s="682"/>
      <c r="J35" s="682"/>
      <c r="K35" s="682"/>
      <c r="L35" s="682"/>
      <c r="M35" s="682"/>
      <c r="N35" s="682"/>
      <c r="O35" s="682"/>
      <c r="P35" s="682"/>
      <c r="Q35" s="682"/>
      <c r="R35" s="682"/>
      <c r="S35" s="682"/>
      <c r="T35" s="682"/>
      <c r="U35" s="682"/>
      <c r="V35" s="682"/>
      <c r="W35" s="682"/>
      <c r="X35" s="682"/>
      <c r="Y35" s="682"/>
      <c r="Z35" s="542"/>
      <c r="AA35" s="542"/>
      <c r="AB35" s="40"/>
      <c r="AC35" s="719">
        <v>3</v>
      </c>
      <c r="AD35" s="761" t="s">
        <v>480</v>
      </c>
      <c r="AE35" s="721"/>
      <c r="AF35" s="539"/>
      <c r="AG35" s="724"/>
      <c r="AH35" s="724"/>
      <c r="AI35" s="724"/>
      <c r="AJ35" s="724"/>
      <c r="AK35" s="594"/>
      <c r="AL35" s="611" t="s">
        <v>468</v>
      </c>
      <c r="AM35" s="616">
        <v>1.2</v>
      </c>
      <c r="AN35" s="613">
        <f t="shared" si="1"/>
        <v>0.32939999999999997</v>
      </c>
      <c r="AO35" s="788" t="s">
        <v>133</v>
      </c>
      <c r="AP35" s="614">
        <f>'Harga Satuan'!$J$148</f>
        <v>6000000</v>
      </c>
      <c r="AQ35" s="623">
        <f>AN35*AP35</f>
        <v>1976399.9999999998</v>
      </c>
      <c r="AR35" s="600"/>
    </row>
    <row r="36" spans="2:66" s="374" customFormat="1" ht="20" customHeight="1">
      <c r="B36" s="552"/>
      <c r="C36" s="537"/>
      <c r="D36" s="538"/>
      <c r="E36" s="538"/>
      <c r="F36" s="684"/>
      <c r="G36" s="684"/>
      <c r="H36" s="682"/>
      <c r="I36" s="682"/>
      <c r="J36" s="682"/>
      <c r="K36" s="682"/>
      <c r="L36" s="682"/>
      <c r="M36" s="682"/>
      <c r="N36" s="682"/>
      <c r="O36" s="682"/>
      <c r="P36" s="682"/>
      <c r="Q36" s="682"/>
      <c r="R36" s="682"/>
      <c r="S36" s="682"/>
      <c r="T36" s="682"/>
      <c r="U36" s="682"/>
      <c r="V36" s="682"/>
      <c r="W36" s="682"/>
      <c r="X36" s="682"/>
      <c r="Y36" s="682"/>
      <c r="Z36" s="542"/>
      <c r="AA36" s="542"/>
      <c r="AB36" s="40"/>
      <c r="AC36" s="716" t="s">
        <v>366</v>
      </c>
      <c r="AD36" s="794" t="s">
        <v>587</v>
      </c>
      <c r="AE36" s="855">
        <f>((Y75-X67-X67)+(Y75-X67-X67)+V87+V87)*X67*V25</f>
        <v>0.8879999999999999</v>
      </c>
      <c r="AF36" s="539"/>
      <c r="AG36" s="724"/>
      <c r="AH36" s="724"/>
      <c r="AI36" s="724"/>
      <c r="AJ36" s="724"/>
      <c r="AL36" s="611" t="s">
        <v>469</v>
      </c>
      <c r="AM36" s="616">
        <v>1.25</v>
      </c>
      <c r="AN36" s="613">
        <f t="shared" ref="AN36" si="2">$AE$30*AM36</f>
        <v>0.34312499999999996</v>
      </c>
      <c r="AO36" s="788" t="s">
        <v>112</v>
      </c>
      <c r="AP36" s="614">
        <f>'Harga Satuan'!J157</f>
        <v>21000</v>
      </c>
      <c r="AQ36" s="623">
        <f>AN36*AP36</f>
        <v>7205.6249999999991</v>
      </c>
    </row>
    <row r="37" spans="2:66" s="374" customFormat="1" ht="20" customHeight="1">
      <c r="B37" s="552"/>
      <c r="C37" s="537"/>
      <c r="D37" s="372"/>
      <c r="E37" s="538"/>
      <c r="F37" s="684"/>
      <c r="G37" s="684"/>
      <c r="H37" s="682"/>
      <c r="I37" s="682"/>
      <c r="J37" s="682"/>
      <c r="K37" s="682"/>
      <c r="L37" s="682"/>
      <c r="M37" s="682"/>
      <c r="N37" s="682"/>
      <c r="O37" s="682"/>
      <c r="P37" s="682"/>
      <c r="Q37" s="682"/>
      <c r="R37" s="682"/>
      <c r="S37" s="682"/>
      <c r="T37" s="682"/>
      <c r="U37" s="682"/>
      <c r="V37" s="682"/>
      <c r="W37" s="682"/>
      <c r="X37" s="682"/>
      <c r="Y37" s="682"/>
      <c r="Z37" s="542"/>
      <c r="AA37" s="542"/>
      <c r="AB37" s="40"/>
      <c r="AC37" s="716"/>
      <c r="AD37" s="544"/>
      <c r="AE37" s="718"/>
      <c r="AF37" s="539"/>
      <c r="AG37" s="724"/>
      <c r="AH37" s="724"/>
      <c r="AI37" s="724"/>
      <c r="AJ37" s="724"/>
      <c r="AK37" s="630"/>
      <c r="AL37" s="611" t="s">
        <v>470</v>
      </c>
      <c r="AM37" s="616">
        <v>1</v>
      </c>
      <c r="AN37" s="613">
        <f>$AE$30*AM37</f>
        <v>0.27449999999999997</v>
      </c>
      <c r="AO37" s="788" t="s">
        <v>112</v>
      </c>
      <c r="AP37" s="614">
        <f>'Harga Satuan'!$J$149</f>
        <v>15000</v>
      </c>
      <c r="AQ37" s="623">
        <f>AN37*AP37</f>
        <v>4117.4999999999991</v>
      </c>
      <c r="AR37" s="600"/>
    </row>
    <row r="38" spans="2:66" s="374" customFormat="1" ht="20" customHeight="1">
      <c r="B38" s="552"/>
      <c r="C38" s="537"/>
      <c r="D38" s="372"/>
      <c r="E38" s="538"/>
      <c r="F38" s="684"/>
      <c r="G38" s="684"/>
      <c r="H38" s="684"/>
      <c r="I38" s="684"/>
      <c r="J38" s="684"/>
      <c r="K38" s="684"/>
      <c r="L38" s="684"/>
      <c r="M38" s="684"/>
      <c r="N38" s="684"/>
      <c r="O38" s="684"/>
      <c r="P38" s="684"/>
      <c r="Q38" s="684"/>
      <c r="R38" s="684"/>
      <c r="S38" s="684"/>
      <c r="T38" s="684"/>
      <c r="U38" s="684"/>
      <c r="V38" s="684"/>
      <c r="W38" s="684"/>
      <c r="X38" s="684"/>
      <c r="Y38" s="684"/>
      <c r="Z38" s="535"/>
      <c r="AA38" s="535"/>
      <c r="AB38" s="40"/>
      <c r="AC38" s="676"/>
      <c r="AD38" s="544"/>
      <c r="AE38" s="857">
        <f>SUM(AE36:AE37)</f>
        <v>0.8879999999999999</v>
      </c>
      <c r="AF38" s="374" t="s">
        <v>99</v>
      </c>
      <c r="AG38" s="731">
        <f>AN61</f>
        <v>0.8879999999999999</v>
      </c>
      <c r="AH38" s="731">
        <f>AN62</f>
        <v>2.6639999999999997</v>
      </c>
      <c r="AI38" s="731">
        <f>AN63</f>
        <v>0.26639999999999997</v>
      </c>
      <c r="AJ38" s="731">
        <f>AN64</f>
        <v>4.4399999999999995E-2</v>
      </c>
      <c r="AK38" s="630"/>
      <c r="AL38" s="624"/>
      <c r="AM38" s="625"/>
      <c r="AN38" s="626"/>
      <c r="AO38" s="627"/>
      <c r="AP38" s="628"/>
      <c r="AQ38" s="629">
        <f>SUM(AQ30:AQ37)</f>
        <v>2805458.6249999995</v>
      </c>
      <c r="AR38" s="600"/>
    </row>
    <row r="39" spans="2:66" s="374" customFormat="1" ht="20" customHeight="1">
      <c r="B39" s="552"/>
      <c r="C39" s="537"/>
      <c r="D39" s="538"/>
      <c r="E39" s="538"/>
      <c r="F39" s="684"/>
      <c r="G39" s="684"/>
      <c r="H39" s="684"/>
      <c r="I39" s="684"/>
      <c r="J39" s="684"/>
      <c r="K39" s="684"/>
      <c r="L39" s="684"/>
      <c r="M39" s="684"/>
      <c r="N39" s="684"/>
      <c r="O39" s="684"/>
      <c r="P39" s="684"/>
      <c r="Q39" s="684"/>
      <c r="R39" s="684"/>
      <c r="S39" s="684"/>
      <c r="T39" s="684"/>
      <c r="U39" s="684"/>
      <c r="V39" s="684"/>
      <c r="W39" s="684"/>
      <c r="X39" s="684"/>
      <c r="Y39" s="684"/>
      <c r="Z39" s="546"/>
      <c r="AA39" s="546"/>
      <c r="AB39" s="560"/>
      <c r="AC39" s="677"/>
      <c r="AD39" s="673"/>
      <c r="AE39" s="559"/>
      <c r="AF39" s="534"/>
      <c r="AG39" s="724"/>
      <c r="AH39" s="724"/>
      <c r="AI39" s="724"/>
      <c r="AJ39" s="724"/>
      <c r="AK39" s="630"/>
      <c r="AL39" s="631" t="s">
        <v>342</v>
      </c>
      <c r="AM39" s="631"/>
      <c r="AN39" s="631"/>
      <c r="AO39" s="631"/>
      <c r="AP39" s="632"/>
      <c r="AQ39" s="633"/>
      <c r="AR39" s="600"/>
    </row>
    <row r="40" spans="2:66" s="374" customFormat="1" ht="20" customHeight="1">
      <c r="B40" s="552"/>
      <c r="C40" s="537"/>
      <c r="D40" s="538"/>
      <c r="E40" s="538"/>
      <c r="F40" s="684"/>
      <c r="G40" s="684"/>
      <c r="H40" s="684"/>
      <c r="I40" s="684"/>
      <c r="J40" s="684"/>
      <c r="K40" s="684"/>
      <c r="L40" s="684"/>
      <c r="M40" s="684"/>
      <c r="N40" s="684"/>
      <c r="O40" s="684"/>
      <c r="P40" s="684"/>
      <c r="Q40" s="684"/>
      <c r="R40" s="684"/>
      <c r="S40" s="684"/>
      <c r="T40" s="684"/>
      <c r="U40" s="684"/>
      <c r="V40" s="684"/>
      <c r="W40" s="684"/>
      <c r="X40" s="684"/>
      <c r="Y40" s="684"/>
      <c r="Z40" s="13"/>
      <c r="AA40" s="13"/>
      <c r="AB40" s="40"/>
      <c r="AC40" s="719">
        <v>4</v>
      </c>
      <c r="AD40" s="761" t="s">
        <v>485</v>
      </c>
      <c r="AE40" s="721"/>
      <c r="AF40" s="539"/>
      <c r="AG40" s="724"/>
      <c r="AH40" s="724"/>
      <c r="AI40" s="724"/>
      <c r="AJ40" s="724"/>
      <c r="AK40" s="630"/>
      <c r="AL40" s="783" t="s">
        <v>473</v>
      </c>
      <c r="AM40" s="634">
        <f>AN35</f>
        <v>0.32939999999999997</v>
      </c>
      <c r="AN40" s="631" t="s">
        <v>344</v>
      </c>
      <c r="AO40" s="631">
        <f>0.05*0.15*4</f>
        <v>0.03</v>
      </c>
      <c r="AP40" s="635" t="s">
        <v>146</v>
      </c>
      <c r="AQ40" s="784">
        <f>AM40/AO40</f>
        <v>10.979999999999999</v>
      </c>
      <c r="AR40" s="787" t="s">
        <v>450</v>
      </c>
    </row>
    <row r="41" spans="2:66" s="374" customFormat="1" ht="20" customHeight="1">
      <c r="B41" s="552"/>
      <c r="C41" s="537"/>
      <c r="D41" s="538"/>
      <c r="E41" s="538"/>
      <c r="F41" s="684"/>
      <c r="G41" s="684"/>
      <c r="H41" s="684"/>
      <c r="I41" s="684"/>
      <c r="J41" s="684"/>
      <c r="K41" s="684"/>
      <c r="L41" s="684"/>
      <c r="M41" s="684"/>
      <c r="N41" s="684"/>
      <c r="O41" s="684"/>
      <c r="P41" s="684"/>
      <c r="Q41" s="684"/>
      <c r="R41" s="684"/>
      <c r="S41" s="684"/>
      <c r="T41" s="684"/>
      <c r="U41" s="684"/>
      <c r="V41" s="684"/>
      <c r="W41" s="684"/>
      <c r="X41" s="684"/>
      <c r="Y41" s="684"/>
      <c r="Z41" s="535"/>
      <c r="AA41" s="535"/>
      <c r="AB41" s="579"/>
      <c r="AC41" s="716" t="s">
        <v>366</v>
      </c>
      <c r="AD41" s="794" t="s">
        <v>590</v>
      </c>
      <c r="AE41" s="855">
        <f>'ATAP DAN PLAFOND'!X25+'ATAP DAN PLAFOND'!X25+'ATAP DAN PLAFOND'!X24+'ATAP DAN PLAFOND'!X24</f>
        <v>1.3</v>
      </c>
      <c r="AF41" s="539"/>
      <c r="AG41" s="724"/>
      <c r="AH41" s="724"/>
      <c r="AI41" s="724"/>
      <c r="AJ41" s="724"/>
      <c r="AK41" s="630"/>
    </row>
    <row r="42" spans="2:66" s="374" customFormat="1" ht="20" customHeight="1">
      <c r="B42" s="552"/>
      <c r="C42" s="537"/>
      <c r="D42" s="538"/>
      <c r="E42" s="538"/>
      <c r="F42" s="684"/>
      <c r="G42" s="684"/>
      <c r="H42" s="684"/>
      <c r="I42" s="684"/>
      <c r="J42" s="684"/>
      <c r="K42" s="684"/>
      <c r="L42" s="684"/>
      <c r="M42" s="684"/>
      <c r="N42" s="684"/>
      <c r="O42" s="684"/>
      <c r="P42" s="684"/>
      <c r="Q42" s="684"/>
      <c r="R42" s="684"/>
      <c r="S42" s="684"/>
      <c r="T42" s="684"/>
      <c r="U42" s="684"/>
      <c r="V42" s="684"/>
      <c r="W42" s="684"/>
      <c r="X42" s="684"/>
      <c r="Y42" s="684"/>
      <c r="Z42" s="13"/>
      <c r="AA42" s="13"/>
      <c r="AB42" s="408"/>
      <c r="AC42" s="716"/>
      <c r="AD42" s="544"/>
      <c r="AE42" s="718"/>
      <c r="AF42" s="539"/>
      <c r="AG42" s="724"/>
      <c r="AH42" s="724"/>
      <c r="AI42" s="724"/>
      <c r="AJ42" s="724"/>
      <c r="AK42" s="594"/>
      <c r="AL42" s="762" t="s">
        <v>475</v>
      </c>
      <c r="AM42" s="596"/>
      <c r="AN42" s="596"/>
      <c r="AO42" s="597"/>
      <c r="AP42" s="598"/>
      <c r="AQ42" s="636"/>
    </row>
    <row r="43" spans="2:66" s="374" customFormat="1" ht="20" customHeight="1">
      <c r="B43" s="552"/>
      <c r="C43" s="537"/>
      <c r="D43" s="538"/>
      <c r="E43" s="538"/>
      <c r="F43" s="684"/>
      <c r="G43" s="684"/>
      <c r="H43" s="684"/>
      <c r="I43" s="684"/>
      <c r="J43" s="684"/>
      <c r="K43" s="684"/>
      <c r="L43" s="684"/>
      <c r="M43" s="684"/>
      <c r="N43" s="684"/>
      <c r="O43" s="684"/>
      <c r="P43" s="684"/>
      <c r="Q43" s="684"/>
      <c r="R43" s="684"/>
      <c r="S43" s="684"/>
      <c r="T43" s="684"/>
      <c r="U43" s="684"/>
      <c r="V43" s="684"/>
      <c r="W43" s="684"/>
      <c r="X43" s="684"/>
      <c r="Y43" s="684"/>
      <c r="Z43" s="13"/>
      <c r="AA43" s="13"/>
      <c r="AB43" s="40"/>
      <c r="AC43" s="676"/>
      <c r="AD43" s="544"/>
      <c r="AE43" s="857">
        <f>SUM(AE41:AE42)</f>
        <v>1.3</v>
      </c>
      <c r="AF43" s="374" t="s">
        <v>105</v>
      </c>
      <c r="AG43" s="748">
        <f>AN80</f>
        <v>0.13</v>
      </c>
      <c r="AH43" s="731">
        <f>AN81</f>
        <v>2.6000000000000002E-2</v>
      </c>
      <c r="AI43" s="731">
        <f>AN82</f>
        <v>2.6000000000000003E-3</v>
      </c>
      <c r="AJ43" s="749">
        <f>AN83</f>
        <v>6.5000000000000006E-3</v>
      </c>
      <c r="AK43" s="630"/>
      <c r="AL43" s="1178" t="str">
        <f>AD32</f>
        <v>PEMASANGAN DAUN PINTU</v>
      </c>
      <c r="AM43" s="1179"/>
      <c r="AN43" s="1179"/>
      <c r="AO43" s="1179"/>
      <c r="AP43" s="1179"/>
      <c r="AQ43" s="1180"/>
      <c r="AR43" s="600"/>
    </row>
    <row r="44" spans="2:66" s="374" customFormat="1" ht="20" customHeight="1" thickBot="1">
      <c r="B44" s="552"/>
      <c r="C44" s="537"/>
      <c r="D44" s="538"/>
      <c r="E44" s="538"/>
      <c r="F44" s="684"/>
      <c r="G44" s="684"/>
      <c r="H44" s="681"/>
      <c r="I44" s="681"/>
      <c r="J44" s="681"/>
      <c r="K44" s="681"/>
      <c r="L44" s="681"/>
      <c r="M44" s="681"/>
      <c r="N44" s="681"/>
      <c r="O44" s="681"/>
      <c r="P44" s="681"/>
      <c r="Q44" s="681"/>
      <c r="R44" s="681"/>
      <c r="S44" s="681"/>
      <c r="T44" s="681"/>
      <c r="U44" s="681"/>
      <c r="V44" s="681"/>
      <c r="W44" s="681"/>
      <c r="X44" s="681"/>
      <c r="Y44" s="681"/>
      <c r="Z44" s="558"/>
      <c r="AA44" s="558"/>
      <c r="AB44" s="40"/>
      <c r="AC44" s="676"/>
      <c r="AD44" s="544"/>
      <c r="AE44" s="559"/>
      <c r="AF44" s="374" t="s">
        <v>372</v>
      </c>
      <c r="AG44" s="726">
        <f>SUM(AG29:AG43)</f>
        <v>9.0650000000000013</v>
      </c>
      <c r="AH44" s="726">
        <f t="shared" ref="AH44:AJ44" si="3">SUM(AH29:AH43)</f>
        <v>26.831</v>
      </c>
      <c r="AI44" s="726">
        <f t="shared" si="3"/>
        <v>2.6831</v>
      </c>
      <c r="AJ44" s="726">
        <f t="shared" si="3"/>
        <v>0.45325000000000004</v>
      </c>
      <c r="AK44" s="630"/>
      <c r="AL44" s="637" t="s">
        <v>139</v>
      </c>
      <c r="AM44" s="638" t="s">
        <v>140</v>
      </c>
      <c r="AN44" s="639" t="s">
        <v>141</v>
      </c>
      <c r="AO44" s="638" t="s">
        <v>142</v>
      </c>
      <c r="AP44" s="640" t="s">
        <v>143</v>
      </c>
      <c r="AQ44" s="818" t="s">
        <v>144</v>
      </c>
      <c r="AR44" s="600"/>
    </row>
    <row r="45" spans="2:66" s="374" customFormat="1" ht="20" customHeight="1">
      <c r="B45" s="552"/>
      <c r="C45" s="537"/>
      <c r="D45" s="538"/>
      <c r="E45" s="538"/>
      <c r="F45" s="684"/>
      <c r="G45" s="684"/>
      <c r="H45" s="684"/>
      <c r="I45" s="684"/>
      <c r="J45" s="684"/>
      <c r="K45" s="684"/>
      <c r="L45" s="684"/>
      <c r="M45" s="684"/>
      <c r="N45" s="684"/>
      <c r="O45" s="684"/>
      <c r="P45" s="684"/>
      <c r="Q45" s="684"/>
      <c r="R45" s="684"/>
      <c r="S45" s="684"/>
      <c r="T45" s="684"/>
      <c r="U45" s="684"/>
      <c r="V45" s="684"/>
      <c r="W45" s="684"/>
      <c r="X45" s="684"/>
      <c r="Y45" s="684"/>
      <c r="Z45" s="13"/>
      <c r="AA45" s="13"/>
      <c r="AB45" s="40"/>
      <c r="AC45" s="676"/>
      <c r="AD45" s="545"/>
      <c r="AE45" s="559"/>
      <c r="AF45" s="534"/>
      <c r="AG45" s="724"/>
      <c r="AH45" s="724"/>
      <c r="AI45" s="724"/>
      <c r="AJ45" s="724"/>
      <c r="AK45" s="630"/>
      <c r="AL45" s="641" t="s">
        <v>147</v>
      </c>
      <c r="AM45" s="642"/>
      <c r="AN45" s="643"/>
      <c r="AO45" s="642"/>
      <c r="AP45" s="640"/>
      <c r="AQ45" s="818"/>
      <c r="AR45" s="600"/>
    </row>
    <row r="46" spans="2:66" s="374" customFormat="1" ht="20" customHeight="1">
      <c r="B46" s="552"/>
      <c r="C46" s="537"/>
      <c r="D46" s="538"/>
      <c r="E46" s="538"/>
      <c r="F46" s="684"/>
      <c r="G46" s="684"/>
      <c r="H46" s="684"/>
      <c r="I46" s="684"/>
      <c r="J46" s="684"/>
      <c r="K46" s="684"/>
      <c r="L46" s="684"/>
      <c r="M46" s="684"/>
      <c r="N46" s="684"/>
      <c r="O46" s="684"/>
      <c r="P46" s="684"/>
      <c r="Q46" s="684"/>
      <c r="R46" s="684"/>
      <c r="S46" s="684"/>
      <c r="T46" s="684"/>
      <c r="U46" s="684"/>
      <c r="V46" s="684"/>
      <c r="W46" s="684"/>
      <c r="X46" s="684"/>
      <c r="Y46" s="684"/>
      <c r="Z46" s="13"/>
      <c r="AA46" s="13"/>
      <c r="AB46" s="40"/>
      <c r="AC46" s="676"/>
      <c r="AD46" s="544"/>
      <c r="AE46" s="580"/>
      <c r="AF46" s="534"/>
      <c r="AG46" s="724"/>
      <c r="AH46" s="724"/>
      <c r="AI46" s="724"/>
      <c r="AJ46" s="724"/>
      <c r="AK46" s="630"/>
      <c r="AL46" s="611" t="s">
        <v>120</v>
      </c>
      <c r="AM46" s="791">
        <v>1</v>
      </c>
      <c r="AN46" s="613">
        <f>$AE$33*AM46</f>
        <v>6.4</v>
      </c>
      <c r="AO46" s="536" t="s">
        <v>121</v>
      </c>
      <c r="AP46" s="614">
        <f>'Harga Satuan'!$J$176</f>
        <v>90000</v>
      </c>
      <c r="AQ46" s="645">
        <f t="shared" ref="AQ46:AQ49" si="4">AN46*AP46</f>
        <v>576000</v>
      </c>
      <c r="AR46" s="600"/>
    </row>
    <row r="47" spans="2:66" s="374" customFormat="1" ht="20" customHeight="1">
      <c r="B47" s="552"/>
      <c r="C47" s="537"/>
      <c r="D47" s="538"/>
      <c r="E47" s="538"/>
      <c r="F47" s="684"/>
      <c r="G47" s="684"/>
      <c r="H47" s="684"/>
      <c r="I47" s="684"/>
      <c r="J47" s="684"/>
      <c r="K47" s="684"/>
      <c r="L47" s="684"/>
      <c r="M47" s="684"/>
      <c r="N47" s="684"/>
      <c r="O47" s="684"/>
      <c r="P47" s="684"/>
      <c r="Q47" s="684"/>
      <c r="R47" s="684"/>
      <c r="S47" s="684"/>
      <c r="T47" s="684"/>
      <c r="U47" s="684"/>
      <c r="V47" s="684"/>
      <c r="W47" s="684"/>
      <c r="X47" s="684"/>
      <c r="Y47" s="684"/>
      <c r="Z47" s="13"/>
      <c r="AA47" s="13"/>
      <c r="AB47" s="40"/>
      <c r="AC47" s="676"/>
      <c r="AD47" s="545"/>
      <c r="AE47" s="559"/>
      <c r="AF47" s="534"/>
      <c r="AG47" s="724"/>
      <c r="AH47" s="724"/>
      <c r="AI47" s="724"/>
      <c r="AJ47" s="724"/>
      <c r="AK47" s="630"/>
      <c r="AL47" s="611" t="s">
        <v>123</v>
      </c>
      <c r="AM47" s="616">
        <v>3</v>
      </c>
      <c r="AN47" s="613">
        <f t="shared" ref="AN47:AN49" si="5">$AE$33*AM47</f>
        <v>19.200000000000003</v>
      </c>
      <c r="AO47" s="536" t="s">
        <v>121</v>
      </c>
      <c r="AP47" s="614">
        <f>'Harga Satuan'!$J$178</f>
        <v>120000</v>
      </c>
      <c r="AQ47" s="646">
        <f t="shared" si="4"/>
        <v>2304000.0000000005</v>
      </c>
      <c r="AR47" s="600"/>
    </row>
    <row r="48" spans="2:66" s="374" customFormat="1" ht="20" customHeight="1">
      <c r="B48" s="552"/>
      <c r="C48" s="537"/>
      <c r="D48" s="538"/>
      <c r="E48" s="538"/>
      <c r="F48" s="684"/>
      <c r="G48" s="684"/>
      <c r="H48" s="684"/>
      <c r="I48" s="684"/>
      <c r="J48" s="684"/>
      <c r="K48" s="684"/>
      <c r="L48" s="684"/>
      <c r="M48" s="684"/>
      <c r="N48" s="684"/>
      <c r="O48" s="684"/>
      <c r="P48" s="684"/>
      <c r="Q48" s="684"/>
      <c r="R48" s="684"/>
      <c r="S48" s="684"/>
      <c r="T48" s="684"/>
      <c r="U48" s="684"/>
      <c r="V48" s="684"/>
      <c r="W48" s="684"/>
      <c r="X48" s="684"/>
      <c r="Y48" s="684"/>
      <c r="Z48" s="13"/>
      <c r="AA48" s="13"/>
      <c r="AB48" s="40"/>
      <c r="AC48" s="676"/>
      <c r="AD48" s="581"/>
      <c r="AE48" s="580"/>
      <c r="AF48" s="534"/>
      <c r="AG48" s="724"/>
      <c r="AH48" s="724"/>
      <c r="AI48" s="724"/>
      <c r="AJ48" s="724"/>
      <c r="AK48" s="630"/>
      <c r="AL48" s="611" t="s">
        <v>122</v>
      </c>
      <c r="AM48" s="612">
        <v>0.3</v>
      </c>
      <c r="AN48" s="613">
        <f t="shared" si="5"/>
        <v>1.92</v>
      </c>
      <c r="AO48" s="536" t="s">
        <v>121</v>
      </c>
      <c r="AP48" s="614">
        <f>'Harga Satuan'!$J$177</f>
        <v>130000</v>
      </c>
      <c r="AQ48" s="615">
        <f t="shared" si="4"/>
        <v>249600</v>
      </c>
      <c r="AR48" s="600"/>
    </row>
    <row r="49" spans="2:44" s="374" customFormat="1" ht="20" customHeight="1">
      <c r="B49" s="552"/>
      <c r="C49" s="537"/>
      <c r="D49" s="538"/>
      <c r="E49" s="538"/>
      <c r="F49" s="684"/>
      <c r="G49" s="684"/>
      <c r="H49" s="684"/>
      <c r="I49" s="684"/>
      <c r="J49" s="684"/>
      <c r="K49" s="684"/>
      <c r="L49" s="684"/>
      <c r="M49" s="684"/>
      <c r="N49" s="684"/>
      <c r="O49" s="684"/>
      <c r="P49" s="684"/>
      <c r="Q49" s="684"/>
      <c r="R49" s="684"/>
      <c r="S49" s="684"/>
      <c r="T49" s="684"/>
      <c r="U49" s="684"/>
      <c r="V49" s="684"/>
      <c r="W49" s="684"/>
      <c r="X49" s="684"/>
      <c r="Y49" s="684"/>
      <c r="Z49" s="13"/>
      <c r="AA49" s="13"/>
      <c r="AB49" s="40"/>
      <c r="AC49" s="676"/>
      <c r="AD49" s="545"/>
      <c r="AE49" s="559"/>
      <c r="AF49" s="534"/>
      <c r="AG49" s="724"/>
      <c r="AH49" s="724"/>
      <c r="AI49" s="724"/>
      <c r="AJ49" s="724"/>
      <c r="AL49" s="611" t="s">
        <v>124</v>
      </c>
      <c r="AM49" s="616">
        <v>0.05</v>
      </c>
      <c r="AN49" s="613">
        <f t="shared" si="5"/>
        <v>0.32000000000000006</v>
      </c>
      <c r="AO49" s="536" t="s">
        <v>121</v>
      </c>
      <c r="AP49" s="614">
        <f>'Harga Satuan'!$J$179</f>
        <v>150000</v>
      </c>
      <c r="AQ49" s="615">
        <f t="shared" si="4"/>
        <v>48000.000000000007</v>
      </c>
      <c r="AR49" s="600"/>
    </row>
    <row r="50" spans="2:44" s="374" customFormat="1" ht="20" customHeight="1">
      <c r="B50" s="552"/>
      <c r="C50" s="537"/>
      <c r="D50" s="538"/>
      <c r="E50" s="538"/>
      <c r="F50" s="684"/>
      <c r="G50" s="684"/>
      <c r="H50" s="684"/>
      <c r="I50" s="684"/>
      <c r="J50" s="684"/>
      <c r="K50" s="684"/>
      <c r="L50" s="684"/>
      <c r="M50" s="684"/>
      <c r="N50" s="684"/>
      <c r="O50" s="684"/>
      <c r="P50" s="684"/>
      <c r="Q50" s="684"/>
      <c r="R50" s="684"/>
      <c r="S50" s="684"/>
      <c r="T50" s="684"/>
      <c r="U50" s="684"/>
      <c r="V50" s="684"/>
      <c r="W50" s="684"/>
      <c r="X50" s="684"/>
      <c r="Y50" s="684"/>
      <c r="Z50" s="13"/>
      <c r="AA50" s="13"/>
      <c r="AB50" s="40"/>
      <c r="AC50" s="676"/>
      <c r="AD50" s="544"/>
      <c r="AE50" s="580"/>
      <c r="AF50" s="534"/>
      <c r="AG50" s="724"/>
      <c r="AH50" s="724"/>
      <c r="AI50" s="724"/>
      <c r="AJ50" s="724"/>
      <c r="AL50" s="641" t="s">
        <v>145</v>
      </c>
      <c r="AM50" s="642"/>
      <c r="AN50" s="643"/>
      <c r="AO50" s="642"/>
      <c r="AP50" s="640"/>
      <c r="AQ50" s="818"/>
      <c r="AR50" s="622"/>
    </row>
    <row r="51" spans="2:44" s="374" customFormat="1" ht="20" customHeight="1">
      <c r="B51" s="552"/>
      <c r="C51" s="537"/>
      <c r="D51" s="538"/>
      <c r="E51" s="538"/>
      <c r="F51" s="684"/>
      <c r="G51" s="684"/>
      <c r="H51" s="684"/>
      <c r="I51" s="684"/>
      <c r="J51" s="684"/>
      <c r="K51" s="684"/>
      <c r="L51" s="684"/>
      <c r="M51" s="684"/>
      <c r="N51" s="684"/>
      <c r="O51" s="684"/>
      <c r="P51" s="684"/>
      <c r="Q51" s="684"/>
      <c r="R51" s="684"/>
      <c r="S51" s="684"/>
      <c r="T51" s="684"/>
      <c r="U51" s="684"/>
      <c r="V51" s="684"/>
      <c r="W51" s="684"/>
      <c r="X51" s="684"/>
      <c r="Y51" s="684"/>
      <c r="Z51" s="13"/>
      <c r="AA51" s="13"/>
      <c r="AB51" s="40"/>
      <c r="AC51" s="676"/>
      <c r="AD51" s="545"/>
      <c r="AE51" s="559"/>
      <c r="AF51" s="534"/>
      <c r="AG51" s="724"/>
      <c r="AH51" s="724"/>
      <c r="AI51" s="724"/>
      <c r="AJ51" s="819"/>
      <c r="AK51" s="594"/>
      <c r="AL51" s="611" t="s">
        <v>476</v>
      </c>
      <c r="AM51" s="616">
        <v>0.04</v>
      </c>
      <c r="AN51" s="613">
        <f>$AE$33*AM51</f>
        <v>0.25600000000000001</v>
      </c>
      <c r="AO51" s="788" t="s">
        <v>133</v>
      </c>
      <c r="AP51" s="614">
        <f>'Harga Satuan'!$J$148</f>
        <v>6000000</v>
      </c>
      <c r="AQ51" s="623">
        <f>AN51*AP51</f>
        <v>1536000</v>
      </c>
      <c r="AR51" s="622"/>
    </row>
    <row r="52" spans="2:44" s="374" customFormat="1" ht="20" customHeight="1">
      <c r="B52" s="552"/>
      <c r="C52" s="537"/>
      <c r="D52" s="538"/>
      <c r="E52" s="538"/>
      <c r="F52" s="684"/>
      <c r="G52" s="684"/>
      <c r="H52" s="684"/>
      <c r="I52" s="684"/>
      <c r="J52" s="684"/>
      <c r="K52" s="684"/>
      <c r="L52" s="684"/>
      <c r="M52" s="684"/>
      <c r="N52" s="684"/>
      <c r="O52" s="684"/>
      <c r="P52" s="684"/>
      <c r="Q52" s="684"/>
      <c r="R52" s="684"/>
      <c r="S52" s="684"/>
      <c r="T52" s="684"/>
      <c r="U52" s="684"/>
      <c r="V52" s="684"/>
      <c r="W52" s="684"/>
      <c r="X52" s="684"/>
      <c r="Y52" s="684"/>
      <c r="Z52" s="13"/>
      <c r="AA52" s="13"/>
      <c r="AB52" s="40"/>
      <c r="AC52" s="676"/>
      <c r="AD52" s="581"/>
      <c r="AE52" s="582"/>
      <c r="AF52" s="534"/>
      <c r="AG52" s="724"/>
      <c r="AH52" s="724"/>
      <c r="AI52" s="724"/>
      <c r="AJ52" s="724"/>
      <c r="AK52" s="630"/>
      <c r="AL52" s="611" t="s">
        <v>477</v>
      </c>
      <c r="AM52" s="616">
        <v>0.5</v>
      </c>
      <c r="AN52" s="613">
        <f t="shared" ref="AN52" si="6">$AE$33*AM52</f>
        <v>3.2</v>
      </c>
      <c r="AO52" s="788" t="s">
        <v>112</v>
      </c>
      <c r="AP52" s="614">
        <f>'Harga Satuan'!$J$149</f>
        <v>15000</v>
      </c>
      <c r="AQ52" s="623">
        <f>AN52*AP52</f>
        <v>48000</v>
      </c>
      <c r="AR52" s="622"/>
    </row>
    <row r="53" spans="2:44" s="374" customFormat="1" ht="20" customHeight="1">
      <c r="B53" s="552"/>
      <c r="C53" s="537"/>
      <c r="D53" s="538"/>
      <c r="E53" s="538"/>
      <c r="F53" s="684"/>
      <c r="G53" s="684"/>
      <c r="H53" s="684"/>
      <c r="I53" s="684"/>
      <c r="J53" s="684"/>
      <c r="K53" s="684"/>
      <c r="L53" s="684"/>
      <c r="M53" s="684"/>
      <c r="N53" s="684"/>
      <c r="O53" s="684"/>
      <c r="P53" s="684"/>
      <c r="Q53" s="684"/>
      <c r="R53" s="684"/>
      <c r="S53" s="684"/>
      <c r="T53" s="684"/>
      <c r="U53" s="684"/>
      <c r="V53" s="684"/>
      <c r="W53" s="684"/>
      <c r="X53" s="684"/>
      <c r="Y53" s="684"/>
      <c r="Z53" s="13"/>
      <c r="AA53" s="13"/>
      <c r="AB53" s="40"/>
      <c r="AC53" s="678"/>
      <c r="AD53" s="545"/>
      <c r="AE53" s="559"/>
      <c r="AF53" s="534"/>
      <c r="AG53" s="724"/>
      <c r="AH53" s="724"/>
      <c r="AI53" s="724"/>
      <c r="AJ53" s="724"/>
      <c r="AK53" s="630"/>
      <c r="AL53" s="624"/>
      <c r="AM53" s="625"/>
      <c r="AN53" s="626"/>
      <c r="AO53" s="627"/>
      <c r="AP53" s="628"/>
      <c r="AQ53" s="629">
        <f>SUM(AQ46:AQ52)</f>
        <v>4761600</v>
      </c>
      <c r="AR53" s="622"/>
    </row>
    <row r="54" spans="2:44" s="374" customFormat="1" ht="20" customHeight="1">
      <c r="B54" s="552"/>
      <c r="C54" s="537"/>
      <c r="D54" s="1201"/>
      <c r="E54" s="1201"/>
      <c r="F54" s="684"/>
      <c r="G54" s="684"/>
      <c r="H54" s="684"/>
      <c r="I54" s="684"/>
      <c r="J54" s="684"/>
      <c r="K54" s="684"/>
      <c r="L54" s="684"/>
      <c r="M54" s="684"/>
      <c r="N54" s="684"/>
      <c r="O54" s="684"/>
      <c r="P54" s="684"/>
      <c r="Q54" s="684"/>
      <c r="R54" s="684"/>
      <c r="S54" s="684"/>
      <c r="T54" s="684"/>
      <c r="U54" s="684"/>
      <c r="V54" s="684"/>
      <c r="W54" s="684"/>
      <c r="X54" s="684"/>
      <c r="Y54" s="684"/>
      <c r="Z54" s="13"/>
      <c r="AA54" s="13"/>
      <c r="AB54" s="40"/>
      <c r="AC54" s="676"/>
      <c r="AD54" s="581"/>
      <c r="AE54" s="559"/>
      <c r="AF54" s="534"/>
      <c r="AG54" s="724"/>
      <c r="AH54" s="724"/>
      <c r="AI54" s="724"/>
      <c r="AJ54" s="724"/>
      <c r="AK54" s="630"/>
      <c r="AL54" s="631" t="s">
        <v>342</v>
      </c>
      <c r="AM54" s="631"/>
      <c r="AN54" s="631"/>
      <c r="AO54" s="631"/>
      <c r="AP54" s="632"/>
      <c r="AQ54" s="633"/>
      <c r="AR54" s="622"/>
    </row>
    <row r="55" spans="2:44" s="374" customFormat="1" ht="20" customHeight="1">
      <c r="B55" s="552"/>
      <c r="C55" s="537"/>
      <c r="D55" s="538"/>
      <c r="E55" s="538"/>
      <c r="F55" s="684"/>
      <c r="G55" s="684"/>
      <c r="H55" s="684"/>
      <c r="I55" s="684"/>
      <c r="J55" s="684"/>
      <c r="K55" s="684"/>
      <c r="L55" s="684"/>
      <c r="M55" s="684"/>
      <c r="N55" s="684"/>
      <c r="O55" s="684"/>
      <c r="P55" s="684"/>
      <c r="Q55" s="684"/>
      <c r="R55" s="684"/>
      <c r="S55" s="684"/>
      <c r="T55" s="684"/>
      <c r="U55" s="684"/>
      <c r="V55" s="684"/>
      <c r="W55" s="684"/>
      <c r="X55" s="684"/>
      <c r="Y55" s="684"/>
      <c r="Z55" s="13"/>
      <c r="AA55" s="13"/>
      <c r="AB55" s="40"/>
      <c r="AC55" s="678"/>
      <c r="AD55" s="545"/>
      <c r="AE55" s="543"/>
      <c r="AF55" s="539"/>
      <c r="AG55" s="724"/>
      <c r="AH55" s="724"/>
      <c r="AI55" s="724"/>
      <c r="AJ55" s="724"/>
      <c r="AK55" s="630"/>
      <c r="AL55" s="783" t="s">
        <v>481</v>
      </c>
      <c r="AM55" s="634">
        <f>AN51</f>
        <v>0.25600000000000001</v>
      </c>
      <c r="AN55" s="631" t="s">
        <v>344</v>
      </c>
      <c r="AO55" s="631">
        <f>0.02*0.2*4</f>
        <v>1.6E-2</v>
      </c>
      <c r="AP55" s="635" t="s">
        <v>146</v>
      </c>
      <c r="AQ55" s="784">
        <f>AM55/AO55</f>
        <v>16</v>
      </c>
      <c r="AR55" s="622" t="s">
        <v>482</v>
      </c>
    </row>
    <row r="56" spans="2:44" s="374" customFormat="1" ht="20" customHeight="1">
      <c r="B56" s="552"/>
      <c r="C56" s="537"/>
      <c r="D56" s="538"/>
      <c r="E56" s="538"/>
      <c r="F56" s="684"/>
      <c r="G56" s="684"/>
      <c r="H56" s="684"/>
      <c r="I56" s="684"/>
      <c r="J56" s="684"/>
      <c r="K56" s="684"/>
      <c r="L56" s="684"/>
      <c r="M56" s="684"/>
      <c r="N56" s="684"/>
      <c r="O56" s="684"/>
      <c r="P56" s="684"/>
      <c r="Q56" s="684"/>
      <c r="R56" s="684"/>
      <c r="S56" s="684"/>
      <c r="T56" s="684"/>
      <c r="U56" s="684"/>
      <c r="V56" s="684"/>
      <c r="W56" s="684"/>
      <c r="X56" s="684"/>
      <c r="Y56" s="684"/>
      <c r="Z56" s="13"/>
      <c r="AA56" s="13"/>
      <c r="AB56" s="40"/>
      <c r="AC56" s="678"/>
      <c r="AD56" s="545"/>
      <c r="AE56" s="543"/>
      <c r="AF56" s="539"/>
      <c r="AG56" s="724"/>
      <c r="AH56" s="724"/>
      <c r="AI56" s="724"/>
      <c r="AJ56" s="724"/>
      <c r="AK56" s="187"/>
      <c r="AL56" s="842"/>
      <c r="AM56" s="843"/>
      <c r="AN56" s="626"/>
      <c r="AO56" s="627"/>
      <c r="AP56" s="628"/>
      <c r="AQ56" s="833"/>
      <c r="AR56" s="622"/>
    </row>
    <row r="57" spans="2:44" s="374" customFormat="1" ht="20" customHeight="1">
      <c r="B57" s="552"/>
      <c r="C57" s="537"/>
      <c r="D57" s="538"/>
      <c r="E57" s="538"/>
      <c r="F57" s="684"/>
      <c r="G57" s="684"/>
      <c r="H57" s="684"/>
      <c r="I57" s="684"/>
      <c r="J57" s="684"/>
      <c r="K57" s="684"/>
      <c r="L57" s="684"/>
      <c r="M57" s="684"/>
      <c r="N57" s="684"/>
      <c r="O57" s="684"/>
      <c r="P57" s="684"/>
      <c r="Q57" s="684"/>
      <c r="R57" s="684"/>
      <c r="S57" s="684"/>
      <c r="T57" s="684"/>
      <c r="U57" s="684"/>
      <c r="V57" s="684"/>
      <c r="W57" s="684"/>
      <c r="X57" s="684"/>
      <c r="Y57" s="684"/>
      <c r="Z57" s="13"/>
      <c r="AA57" s="13"/>
      <c r="AB57" s="40"/>
      <c r="AC57" s="678"/>
      <c r="AD57" s="545"/>
      <c r="AE57" s="543"/>
      <c r="AF57" s="539"/>
      <c r="AG57" s="724"/>
      <c r="AH57" s="724"/>
      <c r="AI57" s="724"/>
      <c r="AJ57" s="724"/>
      <c r="AK57" s="594"/>
      <c r="AL57" s="762" t="s">
        <v>475</v>
      </c>
      <c r="AM57" s="596"/>
      <c r="AN57" s="596"/>
      <c r="AO57" s="597"/>
      <c r="AP57" s="598"/>
      <c r="AQ57" s="636"/>
    </row>
    <row r="58" spans="2:44" s="374" customFormat="1" ht="20" customHeight="1">
      <c r="B58" s="552"/>
      <c r="C58" s="537"/>
      <c r="D58" s="538"/>
      <c r="E58" s="538"/>
      <c r="F58" s="684"/>
      <c r="G58" s="684"/>
      <c r="H58" s="684"/>
      <c r="I58" s="684"/>
      <c r="J58" s="684"/>
      <c r="K58" s="684"/>
      <c r="L58" s="684"/>
      <c r="M58" s="684"/>
      <c r="N58" s="684"/>
      <c r="O58" s="684"/>
      <c r="P58" s="684"/>
      <c r="Q58" s="684"/>
      <c r="R58" s="684"/>
      <c r="S58" s="684"/>
      <c r="T58" s="684"/>
      <c r="U58" s="684"/>
      <c r="V58" s="684"/>
      <c r="W58" s="684"/>
      <c r="X58" s="684"/>
      <c r="Y58" s="684"/>
      <c r="Z58" s="13"/>
      <c r="AA58" s="13"/>
      <c r="AB58" s="40"/>
      <c r="AC58" s="678"/>
      <c r="AD58" s="545"/>
      <c r="AE58" s="543"/>
      <c r="AF58" s="539"/>
      <c r="AG58" s="724"/>
      <c r="AH58" s="724"/>
      <c r="AI58" s="724"/>
      <c r="AJ58" s="724"/>
      <c r="AK58" s="630"/>
      <c r="AL58" s="1178" t="str">
        <f>AD35</f>
        <v>PEMASANGAN DAUN JENDELA</v>
      </c>
      <c r="AM58" s="1179"/>
      <c r="AN58" s="1179"/>
      <c r="AO58" s="1179"/>
      <c r="AP58" s="1179"/>
      <c r="AQ58" s="1180"/>
    </row>
    <row r="59" spans="2:44" s="374" customFormat="1" ht="20" customHeight="1" thickBot="1">
      <c r="B59" s="552"/>
      <c r="C59" s="537"/>
      <c r="D59" s="538"/>
      <c r="E59" s="538"/>
      <c r="F59" s="684"/>
      <c r="G59" s="684"/>
      <c r="H59" s="684"/>
      <c r="I59" s="684"/>
      <c r="J59" s="684"/>
      <c r="K59" s="684"/>
      <c r="L59" s="684"/>
      <c r="M59" s="684"/>
      <c r="N59" s="684"/>
      <c r="O59" s="684"/>
      <c r="P59" s="684"/>
      <c r="Q59" s="684"/>
      <c r="R59" s="684"/>
      <c r="S59" s="684"/>
      <c r="T59" s="684"/>
      <c r="U59" s="684"/>
      <c r="V59" s="684"/>
      <c r="W59" s="684"/>
      <c r="X59" s="684"/>
      <c r="Y59" s="684"/>
      <c r="Z59" s="13"/>
      <c r="AA59" s="13"/>
      <c r="AB59" s="40"/>
      <c r="AC59" s="678"/>
      <c r="AD59" s="545"/>
      <c r="AE59" s="543"/>
      <c r="AF59" s="539"/>
      <c r="AG59" s="724"/>
      <c r="AH59" s="724"/>
      <c r="AI59" s="724"/>
      <c r="AJ59" s="724"/>
      <c r="AK59" s="630"/>
      <c r="AL59" s="637" t="s">
        <v>139</v>
      </c>
      <c r="AM59" s="638" t="s">
        <v>140</v>
      </c>
      <c r="AN59" s="639" t="s">
        <v>141</v>
      </c>
      <c r="AO59" s="638" t="s">
        <v>142</v>
      </c>
      <c r="AP59" s="640" t="s">
        <v>143</v>
      </c>
      <c r="AQ59" s="818" t="s">
        <v>144</v>
      </c>
      <c r="AR59" s="600"/>
    </row>
    <row r="60" spans="2:44" s="374" customFormat="1" ht="20" customHeight="1">
      <c r="B60" s="552"/>
      <c r="C60" s="537"/>
      <c r="D60" s="538"/>
      <c r="E60" s="538"/>
      <c r="F60" s="684"/>
      <c r="G60" s="684"/>
      <c r="H60" s="684"/>
      <c r="I60" s="684"/>
      <c r="J60" s="684"/>
      <c r="K60" s="756"/>
      <c r="L60" s="756"/>
      <c r="M60" s="756"/>
      <c r="N60" s="756"/>
      <c r="O60" s="756"/>
      <c r="P60" s="756"/>
      <c r="Q60" s="756"/>
      <c r="R60" s="756"/>
      <c r="S60" s="756"/>
      <c r="T60" s="756"/>
      <c r="U60" s="684"/>
      <c r="V60" s="684"/>
      <c r="W60" s="684"/>
      <c r="X60" s="684"/>
      <c r="Y60" s="684"/>
      <c r="Z60" s="13"/>
      <c r="AA60" s="13"/>
      <c r="AB60" s="40"/>
      <c r="AC60" s="678"/>
      <c r="AD60" s="545"/>
      <c r="AE60" s="543"/>
      <c r="AF60" s="539"/>
      <c r="AG60" s="724"/>
      <c r="AH60" s="724"/>
      <c r="AI60" s="724"/>
      <c r="AJ60" s="724"/>
      <c r="AK60" s="630"/>
      <c r="AL60" s="641" t="s">
        <v>147</v>
      </c>
      <c r="AM60" s="642"/>
      <c r="AN60" s="643"/>
      <c r="AO60" s="642"/>
      <c r="AP60" s="640"/>
      <c r="AQ60" s="818"/>
      <c r="AR60" s="600"/>
    </row>
    <row r="61" spans="2:44" s="374" customFormat="1" ht="20" customHeight="1">
      <c r="B61" s="552"/>
      <c r="C61" s="537"/>
      <c r="D61" s="538"/>
      <c r="E61" s="538"/>
      <c r="F61" s="684"/>
      <c r="G61" s="684"/>
      <c r="H61" s="684"/>
      <c r="I61" s="684"/>
      <c r="J61" s="684"/>
      <c r="K61" s="756"/>
      <c r="L61" s="756"/>
      <c r="M61" s="756"/>
      <c r="N61" s="756"/>
      <c r="O61" s="756"/>
      <c r="P61" s="756"/>
      <c r="Q61" s="756"/>
      <c r="R61" s="756"/>
      <c r="S61" s="756"/>
      <c r="T61" s="756"/>
      <c r="U61" s="684"/>
      <c r="V61" s="684"/>
      <c r="W61" s="684"/>
      <c r="X61" s="684"/>
      <c r="Y61" s="684"/>
      <c r="Z61" s="13"/>
      <c r="AA61" s="13"/>
      <c r="AB61" s="40"/>
      <c r="AC61" s="678"/>
      <c r="AD61" s="545"/>
      <c r="AE61" s="543"/>
      <c r="AF61" s="539"/>
      <c r="AG61" s="724"/>
      <c r="AH61" s="724"/>
      <c r="AI61" s="724"/>
      <c r="AJ61" s="724"/>
      <c r="AK61" s="630"/>
      <c r="AL61" s="611" t="s">
        <v>120</v>
      </c>
      <c r="AM61" s="791">
        <v>1</v>
      </c>
      <c r="AN61" s="613">
        <f>$AE$38*AM61</f>
        <v>0.8879999999999999</v>
      </c>
      <c r="AO61" s="536" t="s">
        <v>121</v>
      </c>
      <c r="AP61" s="614">
        <f>'Harga Satuan'!$J$176</f>
        <v>90000</v>
      </c>
      <c r="AQ61" s="645">
        <f t="shared" ref="AQ61:AQ64" si="7">AN61*AP61</f>
        <v>79919.999999999985</v>
      </c>
      <c r="AR61" s="600"/>
    </row>
    <row r="62" spans="2:44" s="374" customFormat="1" ht="20" customHeight="1">
      <c r="B62" s="552"/>
      <c r="C62" s="537"/>
      <c r="D62" s="538"/>
      <c r="E62" s="538"/>
      <c r="F62" s="684"/>
      <c r="G62" s="684"/>
      <c r="H62" s="684"/>
      <c r="I62" s="684"/>
      <c r="J62" s="684"/>
      <c r="K62" s="684"/>
      <c r="L62" s="684"/>
      <c r="M62" s="684"/>
      <c r="N62" s="684"/>
      <c r="O62" s="684"/>
      <c r="P62" s="684"/>
      <c r="Q62" s="684"/>
      <c r="R62" s="684"/>
      <c r="S62" s="684"/>
      <c r="T62" s="684"/>
      <c r="U62" s="684"/>
      <c r="V62" s="684"/>
      <c r="W62" s="684"/>
      <c r="X62" s="684"/>
      <c r="Y62" s="684"/>
      <c r="Z62" s="13"/>
      <c r="AA62" s="13"/>
      <c r="AB62" s="40"/>
      <c r="AC62" s="678"/>
      <c r="AD62" s="545"/>
      <c r="AE62" s="543"/>
      <c r="AF62" s="539"/>
      <c r="AG62" s="724"/>
      <c r="AH62" s="724"/>
      <c r="AI62" s="724"/>
      <c r="AJ62" s="724"/>
      <c r="AK62" s="630"/>
      <c r="AL62" s="611" t="s">
        <v>123</v>
      </c>
      <c r="AM62" s="616">
        <v>3</v>
      </c>
      <c r="AN62" s="613">
        <f t="shared" ref="AN62:AN67" si="8">$AE$38*AM62</f>
        <v>2.6639999999999997</v>
      </c>
      <c r="AO62" s="536" t="s">
        <v>121</v>
      </c>
      <c r="AP62" s="614">
        <f>'Harga Satuan'!$J$178</f>
        <v>120000</v>
      </c>
      <c r="AQ62" s="646">
        <f t="shared" si="7"/>
        <v>319679.99999999994</v>
      </c>
      <c r="AR62" s="600"/>
    </row>
    <row r="63" spans="2:44" s="374" customFormat="1" ht="20" customHeight="1">
      <c r="B63" s="552"/>
      <c r="C63" s="537"/>
      <c r="D63" s="538"/>
      <c r="E63" s="538"/>
      <c r="F63" s="585"/>
      <c r="G63" s="13"/>
      <c r="H63" s="13"/>
      <c r="I63" s="13"/>
      <c r="J63" s="13"/>
      <c r="K63" s="13"/>
      <c r="L63" s="13"/>
      <c r="M63" s="13"/>
      <c r="N63" s="13"/>
      <c r="O63" s="13"/>
      <c r="P63" s="13"/>
      <c r="Q63" s="13"/>
      <c r="R63" s="13"/>
      <c r="S63" s="13"/>
      <c r="T63" s="13"/>
      <c r="U63" s="13"/>
      <c r="V63" s="13"/>
      <c r="W63" s="13"/>
      <c r="X63" s="13"/>
      <c r="Y63" s="13"/>
      <c r="Z63" s="13"/>
      <c r="AA63" s="13"/>
      <c r="AB63" s="40"/>
      <c r="AC63" s="678"/>
      <c r="AD63" s="545"/>
      <c r="AE63" s="543"/>
      <c r="AF63" s="539"/>
      <c r="AG63" s="724"/>
      <c r="AH63" s="724"/>
      <c r="AI63" s="724"/>
      <c r="AJ63" s="724"/>
      <c r="AK63" s="630"/>
      <c r="AL63" s="611" t="s">
        <v>122</v>
      </c>
      <c r="AM63" s="612">
        <v>0.3</v>
      </c>
      <c r="AN63" s="613">
        <f t="shared" si="8"/>
        <v>0.26639999999999997</v>
      </c>
      <c r="AO63" s="536" t="s">
        <v>121</v>
      </c>
      <c r="AP63" s="614">
        <f>'Harga Satuan'!$J$177</f>
        <v>130000</v>
      </c>
      <c r="AQ63" s="615">
        <f t="shared" si="7"/>
        <v>34631.999999999993</v>
      </c>
      <c r="AR63" s="600"/>
    </row>
    <row r="64" spans="2:44" s="374" customFormat="1" ht="20" customHeight="1">
      <c r="B64" s="552"/>
      <c r="C64" s="537"/>
      <c r="D64" s="538"/>
      <c r="E64" s="538"/>
      <c r="F64" s="585"/>
      <c r="G64" s="13"/>
      <c r="H64" s="13"/>
      <c r="I64" s="13"/>
      <c r="J64" s="13"/>
      <c r="K64" s="13"/>
      <c r="L64" s="13"/>
      <c r="M64" s="13"/>
      <c r="N64" s="13"/>
      <c r="O64" s="13"/>
      <c r="P64" s="13"/>
      <c r="Q64" s="13"/>
      <c r="R64" s="13"/>
      <c r="S64" s="13"/>
      <c r="T64" s="13"/>
      <c r="U64" s="13"/>
      <c r="V64" s="13"/>
      <c r="W64" s="13"/>
      <c r="X64" s="13"/>
      <c r="Y64" s="13"/>
      <c r="Z64" s="13"/>
      <c r="AA64" s="13"/>
      <c r="AB64" s="40"/>
      <c r="AC64" s="678"/>
      <c r="AD64" s="545"/>
      <c r="AE64" s="543"/>
      <c r="AF64" s="539"/>
      <c r="AG64" s="724"/>
      <c r="AH64" s="724"/>
      <c r="AI64" s="724"/>
      <c r="AJ64" s="724"/>
      <c r="AL64" s="611" t="s">
        <v>124</v>
      </c>
      <c r="AM64" s="616">
        <v>0.05</v>
      </c>
      <c r="AN64" s="613">
        <f t="shared" si="8"/>
        <v>4.4399999999999995E-2</v>
      </c>
      <c r="AO64" s="536" t="s">
        <v>121</v>
      </c>
      <c r="AP64" s="614">
        <f>'Harga Satuan'!$J$179</f>
        <v>150000</v>
      </c>
      <c r="AQ64" s="615">
        <f t="shared" si="7"/>
        <v>6659.9999999999991</v>
      </c>
      <c r="AR64" s="600"/>
    </row>
    <row r="65" spans="2:44" s="374" customFormat="1" ht="20" customHeight="1">
      <c r="B65" s="552"/>
      <c r="C65" s="537"/>
      <c r="D65" s="538"/>
      <c r="E65" s="538"/>
      <c r="F65" s="585"/>
      <c r="G65" s="13"/>
      <c r="H65" s="13"/>
      <c r="I65" s="13"/>
      <c r="J65" s="13"/>
      <c r="K65" s="13"/>
      <c r="L65" s="13"/>
      <c r="M65" s="13"/>
      <c r="N65" s="13"/>
      <c r="O65" s="13"/>
      <c r="P65" s="13"/>
      <c r="Q65" s="13"/>
      <c r="R65" s="13"/>
      <c r="S65" s="13"/>
      <c r="T65" s="13"/>
      <c r="U65" s="13"/>
      <c r="V65" s="13"/>
      <c r="W65" s="13"/>
      <c r="X65" s="13"/>
      <c r="Y65" s="13"/>
      <c r="Z65" s="13"/>
      <c r="AA65" s="13"/>
      <c r="AB65" s="40"/>
      <c r="AC65" s="678"/>
      <c r="AD65" s="545"/>
      <c r="AE65" s="543"/>
      <c r="AF65" s="539"/>
      <c r="AG65" s="724"/>
      <c r="AH65" s="724"/>
      <c r="AI65" s="724"/>
      <c r="AJ65" s="724"/>
      <c r="AL65" s="641" t="s">
        <v>145</v>
      </c>
      <c r="AM65" s="642"/>
      <c r="AN65" s="643"/>
      <c r="AO65" s="642"/>
      <c r="AP65" s="640"/>
      <c r="AQ65" s="818"/>
      <c r="AR65" s="787"/>
    </row>
    <row r="66" spans="2:44" s="374" customFormat="1" ht="20" customHeight="1">
      <c r="B66" s="552"/>
      <c r="C66" s="537"/>
      <c r="D66" s="538"/>
      <c r="E66" s="686"/>
      <c r="F66" s="687"/>
      <c r="G66" s="688"/>
      <c r="H66" s="688"/>
      <c r="I66" s="688"/>
      <c r="J66" s="688"/>
      <c r="K66" s="688"/>
      <c r="L66" s="688"/>
      <c r="M66" s="688"/>
      <c r="N66" s="688"/>
      <c r="O66" s="688"/>
      <c r="P66" s="688"/>
      <c r="Q66" s="688"/>
      <c r="R66" s="688"/>
      <c r="S66" s="688"/>
      <c r="T66" s="688"/>
      <c r="U66" s="688"/>
      <c r="V66" s="688"/>
      <c r="W66" s="688"/>
      <c r="X66" s="688"/>
      <c r="Y66" s="688"/>
      <c r="Z66" s="688"/>
      <c r="AA66" s="13"/>
      <c r="AB66" s="40"/>
      <c r="AC66" s="678"/>
      <c r="AD66" s="545"/>
      <c r="AE66" s="543"/>
      <c r="AF66" s="539"/>
      <c r="AG66" s="724"/>
      <c r="AH66" s="724"/>
      <c r="AI66" s="724"/>
      <c r="AJ66" s="724"/>
      <c r="AK66" s="594"/>
      <c r="AL66" s="611" t="s">
        <v>476</v>
      </c>
      <c r="AM66" s="616">
        <v>0.04</v>
      </c>
      <c r="AN66" s="613">
        <f t="shared" si="8"/>
        <v>3.5519999999999996E-2</v>
      </c>
      <c r="AO66" s="788" t="s">
        <v>133</v>
      </c>
      <c r="AP66" s="614">
        <f>'Harga Satuan'!$J$148</f>
        <v>6000000</v>
      </c>
      <c r="AQ66" s="623">
        <f>AN66*AP66</f>
        <v>213119.99999999997</v>
      </c>
      <c r="AR66" s="787"/>
    </row>
    <row r="67" spans="2:44" s="374" customFormat="1" ht="20" customHeight="1">
      <c r="B67" s="552"/>
      <c r="C67" s="537"/>
      <c r="D67" s="538"/>
      <c r="E67" s="689"/>
      <c r="F67" s="690"/>
      <c r="G67" s="691"/>
      <c r="H67" s="691"/>
      <c r="I67" s="691"/>
      <c r="J67" s="691"/>
      <c r="K67" s="691"/>
      <c r="L67" s="691"/>
      <c r="M67" s="691"/>
      <c r="N67" s="691"/>
      <c r="O67" s="691"/>
      <c r="P67" s="886">
        <v>0.05</v>
      </c>
      <c r="Q67" s="692" t="s">
        <v>30</v>
      </c>
      <c r="R67" s="691"/>
      <c r="S67" s="691"/>
      <c r="T67" s="691" t="s">
        <v>577</v>
      </c>
      <c r="U67" s="691"/>
      <c r="V67" s="691"/>
      <c r="W67" s="691"/>
      <c r="X67" s="887">
        <v>0.06</v>
      </c>
      <c r="Y67" s="692" t="s">
        <v>30</v>
      </c>
      <c r="Z67" s="692"/>
      <c r="AA67" s="13"/>
      <c r="AB67" s="40"/>
      <c r="AC67" s="678"/>
      <c r="AD67" s="545"/>
      <c r="AE67" s="543"/>
      <c r="AF67" s="539"/>
      <c r="AG67" s="724"/>
      <c r="AH67" s="724"/>
      <c r="AI67" s="724"/>
      <c r="AJ67" s="724"/>
      <c r="AK67" s="630"/>
      <c r="AL67" s="611" t="s">
        <v>477</v>
      </c>
      <c r="AM67" s="616">
        <v>0.5</v>
      </c>
      <c r="AN67" s="613">
        <f t="shared" si="8"/>
        <v>0.44399999999999995</v>
      </c>
      <c r="AO67" s="788" t="s">
        <v>112</v>
      </c>
      <c r="AP67" s="614">
        <f>'Harga Satuan'!$J$149</f>
        <v>15000</v>
      </c>
      <c r="AQ67" s="623">
        <f>AN67*AP67</f>
        <v>6659.9999999999991</v>
      </c>
      <c r="AR67" s="787"/>
    </row>
    <row r="68" spans="2:44" s="374" customFormat="1" ht="20" customHeight="1">
      <c r="B68" s="552"/>
      <c r="C68" s="537"/>
      <c r="D68" s="538"/>
      <c r="E68" s="693"/>
      <c r="F68" s="699"/>
      <c r="G68" s="692"/>
      <c r="H68" s="692"/>
      <c r="I68" s="692"/>
      <c r="J68" s="692"/>
      <c r="K68" s="692"/>
      <c r="L68" s="692"/>
      <c r="M68" s="692"/>
      <c r="N68" s="692"/>
      <c r="O68" s="692"/>
      <c r="P68" s="692"/>
      <c r="Q68" s="692"/>
      <c r="R68" s="692"/>
      <c r="S68" s="692"/>
      <c r="T68" s="692"/>
      <c r="U68" s="692"/>
      <c r="V68" s="692"/>
      <c r="W68" s="692"/>
      <c r="X68" s="692"/>
      <c r="Y68" s="886">
        <v>0.05</v>
      </c>
      <c r="Z68" s="692" t="s">
        <v>30</v>
      </c>
      <c r="AA68" s="13"/>
      <c r="AB68" s="40"/>
      <c r="AC68" s="678"/>
      <c r="AD68" s="545"/>
      <c r="AE68" s="543"/>
      <c r="AF68" s="539"/>
      <c r="AG68" s="724"/>
      <c r="AH68" s="724"/>
      <c r="AI68" s="724"/>
      <c r="AJ68" s="724"/>
      <c r="AK68" s="630"/>
      <c r="AL68" s="624"/>
      <c r="AM68" s="625"/>
      <c r="AN68" s="626"/>
      <c r="AO68" s="627"/>
      <c r="AP68" s="628"/>
      <c r="AQ68" s="629">
        <f>SUM(AQ61:AQ67)</f>
        <v>660671.99999999988</v>
      </c>
      <c r="AR68" s="708"/>
    </row>
    <row r="69" spans="2:44" s="374" customFormat="1" ht="20" customHeight="1">
      <c r="B69" s="552"/>
      <c r="C69" s="537"/>
      <c r="D69" s="538"/>
      <c r="E69" s="693"/>
      <c r="F69" s="699"/>
      <c r="G69" s="692"/>
      <c r="H69" s="692"/>
      <c r="I69" s="692"/>
      <c r="J69" s="692"/>
      <c r="K69" s="692"/>
      <c r="L69" s="692"/>
      <c r="M69" s="692"/>
      <c r="N69" s="692"/>
      <c r="O69" s="692"/>
      <c r="P69" s="692"/>
      <c r="Q69" s="692"/>
      <c r="R69" s="692"/>
      <c r="S69" s="692"/>
      <c r="T69" s="692"/>
      <c r="U69" s="692"/>
      <c r="V69" s="692"/>
      <c r="W69" s="692"/>
      <c r="X69" s="692"/>
      <c r="Y69" s="694"/>
      <c r="Z69" s="692"/>
      <c r="AA69" s="13"/>
      <c r="AB69" s="40"/>
      <c r="AC69" s="678"/>
      <c r="AD69" s="545"/>
      <c r="AE69" s="543"/>
      <c r="AF69" s="539"/>
      <c r="AG69" s="724"/>
      <c r="AH69" s="724"/>
      <c r="AI69" s="724"/>
      <c r="AJ69" s="724"/>
      <c r="AK69" s="630"/>
      <c r="AL69" s="631" t="s">
        <v>342</v>
      </c>
      <c r="AM69" s="631"/>
      <c r="AN69" s="631"/>
      <c r="AO69" s="631"/>
      <c r="AP69" s="632"/>
      <c r="AQ69" s="633"/>
    </row>
    <row r="70" spans="2:44" s="374" customFormat="1" ht="20" customHeight="1">
      <c r="B70" s="552"/>
      <c r="C70" s="537"/>
      <c r="D70" s="538"/>
      <c r="E70" s="693"/>
      <c r="F70" s="699"/>
      <c r="G70" s="692"/>
      <c r="H70" s="692"/>
      <c r="I70" s="692"/>
      <c r="J70" s="692"/>
      <c r="K70" s="692"/>
      <c r="L70" s="692"/>
      <c r="M70" s="692"/>
      <c r="N70" s="692"/>
      <c r="O70" s="692"/>
      <c r="P70" s="692"/>
      <c r="Q70" s="692"/>
      <c r="R70" s="692"/>
      <c r="S70" s="692"/>
      <c r="T70" s="692"/>
      <c r="U70" s="692"/>
      <c r="V70" s="692"/>
      <c r="W70" s="692"/>
      <c r="X70" s="692"/>
      <c r="Y70" s="694"/>
      <c r="Z70" s="692"/>
      <c r="AA70" s="13"/>
      <c r="AB70" s="40"/>
      <c r="AC70" s="678"/>
      <c r="AD70" s="545"/>
      <c r="AE70" s="543"/>
      <c r="AF70" s="539"/>
      <c r="AG70" s="724"/>
      <c r="AH70" s="724"/>
      <c r="AI70" s="724"/>
      <c r="AJ70" s="728"/>
      <c r="AK70" s="630"/>
      <c r="AL70" s="783" t="str">
        <f>AL66</f>
        <v>Papan Kayu Kls II</v>
      </c>
      <c r="AM70" s="634">
        <f>AN66</f>
        <v>3.5519999999999996E-2</v>
      </c>
      <c r="AN70" s="631" t="s">
        <v>344</v>
      </c>
      <c r="AO70" s="631">
        <f>0.02*0.2*4</f>
        <v>1.6E-2</v>
      </c>
      <c r="AP70" s="635" t="s">
        <v>146</v>
      </c>
      <c r="AQ70" s="784">
        <f>AM70/AO70</f>
        <v>2.2199999999999998</v>
      </c>
      <c r="AR70" s="622" t="s">
        <v>482</v>
      </c>
    </row>
    <row r="71" spans="2:44" s="374" customFormat="1" ht="20" customHeight="1">
      <c r="B71" s="552"/>
      <c r="C71" s="537"/>
      <c r="D71" s="538"/>
      <c r="E71" s="693"/>
      <c r="F71" s="699"/>
      <c r="G71" s="692"/>
      <c r="H71" s="692"/>
      <c r="I71" s="692"/>
      <c r="J71" s="692"/>
      <c r="K71" s="692"/>
      <c r="L71" s="692"/>
      <c r="M71" s="692"/>
      <c r="N71" s="692"/>
      <c r="O71" s="692"/>
      <c r="P71" s="692"/>
      <c r="Q71" s="692"/>
      <c r="R71" s="692"/>
      <c r="S71" s="692"/>
      <c r="T71" s="692"/>
      <c r="U71" s="692"/>
      <c r="V71" s="692"/>
      <c r="W71" s="692"/>
      <c r="X71" s="692"/>
      <c r="Y71" s="694"/>
      <c r="Z71" s="692"/>
      <c r="AA71" s="13"/>
      <c r="AB71" s="40"/>
      <c r="AC71" s="678"/>
      <c r="AD71" s="545"/>
      <c r="AE71" s="543"/>
      <c r="AF71" s="539"/>
      <c r="AG71" s="724"/>
      <c r="AH71" s="724"/>
      <c r="AI71" s="724"/>
      <c r="AJ71" s="724"/>
      <c r="AL71" s="783"/>
      <c r="AM71" s="634"/>
      <c r="AN71" s="631"/>
      <c r="AO71" s="631"/>
      <c r="AP71" s="635"/>
      <c r="AQ71" s="784"/>
    </row>
    <row r="72" spans="2:44" s="374" customFormat="1" ht="20" customHeight="1">
      <c r="B72" s="552"/>
      <c r="C72" s="537"/>
      <c r="D72" s="538"/>
      <c r="E72" s="693"/>
      <c r="F72" s="699"/>
      <c r="G72" s="692"/>
      <c r="H72" s="692"/>
      <c r="I72" s="692"/>
      <c r="J72" s="692"/>
      <c r="K72" s="692"/>
      <c r="L72" s="692"/>
      <c r="M72" s="692"/>
      <c r="N72" s="692"/>
      <c r="O72" s="692"/>
      <c r="P72" s="692"/>
      <c r="Q72" s="692"/>
      <c r="R72" s="692"/>
      <c r="S72" s="692"/>
      <c r="T72" s="692"/>
      <c r="U72" s="692"/>
      <c r="V72" s="692"/>
      <c r="W72" s="692"/>
      <c r="X72" s="692"/>
      <c r="Y72" s="694"/>
      <c r="Z72" s="821"/>
      <c r="AA72" s="13"/>
      <c r="AB72" s="579"/>
      <c r="AC72" s="678"/>
      <c r="AD72" s="545"/>
      <c r="AE72" s="543"/>
      <c r="AF72" s="539"/>
      <c r="AG72" s="724"/>
      <c r="AH72" s="724"/>
      <c r="AI72" s="724"/>
      <c r="AJ72" s="724"/>
    </row>
    <row r="73" spans="2:44" s="374" customFormat="1" ht="20" customHeight="1">
      <c r="B73" s="552"/>
      <c r="C73" s="537"/>
      <c r="D73" s="538"/>
      <c r="E73" s="693"/>
      <c r="F73" s="699"/>
      <c r="G73" s="692"/>
      <c r="H73" s="692"/>
      <c r="I73" s="692"/>
      <c r="J73" s="692"/>
      <c r="K73" s="692"/>
      <c r="L73" s="692"/>
      <c r="M73" s="692"/>
      <c r="N73" s="692"/>
      <c r="O73" s="692"/>
      <c r="P73" s="692"/>
      <c r="Q73" s="692"/>
      <c r="R73" s="692"/>
      <c r="S73" s="692"/>
      <c r="T73" s="692"/>
      <c r="U73" s="692"/>
      <c r="V73" s="692"/>
      <c r="W73" s="692"/>
      <c r="X73" s="692"/>
      <c r="Y73" s="694"/>
      <c r="Z73" s="692"/>
      <c r="AA73" s="13"/>
      <c r="AB73" s="579"/>
      <c r="AC73" s="678"/>
      <c r="AD73" s="545"/>
      <c r="AE73" s="543"/>
      <c r="AF73" s="539"/>
      <c r="AG73" s="724"/>
      <c r="AH73" s="724"/>
      <c r="AI73" s="724"/>
      <c r="AJ73" s="724"/>
    </row>
    <row r="74" spans="2:44" s="374" customFormat="1" ht="20" customHeight="1">
      <c r="B74" s="552"/>
      <c r="C74" s="537"/>
      <c r="D74" s="538"/>
      <c r="E74" s="693"/>
      <c r="F74" s="699"/>
      <c r="G74" s="692"/>
      <c r="H74" s="692"/>
      <c r="I74" s="692"/>
      <c r="J74" s="692"/>
      <c r="K74" s="692"/>
      <c r="L74" s="692"/>
      <c r="M74" s="692"/>
      <c r="N74" s="692"/>
      <c r="O74" s="692"/>
      <c r="P74" s="692"/>
      <c r="Q74" s="692"/>
      <c r="R74" s="692"/>
      <c r="S74" s="692"/>
      <c r="T74" s="692"/>
      <c r="U74" s="692"/>
      <c r="V74" s="692"/>
      <c r="W74" s="692"/>
      <c r="X74" s="692"/>
      <c r="Y74" s="694"/>
      <c r="Z74" s="692"/>
      <c r="AA74" s="13"/>
      <c r="AB74" s="40"/>
      <c r="AC74" s="678"/>
      <c r="AD74" s="545"/>
      <c r="AE74" s="543"/>
      <c r="AF74" s="539"/>
      <c r="AG74" s="724"/>
      <c r="AH74" s="724"/>
      <c r="AI74" s="724"/>
      <c r="AJ74" s="724"/>
    </row>
    <row r="75" spans="2:44" s="374" customFormat="1" ht="20" customHeight="1">
      <c r="B75" s="552"/>
      <c r="C75" s="537"/>
      <c r="D75" s="538"/>
      <c r="E75" s="822"/>
      <c r="F75" s="699"/>
      <c r="G75" s="692"/>
      <c r="H75" s="692"/>
      <c r="I75" s="692"/>
      <c r="J75" s="692"/>
      <c r="K75" s="692"/>
      <c r="L75" s="692"/>
      <c r="M75" s="692"/>
      <c r="N75" s="692"/>
      <c r="O75" s="821"/>
      <c r="P75" s="692"/>
      <c r="Q75" s="692"/>
      <c r="R75" s="692"/>
      <c r="S75" s="692"/>
      <c r="T75" s="692"/>
      <c r="U75" s="692"/>
      <c r="V75" s="692"/>
      <c r="W75" s="692"/>
      <c r="X75" s="692"/>
      <c r="Y75" s="885">
        <v>1.1000000000000001</v>
      </c>
      <c r="Z75" s="692" t="s">
        <v>30</v>
      </c>
      <c r="AA75" s="13"/>
      <c r="AB75" s="40"/>
      <c r="AC75" s="678"/>
      <c r="AD75" s="545"/>
      <c r="AE75" s="543"/>
      <c r="AF75" s="539"/>
      <c r="AG75" s="724"/>
      <c r="AH75" s="724"/>
      <c r="AI75" s="724"/>
      <c r="AJ75" s="724"/>
    </row>
    <row r="76" spans="2:44" s="374" customFormat="1" ht="20" customHeight="1">
      <c r="B76" s="552"/>
      <c r="C76" s="537"/>
      <c r="D76" s="538"/>
      <c r="E76" s="693"/>
      <c r="F76" s="699"/>
      <c r="G76" s="692"/>
      <c r="H76" s="692"/>
      <c r="I76" s="692"/>
      <c r="J76" s="692"/>
      <c r="K76" s="692"/>
      <c r="L76" s="692"/>
      <c r="M76" s="692"/>
      <c r="N76" s="692"/>
      <c r="O76" s="692"/>
      <c r="P76" s="692"/>
      <c r="Q76" s="692"/>
      <c r="R76" s="692"/>
      <c r="S76" s="692"/>
      <c r="T76" s="692"/>
      <c r="U76" s="692"/>
      <c r="V76" s="692"/>
      <c r="W76" s="692"/>
      <c r="X76" s="692"/>
      <c r="Y76" s="694"/>
      <c r="Z76" s="692"/>
      <c r="AA76" s="13"/>
      <c r="AB76" s="40"/>
      <c r="AC76" s="678"/>
      <c r="AD76" s="545"/>
      <c r="AE76" s="543"/>
      <c r="AF76" s="539"/>
      <c r="AG76" s="724"/>
      <c r="AH76" s="724"/>
      <c r="AI76" s="724"/>
      <c r="AJ76" s="724"/>
      <c r="AK76" s="594"/>
      <c r="AL76" s="762" t="s">
        <v>483</v>
      </c>
      <c r="AM76" s="596"/>
      <c r="AN76" s="596"/>
      <c r="AO76" s="597"/>
      <c r="AP76" s="598"/>
      <c r="AQ76" s="636"/>
    </row>
    <row r="77" spans="2:44" s="374" customFormat="1" ht="20" customHeight="1">
      <c r="B77" s="552"/>
      <c r="C77" s="537"/>
      <c r="D77" s="538"/>
      <c r="E77" s="693"/>
      <c r="F77" s="699"/>
      <c r="G77" s="692"/>
      <c r="H77" s="692"/>
      <c r="I77" s="692"/>
      <c r="J77" s="692"/>
      <c r="K77" s="692"/>
      <c r="L77" s="692"/>
      <c r="M77" s="692"/>
      <c r="N77" s="692"/>
      <c r="O77" s="692"/>
      <c r="P77" s="692"/>
      <c r="Q77" s="692"/>
      <c r="R77" s="692"/>
      <c r="S77" s="692"/>
      <c r="T77" s="692"/>
      <c r="U77" s="692"/>
      <c r="V77" s="692"/>
      <c r="W77" s="692"/>
      <c r="X77" s="692"/>
      <c r="Y77" s="694"/>
      <c r="Z77" s="692"/>
      <c r="AA77" s="13"/>
      <c r="AB77" s="40"/>
      <c r="AC77" s="678"/>
      <c r="AD77" s="545"/>
      <c r="AE77" s="543"/>
      <c r="AF77" s="539"/>
      <c r="AG77" s="724"/>
      <c r="AH77" s="724"/>
      <c r="AI77" s="724"/>
      <c r="AJ77" s="724"/>
      <c r="AK77" s="630"/>
      <c r="AL77" s="1178" t="str">
        <f>AD40</f>
        <v>Pemasangan Lisplank Kalsiplank</v>
      </c>
      <c r="AM77" s="1179"/>
      <c r="AN77" s="1179"/>
      <c r="AO77" s="1179"/>
      <c r="AP77" s="1179"/>
      <c r="AQ77" s="1180"/>
    </row>
    <row r="78" spans="2:44" s="374" customFormat="1" ht="20" customHeight="1" thickBot="1">
      <c r="B78" s="552"/>
      <c r="C78" s="537"/>
      <c r="D78" s="538"/>
      <c r="E78" s="693"/>
      <c r="F78" s="699"/>
      <c r="G78" s="692"/>
      <c r="H78" s="692"/>
      <c r="I78" s="692"/>
      <c r="J78" s="692"/>
      <c r="K78" s="692"/>
      <c r="L78" s="692"/>
      <c r="M78" s="692"/>
      <c r="N78" s="692"/>
      <c r="O78" s="692"/>
      <c r="P78" s="692"/>
      <c r="Q78" s="692"/>
      <c r="R78" s="692"/>
      <c r="S78" s="692"/>
      <c r="T78" s="692"/>
      <c r="U78" s="692"/>
      <c r="V78" s="692"/>
      <c r="W78" s="692"/>
      <c r="X78" s="692"/>
      <c r="Y78" s="694"/>
      <c r="Z78" s="692"/>
      <c r="AA78" s="13"/>
      <c r="AB78" s="40"/>
      <c r="AC78" s="678"/>
      <c r="AD78" s="545"/>
      <c r="AE78" s="543"/>
      <c r="AF78" s="539"/>
      <c r="AG78" s="724"/>
      <c r="AH78" s="724"/>
      <c r="AI78" s="724"/>
      <c r="AJ78" s="724"/>
      <c r="AK78" s="630"/>
      <c r="AL78" s="637" t="s">
        <v>139</v>
      </c>
      <c r="AM78" s="638" t="s">
        <v>140</v>
      </c>
      <c r="AN78" s="639" t="s">
        <v>141</v>
      </c>
      <c r="AO78" s="638" t="s">
        <v>142</v>
      </c>
      <c r="AP78" s="640" t="s">
        <v>143</v>
      </c>
      <c r="AQ78" s="818" t="s">
        <v>144</v>
      </c>
    </row>
    <row r="79" spans="2:44" s="374" customFormat="1" ht="20" customHeight="1">
      <c r="B79" s="552"/>
      <c r="C79" s="537"/>
      <c r="D79" s="538"/>
      <c r="E79" s="693"/>
      <c r="F79" s="699"/>
      <c r="G79" s="692"/>
      <c r="H79" s="692"/>
      <c r="I79" s="692"/>
      <c r="J79" s="692"/>
      <c r="K79" s="692"/>
      <c r="L79" s="692"/>
      <c r="M79" s="692"/>
      <c r="N79" s="692"/>
      <c r="O79" s="692"/>
      <c r="P79" s="1350">
        <v>2</v>
      </c>
      <c r="Q79" s="692"/>
      <c r="R79" s="692"/>
      <c r="S79" s="692"/>
      <c r="T79" s="692"/>
      <c r="U79" s="692"/>
      <c r="V79" s="692"/>
      <c r="W79" s="692"/>
      <c r="X79" s="692"/>
      <c r="Y79" s="694"/>
      <c r="Z79" s="692"/>
      <c r="AA79" s="13"/>
      <c r="AB79" s="579"/>
      <c r="AC79" s="678"/>
      <c r="AD79" s="545"/>
      <c r="AE79" s="543"/>
      <c r="AF79" s="539"/>
      <c r="AG79" s="724"/>
      <c r="AH79" s="724"/>
      <c r="AI79" s="724"/>
      <c r="AJ79" s="724"/>
      <c r="AK79" s="630"/>
      <c r="AL79" s="641" t="s">
        <v>147</v>
      </c>
      <c r="AM79" s="642"/>
      <c r="AN79" s="643"/>
      <c r="AO79" s="642"/>
      <c r="AP79" s="640"/>
      <c r="AQ79" s="818"/>
    </row>
    <row r="80" spans="2:44" s="374" customFormat="1" ht="20" customHeight="1">
      <c r="B80" s="552"/>
      <c r="C80" s="537"/>
      <c r="D80" s="538"/>
      <c r="E80" s="693"/>
      <c r="F80" s="699"/>
      <c r="G80" s="692"/>
      <c r="H80" s="692"/>
      <c r="I80" s="692"/>
      <c r="J80" s="692"/>
      <c r="K80" s="692"/>
      <c r="L80" s="692"/>
      <c r="M80" s="692"/>
      <c r="N80" s="692"/>
      <c r="O80" s="692"/>
      <c r="P80" s="1351"/>
      <c r="Q80" s="692"/>
      <c r="R80" s="692"/>
      <c r="S80" s="692"/>
      <c r="T80" s="692"/>
      <c r="U80" s="692"/>
      <c r="V80" s="692"/>
      <c r="W80" s="692"/>
      <c r="X80" s="692"/>
      <c r="Y80" s="694"/>
      <c r="Z80" s="692"/>
      <c r="AA80" s="13"/>
      <c r="AB80" s="40"/>
      <c r="AC80" s="678"/>
      <c r="AD80" s="545"/>
      <c r="AE80" s="543"/>
      <c r="AF80" s="539"/>
      <c r="AG80" s="724"/>
      <c r="AH80" s="724"/>
      <c r="AI80" s="724"/>
      <c r="AJ80" s="724"/>
      <c r="AK80" s="630"/>
      <c r="AL80" s="611" t="s">
        <v>120</v>
      </c>
      <c r="AM80" s="791">
        <v>0.1</v>
      </c>
      <c r="AN80" s="613">
        <f>$AE$43*AM80</f>
        <v>0.13</v>
      </c>
      <c r="AO80" s="536" t="s">
        <v>121</v>
      </c>
      <c r="AP80" s="614">
        <f>'Harga Satuan'!$J$176</f>
        <v>90000</v>
      </c>
      <c r="AQ80" s="645">
        <f t="shared" ref="AQ80:AQ83" si="9">AN80*AP80</f>
        <v>11700</v>
      </c>
    </row>
    <row r="81" spans="2:44" s="374" customFormat="1" ht="20" customHeight="1">
      <c r="B81" s="552"/>
      <c r="C81" s="537"/>
      <c r="D81" s="538"/>
      <c r="E81" s="693"/>
      <c r="F81" s="699"/>
      <c r="G81" s="692"/>
      <c r="H81" s="692"/>
      <c r="I81" s="692"/>
      <c r="J81" s="692"/>
      <c r="K81" s="692"/>
      <c r="L81" s="692"/>
      <c r="M81" s="692"/>
      <c r="N81" s="692"/>
      <c r="O81" s="692"/>
      <c r="P81" s="692"/>
      <c r="Q81" s="692"/>
      <c r="R81" s="692"/>
      <c r="S81" s="692"/>
      <c r="T81" s="692"/>
      <c r="U81" s="692"/>
      <c r="V81" s="692"/>
      <c r="W81" s="692"/>
      <c r="X81" s="692"/>
      <c r="Y81" s="694"/>
      <c r="Z81" s="692"/>
      <c r="AA81" s="13"/>
      <c r="AB81" s="40"/>
      <c r="AC81" s="678"/>
      <c r="AD81" s="545"/>
      <c r="AE81" s="543"/>
      <c r="AF81" s="539"/>
      <c r="AG81" s="724"/>
      <c r="AH81" s="724"/>
      <c r="AI81" s="724"/>
      <c r="AJ81" s="724"/>
      <c r="AK81" s="630"/>
      <c r="AL81" s="611" t="s">
        <v>123</v>
      </c>
      <c r="AM81" s="616">
        <v>0.02</v>
      </c>
      <c r="AN81" s="613">
        <f t="shared" ref="AN81:AN86" si="10">$AE$43*AM81</f>
        <v>2.6000000000000002E-2</v>
      </c>
      <c r="AO81" s="536" t="s">
        <v>121</v>
      </c>
      <c r="AP81" s="614">
        <f>'Harga Satuan'!$J$178</f>
        <v>120000</v>
      </c>
      <c r="AQ81" s="646">
        <f t="shared" si="9"/>
        <v>3120.0000000000005</v>
      </c>
    </row>
    <row r="82" spans="2:44" s="374" customFormat="1" ht="20" customHeight="1">
      <c r="B82" s="552"/>
      <c r="C82" s="537"/>
      <c r="D82" s="538"/>
      <c r="E82" s="693"/>
      <c r="F82" s="699"/>
      <c r="G82" s="692"/>
      <c r="H82" s="692"/>
      <c r="I82" s="692"/>
      <c r="J82" s="692"/>
      <c r="K82" s="692"/>
      <c r="L82" s="692"/>
      <c r="M82" s="692"/>
      <c r="N82" s="692"/>
      <c r="O82" s="692"/>
      <c r="P82" s="692"/>
      <c r="Q82" s="692"/>
      <c r="R82" s="692"/>
      <c r="S82" s="692"/>
      <c r="T82" s="692"/>
      <c r="U82" s="692"/>
      <c r="V82" s="692"/>
      <c r="W82" s="692"/>
      <c r="X82" s="692"/>
      <c r="Y82" s="886">
        <v>0.05</v>
      </c>
      <c r="Z82" s="692" t="s">
        <v>30</v>
      </c>
      <c r="AA82" s="13"/>
      <c r="AB82" s="40"/>
      <c r="AC82" s="678"/>
      <c r="AD82" s="545"/>
      <c r="AE82" s="543"/>
      <c r="AF82" s="539"/>
      <c r="AG82" s="724"/>
      <c r="AH82" s="724"/>
      <c r="AI82" s="724"/>
      <c r="AJ82" s="724"/>
      <c r="AK82" s="630"/>
      <c r="AL82" s="611" t="s">
        <v>122</v>
      </c>
      <c r="AM82" s="612">
        <v>2E-3</v>
      </c>
      <c r="AN82" s="613">
        <f t="shared" si="10"/>
        <v>2.6000000000000003E-3</v>
      </c>
      <c r="AO82" s="536" t="s">
        <v>121</v>
      </c>
      <c r="AP82" s="614">
        <f>'Harga Satuan'!$J$177</f>
        <v>130000</v>
      </c>
      <c r="AQ82" s="615">
        <f t="shared" si="9"/>
        <v>338.00000000000006</v>
      </c>
    </row>
    <row r="83" spans="2:44" s="374" customFormat="1" ht="20" customHeight="1">
      <c r="B83" s="552"/>
      <c r="C83" s="537"/>
      <c r="D83" s="538"/>
      <c r="E83" s="693"/>
      <c r="F83" s="699"/>
      <c r="G83" s="692"/>
      <c r="H83" s="692"/>
      <c r="I83" s="692"/>
      <c r="J83" s="692"/>
      <c r="K83" s="692"/>
      <c r="L83" s="692"/>
      <c r="M83" s="692"/>
      <c r="N83" s="692"/>
      <c r="O83" s="692"/>
      <c r="P83" s="692"/>
      <c r="Q83" s="692"/>
      <c r="R83" s="692"/>
      <c r="S83" s="692"/>
      <c r="T83" s="692"/>
      <c r="U83" s="692"/>
      <c r="V83" s="692"/>
      <c r="W83" s="692"/>
      <c r="X83" s="692"/>
      <c r="Y83" s="694"/>
      <c r="Z83" s="692"/>
      <c r="AA83" s="13"/>
      <c r="AB83" s="40"/>
      <c r="AC83" s="678"/>
      <c r="AD83" s="545"/>
      <c r="AE83" s="543"/>
      <c r="AF83" s="539"/>
      <c r="AG83" s="724"/>
      <c r="AH83" s="724"/>
      <c r="AI83" s="724"/>
      <c r="AJ83" s="724"/>
      <c r="AL83" s="611" t="s">
        <v>124</v>
      </c>
      <c r="AM83" s="616">
        <v>5.0000000000000001E-3</v>
      </c>
      <c r="AN83" s="613">
        <f t="shared" si="10"/>
        <v>6.5000000000000006E-3</v>
      </c>
      <c r="AO83" s="536" t="s">
        <v>121</v>
      </c>
      <c r="AP83" s="614">
        <f>'Harga Satuan'!$J$179</f>
        <v>150000</v>
      </c>
      <c r="AQ83" s="615">
        <f t="shared" si="9"/>
        <v>975.00000000000011</v>
      </c>
    </row>
    <row r="84" spans="2:44" s="374" customFormat="1" ht="20" customHeight="1">
      <c r="B84" s="552"/>
      <c r="C84" s="537"/>
      <c r="D84" s="538"/>
      <c r="E84" s="693"/>
      <c r="F84" s="699"/>
      <c r="G84" s="692"/>
      <c r="H84" s="692"/>
      <c r="I84" s="692"/>
      <c r="J84" s="692"/>
      <c r="K84" s="692"/>
      <c r="L84" s="692"/>
      <c r="M84" s="692"/>
      <c r="N84" s="692"/>
      <c r="O84" s="692"/>
      <c r="P84" s="692"/>
      <c r="Q84" s="692"/>
      <c r="R84" s="692"/>
      <c r="S84" s="692"/>
      <c r="T84" s="692"/>
      <c r="U84" s="692"/>
      <c r="V84" s="692"/>
      <c r="W84" s="692"/>
      <c r="X84" s="692"/>
      <c r="Y84" s="694"/>
      <c r="Z84" s="692"/>
      <c r="AA84" s="13"/>
      <c r="AB84" s="579"/>
      <c r="AC84" s="678"/>
      <c r="AD84" s="545"/>
      <c r="AE84" s="543"/>
      <c r="AF84" s="539"/>
      <c r="AG84" s="724"/>
      <c r="AH84" s="724"/>
      <c r="AI84" s="724"/>
      <c r="AJ84" s="724"/>
      <c r="AL84" s="641" t="s">
        <v>145</v>
      </c>
      <c r="AM84" s="642"/>
      <c r="AN84" s="643"/>
      <c r="AO84" s="642"/>
      <c r="AP84" s="640"/>
      <c r="AQ84" s="818"/>
    </row>
    <row r="85" spans="2:44" s="374" customFormat="1" ht="20" customHeight="1">
      <c r="B85" s="552"/>
      <c r="C85" s="537"/>
      <c r="D85" s="538"/>
      <c r="E85" s="695"/>
      <c r="F85" s="699"/>
      <c r="G85" s="692"/>
      <c r="H85" s="692"/>
      <c r="I85" s="692"/>
      <c r="J85" s="692"/>
      <c r="K85" s="692"/>
      <c r="L85" s="692"/>
      <c r="M85" s="692"/>
      <c r="N85" s="692"/>
      <c r="O85" s="692"/>
      <c r="P85" s="692"/>
      <c r="Q85" s="692"/>
      <c r="R85" s="692"/>
      <c r="S85" s="692"/>
      <c r="T85" s="692"/>
      <c r="U85" s="692"/>
      <c r="V85" s="692"/>
      <c r="W85" s="692"/>
      <c r="X85" s="692"/>
      <c r="Y85" s="694"/>
      <c r="Z85" s="692"/>
      <c r="AA85" s="13"/>
      <c r="AB85" s="40"/>
      <c r="AC85" s="678"/>
      <c r="AD85" s="545"/>
      <c r="AE85" s="543"/>
      <c r="AF85" s="539"/>
      <c r="AG85" s="724"/>
      <c r="AH85" s="724"/>
      <c r="AI85" s="724"/>
      <c r="AJ85" s="724"/>
      <c r="AK85" s="594"/>
      <c r="AL85" s="611" t="s">
        <v>588</v>
      </c>
      <c r="AM85" s="616">
        <v>1.1000000000000001</v>
      </c>
      <c r="AN85" s="613">
        <f t="shared" si="10"/>
        <v>1.4300000000000002</v>
      </c>
      <c r="AO85" s="788" t="s">
        <v>28</v>
      </c>
      <c r="AP85" s="614">
        <f>'Harga Satuan'!J150/4</f>
        <v>20000</v>
      </c>
      <c r="AQ85" s="623">
        <f>AN85*AP85</f>
        <v>28600.000000000004</v>
      </c>
      <c r="AR85" s="787"/>
    </row>
    <row r="86" spans="2:44" s="374" customFormat="1" ht="20" customHeight="1">
      <c r="B86" s="552"/>
      <c r="C86" s="537"/>
      <c r="D86" s="538"/>
      <c r="E86" s="696"/>
      <c r="F86" s="699"/>
      <c r="G86" s="692"/>
      <c r="H86" s="692"/>
      <c r="I86" s="692"/>
      <c r="J86" s="692"/>
      <c r="K86" s="692"/>
      <c r="L86" s="692"/>
      <c r="M86" s="692"/>
      <c r="N86" s="692"/>
      <c r="O86" s="692"/>
      <c r="P86" s="692"/>
      <c r="Q86" s="692"/>
      <c r="R86" s="692"/>
      <c r="S86" s="692"/>
      <c r="T86" s="692"/>
      <c r="U86" s="692"/>
      <c r="V86" s="692"/>
      <c r="W86" s="692"/>
      <c r="X86" s="692"/>
      <c r="Y86" s="694"/>
      <c r="Z86" s="692"/>
      <c r="AA86" s="13"/>
      <c r="AB86" s="579"/>
      <c r="AC86" s="678"/>
      <c r="AD86" s="545"/>
      <c r="AE86" s="543"/>
      <c r="AF86" s="539"/>
      <c r="AG86" s="724"/>
      <c r="AH86" s="724"/>
      <c r="AI86" s="724"/>
      <c r="AJ86" s="724"/>
      <c r="AK86" s="630"/>
      <c r="AL86" s="611" t="s">
        <v>484</v>
      </c>
      <c r="AM86" s="616">
        <v>0.17</v>
      </c>
      <c r="AN86" s="613">
        <f t="shared" si="10"/>
        <v>0.22100000000000003</v>
      </c>
      <c r="AO86" s="788" t="s">
        <v>297</v>
      </c>
      <c r="AP86" s="614">
        <f>'Harga Satuan'!$J$140</f>
        <v>60000</v>
      </c>
      <c r="AQ86" s="623">
        <f>AN86*AP86</f>
        <v>13260.000000000002</v>
      </c>
      <c r="AR86" s="708"/>
    </row>
    <row r="87" spans="2:44" s="374" customFormat="1" ht="20" customHeight="1">
      <c r="B87" s="552"/>
      <c r="C87" s="537"/>
      <c r="D87" s="538"/>
      <c r="E87" s="689"/>
      <c r="F87" s="697"/>
      <c r="G87" s="698"/>
      <c r="H87" s="698"/>
      <c r="I87" s="698"/>
      <c r="J87" s="698"/>
      <c r="K87" s="698"/>
      <c r="L87" s="698"/>
      <c r="M87" s="698"/>
      <c r="N87" s="698"/>
      <c r="O87" s="698"/>
      <c r="P87" s="698"/>
      <c r="Q87" s="698"/>
      <c r="R87" s="698"/>
      <c r="S87" s="698"/>
      <c r="T87" s="886">
        <v>0.05</v>
      </c>
      <c r="U87" s="698"/>
      <c r="V87" s="885">
        <v>0.5</v>
      </c>
      <c r="W87" s="698"/>
      <c r="X87" s="886">
        <v>0.05</v>
      </c>
      <c r="Y87" s="692"/>
      <c r="Z87" s="692"/>
      <c r="AA87" s="13"/>
      <c r="AB87" s="40"/>
      <c r="AC87" s="678"/>
      <c r="AD87" s="545"/>
      <c r="AE87" s="543"/>
      <c r="AF87" s="539"/>
      <c r="AG87" s="724"/>
      <c r="AH87" s="724"/>
      <c r="AI87" s="724"/>
      <c r="AJ87" s="724"/>
      <c r="AK87" s="630"/>
      <c r="AL87" s="624"/>
      <c r="AM87" s="625"/>
      <c r="AN87" s="626"/>
      <c r="AO87" s="627"/>
      <c r="AP87" s="628"/>
      <c r="AQ87" s="629">
        <f>SUM(AQ80:AQ86)</f>
        <v>57993</v>
      </c>
      <c r="AR87" s="708"/>
    </row>
    <row r="88" spans="2:44" s="374" customFormat="1" ht="20" customHeight="1">
      <c r="B88" s="552"/>
      <c r="C88" s="537"/>
      <c r="D88" s="538"/>
      <c r="E88" s="689"/>
      <c r="F88" s="699"/>
      <c r="G88" s="692"/>
      <c r="H88" s="821"/>
      <c r="I88" s="692"/>
      <c r="J88" s="692"/>
      <c r="K88" s="692"/>
      <c r="L88" s="823"/>
      <c r="M88" s="692"/>
      <c r="N88" s="692"/>
      <c r="O88" s="692"/>
      <c r="P88" s="692"/>
      <c r="Q88" s="692"/>
      <c r="R88" s="821"/>
      <c r="S88" s="692"/>
      <c r="T88" s="692"/>
      <c r="U88" s="692"/>
      <c r="V88" s="692"/>
      <c r="W88" s="692"/>
      <c r="X88" s="692"/>
      <c r="Y88" s="692"/>
      <c r="Z88" s="692"/>
      <c r="AA88" s="13"/>
      <c r="AB88" s="40"/>
      <c r="AC88" s="678"/>
      <c r="AD88" s="545"/>
      <c r="AE88" s="543"/>
      <c r="AF88" s="539"/>
      <c r="AG88" s="724"/>
      <c r="AH88" s="724"/>
      <c r="AI88" s="724"/>
      <c r="AJ88" s="724"/>
      <c r="AK88" s="630"/>
      <c r="AL88" s="631" t="s">
        <v>342</v>
      </c>
      <c r="AM88" s="631"/>
      <c r="AN88" s="631"/>
      <c r="AO88" s="631"/>
      <c r="AP88" s="632"/>
      <c r="AQ88" s="633"/>
      <c r="AR88" s="708"/>
    </row>
    <row r="89" spans="2:44" s="374" customFormat="1" ht="20" customHeight="1">
      <c r="B89" s="552"/>
      <c r="C89" s="537"/>
      <c r="D89" s="538"/>
      <c r="E89" s="689"/>
      <c r="F89" s="699"/>
      <c r="G89" s="692"/>
      <c r="H89" s="692"/>
      <c r="I89" s="692"/>
      <c r="J89" s="692"/>
      <c r="K89" s="692"/>
      <c r="L89" s="692"/>
      <c r="M89" s="692"/>
      <c r="N89" s="692"/>
      <c r="O89" s="692"/>
      <c r="P89" s="692"/>
      <c r="Q89" s="692"/>
      <c r="R89" s="692"/>
      <c r="S89" s="692"/>
      <c r="T89" s="692"/>
      <c r="U89" s="692"/>
      <c r="V89" s="692"/>
      <c r="W89" s="692"/>
      <c r="X89" s="692"/>
      <c r="Y89" s="692"/>
      <c r="Z89" s="692"/>
      <c r="AA89" s="13"/>
      <c r="AB89" s="40"/>
      <c r="AC89" s="678"/>
      <c r="AD89" s="545"/>
      <c r="AE89" s="543"/>
      <c r="AF89" s="539"/>
      <c r="AG89" s="724"/>
      <c r="AH89" s="724"/>
      <c r="AI89" s="724"/>
      <c r="AJ89" s="724"/>
      <c r="AK89" s="630"/>
      <c r="AL89" s="783" t="s">
        <v>486</v>
      </c>
      <c r="AM89" s="634">
        <f>AN85</f>
        <v>1.4300000000000002</v>
      </c>
      <c r="AN89" s="631" t="s">
        <v>344</v>
      </c>
      <c r="AO89" s="631">
        <v>4</v>
      </c>
      <c r="AP89" s="635" t="s">
        <v>146</v>
      </c>
      <c r="AQ89" s="784">
        <f>AM89/AO89</f>
        <v>0.35750000000000004</v>
      </c>
      <c r="AR89" s="622" t="s">
        <v>482</v>
      </c>
    </row>
    <row r="90" spans="2:44" s="374" customFormat="1" ht="20" customHeight="1">
      <c r="B90" s="552"/>
      <c r="C90" s="537"/>
      <c r="D90" s="538"/>
      <c r="E90" s="689"/>
      <c r="F90" s="699"/>
      <c r="G90" s="692"/>
      <c r="H90" s="821"/>
      <c r="I90" s="692"/>
      <c r="J90" s="692"/>
      <c r="K90" s="692"/>
      <c r="L90" s="823"/>
      <c r="M90" s="692"/>
      <c r="N90" s="692"/>
      <c r="O90" s="692"/>
      <c r="P90" s="692"/>
      <c r="Q90" s="692"/>
      <c r="R90" s="821"/>
      <c r="S90" s="692"/>
      <c r="T90" s="692"/>
      <c r="U90" s="692"/>
      <c r="V90" s="692"/>
      <c r="W90" s="692"/>
      <c r="X90" s="692"/>
      <c r="Y90" s="692"/>
      <c r="Z90" s="692"/>
      <c r="AA90" s="13"/>
      <c r="AB90" s="40"/>
      <c r="AC90" s="678"/>
      <c r="AD90" s="545"/>
      <c r="AE90" s="543"/>
      <c r="AF90" s="539"/>
      <c r="AG90" s="724"/>
      <c r="AH90" s="724"/>
      <c r="AI90" s="724"/>
      <c r="AJ90" s="724"/>
      <c r="AL90" s="783"/>
      <c r="AM90" s="634"/>
      <c r="AN90" s="631"/>
      <c r="AO90" s="631"/>
      <c r="AP90" s="635"/>
      <c r="AQ90" s="784"/>
      <c r="AR90" s="708"/>
    </row>
    <row r="91" spans="2:44" s="374" customFormat="1" ht="20" customHeight="1">
      <c r="B91" s="552"/>
      <c r="C91" s="537"/>
      <c r="D91" s="538"/>
      <c r="E91" s="689"/>
      <c r="F91" s="699"/>
      <c r="G91" s="692"/>
      <c r="H91" s="692"/>
      <c r="I91" s="692"/>
      <c r="J91" s="692"/>
      <c r="K91" s="692"/>
      <c r="L91" s="692"/>
      <c r="M91" s="692"/>
      <c r="N91" s="692"/>
      <c r="O91" s="692"/>
      <c r="P91" s="692"/>
      <c r="Q91" s="692"/>
      <c r="R91" s="692"/>
      <c r="S91" s="889" t="s">
        <v>580</v>
      </c>
      <c r="T91" s="692"/>
      <c r="U91" s="692"/>
      <c r="V91" s="692"/>
      <c r="W91" s="692"/>
      <c r="X91" s="692"/>
      <c r="Y91" s="692"/>
      <c r="Z91" s="692"/>
      <c r="AA91" s="13"/>
      <c r="AB91" s="40"/>
      <c r="AC91" s="678"/>
      <c r="AD91" s="545"/>
      <c r="AE91" s="543"/>
      <c r="AF91" s="539"/>
      <c r="AG91" s="724"/>
      <c r="AH91" s="724"/>
      <c r="AI91" s="724"/>
      <c r="AJ91" s="724"/>
      <c r="AL91" s="783"/>
      <c r="AM91" s="634"/>
      <c r="AN91" s="631"/>
      <c r="AO91" s="631"/>
      <c r="AP91" s="909" t="s">
        <v>372</v>
      </c>
      <c r="AQ91" s="907">
        <f>AQ87+AQ68+AQ53+AQ38</f>
        <v>8285723.625</v>
      </c>
      <c r="AR91" s="708"/>
    </row>
    <row r="92" spans="2:44" s="374" customFormat="1" ht="20" customHeight="1">
      <c r="B92" s="552"/>
      <c r="C92" s="537"/>
      <c r="D92" s="538"/>
      <c r="E92" s="689"/>
      <c r="F92" s="699"/>
      <c r="G92" s="692"/>
      <c r="H92" s="821"/>
      <c r="I92" s="692"/>
      <c r="J92" s="692"/>
      <c r="K92" s="692"/>
      <c r="L92" s="823"/>
      <c r="M92" s="692"/>
      <c r="N92" s="692"/>
      <c r="O92" s="692"/>
      <c r="P92" s="692"/>
      <c r="Q92" s="692"/>
      <c r="R92" s="821"/>
      <c r="S92" s="692" t="s">
        <v>581</v>
      </c>
      <c r="T92" s="692"/>
      <c r="U92" s="692"/>
      <c r="V92" s="692"/>
      <c r="X92" s="890">
        <f>(P79+P67)+(P79+P67)+J107</f>
        <v>4.8999999999999995</v>
      </c>
      <c r="Y92" s="692" t="s">
        <v>525</v>
      </c>
      <c r="Z92" s="692"/>
      <c r="AA92" s="13"/>
      <c r="AB92" s="40"/>
      <c r="AC92" s="678"/>
      <c r="AD92" s="545"/>
      <c r="AE92" s="543"/>
      <c r="AF92" s="539"/>
      <c r="AG92" s="724"/>
      <c r="AH92" s="724"/>
      <c r="AI92" s="724"/>
      <c r="AJ92" s="724"/>
      <c r="AL92" s="783"/>
      <c r="AM92" s="634"/>
      <c r="AN92" s="631"/>
      <c r="AO92" s="631"/>
      <c r="AP92" s="635"/>
      <c r="AQ92" s="784"/>
      <c r="AR92" s="708"/>
    </row>
    <row r="93" spans="2:44" s="374" customFormat="1" ht="20" customHeight="1">
      <c r="B93" s="552"/>
      <c r="C93" s="537"/>
      <c r="D93" s="538"/>
      <c r="E93" s="689"/>
      <c r="F93" s="699"/>
      <c r="G93" s="692"/>
      <c r="H93" s="692"/>
      <c r="I93" s="692"/>
      <c r="J93" s="692"/>
      <c r="K93" s="692"/>
      <c r="L93" s="692"/>
      <c r="M93" s="692"/>
      <c r="N93" s="692"/>
      <c r="O93" s="692"/>
      <c r="P93" s="692"/>
      <c r="Q93" s="692"/>
      <c r="R93" s="692"/>
      <c r="S93" s="692" t="s">
        <v>582</v>
      </c>
      <c r="T93" s="692"/>
      <c r="U93" s="692"/>
      <c r="V93" s="692"/>
      <c r="X93" s="890">
        <f>(Y82+Y75+Y68)+V87+(Y82+Y75+Y68)+V87</f>
        <v>3.4000000000000004</v>
      </c>
      <c r="Y93" s="692" t="s">
        <v>525</v>
      </c>
      <c r="Z93" s="692"/>
      <c r="AA93" s="13"/>
      <c r="AB93" s="40"/>
      <c r="AC93" s="678"/>
      <c r="AD93" s="545"/>
      <c r="AE93" s="543"/>
      <c r="AF93" s="539"/>
      <c r="AG93" s="724"/>
      <c r="AH93" s="724"/>
      <c r="AI93" s="724"/>
      <c r="AJ93" s="724"/>
      <c r="AL93" s="783"/>
      <c r="AM93" s="634"/>
      <c r="AN93" s="631"/>
      <c r="AO93" s="631"/>
      <c r="AP93" s="635"/>
      <c r="AQ93" s="784"/>
      <c r="AR93" s="708"/>
    </row>
    <row r="94" spans="2:44" s="374" customFormat="1" ht="20" customHeight="1">
      <c r="B94" s="552"/>
      <c r="C94" s="537"/>
      <c r="D94" s="538"/>
      <c r="E94" s="689"/>
      <c r="F94" s="699"/>
      <c r="G94" s="692"/>
      <c r="H94" s="821"/>
      <c r="I94" s="692"/>
      <c r="J94" s="692"/>
      <c r="K94" s="692"/>
      <c r="L94" s="823"/>
      <c r="M94" s="692"/>
      <c r="N94" s="692"/>
      <c r="O94" s="692"/>
      <c r="P94" s="692"/>
      <c r="Q94" s="692"/>
      <c r="R94" s="821"/>
      <c r="S94" s="692"/>
      <c r="T94" s="692"/>
      <c r="U94" s="692"/>
      <c r="V94" s="692"/>
      <c r="W94" s="692"/>
      <c r="X94" s="692"/>
      <c r="Y94" s="692"/>
      <c r="Z94" s="692"/>
      <c r="AA94" s="13"/>
      <c r="AB94" s="40"/>
      <c r="AC94" s="678"/>
      <c r="AD94" s="545"/>
      <c r="AE94" s="543"/>
      <c r="AF94" s="539"/>
      <c r="AG94" s="724"/>
      <c r="AH94" s="724"/>
      <c r="AI94" s="724"/>
      <c r="AJ94" s="724"/>
      <c r="AL94" s="783"/>
      <c r="AM94" s="634"/>
      <c r="AN94" s="631"/>
      <c r="AO94" s="631"/>
      <c r="AP94" s="635"/>
      <c r="AQ94" s="784"/>
      <c r="AR94" s="708"/>
    </row>
    <row r="95" spans="2:44" s="374" customFormat="1" ht="20" customHeight="1">
      <c r="B95" s="552"/>
      <c r="C95" s="537"/>
      <c r="D95" s="538"/>
      <c r="E95" s="689"/>
      <c r="F95" s="699"/>
      <c r="G95" s="692"/>
      <c r="H95" s="692"/>
      <c r="I95" s="692"/>
      <c r="J95" s="692"/>
      <c r="K95" s="692"/>
      <c r="L95" s="692"/>
      <c r="M95" s="692"/>
      <c r="N95" s="692"/>
      <c r="O95" s="692"/>
      <c r="P95" s="692"/>
      <c r="Q95" s="692"/>
      <c r="R95" s="692"/>
      <c r="S95" s="692"/>
      <c r="T95" s="692"/>
      <c r="U95" s="692"/>
      <c r="V95" s="692"/>
      <c r="W95" s="692"/>
      <c r="X95" s="692"/>
      <c r="Y95" s="692"/>
      <c r="Z95" s="692"/>
      <c r="AA95" s="13"/>
      <c r="AB95" s="40"/>
      <c r="AC95" s="678"/>
      <c r="AD95" s="545"/>
      <c r="AE95" s="543"/>
      <c r="AF95" s="539"/>
      <c r="AG95" s="724"/>
      <c r="AH95" s="724"/>
      <c r="AI95" s="724"/>
      <c r="AJ95" s="724"/>
    </row>
    <row r="96" spans="2:44" s="374" customFormat="1" ht="20" customHeight="1">
      <c r="B96" s="552"/>
      <c r="C96" s="537"/>
      <c r="D96" s="538"/>
      <c r="E96" s="689"/>
      <c r="F96" s="699"/>
      <c r="G96" s="692"/>
      <c r="H96" s="821"/>
      <c r="I96" s="692"/>
      <c r="J96" s="692"/>
      <c r="K96" s="692"/>
      <c r="L96" s="823"/>
      <c r="M96" s="692"/>
      <c r="N96" s="692"/>
      <c r="O96" s="692"/>
      <c r="P96" s="692"/>
      <c r="Q96" s="692"/>
      <c r="R96" s="821"/>
      <c r="S96" s="692"/>
      <c r="T96" s="692"/>
      <c r="U96" s="692"/>
      <c r="V96" s="692"/>
      <c r="W96" s="692" t="s">
        <v>584</v>
      </c>
      <c r="X96" s="692"/>
      <c r="Y96" s="692"/>
      <c r="Z96" s="692"/>
      <c r="AA96" s="13"/>
      <c r="AB96" s="40"/>
      <c r="AC96" s="678"/>
      <c r="AD96" s="545"/>
      <c r="AE96" s="543"/>
      <c r="AF96" s="539"/>
      <c r="AG96" s="724"/>
      <c r="AH96" s="724"/>
      <c r="AI96" s="724"/>
      <c r="AJ96" s="724"/>
      <c r="AL96" s="783"/>
      <c r="AM96" s="634"/>
      <c r="AN96" s="631"/>
      <c r="AO96" s="631"/>
      <c r="AP96" s="635"/>
      <c r="AQ96" s="784"/>
      <c r="AR96" s="708"/>
    </row>
    <row r="97" spans="2:44" s="374" customFormat="1" ht="20" customHeight="1">
      <c r="B97" s="552"/>
      <c r="C97" s="537"/>
      <c r="D97" s="538"/>
      <c r="E97" s="689"/>
      <c r="F97" s="699"/>
      <c r="G97" s="692"/>
      <c r="H97" s="692"/>
      <c r="I97" s="692"/>
      <c r="J97" s="692"/>
      <c r="K97" s="692"/>
      <c r="L97" s="692"/>
      <c r="M97" s="692"/>
      <c r="N97" s="692"/>
      <c r="O97" s="692"/>
      <c r="P97" s="692"/>
      <c r="Q97" s="692"/>
      <c r="R97" s="692"/>
      <c r="S97" s="692"/>
      <c r="T97" s="692"/>
      <c r="U97" s="692"/>
      <c r="V97" s="692"/>
      <c r="W97" s="853">
        <v>0.05</v>
      </c>
      <c r="X97" s="692"/>
      <c r="Y97" s="692"/>
      <c r="Z97" s="692"/>
      <c r="AA97" s="13"/>
      <c r="AB97" s="40"/>
      <c r="AC97" s="678"/>
      <c r="AD97" s="545"/>
      <c r="AE97" s="543"/>
      <c r="AF97" s="539"/>
      <c r="AG97" s="724"/>
      <c r="AH97" s="724"/>
      <c r="AI97" s="724"/>
      <c r="AJ97" s="724"/>
      <c r="AL97" s="783"/>
      <c r="AM97" s="634"/>
      <c r="AN97" s="631"/>
      <c r="AO97" s="631"/>
      <c r="AP97" s="635"/>
      <c r="AQ97" s="784"/>
      <c r="AR97" s="708"/>
    </row>
    <row r="98" spans="2:44" s="374" customFormat="1" ht="20" customHeight="1">
      <c r="B98" s="552"/>
      <c r="C98" s="537"/>
      <c r="D98" s="538"/>
      <c r="E98" s="689"/>
      <c r="F98" s="699"/>
      <c r="G98" s="692"/>
      <c r="H98" s="821"/>
      <c r="I98" s="692"/>
      <c r="J98" s="692"/>
      <c r="K98" s="692"/>
      <c r="L98" s="823"/>
      <c r="M98" s="692"/>
      <c r="N98" s="692"/>
      <c r="O98" s="692"/>
      <c r="P98" s="692"/>
      <c r="Q98" s="692"/>
      <c r="R98" s="821"/>
      <c r="S98" s="692"/>
      <c r="T98" s="692"/>
      <c r="U98" s="692"/>
      <c r="V98" s="692"/>
      <c r="W98" s="692"/>
      <c r="X98" s="692"/>
      <c r="Y98" s="692"/>
      <c r="Z98" s="692"/>
      <c r="AA98" s="13"/>
      <c r="AB98" s="40"/>
      <c r="AC98" s="678"/>
      <c r="AD98" s="545"/>
      <c r="AE98" s="543"/>
      <c r="AF98" s="539"/>
      <c r="AG98" s="724"/>
      <c r="AH98" s="724"/>
      <c r="AI98" s="724"/>
      <c r="AJ98" s="724"/>
      <c r="AL98" s="783"/>
      <c r="AM98" s="634"/>
      <c r="AN98" s="631"/>
      <c r="AO98" s="631"/>
      <c r="AP98" s="635"/>
      <c r="AQ98" s="784"/>
      <c r="AR98" s="708"/>
    </row>
    <row r="99" spans="2:44" s="374" customFormat="1" ht="20" customHeight="1">
      <c r="B99" s="552"/>
      <c r="C99" s="537"/>
      <c r="D99" s="538"/>
      <c r="E99" s="689"/>
      <c r="F99" s="699"/>
      <c r="G99" s="692"/>
      <c r="H99" s="692"/>
      <c r="I99" s="692"/>
      <c r="J99" s="692"/>
      <c r="K99" s="692"/>
      <c r="L99" s="692"/>
      <c r="M99" s="692"/>
      <c r="N99" s="692"/>
      <c r="O99" s="692"/>
      <c r="P99" s="692"/>
      <c r="Q99" s="692"/>
      <c r="R99" s="692"/>
      <c r="S99" s="692"/>
      <c r="T99" s="692"/>
      <c r="U99" s="692"/>
      <c r="V99" s="692"/>
      <c r="W99" s="692"/>
      <c r="X99" s="692"/>
      <c r="Y99" s="692"/>
      <c r="Z99" s="692"/>
      <c r="AA99" s="13"/>
      <c r="AB99" s="40"/>
      <c r="AC99" s="678"/>
      <c r="AD99" s="545"/>
      <c r="AE99" s="543"/>
      <c r="AF99" s="539"/>
      <c r="AG99" s="724"/>
      <c r="AH99" s="724"/>
      <c r="AI99" s="724"/>
      <c r="AJ99" s="724"/>
    </row>
    <row r="100" spans="2:44" s="374" customFormat="1" ht="20" customHeight="1">
      <c r="B100" s="552"/>
      <c r="C100" s="537"/>
      <c r="D100" s="538"/>
      <c r="E100" s="689"/>
      <c r="F100" s="699"/>
      <c r="G100" s="692"/>
      <c r="H100" s="821"/>
      <c r="I100" s="692"/>
      <c r="J100" s="692"/>
      <c r="K100" s="692"/>
      <c r="L100" s="823"/>
      <c r="M100" s="692"/>
      <c r="N100" s="692"/>
      <c r="O100" s="692"/>
      <c r="P100" s="692"/>
      <c r="Q100" s="692"/>
      <c r="R100" s="821"/>
      <c r="S100" s="692"/>
      <c r="T100" s="692"/>
      <c r="U100" s="692"/>
      <c r="V100" s="692"/>
      <c r="W100" s="692"/>
      <c r="X100" s="692"/>
      <c r="Y100" s="692"/>
      <c r="Z100" s="692"/>
      <c r="AA100" s="13"/>
      <c r="AB100" s="40"/>
      <c r="AC100" s="678"/>
      <c r="AD100" s="545"/>
      <c r="AE100" s="543"/>
      <c r="AF100" s="539"/>
      <c r="AG100" s="724"/>
      <c r="AH100" s="724"/>
      <c r="AI100" s="724"/>
      <c r="AJ100" s="724"/>
      <c r="AL100" s="783"/>
      <c r="AM100" s="634"/>
      <c r="AN100" s="631"/>
      <c r="AO100" s="631"/>
      <c r="AP100" s="635"/>
      <c r="AQ100" s="784"/>
      <c r="AR100" s="708"/>
    </row>
    <row r="101" spans="2:44" s="374" customFormat="1" ht="20" customHeight="1">
      <c r="B101" s="552"/>
      <c r="C101" s="537"/>
      <c r="D101" s="538"/>
      <c r="E101" s="689"/>
      <c r="F101" s="699"/>
      <c r="G101" s="692"/>
      <c r="H101" s="692"/>
      <c r="I101" s="692"/>
      <c r="J101" s="692"/>
      <c r="K101" s="692"/>
      <c r="L101" s="692"/>
      <c r="M101" s="692"/>
      <c r="N101" s="692"/>
      <c r="O101" s="692"/>
      <c r="P101" s="692"/>
      <c r="Q101" s="692"/>
      <c r="R101" s="692"/>
      <c r="S101" s="692"/>
      <c r="T101" s="692"/>
      <c r="U101" s="692"/>
      <c r="V101" s="692"/>
      <c r="W101" s="692"/>
      <c r="X101" s="692"/>
      <c r="Y101" s="692"/>
      <c r="Z101" s="692"/>
      <c r="AA101" s="13"/>
      <c r="AB101" s="40"/>
      <c r="AC101" s="678"/>
      <c r="AD101" s="545"/>
      <c r="AE101" s="543"/>
      <c r="AF101" s="539"/>
      <c r="AG101" s="724"/>
      <c r="AH101" s="724"/>
      <c r="AI101" s="724"/>
      <c r="AJ101" s="724"/>
      <c r="AL101" s="783"/>
      <c r="AM101" s="634"/>
      <c r="AN101" s="631"/>
      <c r="AO101" s="631"/>
      <c r="AP101" s="635"/>
      <c r="AQ101" s="784"/>
      <c r="AR101" s="708"/>
    </row>
    <row r="102" spans="2:44" s="374" customFormat="1" ht="20" customHeight="1">
      <c r="B102" s="552"/>
      <c r="C102" s="537"/>
      <c r="D102" s="538"/>
      <c r="E102" s="689"/>
      <c r="F102" s="699"/>
      <c r="G102" s="692"/>
      <c r="H102" s="821"/>
      <c r="I102" s="692"/>
      <c r="J102" s="692"/>
      <c r="K102" s="692"/>
      <c r="L102" s="823"/>
      <c r="M102" s="692"/>
      <c r="N102" s="692"/>
      <c r="O102" s="692"/>
      <c r="P102" s="692"/>
      <c r="Q102" s="692"/>
      <c r="R102" s="821"/>
      <c r="S102" s="692"/>
      <c r="T102" s="692"/>
      <c r="U102" s="692"/>
      <c r="V102" s="692"/>
      <c r="W102" s="692"/>
      <c r="X102" s="692"/>
      <c r="Y102" s="692"/>
      <c r="Z102" s="692"/>
      <c r="AA102" s="13"/>
      <c r="AB102" s="40"/>
      <c r="AC102" s="678"/>
      <c r="AD102" s="545"/>
      <c r="AE102" s="543"/>
      <c r="AF102" s="539"/>
      <c r="AG102" s="724"/>
      <c r="AH102" s="724"/>
      <c r="AI102" s="724"/>
      <c r="AJ102" s="724"/>
      <c r="AL102" s="783"/>
      <c r="AM102" s="634"/>
      <c r="AN102" s="631"/>
      <c r="AO102" s="631"/>
      <c r="AP102" s="635"/>
      <c r="AQ102" s="784"/>
      <c r="AR102" s="708"/>
    </row>
    <row r="103" spans="2:44" s="374" customFormat="1" ht="20" customHeight="1">
      <c r="B103" s="552"/>
      <c r="C103" s="537"/>
      <c r="D103" s="538"/>
      <c r="E103" s="689"/>
      <c r="F103" s="699"/>
      <c r="G103" s="692"/>
      <c r="H103" s="692"/>
      <c r="I103" s="692"/>
      <c r="J103" s="692"/>
      <c r="K103" s="692"/>
      <c r="L103" s="692"/>
      <c r="M103" s="692"/>
      <c r="N103" s="692"/>
      <c r="O103" s="692"/>
      <c r="P103" s="692"/>
      <c r="Q103" s="692"/>
      <c r="R103" s="692" t="s">
        <v>585</v>
      </c>
      <c r="S103" s="692"/>
      <c r="T103" s="692"/>
      <c r="U103" s="692"/>
      <c r="V103" s="692"/>
      <c r="W103" s="692"/>
      <c r="X103" s="692"/>
      <c r="Y103" s="692"/>
      <c r="Z103" s="692"/>
      <c r="AA103" s="13"/>
      <c r="AB103" s="40"/>
      <c r="AC103" s="678"/>
      <c r="AD103" s="545"/>
      <c r="AE103" s="543"/>
      <c r="AF103" s="539"/>
      <c r="AG103" s="724"/>
      <c r="AH103" s="724"/>
      <c r="AI103" s="724"/>
      <c r="AJ103" s="724"/>
    </row>
    <row r="104" spans="2:44" s="374" customFormat="1" ht="20" customHeight="1">
      <c r="B104" s="552"/>
      <c r="C104" s="537"/>
      <c r="D104" s="538"/>
      <c r="E104" s="689"/>
      <c r="F104" s="699"/>
      <c r="G104" s="692"/>
      <c r="H104" s="821"/>
      <c r="I104" s="692"/>
      <c r="J104" s="692"/>
      <c r="K104" s="692"/>
      <c r="L104" s="823"/>
      <c r="M104" s="692"/>
      <c r="N104" s="692"/>
      <c r="O104" s="692"/>
      <c r="P104" s="692"/>
      <c r="Q104" s="692"/>
      <c r="R104" s="821"/>
      <c r="S104" s="853">
        <v>0.15</v>
      </c>
      <c r="T104" s="692"/>
      <c r="U104" s="692"/>
      <c r="V104" s="692"/>
      <c r="W104" s="692"/>
      <c r="X104" s="692"/>
      <c r="Y104" s="692"/>
      <c r="Z104" s="692"/>
      <c r="AA104" s="13"/>
      <c r="AB104" s="40"/>
      <c r="AC104" s="678"/>
      <c r="AD104" s="545"/>
      <c r="AE104" s="543"/>
      <c r="AF104" s="539"/>
      <c r="AG104" s="724"/>
      <c r="AH104" s="724"/>
      <c r="AI104" s="724"/>
      <c r="AJ104" s="724"/>
      <c r="AL104" s="783"/>
      <c r="AM104" s="634"/>
      <c r="AN104" s="631"/>
      <c r="AO104" s="631"/>
      <c r="AP104" s="635"/>
      <c r="AQ104" s="784"/>
      <c r="AR104" s="708"/>
    </row>
    <row r="105" spans="2:44" s="374" customFormat="1" ht="20" customHeight="1">
      <c r="B105" s="552"/>
      <c r="C105" s="537"/>
      <c r="D105" s="538"/>
      <c r="E105" s="689"/>
      <c r="F105" s="699"/>
      <c r="G105" s="692"/>
      <c r="H105" s="692"/>
      <c r="I105" s="692"/>
      <c r="J105" s="692"/>
      <c r="K105" s="692"/>
      <c r="L105" s="692"/>
      <c r="M105" s="692"/>
      <c r="N105" s="692"/>
      <c r="O105" s="692"/>
      <c r="P105" s="692"/>
      <c r="Q105" s="692"/>
      <c r="R105" s="692"/>
      <c r="S105" s="692"/>
      <c r="T105" s="692"/>
      <c r="U105" s="692"/>
      <c r="V105" s="692"/>
      <c r="W105" s="692"/>
      <c r="X105" s="692"/>
      <c r="Y105" s="692"/>
      <c r="Z105" s="692"/>
      <c r="AA105" s="13"/>
      <c r="AB105" s="40"/>
      <c r="AC105" s="678"/>
      <c r="AD105" s="545"/>
      <c r="AE105" s="543"/>
      <c r="AF105" s="539"/>
      <c r="AG105" s="724"/>
      <c r="AH105" s="724"/>
      <c r="AI105" s="724"/>
      <c r="AJ105" s="724"/>
      <c r="AL105" s="783"/>
      <c r="AM105" s="634"/>
      <c r="AN105" s="631"/>
      <c r="AO105" s="631"/>
      <c r="AP105" s="635"/>
      <c r="AQ105" s="784"/>
      <c r="AR105" s="708"/>
    </row>
    <row r="106" spans="2:44" s="374" customFormat="1" ht="20" customHeight="1">
      <c r="B106" s="552"/>
      <c r="C106" s="537"/>
      <c r="D106" s="538"/>
      <c r="E106" s="689"/>
      <c r="F106" s="699"/>
      <c r="G106" s="692"/>
      <c r="H106" s="821"/>
      <c r="I106" s="692"/>
      <c r="J106" s="692"/>
      <c r="K106" s="692"/>
      <c r="L106" s="823"/>
      <c r="M106" s="692"/>
      <c r="N106" s="692"/>
      <c r="O106" s="692"/>
      <c r="P106" s="692"/>
      <c r="Q106" s="692"/>
      <c r="R106" s="821"/>
      <c r="S106" s="692"/>
      <c r="T106" s="692"/>
      <c r="U106" s="692"/>
      <c r="V106" s="692"/>
      <c r="W106" s="692"/>
      <c r="X106" s="692"/>
      <c r="Y106" s="692"/>
      <c r="Z106" s="692"/>
      <c r="AA106" s="13"/>
      <c r="AB106" s="40"/>
      <c r="AC106" s="678"/>
      <c r="AD106" s="545"/>
      <c r="AE106" s="543"/>
      <c r="AF106" s="539"/>
      <c r="AG106" s="724"/>
      <c r="AH106" s="724"/>
      <c r="AI106" s="724"/>
      <c r="AJ106" s="724"/>
      <c r="AL106" s="783"/>
      <c r="AM106" s="634"/>
      <c r="AN106" s="631"/>
      <c r="AO106" s="631"/>
      <c r="AP106" s="635"/>
      <c r="AQ106" s="784"/>
      <c r="AR106" s="708"/>
    </row>
    <row r="107" spans="2:44" s="374" customFormat="1" ht="20" customHeight="1">
      <c r="B107" s="552"/>
      <c r="C107" s="537"/>
      <c r="D107" s="538"/>
      <c r="E107" s="689"/>
      <c r="F107" s="699"/>
      <c r="G107" s="700">
        <v>0.05</v>
      </c>
      <c r="H107" s="692"/>
      <c r="I107" s="692"/>
      <c r="J107" s="701">
        <v>0.8</v>
      </c>
      <c r="K107" s="692"/>
      <c r="L107" s="692"/>
      <c r="M107" s="692"/>
      <c r="N107" s="700">
        <v>0.05</v>
      </c>
      <c r="O107" s="692"/>
      <c r="P107" s="692"/>
      <c r="Q107" s="692"/>
      <c r="R107" s="692"/>
      <c r="S107" s="692"/>
      <c r="T107" s="692"/>
      <c r="U107" s="692"/>
      <c r="V107" s="692"/>
      <c r="W107" s="692"/>
      <c r="X107" s="692"/>
      <c r="Y107" s="692"/>
      <c r="Z107" s="692"/>
      <c r="AA107" s="13"/>
      <c r="AB107" s="40"/>
      <c r="AC107" s="678"/>
      <c r="AD107" s="545"/>
      <c r="AE107" s="543"/>
      <c r="AF107" s="539"/>
      <c r="AG107" s="724"/>
      <c r="AH107" s="724"/>
      <c r="AI107" s="724"/>
      <c r="AJ107" s="724"/>
    </row>
    <row r="108" spans="2:44" s="374" customFormat="1" ht="20" customHeight="1">
      <c r="B108" s="552"/>
      <c r="C108" s="537"/>
      <c r="D108" s="538"/>
      <c r="E108" s="689"/>
      <c r="F108" s="699"/>
      <c r="G108" s="692"/>
      <c r="H108" s="821"/>
      <c r="I108" s="692"/>
      <c r="J108" s="692"/>
      <c r="K108" s="692"/>
      <c r="L108" s="823"/>
      <c r="M108" s="692"/>
      <c r="N108" s="692"/>
      <c r="O108" s="692"/>
      <c r="P108" s="692"/>
      <c r="Q108" s="692"/>
      <c r="R108" s="821"/>
      <c r="S108" s="692"/>
      <c r="T108" s="692"/>
      <c r="U108" s="692"/>
      <c r="V108" s="692"/>
      <c r="W108" s="692"/>
      <c r="X108" s="692"/>
      <c r="Y108" s="692"/>
      <c r="Z108" s="692"/>
      <c r="AA108" s="13"/>
      <c r="AB108" s="40"/>
      <c r="AC108" s="678"/>
      <c r="AD108" s="545"/>
      <c r="AE108" s="543"/>
      <c r="AF108" s="539"/>
      <c r="AG108" s="724"/>
      <c r="AH108" s="724"/>
      <c r="AI108" s="724"/>
      <c r="AJ108" s="724"/>
      <c r="AL108" s="783"/>
      <c r="AM108" s="634"/>
      <c r="AN108" s="631"/>
      <c r="AO108" s="631"/>
      <c r="AP108" s="635"/>
      <c r="AQ108" s="784"/>
      <c r="AR108" s="708"/>
    </row>
    <row r="109" spans="2:44" s="374" customFormat="1" ht="20" customHeight="1">
      <c r="B109" s="552"/>
      <c r="C109" s="537"/>
      <c r="D109" s="538"/>
      <c r="E109" s="689"/>
      <c r="F109" s="699"/>
      <c r="G109" s="692"/>
      <c r="H109" s="692"/>
      <c r="I109" s="692"/>
      <c r="J109" s="692"/>
      <c r="K109" s="692"/>
      <c r="L109" s="692"/>
      <c r="M109" s="692"/>
      <c r="N109" s="692"/>
      <c r="O109" s="692"/>
      <c r="P109" s="692"/>
      <c r="Q109" s="692"/>
      <c r="R109" s="692"/>
      <c r="S109" s="692"/>
      <c r="T109" s="692"/>
      <c r="U109" s="692" t="s">
        <v>525</v>
      </c>
      <c r="V109" s="692"/>
      <c r="W109" s="692"/>
      <c r="X109" s="692"/>
      <c r="Y109" s="692"/>
      <c r="Z109" s="692"/>
      <c r="AA109" s="13"/>
      <c r="AB109" s="40"/>
      <c r="AC109" s="678"/>
      <c r="AD109" s="545"/>
      <c r="AE109" s="543"/>
      <c r="AF109" s="539"/>
      <c r="AG109" s="724"/>
      <c r="AH109" s="724"/>
      <c r="AI109" s="724"/>
      <c r="AJ109" s="724"/>
      <c r="AL109" s="783"/>
      <c r="AM109" s="634"/>
      <c r="AN109" s="631"/>
      <c r="AO109" s="631"/>
      <c r="AP109" s="635"/>
      <c r="AQ109" s="784"/>
      <c r="AR109" s="708"/>
    </row>
    <row r="110" spans="2:44" s="374" customFormat="1" ht="20" customHeight="1">
      <c r="B110" s="552"/>
      <c r="C110" s="537"/>
      <c r="D110" s="538"/>
      <c r="E110" s="689"/>
      <c r="F110" s="699"/>
      <c r="G110" s="692"/>
      <c r="H110" s="821"/>
      <c r="I110" s="692"/>
      <c r="J110" s="692"/>
      <c r="K110" s="692"/>
      <c r="L110" s="823"/>
      <c r="M110" s="692"/>
      <c r="N110" s="692"/>
      <c r="O110" s="692"/>
      <c r="P110" s="692"/>
      <c r="Q110" s="692"/>
      <c r="R110" s="821"/>
      <c r="S110" s="692"/>
      <c r="T110" s="692"/>
      <c r="U110" s="692"/>
      <c r="V110" s="692"/>
      <c r="W110" s="692"/>
      <c r="X110" s="692"/>
      <c r="Y110" s="692"/>
      <c r="Z110" s="692"/>
      <c r="AA110" s="13"/>
      <c r="AB110" s="40"/>
      <c r="AC110" s="678"/>
      <c r="AD110" s="545"/>
      <c r="AE110" s="543"/>
      <c r="AF110" s="539"/>
      <c r="AG110" s="724"/>
      <c r="AH110" s="724"/>
      <c r="AI110" s="724"/>
      <c r="AJ110" s="724"/>
      <c r="AL110" s="783"/>
      <c r="AM110" s="634"/>
      <c r="AN110" s="631"/>
      <c r="AO110" s="631"/>
      <c r="AP110" s="635"/>
      <c r="AQ110" s="784"/>
      <c r="AR110" s="708"/>
    </row>
    <row r="111" spans="2:44" s="374" customFormat="1" ht="20" customHeight="1">
      <c r="B111" s="552"/>
      <c r="C111" s="537"/>
      <c r="D111" s="538"/>
      <c r="E111" s="689"/>
      <c r="F111" s="699"/>
      <c r="G111" s="692"/>
      <c r="H111" s="692"/>
      <c r="I111" s="692"/>
      <c r="J111" s="692"/>
      <c r="K111" s="692"/>
      <c r="L111" s="692"/>
      <c r="M111" s="692"/>
      <c r="N111" s="692"/>
      <c r="O111" s="692"/>
      <c r="P111" s="692"/>
      <c r="Q111" s="692"/>
      <c r="R111" s="692"/>
      <c r="S111" s="692"/>
      <c r="T111" s="692"/>
      <c r="U111" s="692"/>
      <c r="V111" s="692"/>
      <c r="W111" s="692"/>
      <c r="X111" s="692"/>
      <c r="Y111" s="692"/>
      <c r="Z111" s="692"/>
      <c r="AA111" s="13"/>
      <c r="AB111" s="40"/>
      <c r="AC111" s="678"/>
      <c r="AD111" s="545"/>
      <c r="AE111" s="543"/>
      <c r="AF111" s="539"/>
      <c r="AG111" s="724"/>
      <c r="AH111" s="724"/>
      <c r="AI111" s="724"/>
      <c r="AJ111" s="724"/>
    </row>
    <row r="113" spans="19:22">
      <c r="S113" s="869" t="s">
        <v>591</v>
      </c>
      <c r="V113" s="872">
        <f>V24*(P79+P67)*(G107+J107+N107)</f>
        <v>7.3800000000000008</v>
      </c>
    </row>
    <row r="114" spans="19:22">
      <c r="S114" s="869" t="s">
        <v>592</v>
      </c>
      <c r="V114" s="872">
        <f>V25*(T87+V87+X87)*(Y82+Y75+Y68)</f>
        <v>3.600000000000001</v>
      </c>
    </row>
    <row r="115" spans="19:22">
      <c r="V115" s="891">
        <f>SUM(V113:V114)</f>
        <v>10.980000000000002</v>
      </c>
    </row>
  </sheetData>
  <mergeCells count="10">
    <mergeCell ref="D54:E54"/>
    <mergeCell ref="AL58:AQ58"/>
    <mergeCell ref="AL77:AQ77"/>
    <mergeCell ref="P79:P80"/>
    <mergeCell ref="B1:AF1"/>
    <mergeCell ref="C10:AB10"/>
    <mergeCell ref="AC10:AD10"/>
    <mergeCell ref="C11:AB22"/>
    <mergeCell ref="AL27:AQ27"/>
    <mergeCell ref="AL43:AQ43"/>
  </mergeCells>
  <pageMargins left="0.51180555555555596" right="0.43263888888888902" top="0.94374999999999998" bottom="0.59027777777777801" header="0.59027777777777801" footer="0.59027777777777801"/>
  <pageSetup paperSize="256" scale="10"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CC597-F19C-4542-86B0-8F3E406AF8C2}">
  <sheetPr>
    <tabColor rgb="FF00B050"/>
  </sheetPr>
  <dimension ref="B1:BN103"/>
  <sheetViews>
    <sheetView view="pageBreakPreview" topLeftCell="A32" zoomScale="70" zoomScaleNormal="90" zoomScaleSheetLayoutView="70" workbookViewId="0">
      <selection activeCell="AN82" sqref="AN82"/>
    </sheetView>
  </sheetViews>
  <sheetFormatPr baseColWidth="10" defaultColWidth="9.1640625" defaultRowHeight="13"/>
  <cols>
    <col min="1" max="1" width="1.33203125" style="375" customWidth="1"/>
    <col min="2" max="2" width="4.5" style="13" customWidth="1"/>
    <col min="3" max="28" width="4.83203125" style="95" customWidth="1"/>
    <col min="29" max="29" width="6.1640625" style="376" customWidth="1"/>
    <col min="30" max="30" width="29.5" style="376" customWidth="1"/>
    <col min="31" max="31" width="9.33203125" style="377" customWidth="1"/>
    <col min="32" max="32" width="6.33203125" style="378" customWidth="1"/>
    <col min="33" max="36" width="8.83203125" style="687" customWidth="1"/>
    <col min="37" max="37" width="4.5" style="375" customWidth="1"/>
    <col min="38" max="38" width="26.1640625" style="375" customWidth="1"/>
    <col min="39" max="39" width="12.6640625" style="375" customWidth="1"/>
    <col min="40" max="40" width="10.83203125" style="375" customWidth="1"/>
    <col min="41" max="41" width="9.33203125" style="375" customWidth="1"/>
    <col min="42" max="42" width="10.83203125" style="375" customWidth="1"/>
    <col min="43" max="43" width="13.33203125" style="375" customWidth="1"/>
    <col min="44" max="44" width="11.5" style="375" customWidth="1"/>
    <col min="45" max="16384" width="9.1640625" style="375"/>
  </cols>
  <sheetData>
    <row r="1" spans="2:37">
      <c r="B1" s="1198" t="s">
        <v>125</v>
      </c>
      <c r="C1" s="1198"/>
      <c r="D1" s="1198"/>
      <c r="E1" s="1198"/>
      <c r="F1" s="1198"/>
      <c r="G1" s="1198"/>
      <c r="H1" s="1198"/>
      <c r="I1" s="1198"/>
      <c r="J1" s="1198"/>
      <c r="K1" s="1198"/>
      <c r="L1" s="1198"/>
      <c r="M1" s="1198"/>
      <c r="N1" s="1198"/>
      <c r="O1" s="1198"/>
      <c r="P1" s="1198"/>
      <c r="Q1" s="1198"/>
      <c r="R1" s="1198"/>
      <c r="S1" s="1198"/>
      <c r="T1" s="1198"/>
      <c r="U1" s="1198"/>
      <c r="V1" s="1198"/>
      <c r="W1" s="1198"/>
      <c r="X1" s="1198"/>
      <c r="Y1" s="1198"/>
      <c r="Z1" s="1198"/>
      <c r="AA1" s="1198"/>
      <c r="AB1" s="1198"/>
      <c r="AC1" s="1198"/>
      <c r="AD1" s="1198"/>
      <c r="AE1" s="1198"/>
      <c r="AF1" s="1198"/>
    </row>
    <row r="2" spans="2:37" ht="6.75" customHeight="1">
      <c r="B2" s="372"/>
      <c r="C2" s="819"/>
      <c r="D2" s="819"/>
      <c r="E2" s="819"/>
      <c r="F2" s="819"/>
      <c r="G2" s="819"/>
      <c r="H2" s="819"/>
      <c r="I2" s="819"/>
      <c r="J2" s="819"/>
      <c r="K2" s="819"/>
      <c r="L2" s="819"/>
      <c r="M2" s="819"/>
      <c r="N2" s="819"/>
      <c r="O2" s="819"/>
      <c r="P2" s="819"/>
      <c r="Q2" s="819"/>
      <c r="R2" s="819"/>
      <c r="S2" s="819"/>
      <c r="T2" s="819"/>
      <c r="U2" s="819"/>
      <c r="V2" s="819"/>
      <c r="W2" s="819"/>
      <c r="X2" s="819"/>
      <c r="Y2" s="819"/>
      <c r="Z2" s="819"/>
      <c r="AA2" s="819"/>
      <c r="AB2" s="819"/>
      <c r="AC2" s="383"/>
      <c r="AD2" s="383"/>
      <c r="AE2" s="383"/>
      <c r="AF2" s="383"/>
    </row>
    <row r="3" spans="2:37" s="373" customFormat="1" ht="9.75" customHeight="1">
      <c r="B3" s="380" t="s">
        <v>126</v>
      </c>
      <c r="E3" s="555" t="s">
        <v>305</v>
      </c>
      <c r="F3" s="379"/>
      <c r="G3" s="379"/>
      <c r="H3" s="379"/>
      <c r="I3" s="379"/>
      <c r="J3" s="379"/>
      <c r="K3" s="379"/>
      <c r="L3" s="379"/>
      <c r="M3" s="379"/>
      <c r="N3" s="379"/>
      <c r="O3" s="379"/>
      <c r="P3" s="379"/>
      <c r="Q3" s="379"/>
      <c r="R3" s="379"/>
      <c r="S3" s="379"/>
      <c r="T3" s="379"/>
      <c r="U3" s="379"/>
      <c r="V3" s="379"/>
      <c r="W3" s="379"/>
      <c r="X3" s="379"/>
      <c r="Y3" s="379"/>
      <c r="Z3" s="379"/>
      <c r="AA3" s="379"/>
      <c r="AB3" s="377"/>
      <c r="AC3" s="384"/>
      <c r="AD3" s="385" t="s">
        <v>2</v>
      </c>
      <c r="AE3" s="377"/>
      <c r="AF3" s="386"/>
      <c r="AG3" s="725"/>
      <c r="AH3" s="725"/>
      <c r="AI3" s="725"/>
      <c r="AJ3" s="725"/>
    </row>
    <row r="4" spans="2:37" s="373" customFormat="1" ht="9.75" customHeight="1">
      <c r="B4" s="380" t="s">
        <v>127</v>
      </c>
      <c r="E4" s="380" t="str">
        <f>":"&amp;" "&amp;INPUT!M10</f>
        <v>: Dusun…</v>
      </c>
      <c r="F4" s="380"/>
      <c r="G4" s="380"/>
      <c r="H4" s="380"/>
      <c r="I4" s="380"/>
      <c r="J4" s="380"/>
      <c r="K4" s="380"/>
      <c r="L4" s="380"/>
      <c r="M4" s="380"/>
      <c r="N4" s="380"/>
      <c r="O4" s="380"/>
      <c r="P4" s="380"/>
      <c r="Q4" s="380"/>
      <c r="R4" s="380"/>
      <c r="S4" s="380"/>
      <c r="T4" s="380"/>
      <c r="U4" s="380"/>
      <c r="V4" s="380"/>
      <c r="W4" s="380"/>
      <c r="X4" s="380"/>
      <c r="Y4" s="380"/>
      <c r="Z4" s="380"/>
      <c r="AA4" s="380"/>
      <c r="AB4" s="379"/>
      <c r="AC4" s="376"/>
      <c r="AD4" s="385" t="s">
        <v>2</v>
      </c>
      <c r="AE4" s="377"/>
      <c r="AF4" s="386"/>
      <c r="AG4" s="725"/>
      <c r="AH4" s="725"/>
      <c r="AI4" s="725"/>
      <c r="AJ4" s="725"/>
    </row>
    <row r="5" spans="2:37" s="373" customFormat="1" ht="9.75" customHeight="1">
      <c r="B5" s="380"/>
      <c r="E5" s="379" t="str">
        <f>":"&amp;" "&amp;"Desa"&amp;" "&amp;INPUT!M9</f>
        <v>: Desa bbb</v>
      </c>
      <c r="F5" s="379"/>
      <c r="G5" s="379"/>
      <c r="H5" s="379"/>
      <c r="I5" s="379"/>
      <c r="J5" s="379"/>
      <c r="K5" s="379"/>
      <c r="L5" s="379"/>
      <c r="M5" s="379"/>
      <c r="N5" s="379"/>
      <c r="O5" s="379"/>
      <c r="P5" s="379"/>
      <c r="Q5" s="379"/>
      <c r="R5" s="379"/>
      <c r="S5" s="379"/>
      <c r="T5" s="379"/>
      <c r="U5" s="379"/>
      <c r="V5" s="379"/>
      <c r="W5" s="379"/>
      <c r="X5" s="379"/>
      <c r="Y5" s="379"/>
      <c r="Z5" s="379"/>
      <c r="AA5" s="379"/>
      <c r="AB5" s="380"/>
      <c r="AC5" s="376"/>
      <c r="AD5" s="385"/>
      <c r="AE5" s="377"/>
      <c r="AF5" s="386"/>
      <c r="AG5" s="725"/>
      <c r="AH5" s="725"/>
      <c r="AI5" s="725"/>
      <c r="AJ5" s="725"/>
    </row>
    <row r="6" spans="2:37" s="373" customFormat="1" ht="9.75" customHeight="1">
      <c r="B6" s="380"/>
      <c r="E6" s="379" t="str">
        <f>":"&amp;" "&amp;INPUT!C8&amp;" "&amp;INPUT!M8</f>
        <v>: Kecamatan aaaaa</v>
      </c>
      <c r="F6" s="379"/>
      <c r="G6" s="379"/>
      <c r="H6" s="379"/>
      <c r="I6" s="379"/>
      <c r="J6" s="379"/>
      <c r="K6" s="379"/>
      <c r="L6" s="379"/>
      <c r="M6" s="379"/>
      <c r="N6" s="379"/>
      <c r="O6" s="379"/>
      <c r="P6" s="379"/>
      <c r="Q6" s="379"/>
      <c r="R6" s="379"/>
      <c r="S6" s="379"/>
      <c r="T6" s="379"/>
      <c r="U6" s="379"/>
      <c r="V6" s="379"/>
      <c r="W6" s="379"/>
      <c r="X6" s="379"/>
      <c r="Y6" s="379"/>
      <c r="Z6" s="379"/>
      <c r="AA6" s="379"/>
      <c r="AB6" s="380"/>
      <c r="AC6" s="376"/>
      <c r="AD6" s="385"/>
      <c r="AE6" s="377"/>
      <c r="AF6" s="386"/>
      <c r="AG6" s="725"/>
      <c r="AH6" s="725"/>
      <c r="AI6" s="725"/>
      <c r="AJ6" s="725"/>
    </row>
    <row r="7" spans="2:37" s="373" customFormat="1" ht="9.75" customHeight="1">
      <c r="B7" s="380" t="s">
        <v>128</v>
      </c>
      <c r="E7" s="379" t="str">
        <f>":"&amp;" "&amp;INPUT!M5</f>
        <v>: 2021</v>
      </c>
      <c r="F7" s="379"/>
      <c r="G7" s="379"/>
      <c r="H7" s="379"/>
      <c r="I7" s="379"/>
      <c r="J7" s="379"/>
      <c r="K7" s="379"/>
      <c r="L7" s="379"/>
      <c r="M7" s="379"/>
      <c r="N7" s="379"/>
      <c r="O7" s="379"/>
      <c r="P7" s="379"/>
      <c r="Q7" s="379"/>
      <c r="R7" s="379"/>
      <c r="S7" s="379"/>
      <c r="T7" s="379"/>
      <c r="U7" s="379"/>
      <c r="V7" s="379"/>
      <c r="W7" s="379"/>
      <c r="X7" s="379"/>
      <c r="Y7" s="379"/>
      <c r="Z7" s="379"/>
      <c r="AA7" s="379"/>
      <c r="AB7" s="380"/>
      <c r="AC7" s="376"/>
      <c r="AD7" s="385" t="s">
        <v>2</v>
      </c>
      <c r="AE7" s="377"/>
      <c r="AF7" s="386"/>
      <c r="AG7" s="725"/>
      <c r="AH7" s="725"/>
      <c r="AI7" s="725"/>
      <c r="AJ7" s="725"/>
    </row>
    <row r="8" spans="2:37" s="373" customFormat="1" ht="9.75" customHeight="1">
      <c r="B8" s="380" t="s">
        <v>129</v>
      </c>
      <c r="E8" s="381"/>
      <c r="F8" s="381"/>
      <c r="G8" s="381"/>
      <c r="H8" s="381"/>
      <c r="I8" s="381"/>
      <c r="J8" s="381"/>
      <c r="K8" s="381"/>
      <c r="L8" s="381"/>
      <c r="M8" s="381"/>
      <c r="N8" s="381"/>
      <c r="O8" s="381"/>
      <c r="P8" s="381"/>
      <c r="Q8" s="381"/>
      <c r="R8" s="381"/>
      <c r="S8" s="381"/>
      <c r="T8" s="381"/>
      <c r="U8" s="381"/>
      <c r="V8" s="381"/>
      <c r="W8" s="381"/>
      <c r="X8" s="381"/>
      <c r="Y8" s="381"/>
      <c r="Z8" s="381"/>
      <c r="AA8" s="381"/>
      <c r="AB8" s="379"/>
      <c r="AC8" s="376"/>
      <c r="AD8" s="385" t="s">
        <v>2</v>
      </c>
      <c r="AE8" s="377"/>
      <c r="AF8" s="386"/>
      <c r="AG8" s="725"/>
      <c r="AH8" s="725"/>
      <c r="AI8" s="725"/>
      <c r="AJ8" s="725"/>
    </row>
    <row r="9" spans="2:37" ht="6.75" customHeight="1" thickBot="1">
      <c r="C9" s="308"/>
      <c r="D9" s="308"/>
      <c r="E9" s="308"/>
      <c r="F9" s="308"/>
      <c r="G9" s="308"/>
      <c r="H9" s="308"/>
      <c r="I9" s="308"/>
      <c r="J9" s="308"/>
      <c r="K9" s="308"/>
      <c r="L9" s="308"/>
      <c r="M9" s="308"/>
      <c r="N9" s="308"/>
      <c r="O9" s="308"/>
      <c r="P9" s="308"/>
      <c r="Q9" s="308"/>
      <c r="R9" s="308"/>
      <c r="S9" s="308"/>
      <c r="T9" s="308"/>
      <c r="U9" s="308"/>
      <c r="V9" s="308"/>
      <c r="W9" s="308"/>
      <c r="X9" s="308"/>
      <c r="Y9" s="308"/>
      <c r="Z9" s="308"/>
      <c r="AA9" s="308"/>
      <c r="AB9" s="308"/>
      <c r="AD9" s="385"/>
      <c r="AF9" s="386"/>
    </row>
    <row r="10" spans="2:37" s="374" customFormat="1" ht="15.75" customHeight="1" thickBot="1">
      <c r="B10" s="551" t="s">
        <v>90</v>
      </c>
      <c r="C10" s="1269" t="s">
        <v>130</v>
      </c>
      <c r="D10" s="1205"/>
      <c r="E10" s="1205"/>
      <c r="F10" s="1205"/>
      <c r="G10" s="1205"/>
      <c r="H10" s="1205"/>
      <c r="I10" s="1205"/>
      <c r="J10" s="1205"/>
      <c r="K10" s="1205"/>
      <c r="L10" s="1205"/>
      <c r="M10" s="1205"/>
      <c r="N10" s="1205"/>
      <c r="O10" s="1205"/>
      <c r="P10" s="1205"/>
      <c r="Q10" s="1205"/>
      <c r="R10" s="1205"/>
      <c r="S10" s="1205"/>
      <c r="T10" s="1205"/>
      <c r="U10" s="1205"/>
      <c r="V10" s="1205"/>
      <c r="W10" s="1205"/>
      <c r="X10" s="1205"/>
      <c r="Y10" s="1205"/>
      <c r="Z10" s="1205"/>
      <c r="AA10" s="1205"/>
      <c r="AB10" s="1270"/>
      <c r="AC10" s="1271" t="s">
        <v>125</v>
      </c>
      <c r="AD10" s="1271"/>
      <c r="AE10" s="387" t="s">
        <v>141</v>
      </c>
      <c r="AF10" s="714" t="s">
        <v>131</v>
      </c>
      <c r="AG10" s="715" t="s">
        <v>362</v>
      </c>
      <c r="AH10" s="715" t="s">
        <v>363</v>
      </c>
      <c r="AI10" s="715" t="s">
        <v>364</v>
      </c>
      <c r="AJ10" s="715" t="s">
        <v>365</v>
      </c>
      <c r="AK10" s="388"/>
    </row>
    <row r="11" spans="2:37" ht="15.75" hidden="1" customHeight="1">
      <c r="B11" s="552"/>
      <c r="C11" s="1192"/>
      <c r="D11" s="1193"/>
      <c r="E11" s="1193"/>
      <c r="F11" s="1193"/>
      <c r="G11" s="1193"/>
      <c r="H11" s="1193"/>
      <c r="I11" s="1193"/>
      <c r="J11" s="1193"/>
      <c r="K11" s="1193"/>
      <c r="L11" s="1193"/>
      <c r="M11" s="1193"/>
      <c r="N11" s="1193"/>
      <c r="O11" s="1193"/>
      <c r="P11" s="1193"/>
      <c r="Q11" s="1193"/>
      <c r="R11" s="1193"/>
      <c r="S11" s="1193"/>
      <c r="T11" s="1193"/>
      <c r="U11" s="1193"/>
      <c r="V11" s="1193"/>
      <c r="W11" s="1193"/>
      <c r="X11" s="1193"/>
      <c r="Y11" s="1193"/>
      <c r="Z11" s="1193"/>
      <c r="AA11" s="1193"/>
      <c r="AB11" s="1272"/>
      <c r="AC11" s="389"/>
      <c r="AD11" s="390"/>
      <c r="AE11" s="391"/>
      <c r="AF11" s="392"/>
    </row>
    <row r="12" spans="2:37" ht="15.75" hidden="1" customHeight="1">
      <c r="B12" s="552"/>
      <c r="C12" s="1192"/>
      <c r="D12" s="1193"/>
      <c r="E12" s="1193"/>
      <c r="F12" s="1193"/>
      <c r="G12" s="1193"/>
      <c r="H12" s="1193"/>
      <c r="I12" s="1193"/>
      <c r="J12" s="1193"/>
      <c r="K12" s="1193"/>
      <c r="L12" s="1193"/>
      <c r="M12" s="1193"/>
      <c r="N12" s="1193"/>
      <c r="O12" s="1193"/>
      <c r="P12" s="1193"/>
      <c r="Q12" s="1193"/>
      <c r="R12" s="1193"/>
      <c r="S12" s="1193"/>
      <c r="T12" s="1193"/>
      <c r="U12" s="1193"/>
      <c r="V12" s="1193"/>
      <c r="W12" s="1193"/>
      <c r="X12" s="1193"/>
      <c r="Y12" s="1193"/>
      <c r="Z12" s="1193"/>
      <c r="AA12" s="1193"/>
      <c r="AB12" s="1272"/>
      <c r="AC12" s="393"/>
      <c r="AD12" s="394"/>
      <c r="AE12" s="391"/>
      <c r="AF12" s="395"/>
    </row>
    <row r="13" spans="2:37" ht="15.75" hidden="1" customHeight="1">
      <c r="B13" s="552"/>
      <c r="C13" s="1192"/>
      <c r="D13" s="1193"/>
      <c r="E13" s="1193"/>
      <c r="F13" s="1193"/>
      <c r="G13" s="1193"/>
      <c r="H13" s="1193"/>
      <c r="I13" s="1193"/>
      <c r="J13" s="1193"/>
      <c r="K13" s="1193"/>
      <c r="L13" s="1193"/>
      <c r="M13" s="1193"/>
      <c r="N13" s="1193"/>
      <c r="O13" s="1193"/>
      <c r="P13" s="1193"/>
      <c r="Q13" s="1193"/>
      <c r="R13" s="1193"/>
      <c r="S13" s="1193"/>
      <c r="T13" s="1193"/>
      <c r="U13" s="1193"/>
      <c r="V13" s="1193"/>
      <c r="W13" s="1193"/>
      <c r="X13" s="1193"/>
      <c r="Y13" s="1193"/>
      <c r="Z13" s="1193"/>
      <c r="AA13" s="1193"/>
      <c r="AB13" s="1272"/>
      <c r="AC13" s="396"/>
      <c r="AD13" s="394"/>
      <c r="AE13" s="397"/>
      <c r="AF13" s="398"/>
    </row>
    <row r="14" spans="2:37" ht="15.75" hidden="1" customHeight="1">
      <c r="B14" s="552"/>
      <c r="C14" s="1192"/>
      <c r="D14" s="1193"/>
      <c r="E14" s="1193"/>
      <c r="F14" s="1193"/>
      <c r="G14" s="1193"/>
      <c r="H14" s="1193"/>
      <c r="I14" s="1193"/>
      <c r="J14" s="1193"/>
      <c r="K14" s="1193"/>
      <c r="L14" s="1193"/>
      <c r="M14" s="1193"/>
      <c r="N14" s="1193"/>
      <c r="O14" s="1193"/>
      <c r="P14" s="1193"/>
      <c r="Q14" s="1193"/>
      <c r="R14" s="1193"/>
      <c r="S14" s="1193"/>
      <c r="T14" s="1193"/>
      <c r="U14" s="1193"/>
      <c r="V14" s="1193"/>
      <c r="W14" s="1193"/>
      <c r="X14" s="1193"/>
      <c r="Y14" s="1193"/>
      <c r="Z14" s="1193"/>
      <c r="AA14" s="1193"/>
      <c r="AB14" s="1272"/>
      <c r="AC14" s="393"/>
      <c r="AD14" s="399"/>
      <c r="AE14" s="400"/>
      <c r="AF14" s="395"/>
    </row>
    <row r="15" spans="2:37" ht="15.75" hidden="1" customHeight="1">
      <c r="B15" s="552"/>
      <c r="C15" s="1192"/>
      <c r="D15" s="1193"/>
      <c r="E15" s="1193"/>
      <c r="F15" s="1193"/>
      <c r="G15" s="1193"/>
      <c r="H15" s="1193"/>
      <c r="I15" s="1193"/>
      <c r="J15" s="1193"/>
      <c r="K15" s="1193"/>
      <c r="L15" s="1193"/>
      <c r="M15" s="1193"/>
      <c r="N15" s="1193"/>
      <c r="O15" s="1193"/>
      <c r="P15" s="1193"/>
      <c r="Q15" s="1193"/>
      <c r="R15" s="1193"/>
      <c r="S15" s="1193"/>
      <c r="T15" s="1193"/>
      <c r="U15" s="1193"/>
      <c r="V15" s="1193"/>
      <c r="W15" s="1193"/>
      <c r="X15" s="1193"/>
      <c r="Y15" s="1193"/>
      <c r="Z15" s="1193"/>
      <c r="AA15" s="1193"/>
      <c r="AB15" s="1272"/>
      <c r="AC15" s="396"/>
      <c r="AD15" s="396"/>
      <c r="AE15" s="401"/>
      <c r="AF15" s="398"/>
    </row>
    <row r="16" spans="2:37" ht="15.75" hidden="1" customHeight="1">
      <c r="B16" s="552"/>
      <c r="C16" s="1192"/>
      <c r="D16" s="1193"/>
      <c r="E16" s="1193"/>
      <c r="F16" s="1193"/>
      <c r="G16" s="1193"/>
      <c r="H16" s="1193"/>
      <c r="I16" s="1193"/>
      <c r="J16" s="1193"/>
      <c r="K16" s="1193"/>
      <c r="L16" s="1193"/>
      <c r="M16" s="1193"/>
      <c r="N16" s="1193"/>
      <c r="O16" s="1193"/>
      <c r="P16" s="1193"/>
      <c r="Q16" s="1193"/>
      <c r="R16" s="1193"/>
      <c r="S16" s="1193"/>
      <c r="T16" s="1193"/>
      <c r="U16" s="1193"/>
      <c r="V16" s="1193"/>
      <c r="W16" s="1193"/>
      <c r="X16" s="1193"/>
      <c r="Y16" s="1193"/>
      <c r="Z16" s="1193"/>
      <c r="AA16" s="1193"/>
      <c r="AB16" s="1272"/>
      <c r="AC16" s="393"/>
      <c r="AE16" s="402"/>
      <c r="AF16" s="395"/>
    </row>
    <row r="17" spans="2:66" ht="15.75" hidden="1" customHeight="1">
      <c r="B17" s="552"/>
      <c r="C17" s="1192"/>
      <c r="D17" s="1193"/>
      <c r="E17" s="1193"/>
      <c r="F17" s="1193"/>
      <c r="G17" s="1193"/>
      <c r="H17" s="1193"/>
      <c r="I17" s="1193"/>
      <c r="J17" s="1193"/>
      <c r="K17" s="1193"/>
      <c r="L17" s="1193"/>
      <c r="M17" s="1193"/>
      <c r="N17" s="1193"/>
      <c r="O17" s="1193"/>
      <c r="P17" s="1193"/>
      <c r="Q17" s="1193"/>
      <c r="R17" s="1193"/>
      <c r="S17" s="1193"/>
      <c r="T17" s="1193"/>
      <c r="U17" s="1193"/>
      <c r="V17" s="1193"/>
      <c r="W17" s="1193"/>
      <c r="X17" s="1193"/>
      <c r="Y17" s="1193"/>
      <c r="Z17" s="1193"/>
      <c r="AA17" s="1193"/>
      <c r="AB17" s="1272"/>
      <c r="AC17" s="396"/>
      <c r="AE17" s="397"/>
      <c r="AF17" s="398"/>
    </row>
    <row r="18" spans="2:66" ht="15.75" hidden="1" customHeight="1">
      <c r="B18" s="552"/>
      <c r="C18" s="1192"/>
      <c r="D18" s="1193"/>
      <c r="E18" s="1193"/>
      <c r="F18" s="1193"/>
      <c r="G18" s="1193"/>
      <c r="H18" s="1193"/>
      <c r="I18" s="1193"/>
      <c r="J18" s="1193"/>
      <c r="K18" s="1193"/>
      <c r="L18" s="1193"/>
      <c r="M18" s="1193"/>
      <c r="N18" s="1193"/>
      <c r="O18" s="1193"/>
      <c r="P18" s="1193"/>
      <c r="Q18" s="1193"/>
      <c r="R18" s="1193"/>
      <c r="S18" s="1193"/>
      <c r="T18" s="1193"/>
      <c r="U18" s="1193"/>
      <c r="V18" s="1193"/>
      <c r="W18" s="1193"/>
      <c r="X18" s="1193"/>
      <c r="Y18" s="1193"/>
      <c r="Z18" s="1193"/>
      <c r="AA18" s="1193"/>
      <c r="AB18" s="1272"/>
      <c r="AC18" s="393"/>
      <c r="AD18" s="399"/>
      <c r="AE18" s="402"/>
      <c r="AF18" s="395"/>
    </row>
    <row r="19" spans="2:66" ht="15.75" hidden="1" customHeight="1">
      <c r="B19" s="552"/>
      <c r="C19" s="1192"/>
      <c r="D19" s="1193"/>
      <c r="E19" s="1193"/>
      <c r="F19" s="1193"/>
      <c r="G19" s="1193"/>
      <c r="H19" s="1193"/>
      <c r="I19" s="1193"/>
      <c r="J19" s="1193"/>
      <c r="K19" s="1193"/>
      <c r="L19" s="1193"/>
      <c r="M19" s="1193"/>
      <c r="N19" s="1193"/>
      <c r="O19" s="1193"/>
      <c r="P19" s="1193"/>
      <c r="Q19" s="1193"/>
      <c r="R19" s="1193"/>
      <c r="S19" s="1193"/>
      <c r="T19" s="1193"/>
      <c r="U19" s="1193"/>
      <c r="V19" s="1193"/>
      <c r="W19" s="1193"/>
      <c r="X19" s="1193"/>
      <c r="Y19" s="1193"/>
      <c r="Z19" s="1193"/>
      <c r="AA19" s="1193"/>
      <c r="AB19" s="1272"/>
      <c r="AC19" s="396"/>
      <c r="AD19" s="399"/>
      <c r="AE19" s="397"/>
      <c r="AF19" s="398"/>
    </row>
    <row r="20" spans="2:66" ht="15.75" hidden="1" customHeight="1">
      <c r="B20" s="552"/>
      <c r="C20" s="1192"/>
      <c r="D20" s="1193"/>
      <c r="E20" s="1193"/>
      <c r="F20" s="1193"/>
      <c r="G20" s="1193"/>
      <c r="H20" s="1193"/>
      <c r="I20" s="1193"/>
      <c r="J20" s="1193"/>
      <c r="K20" s="1193"/>
      <c r="L20" s="1193"/>
      <c r="M20" s="1193"/>
      <c r="N20" s="1193"/>
      <c r="O20" s="1193"/>
      <c r="P20" s="1193"/>
      <c r="Q20" s="1193"/>
      <c r="R20" s="1193"/>
      <c r="S20" s="1193"/>
      <c r="T20" s="1193"/>
      <c r="U20" s="1193"/>
      <c r="V20" s="1193"/>
      <c r="W20" s="1193"/>
      <c r="X20" s="1193"/>
      <c r="Y20" s="1193"/>
      <c r="Z20" s="1193"/>
      <c r="AA20" s="1193"/>
      <c r="AB20" s="1272"/>
      <c r="AC20" s="393"/>
      <c r="AD20" s="399"/>
      <c r="AE20" s="402"/>
      <c r="AF20" s="395"/>
    </row>
    <row r="21" spans="2:66" ht="15.75" hidden="1" customHeight="1">
      <c r="B21" s="552"/>
      <c r="C21" s="1192"/>
      <c r="D21" s="1193"/>
      <c r="E21" s="1193"/>
      <c r="F21" s="1193"/>
      <c r="G21" s="1193"/>
      <c r="H21" s="1193"/>
      <c r="I21" s="1193"/>
      <c r="J21" s="1193"/>
      <c r="K21" s="1193"/>
      <c r="L21" s="1193"/>
      <c r="M21" s="1193"/>
      <c r="N21" s="1193"/>
      <c r="O21" s="1193"/>
      <c r="P21" s="1193"/>
      <c r="Q21" s="1193"/>
      <c r="R21" s="1193"/>
      <c r="S21" s="1193"/>
      <c r="T21" s="1193"/>
      <c r="U21" s="1193"/>
      <c r="V21" s="1193"/>
      <c r="W21" s="1193"/>
      <c r="X21" s="1193"/>
      <c r="Y21" s="1193"/>
      <c r="Z21" s="1193"/>
      <c r="AA21" s="1193"/>
      <c r="AB21" s="1272"/>
      <c r="AC21" s="396"/>
      <c r="AD21" s="396"/>
      <c r="AE21" s="397"/>
      <c r="AF21" s="398"/>
    </row>
    <row r="22" spans="2:66" ht="15.75" hidden="1" customHeight="1">
      <c r="B22" s="552"/>
      <c r="C22" s="1192"/>
      <c r="D22" s="1193"/>
      <c r="E22" s="1193"/>
      <c r="F22" s="1193"/>
      <c r="G22" s="1193"/>
      <c r="H22" s="1193"/>
      <c r="I22" s="1193"/>
      <c r="J22" s="1193"/>
      <c r="K22" s="1193"/>
      <c r="L22" s="1193"/>
      <c r="M22" s="1193"/>
      <c r="N22" s="1193"/>
      <c r="O22" s="1193"/>
      <c r="P22" s="1193"/>
      <c r="Q22" s="1193"/>
      <c r="R22" s="1193"/>
      <c r="S22" s="1193"/>
      <c r="T22" s="1193"/>
      <c r="U22" s="1193"/>
      <c r="V22" s="1193"/>
      <c r="W22" s="1193"/>
      <c r="X22" s="1193"/>
      <c r="Y22" s="1193"/>
      <c r="Z22" s="1193"/>
      <c r="AA22" s="1193"/>
      <c r="AB22" s="1272"/>
      <c r="AC22" s="399"/>
      <c r="AD22" s="399"/>
      <c r="AE22" s="403"/>
      <c r="AF22" s="395"/>
    </row>
    <row r="23" spans="2:66" s="374" customFormat="1" ht="15.75" customHeight="1">
      <c r="B23" s="553"/>
      <c r="C23" s="12"/>
      <c r="D23" s="556"/>
      <c r="E23" s="382"/>
      <c r="F23" s="540"/>
      <c r="G23" s="13"/>
      <c r="H23" s="541"/>
      <c r="I23" s="541"/>
      <c r="J23" s="541"/>
      <c r="K23" s="541"/>
      <c r="L23" s="541"/>
      <c r="M23" s="541"/>
      <c r="N23" s="541"/>
      <c r="O23" s="541"/>
      <c r="P23" s="541"/>
      <c r="Q23" s="541"/>
      <c r="R23" s="541"/>
      <c r="S23" s="541"/>
      <c r="T23" s="541"/>
      <c r="U23" s="541"/>
      <c r="V23" s="541"/>
      <c r="W23" s="541"/>
      <c r="X23" s="541"/>
      <c r="Y23" s="541"/>
      <c r="Z23" s="541"/>
      <c r="AA23" s="541"/>
      <c r="AB23" s="404"/>
      <c r="AC23" s="674"/>
      <c r="AD23" s="405"/>
      <c r="AE23" s="406"/>
      <c r="AF23" s="407"/>
      <c r="AG23" s="724"/>
      <c r="AH23" s="724"/>
      <c r="AI23" s="724"/>
      <c r="AJ23" s="724"/>
    </row>
    <row r="24" spans="2:66" s="374" customFormat="1" ht="15.75" customHeight="1">
      <c r="B24" s="552"/>
      <c r="C24" s="12"/>
      <c r="D24" s="709"/>
      <c r="E24" s="372"/>
      <c r="F24" s="540"/>
      <c r="G24" s="13"/>
      <c r="H24" s="535"/>
      <c r="I24" s="535"/>
      <c r="J24" s="535"/>
      <c r="K24" s="535"/>
      <c r="L24" s="535"/>
      <c r="M24" s="535"/>
      <c r="N24" s="535"/>
      <c r="O24" s="535"/>
      <c r="P24" s="535"/>
      <c r="R24" s="535"/>
      <c r="T24" s="535"/>
      <c r="U24" s="535"/>
      <c r="V24" s="535"/>
      <c r="W24" s="535"/>
      <c r="X24" s="535"/>
      <c r="Y24" s="535"/>
      <c r="Z24" s="535"/>
      <c r="AA24" s="535"/>
      <c r="AB24" s="560"/>
      <c r="AC24" s="710"/>
      <c r="AD24" s="376"/>
      <c r="AE24" s="711"/>
      <c r="AF24" s="713"/>
      <c r="AG24" s="724"/>
      <c r="AH24" s="724"/>
      <c r="AI24" s="724"/>
      <c r="AJ24" s="724"/>
    </row>
    <row r="25" spans="2:66" s="374" customFormat="1" ht="15.75" customHeight="1">
      <c r="B25" s="552"/>
      <c r="C25" s="12"/>
      <c r="D25" s="709"/>
      <c r="E25" s="372"/>
      <c r="F25" s="540"/>
      <c r="G25" s="13"/>
      <c r="H25" s="535"/>
      <c r="I25" s="535"/>
      <c r="J25" s="535"/>
      <c r="K25" s="535"/>
      <c r="L25" s="535"/>
      <c r="M25" s="535"/>
      <c r="N25" s="535"/>
      <c r="O25" s="535"/>
      <c r="P25" s="535"/>
      <c r="R25" s="535"/>
      <c r="S25" s="535"/>
      <c r="T25" s="535"/>
      <c r="U25" s="535"/>
      <c r="V25" s="535"/>
      <c r="W25" s="850"/>
      <c r="X25" s="535"/>
      <c r="Y25" s="535"/>
      <c r="Z25" s="535"/>
      <c r="AA25" s="535"/>
      <c r="AB25" s="560"/>
      <c r="AC25" s="710"/>
      <c r="AD25" s="376"/>
      <c r="AE25" s="711"/>
      <c r="AF25" s="713"/>
      <c r="AG25" s="724"/>
      <c r="AH25" s="724"/>
      <c r="AI25" s="724"/>
      <c r="AJ25" s="724"/>
    </row>
    <row r="26" spans="2:66" s="374" customFormat="1" ht="15" customHeight="1">
      <c r="B26" s="552"/>
      <c r="C26" s="591"/>
      <c r="D26" s="558"/>
      <c r="E26" s="538"/>
      <c r="F26" s="592"/>
      <c r="G26" s="593"/>
      <c r="H26" s="657"/>
      <c r="I26" s="657"/>
      <c r="J26" s="657"/>
      <c r="K26" s="657"/>
      <c r="L26" s="657"/>
      <c r="M26" s="657"/>
      <c r="N26" s="657"/>
      <c r="O26" s="657"/>
      <c r="P26" s="657"/>
      <c r="Q26" s="657"/>
      <c r="R26" s="657"/>
      <c r="S26" s="657"/>
      <c r="T26" s="657"/>
      <c r="U26" s="657"/>
      <c r="V26" s="657"/>
      <c r="W26" s="657"/>
      <c r="X26" s="657"/>
      <c r="Y26" s="657"/>
      <c r="Z26" s="657"/>
      <c r="AA26" s="657"/>
      <c r="AB26" s="658"/>
      <c r="AC26" s="675"/>
      <c r="AE26" s="543"/>
      <c r="AF26" s="543"/>
      <c r="AG26" s="724"/>
      <c r="AH26" s="724"/>
      <c r="AI26" s="724"/>
      <c r="AJ26" s="724"/>
      <c r="AK26" s="594"/>
      <c r="AL26" s="762" t="s">
        <v>489</v>
      </c>
      <c r="AM26" s="596"/>
      <c r="AN26" s="596"/>
      <c r="AO26" s="597"/>
      <c r="AP26" s="598"/>
      <c r="AQ26" s="636"/>
      <c r="AR26" s="622"/>
      <c r="BN26" s="374" t="s">
        <v>132</v>
      </c>
    </row>
    <row r="27" spans="2:66" s="374" customFormat="1" ht="15" customHeight="1">
      <c r="B27" s="552"/>
      <c r="C27" s="591"/>
      <c r="D27" s="558"/>
      <c r="E27" s="538"/>
      <c r="F27" s="592"/>
      <c r="G27" s="593"/>
      <c r="H27" s="542"/>
      <c r="I27" s="542"/>
      <c r="J27" s="542"/>
      <c r="K27" s="542"/>
      <c r="L27" s="542"/>
      <c r="M27" s="542"/>
      <c r="N27" s="542"/>
      <c r="O27" s="542"/>
      <c r="P27" s="542"/>
      <c r="Q27" s="542"/>
      <c r="R27" s="542"/>
      <c r="S27" s="542"/>
      <c r="T27" s="542"/>
      <c r="U27" s="542"/>
      <c r="V27" s="542"/>
      <c r="W27" s="542"/>
      <c r="X27" s="542"/>
      <c r="Y27" s="542"/>
      <c r="Z27" s="542"/>
      <c r="AA27" s="542"/>
      <c r="AB27" s="408"/>
      <c r="AC27" s="719">
        <v>1</v>
      </c>
      <c r="AD27" s="761" t="s">
        <v>487</v>
      </c>
      <c r="AE27" s="721"/>
      <c r="AF27" s="539"/>
      <c r="AG27" s="819"/>
      <c r="AH27" s="819"/>
      <c r="AI27" s="819"/>
      <c r="AJ27" s="819"/>
      <c r="AK27" s="630"/>
      <c r="AL27" s="1178" t="str">
        <f>AD27</f>
        <v>PEMASANGAN KUNCI TANAM</v>
      </c>
      <c r="AM27" s="1179"/>
      <c r="AN27" s="1179"/>
      <c r="AO27" s="1179"/>
      <c r="AP27" s="1179"/>
      <c r="AQ27" s="1180"/>
      <c r="AR27" s="622"/>
    </row>
    <row r="28" spans="2:66" s="374" customFormat="1" ht="15" customHeight="1" thickBot="1">
      <c r="B28" s="552"/>
      <c r="C28" s="591"/>
      <c r="D28" s="558"/>
      <c r="E28" s="372"/>
      <c r="F28" s="592"/>
      <c r="G28" s="593"/>
      <c r="H28" s="542"/>
      <c r="I28" s="542"/>
      <c r="J28" s="542"/>
      <c r="K28" s="542"/>
      <c r="L28" s="542"/>
      <c r="M28" s="542"/>
      <c r="N28" s="542"/>
      <c r="O28" s="542"/>
      <c r="P28" s="542"/>
      <c r="Q28" s="542"/>
      <c r="R28" s="542"/>
      <c r="S28" s="542"/>
      <c r="T28" s="542"/>
      <c r="U28" s="542"/>
      <c r="V28" s="542"/>
      <c r="W28" s="542"/>
      <c r="X28" s="542"/>
      <c r="Y28" s="542"/>
      <c r="Z28" s="542"/>
      <c r="AA28" s="542"/>
      <c r="AB28" s="408"/>
      <c r="AC28" s="716" t="s">
        <v>366</v>
      </c>
      <c r="AD28" s="544" t="s">
        <v>368</v>
      </c>
      <c r="AE28" s="543"/>
      <c r="AF28" s="539"/>
      <c r="AG28" s="687"/>
      <c r="AH28" s="687"/>
      <c r="AI28" s="687"/>
      <c r="AJ28" s="724"/>
      <c r="AK28" s="630"/>
      <c r="AL28" s="637" t="s">
        <v>139</v>
      </c>
      <c r="AM28" s="638" t="s">
        <v>140</v>
      </c>
      <c r="AN28" s="639" t="s">
        <v>141</v>
      </c>
      <c r="AO28" s="638" t="s">
        <v>142</v>
      </c>
      <c r="AP28" s="640" t="s">
        <v>143</v>
      </c>
      <c r="AQ28" s="818" t="s">
        <v>144</v>
      </c>
      <c r="AR28" s="622"/>
    </row>
    <row r="29" spans="2:66" s="374" customFormat="1" ht="20" customHeight="1">
      <c r="B29" s="552"/>
      <c r="C29" s="591"/>
      <c r="D29" s="558"/>
      <c r="E29" s="372"/>
      <c r="F29" s="892"/>
      <c r="G29" s="893"/>
      <c r="H29" s="894"/>
      <c r="I29" s="894"/>
      <c r="J29" s="894"/>
      <c r="K29" s="894"/>
      <c r="L29" s="894"/>
      <c r="M29" s="894"/>
      <c r="N29" s="894"/>
      <c r="O29" s="894"/>
      <c r="P29" s="894"/>
      <c r="Q29" s="894"/>
      <c r="R29" s="894"/>
      <c r="S29" s="894"/>
      <c r="T29" s="894"/>
      <c r="U29" s="894"/>
      <c r="V29" s="894"/>
      <c r="W29" s="894"/>
      <c r="X29" s="894"/>
      <c r="Y29" s="894"/>
      <c r="Z29" s="542"/>
      <c r="AA29" s="542"/>
      <c r="AB29" s="648"/>
      <c r="AC29" s="716" t="s">
        <v>367</v>
      </c>
      <c r="AD29" s="544" t="s">
        <v>369</v>
      </c>
      <c r="AE29" s="718"/>
      <c r="AF29" s="539"/>
      <c r="AG29" s="724"/>
      <c r="AH29" s="724"/>
      <c r="AI29" s="724"/>
      <c r="AJ29" s="724"/>
      <c r="AK29" s="630"/>
      <c r="AL29" s="641" t="s">
        <v>147</v>
      </c>
      <c r="AM29" s="642"/>
      <c r="AN29" s="643"/>
      <c r="AO29" s="642"/>
      <c r="AP29" s="640"/>
      <c r="AQ29" s="818"/>
      <c r="AR29" s="622"/>
    </row>
    <row r="30" spans="2:66" s="374" customFormat="1" ht="20" customHeight="1">
      <c r="B30" s="552"/>
      <c r="C30" s="591"/>
      <c r="D30" s="558"/>
      <c r="E30" s="372"/>
      <c r="F30" s="892"/>
      <c r="G30" s="893"/>
      <c r="H30" s="894"/>
      <c r="I30" s="894"/>
      <c r="J30" s="894"/>
      <c r="K30" s="894"/>
      <c r="L30" s="894"/>
      <c r="M30" s="894"/>
      <c r="N30" s="894"/>
      <c r="O30" s="894"/>
      <c r="P30" s="894"/>
      <c r="Q30" s="894"/>
      <c r="R30" s="894"/>
      <c r="S30" s="894"/>
      <c r="T30" s="894"/>
      <c r="U30" s="894"/>
      <c r="V30" s="894"/>
      <c r="W30" s="894"/>
      <c r="X30" s="894"/>
      <c r="Y30" s="894"/>
      <c r="Z30" s="542"/>
      <c r="AA30" s="542"/>
      <c r="AB30" s="408"/>
      <c r="AC30" s="676"/>
      <c r="AD30" s="544"/>
      <c r="AE30" s="543">
        <f>'KAYU KUSEN &amp; ENDELA'!V24</f>
        <v>4</v>
      </c>
      <c r="AF30" s="543" t="s">
        <v>488</v>
      </c>
      <c r="AG30" s="726">
        <f>AN30</f>
        <v>0.24</v>
      </c>
      <c r="AH30" s="731">
        <f>AN31</f>
        <v>2.4</v>
      </c>
      <c r="AI30" s="731">
        <f>AN32</f>
        <v>0.24</v>
      </c>
      <c r="AJ30" s="726">
        <f>AN33</f>
        <v>1.2E-2</v>
      </c>
      <c r="AK30" s="630"/>
      <c r="AL30" s="611" t="s">
        <v>120</v>
      </c>
      <c r="AM30" s="791">
        <v>0.06</v>
      </c>
      <c r="AN30" s="613">
        <f>$AE$30*AM30</f>
        <v>0.24</v>
      </c>
      <c r="AO30" s="536" t="s">
        <v>121</v>
      </c>
      <c r="AP30" s="614">
        <f>'Harga Satuan'!$J$176</f>
        <v>90000</v>
      </c>
      <c r="AQ30" s="645">
        <f t="shared" ref="AQ30:AQ33" si="0">AN30*AP30</f>
        <v>21600</v>
      </c>
      <c r="AR30" s="622"/>
    </row>
    <row r="31" spans="2:66" s="374" customFormat="1" ht="20" customHeight="1">
      <c r="B31" s="552"/>
      <c r="C31" s="591"/>
      <c r="D31" s="558"/>
      <c r="E31" s="372"/>
      <c r="F31" s="892"/>
      <c r="G31" s="893"/>
      <c r="H31" s="894"/>
      <c r="I31" s="894"/>
      <c r="J31" s="894"/>
      <c r="K31" s="894"/>
      <c r="L31" s="894"/>
      <c r="M31" s="894"/>
      <c r="N31" s="894"/>
      <c r="O31" s="894"/>
      <c r="P31" s="894"/>
      <c r="Q31" s="894"/>
      <c r="R31" s="894"/>
      <c r="S31" s="894"/>
      <c r="T31" s="894"/>
      <c r="U31" s="894"/>
      <c r="V31" s="894"/>
      <c r="W31" s="894"/>
      <c r="X31" s="894"/>
      <c r="Y31" s="894"/>
      <c r="Z31" s="542"/>
      <c r="AA31" s="542"/>
      <c r="AB31" s="408"/>
      <c r="AC31" s="676"/>
      <c r="AD31" s="544"/>
      <c r="AE31" s="539"/>
      <c r="AF31" s="539"/>
      <c r="AG31" s="687"/>
      <c r="AH31" s="687"/>
      <c r="AI31" s="687"/>
      <c r="AJ31" s="724"/>
      <c r="AK31" s="630"/>
      <c r="AL31" s="611" t="s">
        <v>123</v>
      </c>
      <c r="AM31" s="616">
        <v>0.6</v>
      </c>
      <c r="AN31" s="613">
        <f t="shared" ref="AN31:AN35" si="1">$AE$30*AM31</f>
        <v>2.4</v>
      </c>
      <c r="AO31" s="536" t="s">
        <v>121</v>
      </c>
      <c r="AP31" s="614">
        <f>'Harga Satuan'!$J$178</f>
        <v>120000</v>
      </c>
      <c r="AQ31" s="646">
        <f t="shared" si="0"/>
        <v>288000</v>
      </c>
      <c r="AR31" s="622"/>
    </row>
    <row r="32" spans="2:66" s="374" customFormat="1" ht="20" customHeight="1">
      <c r="B32" s="552"/>
      <c r="C32" s="591"/>
      <c r="D32" s="558"/>
      <c r="E32" s="372"/>
      <c r="F32" s="892"/>
      <c r="G32" s="893"/>
      <c r="H32" s="894"/>
      <c r="I32" s="894"/>
      <c r="J32" s="894"/>
      <c r="K32" s="894"/>
      <c r="L32" s="894"/>
      <c r="M32" s="894"/>
      <c r="N32" s="894"/>
      <c r="O32" s="894"/>
      <c r="P32" s="894"/>
      <c r="Q32" s="894"/>
      <c r="R32" s="894"/>
      <c r="S32" s="894"/>
      <c r="T32" s="894"/>
      <c r="U32" s="894"/>
      <c r="V32" s="894"/>
      <c r="W32" s="894"/>
      <c r="X32" s="894"/>
      <c r="Y32" s="894"/>
      <c r="Z32" s="542"/>
      <c r="AA32" s="542"/>
      <c r="AB32" s="408"/>
      <c r="AC32" s="719">
        <v>2</v>
      </c>
      <c r="AD32" s="761" t="s">
        <v>495</v>
      </c>
      <c r="AE32" s="721"/>
      <c r="AG32" s="724"/>
      <c r="AH32" s="724"/>
      <c r="AI32" s="724"/>
      <c r="AJ32" s="724"/>
      <c r="AK32" s="630"/>
      <c r="AL32" s="611" t="s">
        <v>122</v>
      </c>
      <c r="AM32" s="612">
        <v>0.06</v>
      </c>
      <c r="AN32" s="613">
        <f t="shared" si="1"/>
        <v>0.24</v>
      </c>
      <c r="AO32" s="536" t="s">
        <v>121</v>
      </c>
      <c r="AP32" s="614">
        <f>'Harga Satuan'!$J$177</f>
        <v>130000</v>
      </c>
      <c r="AQ32" s="615">
        <f t="shared" si="0"/>
        <v>31200</v>
      </c>
      <c r="AR32" s="622"/>
    </row>
    <row r="33" spans="2:66" s="374" customFormat="1" ht="20" customHeight="1">
      <c r="B33" s="552"/>
      <c r="C33" s="591"/>
      <c r="D33" s="558"/>
      <c r="E33" s="557"/>
      <c r="F33" s="892"/>
      <c r="G33" s="895"/>
      <c r="H33" s="894"/>
      <c r="I33" s="894"/>
      <c r="J33" s="894"/>
      <c r="K33" s="894"/>
      <c r="L33" s="894"/>
      <c r="M33" s="894"/>
      <c r="N33" s="894"/>
      <c r="O33" s="894"/>
      <c r="P33" s="894"/>
      <c r="Q33" s="894"/>
      <c r="R33" s="894"/>
      <c r="S33" s="894"/>
      <c r="T33" s="894"/>
      <c r="U33" s="894"/>
      <c r="V33" s="894"/>
      <c r="W33" s="894"/>
      <c r="X33" s="894"/>
      <c r="Y33" s="894"/>
      <c r="Z33" s="542"/>
      <c r="AA33" s="542"/>
      <c r="AB33" s="40"/>
      <c r="AC33" s="716" t="s">
        <v>366</v>
      </c>
      <c r="AD33" s="544" t="s">
        <v>372</v>
      </c>
      <c r="AE33" s="722">
        <f>'KAYU KUSEN &amp; ENDELA'!V24</f>
        <v>4</v>
      </c>
      <c r="AF33" s="374" t="s">
        <v>494</v>
      </c>
      <c r="AG33" s="726">
        <f>AN46</f>
        <v>0.06</v>
      </c>
      <c r="AH33" s="731">
        <f>AN47</f>
        <v>0.6</v>
      </c>
      <c r="AI33" s="731">
        <f>AN48</f>
        <v>0.06</v>
      </c>
      <c r="AJ33" s="729">
        <f>AN49</f>
        <v>3.2000000000000002E-3</v>
      </c>
      <c r="AL33" s="611" t="s">
        <v>124</v>
      </c>
      <c r="AM33" s="616">
        <v>3.0000000000000001E-3</v>
      </c>
      <c r="AN33" s="613">
        <f t="shared" si="1"/>
        <v>1.2E-2</v>
      </c>
      <c r="AO33" s="536" t="s">
        <v>121</v>
      </c>
      <c r="AP33" s="614">
        <f>'Harga Satuan'!$J$179</f>
        <v>150000</v>
      </c>
      <c r="AQ33" s="615">
        <f t="shared" si="0"/>
        <v>1800</v>
      </c>
      <c r="BN33" s="374" t="s">
        <v>134</v>
      </c>
    </row>
    <row r="34" spans="2:66" s="374" customFormat="1" ht="20" customHeight="1">
      <c r="B34" s="552"/>
      <c r="C34" s="591"/>
      <c r="D34" s="558"/>
      <c r="E34" s="557"/>
      <c r="F34" s="892"/>
      <c r="G34" s="895"/>
      <c r="H34" s="894"/>
      <c r="I34" s="894"/>
      <c r="J34" s="894"/>
      <c r="K34" s="894"/>
      <c r="L34" s="894"/>
      <c r="M34" s="894"/>
      <c r="N34" s="894"/>
      <c r="O34" s="894"/>
      <c r="P34" s="894"/>
      <c r="Q34" s="894"/>
      <c r="R34" s="894"/>
      <c r="S34" s="894"/>
      <c r="T34" s="894"/>
      <c r="U34" s="894"/>
      <c r="V34" s="894"/>
      <c r="W34" s="894"/>
      <c r="X34" s="894"/>
      <c r="Y34" s="894"/>
      <c r="Z34" s="542"/>
      <c r="AA34" s="542"/>
      <c r="AB34" s="40"/>
      <c r="AC34" s="717"/>
      <c r="AD34" s="717"/>
      <c r="AE34" s="723"/>
      <c r="AG34" s="724"/>
      <c r="AH34" s="724"/>
      <c r="AI34" s="724"/>
      <c r="AJ34" s="724"/>
      <c r="AL34" s="641" t="s">
        <v>145</v>
      </c>
      <c r="AM34" s="642"/>
      <c r="AN34" s="643"/>
      <c r="AO34" s="642"/>
      <c r="AP34" s="640"/>
      <c r="AQ34" s="818"/>
      <c r="BN34" s="374" t="s">
        <v>135</v>
      </c>
    </row>
    <row r="35" spans="2:66" s="374" customFormat="1" ht="20" customHeight="1">
      <c r="B35" s="552"/>
      <c r="C35" s="537"/>
      <c r="D35" s="538"/>
      <c r="E35" s="538"/>
      <c r="F35" s="894"/>
      <c r="G35" s="896"/>
      <c r="H35" s="894"/>
      <c r="I35" s="894"/>
      <c r="J35" s="894"/>
      <c r="K35" s="894"/>
      <c r="L35" s="894"/>
      <c r="M35" s="894"/>
      <c r="N35" s="894"/>
      <c r="O35" s="894"/>
      <c r="P35" s="894"/>
      <c r="Q35" s="894"/>
      <c r="R35" s="894"/>
      <c r="S35" s="894"/>
      <c r="T35" s="894"/>
      <c r="U35" s="894"/>
      <c r="V35" s="894"/>
      <c r="W35" s="894"/>
      <c r="X35" s="894"/>
      <c r="Y35" s="894"/>
      <c r="Z35" s="542"/>
      <c r="AA35" s="542"/>
      <c r="AB35" s="40"/>
      <c r="AC35" s="719">
        <v>3</v>
      </c>
      <c r="AD35" s="761" t="s">
        <v>496</v>
      </c>
      <c r="AE35" s="721"/>
      <c r="AF35" s="539"/>
      <c r="AG35" s="724"/>
      <c r="AH35" s="724"/>
      <c r="AI35" s="724"/>
      <c r="AJ35" s="724"/>
      <c r="AK35" s="594"/>
      <c r="AL35" s="611" t="s">
        <v>490</v>
      </c>
      <c r="AM35" s="616">
        <v>1</v>
      </c>
      <c r="AN35" s="613">
        <f t="shared" si="1"/>
        <v>4</v>
      </c>
      <c r="AO35" s="788" t="s">
        <v>115</v>
      </c>
      <c r="AP35" s="614">
        <f>'Harga Satuan'!J151</f>
        <v>175000</v>
      </c>
      <c r="AQ35" s="623">
        <f>AN35*AP35</f>
        <v>700000</v>
      </c>
      <c r="AR35" s="600"/>
    </row>
    <row r="36" spans="2:66" s="374" customFormat="1" ht="20" customHeight="1">
      <c r="B36" s="552"/>
      <c r="C36" s="537"/>
      <c r="D36" s="538"/>
      <c r="E36" s="538"/>
      <c r="F36" s="896"/>
      <c r="G36" s="896"/>
      <c r="H36" s="894"/>
      <c r="I36" s="894"/>
      <c r="J36" s="894"/>
      <c r="K36" s="894"/>
      <c r="L36" s="894"/>
      <c r="M36" s="894"/>
      <c r="N36" s="894"/>
      <c r="O36" s="894"/>
      <c r="P36" s="894"/>
      <c r="Q36" s="894"/>
      <c r="R36" s="894"/>
      <c r="S36" s="894"/>
      <c r="T36" s="894"/>
      <c r="U36" s="894"/>
      <c r="V36" s="894"/>
      <c r="W36" s="894"/>
      <c r="X36" s="894"/>
      <c r="Y36" s="894"/>
      <c r="Z36" s="542"/>
      <c r="AA36" s="542"/>
      <c r="AB36" s="40"/>
      <c r="AC36" s="716" t="s">
        <v>366</v>
      </c>
      <c r="AD36" s="544"/>
      <c r="AE36" s="543"/>
      <c r="AF36" s="539"/>
      <c r="AG36" s="724"/>
      <c r="AH36" s="724"/>
      <c r="AI36" s="724"/>
      <c r="AJ36" s="724"/>
      <c r="AL36" s="624"/>
      <c r="AM36" s="625"/>
      <c r="AN36" s="626"/>
      <c r="AO36" s="627"/>
      <c r="AP36" s="628"/>
      <c r="AQ36" s="629">
        <f>SUM(AQ30:AQ35)</f>
        <v>1042600</v>
      </c>
    </row>
    <row r="37" spans="2:66" s="374" customFormat="1" ht="20" customHeight="1">
      <c r="B37" s="552"/>
      <c r="C37" s="537"/>
      <c r="D37" s="372"/>
      <c r="E37" s="538"/>
      <c r="F37" s="896"/>
      <c r="G37" s="896"/>
      <c r="H37" s="894"/>
      <c r="I37" s="894"/>
      <c r="J37" s="894"/>
      <c r="K37" s="894"/>
      <c r="L37" s="894"/>
      <c r="M37" s="894"/>
      <c r="N37" s="894"/>
      <c r="O37" s="894"/>
      <c r="P37" s="894"/>
      <c r="Q37" s="894"/>
      <c r="R37" s="894"/>
      <c r="S37" s="894"/>
      <c r="T37" s="894"/>
      <c r="U37" s="894"/>
      <c r="V37" s="894"/>
      <c r="W37" s="894"/>
      <c r="X37" s="894"/>
      <c r="Y37" s="894"/>
      <c r="Z37" s="542"/>
      <c r="AA37" s="542"/>
      <c r="AB37" s="40"/>
      <c r="AC37" s="716" t="s">
        <v>367</v>
      </c>
      <c r="AD37" s="544"/>
      <c r="AE37" s="718"/>
      <c r="AF37" s="539"/>
      <c r="AG37" s="724"/>
      <c r="AH37" s="724"/>
      <c r="AI37" s="724"/>
      <c r="AJ37" s="724"/>
      <c r="AK37" s="630"/>
      <c r="AL37" s="631"/>
      <c r="AM37" s="631"/>
      <c r="AN37" s="631"/>
      <c r="AO37" s="631"/>
      <c r="AP37" s="632"/>
      <c r="AQ37" s="633"/>
      <c r="AR37" s="600"/>
    </row>
    <row r="38" spans="2:66" s="374" customFormat="1" ht="20" customHeight="1">
      <c r="B38" s="552"/>
      <c r="C38" s="537"/>
      <c r="D38" s="372"/>
      <c r="E38" s="538"/>
      <c r="F38" s="896"/>
      <c r="G38" s="896"/>
      <c r="H38" s="896"/>
      <c r="I38" s="896"/>
      <c r="J38" s="896"/>
      <c r="K38" s="896"/>
      <c r="L38" s="896"/>
      <c r="M38" s="896"/>
      <c r="N38" s="896"/>
      <c r="O38" s="896"/>
      <c r="P38" s="896"/>
      <c r="Q38" s="896"/>
      <c r="R38" s="896"/>
      <c r="S38" s="896"/>
      <c r="T38" s="896"/>
      <c r="U38" s="896"/>
      <c r="V38" s="896"/>
      <c r="W38" s="896"/>
      <c r="X38" s="896"/>
      <c r="Y38" s="896"/>
      <c r="Z38" s="535"/>
      <c r="AA38" s="535"/>
      <c r="AB38" s="40"/>
      <c r="AC38" s="676"/>
      <c r="AD38" s="544"/>
      <c r="AE38" s="722">
        <f>'KAYU KUSEN &amp; ENDELA'!V25</f>
        <v>5</v>
      </c>
      <c r="AF38" s="374" t="s">
        <v>494</v>
      </c>
      <c r="AG38" s="731">
        <f>AN61</f>
        <v>0.5</v>
      </c>
      <c r="AH38" s="731">
        <f>AN62</f>
        <v>1</v>
      </c>
      <c r="AI38" s="731">
        <f>AN63</f>
        <v>0.1</v>
      </c>
      <c r="AJ38" s="731">
        <f>AN64</f>
        <v>2.5000000000000001E-3</v>
      </c>
      <c r="AK38" s="630"/>
      <c r="AL38" s="783"/>
      <c r="AM38" s="634"/>
      <c r="AN38" s="631"/>
      <c r="AO38" s="631"/>
      <c r="AP38" s="635"/>
      <c r="AQ38" s="784"/>
      <c r="AR38" s="600"/>
    </row>
    <row r="39" spans="2:66" s="374" customFormat="1" ht="20" customHeight="1">
      <c r="B39" s="552"/>
      <c r="C39" s="537"/>
      <c r="D39" s="538"/>
      <c r="E39" s="538"/>
      <c r="F39" s="896"/>
      <c r="G39" s="896"/>
      <c r="H39" s="896"/>
      <c r="I39" s="896"/>
      <c r="J39" s="896"/>
      <c r="K39" s="896"/>
      <c r="L39" s="896"/>
      <c r="M39" s="896"/>
      <c r="N39" s="896"/>
      <c r="O39" s="896"/>
      <c r="P39" s="896"/>
      <c r="Q39" s="896"/>
      <c r="R39" s="896"/>
      <c r="S39" s="896"/>
      <c r="T39" s="896"/>
      <c r="U39" s="896"/>
      <c r="V39" s="896"/>
      <c r="W39" s="896"/>
      <c r="X39" s="896"/>
      <c r="Y39" s="896"/>
      <c r="Z39" s="546"/>
      <c r="AA39" s="546"/>
      <c r="AB39" s="560"/>
      <c r="AC39" s="677"/>
      <c r="AD39" s="673"/>
      <c r="AE39" s="559"/>
      <c r="AF39" s="534"/>
      <c r="AG39" s="724"/>
      <c r="AH39" s="724"/>
      <c r="AI39" s="724"/>
      <c r="AJ39" s="724"/>
      <c r="AK39" s="630"/>
      <c r="AR39" s="600"/>
    </row>
    <row r="40" spans="2:66" s="374" customFormat="1" ht="20" customHeight="1">
      <c r="B40" s="552"/>
      <c r="C40" s="537"/>
      <c r="D40" s="538"/>
      <c r="E40" s="538"/>
      <c r="F40" s="896"/>
      <c r="G40" s="896"/>
      <c r="H40" s="896"/>
      <c r="I40" s="896"/>
      <c r="J40" s="896"/>
      <c r="K40" s="896"/>
      <c r="L40" s="896"/>
      <c r="M40" s="896"/>
      <c r="N40" s="896"/>
      <c r="O40" s="896"/>
      <c r="P40" s="896"/>
      <c r="Q40" s="896"/>
      <c r="R40" s="896"/>
      <c r="S40" s="896"/>
      <c r="T40" s="896"/>
      <c r="U40" s="896"/>
      <c r="V40" s="896"/>
      <c r="W40" s="896"/>
      <c r="X40" s="896"/>
      <c r="Y40" s="896"/>
      <c r="Z40" s="13"/>
      <c r="AA40" s="13"/>
      <c r="AB40" s="40"/>
      <c r="AC40" s="719">
        <v>4</v>
      </c>
      <c r="AD40" s="761" t="s">
        <v>499</v>
      </c>
      <c r="AE40" s="721"/>
      <c r="AF40" s="539"/>
      <c r="AG40" s="724"/>
      <c r="AH40" s="724"/>
      <c r="AI40" s="724"/>
      <c r="AJ40" s="724"/>
      <c r="AK40" s="630"/>
      <c r="AR40" s="787"/>
    </row>
    <row r="41" spans="2:66" s="374" customFormat="1" ht="20" customHeight="1">
      <c r="B41" s="552"/>
      <c r="C41" s="537"/>
      <c r="D41" s="538"/>
      <c r="E41" s="538"/>
      <c r="F41" s="896"/>
      <c r="G41" s="896"/>
      <c r="H41" s="896"/>
      <c r="I41" s="896"/>
      <c r="J41" s="896"/>
      <c r="K41" s="896"/>
      <c r="L41" s="896"/>
      <c r="M41" s="896"/>
      <c r="N41" s="896"/>
      <c r="O41" s="896"/>
      <c r="P41" s="896"/>
      <c r="Q41" s="896"/>
      <c r="R41" s="896"/>
      <c r="S41" s="896"/>
      <c r="T41" s="896"/>
      <c r="U41" s="896"/>
      <c r="V41" s="896"/>
      <c r="W41" s="896"/>
      <c r="X41" s="896"/>
      <c r="Y41" s="896"/>
      <c r="Z41" s="535"/>
      <c r="AA41" s="535"/>
      <c r="AB41" s="579"/>
      <c r="AC41" s="716" t="s">
        <v>366</v>
      </c>
      <c r="AD41" s="544"/>
      <c r="AE41" s="543"/>
      <c r="AF41" s="539"/>
      <c r="AG41" s="724"/>
      <c r="AH41" s="724"/>
      <c r="AI41" s="724"/>
      <c r="AJ41" s="724"/>
      <c r="AK41" s="630"/>
    </row>
    <row r="42" spans="2:66" s="374" customFormat="1" ht="20" customHeight="1">
      <c r="B42" s="552"/>
      <c r="C42" s="537"/>
      <c r="D42" s="538"/>
      <c r="E42" s="538"/>
      <c r="F42" s="896"/>
      <c r="G42" s="896"/>
      <c r="H42" s="896"/>
      <c r="I42" s="896"/>
      <c r="J42" s="896"/>
      <c r="K42" s="896"/>
      <c r="L42" s="896"/>
      <c r="M42" s="896"/>
      <c r="N42" s="896"/>
      <c r="O42" s="896"/>
      <c r="P42" s="896"/>
      <c r="Q42" s="896"/>
      <c r="R42" s="896"/>
      <c r="S42" s="896"/>
      <c r="T42" s="896"/>
      <c r="U42" s="896"/>
      <c r="V42" s="896"/>
      <c r="W42" s="896"/>
      <c r="X42" s="896"/>
      <c r="Y42" s="896"/>
      <c r="Z42" s="13"/>
      <c r="AA42" s="13"/>
      <c r="AB42" s="408"/>
      <c r="AC42" s="716" t="s">
        <v>367</v>
      </c>
      <c r="AD42" s="544"/>
      <c r="AE42" s="718"/>
      <c r="AF42" s="539"/>
      <c r="AG42" s="724"/>
      <c r="AH42" s="724"/>
      <c r="AI42" s="724"/>
      <c r="AJ42" s="724"/>
      <c r="AK42" s="594"/>
      <c r="AL42" s="762" t="s">
        <v>491</v>
      </c>
      <c r="AM42" s="596"/>
      <c r="AN42" s="596"/>
      <c r="AO42" s="597"/>
      <c r="AP42" s="598"/>
      <c r="AQ42" s="636"/>
    </row>
    <row r="43" spans="2:66" s="374" customFormat="1" ht="20" customHeight="1">
      <c r="B43" s="552"/>
      <c r="C43" s="537"/>
      <c r="D43" s="538"/>
      <c r="E43" s="538"/>
      <c r="F43" s="896"/>
      <c r="G43" s="896"/>
      <c r="H43" s="896"/>
      <c r="I43" s="896"/>
      <c r="J43" s="896"/>
      <c r="K43" s="896"/>
      <c r="L43" s="896"/>
      <c r="M43" s="896"/>
      <c r="N43" s="896"/>
      <c r="O43" s="896"/>
      <c r="P43" s="896"/>
      <c r="Q43" s="896"/>
      <c r="R43" s="896"/>
      <c r="S43" s="896"/>
      <c r="T43" s="896"/>
      <c r="U43" s="896"/>
      <c r="V43" s="896"/>
      <c r="W43" s="896"/>
      <c r="X43" s="896"/>
      <c r="Y43" s="896"/>
      <c r="Z43" s="13"/>
      <c r="AA43" s="13"/>
      <c r="AB43" s="40"/>
      <c r="AC43" s="676"/>
      <c r="AD43" s="544"/>
      <c r="AE43" s="722">
        <f>'KAYU KUSEN &amp; ENDELA'!V25</f>
        <v>5</v>
      </c>
      <c r="AF43" s="374" t="s">
        <v>494</v>
      </c>
      <c r="AG43" s="748">
        <f>AN80</f>
        <v>7.4999999999999997E-2</v>
      </c>
      <c r="AH43" s="731">
        <f>AN81</f>
        <v>0.75</v>
      </c>
      <c r="AI43" s="731">
        <f>AN82</f>
        <v>7.4999999999999997E-2</v>
      </c>
      <c r="AJ43" s="749">
        <f>AN83</f>
        <v>4.0000000000000001E-3</v>
      </c>
      <c r="AK43" s="630"/>
      <c r="AL43" s="1178" t="str">
        <f>AD32</f>
        <v>PEMASANGAN ENGSEL PINTU</v>
      </c>
      <c r="AM43" s="1179"/>
      <c r="AN43" s="1179"/>
      <c r="AO43" s="1179"/>
      <c r="AP43" s="1179"/>
      <c r="AQ43" s="1180"/>
      <c r="AR43" s="600"/>
    </row>
    <row r="44" spans="2:66" s="374" customFormat="1" ht="20" customHeight="1" thickBot="1">
      <c r="B44" s="552"/>
      <c r="C44" s="537"/>
      <c r="D44" s="538"/>
      <c r="E44" s="538"/>
      <c r="F44" s="896"/>
      <c r="G44" s="896"/>
      <c r="H44" s="893"/>
      <c r="I44" s="893"/>
      <c r="J44" s="893"/>
      <c r="K44" s="893"/>
      <c r="L44" s="893"/>
      <c r="M44" s="893"/>
      <c r="N44" s="893"/>
      <c r="O44" s="893"/>
      <c r="P44" s="893"/>
      <c r="Q44" s="893"/>
      <c r="R44" s="893"/>
      <c r="S44" s="893"/>
      <c r="T44" s="893"/>
      <c r="U44" s="893"/>
      <c r="V44" s="893"/>
      <c r="W44" s="893"/>
      <c r="X44" s="893"/>
      <c r="Y44" s="893"/>
      <c r="Z44" s="558"/>
      <c r="AA44" s="558"/>
      <c r="AB44" s="40"/>
      <c r="AC44" s="676"/>
      <c r="AD44" s="544"/>
      <c r="AE44" s="559"/>
      <c r="AF44" s="534"/>
      <c r="AG44" s="727"/>
      <c r="AH44" s="727"/>
      <c r="AI44" s="727"/>
      <c r="AJ44" s="724"/>
      <c r="AK44" s="630"/>
      <c r="AL44" s="637" t="s">
        <v>139</v>
      </c>
      <c r="AM44" s="638" t="s">
        <v>140</v>
      </c>
      <c r="AN44" s="639" t="s">
        <v>141</v>
      </c>
      <c r="AO44" s="638" t="s">
        <v>142</v>
      </c>
      <c r="AP44" s="640" t="s">
        <v>143</v>
      </c>
      <c r="AQ44" s="818" t="s">
        <v>144</v>
      </c>
      <c r="AR44" s="600"/>
    </row>
    <row r="45" spans="2:66" s="374" customFormat="1" ht="20" customHeight="1">
      <c r="B45" s="552"/>
      <c r="C45" s="537"/>
      <c r="D45" s="538"/>
      <c r="E45" s="538"/>
      <c r="F45" s="896"/>
      <c r="G45" s="896"/>
      <c r="H45" s="896"/>
      <c r="I45" s="896"/>
      <c r="J45" s="896"/>
      <c r="K45" s="896"/>
      <c r="L45" s="896"/>
      <c r="M45" s="896"/>
      <c r="N45" s="896"/>
      <c r="O45" s="896"/>
      <c r="P45" s="896"/>
      <c r="Q45" s="896"/>
      <c r="R45" s="896"/>
      <c r="S45" s="896"/>
      <c r="T45" s="896"/>
      <c r="U45" s="896"/>
      <c r="V45" s="896"/>
      <c r="W45" s="896"/>
      <c r="X45" s="896"/>
      <c r="Y45" s="896"/>
      <c r="Z45" s="13"/>
      <c r="AA45" s="13"/>
      <c r="AB45" s="40"/>
      <c r="AC45" s="719">
        <v>5</v>
      </c>
      <c r="AD45" s="761" t="s">
        <v>502</v>
      </c>
      <c r="AE45" s="721"/>
      <c r="AF45" s="539"/>
      <c r="AG45" s="724"/>
      <c r="AH45" s="724"/>
      <c r="AI45" s="724"/>
      <c r="AJ45" s="724"/>
      <c r="AK45" s="630"/>
      <c r="AL45" s="641" t="s">
        <v>147</v>
      </c>
      <c r="AM45" s="642"/>
      <c r="AN45" s="643"/>
      <c r="AO45" s="642"/>
      <c r="AP45" s="640"/>
      <c r="AQ45" s="818"/>
      <c r="AR45" s="600"/>
    </row>
    <row r="46" spans="2:66" s="374" customFormat="1" ht="20" customHeight="1">
      <c r="B46" s="552"/>
      <c r="C46" s="537"/>
      <c r="D46" s="538"/>
      <c r="E46" s="538"/>
      <c r="F46" s="896"/>
      <c r="G46" s="896"/>
      <c r="H46" s="896"/>
      <c r="I46" s="896"/>
      <c r="J46" s="896"/>
      <c r="K46" s="896"/>
      <c r="L46" s="896"/>
      <c r="M46" s="896"/>
      <c r="N46" s="896"/>
      <c r="O46" s="896"/>
      <c r="P46" s="896"/>
      <c r="Q46" s="896"/>
      <c r="R46" s="896"/>
      <c r="S46" s="896"/>
      <c r="T46" s="896"/>
      <c r="U46" s="896"/>
      <c r="V46" s="896"/>
      <c r="W46" s="896"/>
      <c r="X46" s="896"/>
      <c r="Y46" s="896"/>
      <c r="Z46" s="13"/>
      <c r="AA46" s="13"/>
      <c r="AB46" s="40"/>
      <c r="AC46" s="716" t="s">
        <v>366</v>
      </c>
      <c r="AD46" s="544"/>
      <c r="AE46" s="543">
        <f>('KAYU KUSEN &amp; ENDELA'!Y75-'KAYU KUSEN &amp; ENDELA'!X67-'KAYU KUSEN &amp; ENDELA'!X67)*('KAYU KUSEN &amp; ENDELA'!V87-'KAYU KUSEN &amp; ENDELA'!X67-'KAYU KUSEN &amp; ENDELA'!X67)*'KAYU KUSEN &amp; ENDELA'!V25</f>
        <v>1.8620000000000001</v>
      </c>
      <c r="AF46" s="539"/>
      <c r="AG46" s="724"/>
      <c r="AH46" s="724"/>
      <c r="AI46" s="724"/>
      <c r="AJ46" s="724"/>
      <c r="AK46" s="630"/>
      <c r="AL46" s="611" t="s">
        <v>120</v>
      </c>
      <c r="AM46" s="791">
        <v>1.4999999999999999E-2</v>
      </c>
      <c r="AN46" s="613">
        <f>$AE$33*AM46</f>
        <v>0.06</v>
      </c>
      <c r="AO46" s="536" t="s">
        <v>121</v>
      </c>
      <c r="AP46" s="614">
        <f>'Harga Satuan'!$J$176</f>
        <v>90000</v>
      </c>
      <c r="AQ46" s="645">
        <f t="shared" ref="AQ46:AQ49" si="2">AN46*AP46</f>
        <v>5400</v>
      </c>
      <c r="AR46" s="600"/>
    </row>
    <row r="47" spans="2:66" s="374" customFormat="1" ht="20" customHeight="1">
      <c r="B47" s="552"/>
      <c r="C47" s="537"/>
      <c r="D47" s="538"/>
      <c r="E47" s="538"/>
      <c r="F47" s="896"/>
      <c r="G47" s="896"/>
      <c r="H47" s="896"/>
      <c r="I47" s="896"/>
      <c r="J47" s="896"/>
      <c r="K47" s="896"/>
      <c r="L47" s="896"/>
      <c r="M47" s="896"/>
      <c r="N47" s="896"/>
      <c r="O47" s="896"/>
      <c r="P47" s="896"/>
      <c r="Q47" s="896"/>
      <c r="R47" s="896"/>
      <c r="S47" s="896"/>
      <c r="T47" s="896"/>
      <c r="U47" s="896"/>
      <c r="V47" s="896"/>
      <c r="W47" s="896"/>
      <c r="X47" s="896"/>
      <c r="Y47" s="896"/>
      <c r="Z47" s="13"/>
      <c r="AA47" s="13"/>
      <c r="AB47" s="40"/>
      <c r="AC47" s="716" t="s">
        <v>367</v>
      </c>
      <c r="AD47" s="544"/>
      <c r="AE47" s="718"/>
      <c r="AF47" s="539"/>
      <c r="AG47" s="724"/>
      <c r="AH47" s="724"/>
      <c r="AI47" s="724"/>
      <c r="AJ47" s="724"/>
      <c r="AK47" s="630"/>
      <c r="AL47" s="611" t="s">
        <v>123</v>
      </c>
      <c r="AM47" s="616">
        <v>0.15</v>
      </c>
      <c r="AN47" s="613">
        <f t="shared" ref="AN47:AN49" si="3">$AE$33*AM47</f>
        <v>0.6</v>
      </c>
      <c r="AO47" s="536" t="s">
        <v>121</v>
      </c>
      <c r="AP47" s="614">
        <f>'Harga Satuan'!$J$178</f>
        <v>120000</v>
      </c>
      <c r="AQ47" s="646">
        <f t="shared" si="2"/>
        <v>72000</v>
      </c>
      <c r="AR47" s="600"/>
    </row>
    <row r="48" spans="2:66" s="374" customFormat="1" ht="20" customHeight="1">
      <c r="B48" s="552"/>
      <c r="C48" s="537"/>
      <c r="D48" s="538"/>
      <c r="E48" s="538"/>
      <c r="F48" s="896"/>
      <c r="G48" s="896"/>
      <c r="H48" s="896"/>
      <c r="I48" s="896"/>
      <c r="J48" s="896"/>
      <c r="K48" s="896"/>
      <c r="L48" s="896"/>
      <c r="M48" s="896"/>
      <c r="N48" s="896"/>
      <c r="O48" s="896"/>
      <c r="P48" s="896"/>
      <c r="Q48" s="896"/>
      <c r="R48" s="896"/>
      <c r="S48" s="896"/>
      <c r="T48" s="896"/>
      <c r="U48" s="896"/>
      <c r="V48" s="896"/>
      <c r="W48" s="896"/>
      <c r="X48" s="896"/>
      <c r="Y48" s="896"/>
      <c r="Z48" s="13"/>
      <c r="AA48" s="13"/>
      <c r="AB48" s="40"/>
      <c r="AC48" s="676"/>
      <c r="AD48" s="544"/>
      <c r="AE48" s="722">
        <f>SUM(AE46:AE47)</f>
        <v>1.8620000000000001</v>
      </c>
      <c r="AF48" s="374" t="s">
        <v>99</v>
      </c>
      <c r="AG48" s="731">
        <f>AN93</f>
        <v>2.793E-2</v>
      </c>
      <c r="AH48" s="731">
        <f>AN94</f>
        <v>0.27929999999999999</v>
      </c>
      <c r="AI48" s="731">
        <f>AN95</f>
        <v>2.793E-2</v>
      </c>
      <c r="AJ48" s="731">
        <f>AN96</f>
        <v>1.4896000000000002E-3</v>
      </c>
      <c r="AK48" s="630"/>
      <c r="AL48" s="611" t="s">
        <v>122</v>
      </c>
      <c r="AM48" s="612">
        <v>1.4999999999999999E-2</v>
      </c>
      <c r="AN48" s="613">
        <f t="shared" si="3"/>
        <v>0.06</v>
      </c>
      <c r="AO48" s="536" t="s">
        <v>121</v>
      </c>
      <c r="AP48" s="614">
        <f>'Harga Satuan'!$J$177</f>
        <v>130000</v>
      </c>
      <c r="AQ48" s="615">
        <f t="shared" si="2"/>
        <v>7800</v>
      </c>
      <c r="AR48" s="600"/>
    </row>
    <row r="49" spans="2:44" s="374" customFormat="1" ht="20" customHeight="1">
      <c r="B49" s="552"/>
      <c r="C49" s="537"/>
      <c r="D49" s="538"/>
      <c r="E49" s="538"/>
      <c r="F49" s="896"/>
      <c r="G49" s="896"/>
      <c r="H49" s="896"/>
      <c r="I49" s="896"/>
      <c r="J49" s="896"/>
      <c r="K49" s="896"/>
      <c r="L49" s="896"/>
      <c r="M49" s="896"/>
      <c r="N49" s="896"/>
      <c r="O49" s="896"/>
      <c r="P49" s="896"/>
      <c r="Q49" s="896"/>
      <c r="R49" s="896"/>
      <c r="S49" s="896"/>
      <c r="T49" s="896"/>
      <c r="U49" s="896"/>
      <c r="V49" s="896"/>
      <c r="W49" s="896"/>
      <c r="X49" s="896"/>
      <c r="Y49" s="896"/>
      <c r="Z49" s="13"/>
      <c r="AA49" s="13"/>
      <c r="AB49" s="40"/>
      <c r="AC49" s="676"/>
      <c r="AD49" s="545"/>
      <c r="AE49" s="559"/>
      <c r="AF49" s="374" t="s">
        <v>372</v>
      </c>
      <c r="AG49" s="726">
        <f>SUM(AG28:AG48)</f>
        <v>0.90293000000000001</v>
      </c>
      <c r="AH49" s="726">
        <f t="shared" ref="AH49:AJ49" si="4">SUM(AH28:AH48)</f>
        <v>5.0293000000000001</v>
      </c>
      <c r="AI49" s="726">
        <f t="shared" si="4"/>
        <v>0.50292999999999999</v>
      </c>
      <c r="AJ49" s="726">
        <f t="shared" si="4"/>
        <v>2.3189600000000001E-2</v>
      </c>
      <c r="AL49" s="611" t="s">
        <v>124</v>
      </c>
      <c r="AM49" s="616">
        <v>8.0000000000000004E-4</v>
      </c>
      <c r="AN49" s="613">
        <f t="shared" si="3"/>
        <v>3.2000000000000002E-3</v>
      </c>
      <c r="AO49" s="536" t="s">
        <v>121</v>
      </c>
      <c r="AP49" s="614">
        <f>'Harga Satuan'!$J$179</f>
        <v>150000</v>
      </c>
      <c r="AQ49" s="615">
        <f t="shared" si="2"/>
        <v>480</v>
      </c>
      <c r="AR49" s="600"/>
    </row>
    <row r="50" spans="2:44" s="374" customFormat="1" ht="20" customHeight="1">
      <c r="B50" s="552"/>
      <c r="C50" s="537"/>
      <c r="D50" s="538"/>
      <c r="E50" s="538"/>
      <c r="F50" s="896"/>
      <c r="G50" s="896"/>
      <c r="H50" s="896"/>
      <c r="I50" s="896"/>
      <c r="J50" s="896"/>
      <c r="K50" s="896"/>
      <c r="L50" s="896"/>
      <c r="M50" s="896"/>
      <c r="N50" s="896"/>
      <c r="O50" s="896"/>
      <c r="P50" s="896"/>
      <c r="Q50" s="896"/>
      <c r="R50" s="896"/>
      <c r="S50" s="896"/>
      <c r="T50" s="896"/>
      <c r="U50" s="896"/>
      <c r="V50" s="896"/>
      <c r="W50" s="896"/>
      <c r="X50" s="896"/>
      <c r="Y50" s="896"/>
      <c r="Z50" s="13"/>
      <c r="AA50" s="13"/>
      <c r="AB50" s="40"/>
      <c r="AC50" s="676"/>
      <c r="AD50" s="544"/>
      <c r="AE50" s="580"/>
      <c r="AF50" s="534"/>
      <c r="AG50" s="724"/>
      <c r="AH50" s="724"/>
      <c r="AI50" s="724"/>
      <c r="AJ50" s="724"/>
      <c r="AL50" s="641" t="s">
        <v>145</v>
      </c>
      <c r="AM50" s="642"/>
      <c r="AN50" s="643"/>
      <c r="AO50" s="642"/>
      <c r="AP50" s="640"/>
      <c r="AQ50" s="818"/>
      <c r="AR50" s="622"/>
    </row>
    <row r="51" spans="2:44" s="374" customFormat="1" ht="20" customHeight="1">
      <c r="B51" s="552"/>
      <c r="C51" s="537"/>
      <c r="D51" s="538"/>
      <c r="E51" s="538"/>
      <c r="F51" s="896"/>
      <c r="G51" s="896"/>
      <c r="H51" s="896"/>
      <c r="I51" s="896"/>
      <c r="J51" s="896"/>
      <c r="K51" s="896"/>
      <c r="L51" s="896"/>
      <c r="M51" s="896"/>
      <c r="N51" s="896"/>
      <c r="O51" s="896"/>
      <c r="P51" s="896"/>
      <c r="Q51" s="896"/>
      <c r="R51" s="896"/>
      <c r="S51" s="896"/>
      <c r="T51" s="896"/>
      <c r="U51" s="896"/>
      <c r="V51" s="896"/>
      <c r="W51" s="896"/>
      <c r="X51" s="896"/>
      <c r="Y51" s="896"/>
      <c r="Z51" s="13"/>
      <c r="AA51" s="13"/>
      <c r="AB51" s="40"/>
      <c r="AC51" s="676"/>
      <c r="AD51" s="545"/>
      <c r="AE51" s="559"/>
      <c r="AF51" s="534"/>
      <c r="AG51" s="724"/>
      <c r="AH51" s="724"/>
      <c r="AI51" s="724"/>
      <c r="AJ51" s="819"/>
      <c r="AK51" s="594"/>
      <c r="AL51" s="611" t="s">
        <v>492</v>
      </c>
      <c r="AM51" s="616">
        <v>1</v>
      </c>
      <c r="AN51" s="613">
        <f t="shared" ref="AN51" si="5">$AE$33*AM51</f>
        <v>4</v>
      </c>
      <c r="AO51" s="788" t="s">
        <v>493</v>
      </c>
      <c r="AP51" s="614">
        <f>'Harga Satuan'!J152</f>
        <v>50000</v>
      </c>
      <c r="AQ51" s="623">
        <f>AN51*AP51</f>
        <v>200000</v>
      </c>
      <c r="AR51" s="622"/>
    </row>
    <row r="52" spans="2:44" s="374" customFormat="1" ht="20" customHeight="1">
      <c r="B52" s="552"/>
      <c r="C52" s="537"/>
      <c r="D52" s="538"/>
      <c r="E52" s="538"/>
      <c r="F52" s="896"/>
      <c r="G52" s="896"/>
      <c r="H52" s="896"/>
      <c r="I52" s="896"/>
      <c r="J52" s="896"/>
      <c r="K52" s="896"/>
      <c r="L52" s="896"/>
      <c r="M52" s="896"/>
      <c r="N52" s="896"/>
      <c r="O52" s="896"/>
      <c r="P52" s="896"/>
      <c r="Q52" s="896"/>
      <c r="R52" s="896"/>
      <c r="S52" s="896"/>
      <c r="T52" s="896"/>
      <c r="U52" s="896"/>
      <c r="V52" s="896"/>
      <c r="W52" s="896"/>
      <c r="X52" s="896"/>
      <c r="Y52" s="896"/>
      <c r="Z52" s="13"/>
      <c r="AA52" s="13"/>
      <c r="AB52" s="40"/>
      <c r="AC52" s="676"/>
      <c r="AD52" s="581"/>
      <c r="AE52" s="582"/>
      <c r="AF52" s="534"/>
      <c r="AG52" s="724"/>
      <c r="AH52" s="724"/>
      <c r="AI52" s="724"/>
      <c r="AJ52" s="724"/>
      <c r="AK52" s="630"/>
      <c r="AL52" s="624"/>
      <c r="AM52" s="625"/>
      <c r="AN52" s="626"/>
      <c r="AO52" s="627"/>
      <c r="AP52" s="628"/>
      <c r="AQ52" s="629">
        <f>SUM(AQ46:AQ51)</f>
        <v>285680</v>
      </c>
      <c r="AR52" s="622"/>
    </row>
    <row r="53" spans="2:44" s="374" customFormat="1" ht="20" customHeight="1">
      <c r="B53" s="552"/>
      <c r="C53" s="537"/>
      <c r="D53" s="538"/>
      <c r="E53" s="538"/>
      <c r="F53" s="896"/>
      <c r="G53" s="896"/>
      <c r="H53" s="896"/>
      <c r="I53" s="896"/>
      <c r="J53" s="896"/>
      <c r="K53" s="896"/>
      <c r="L53" s="896"/>
      <c r="M53" s="896"/>
      <c r="N53" s="896"/>
      <c r="O53" s="896"/>
      <c r="P53" s="896"/>
      <c r="Q53" s="896"/>
      <c r="R53" s="896"/>
      <c r="S53" s="896"/>
      <c r="T53" s="896"/>
      <c r="U53" s="896"/>
      <c r="V53" s="896"/>
      <c r="W53" s="896"/>
      <c r="X53" s="896"/>
      <c r="Y53" s="896"/>
      <c r="Z53" s="13"/>
      <c r="AA53" s="13"/>
      <c r="AB53" s="40"/>
      <c r="AC53" s="678"/>
      <c r="AD53" s="545"/>
      <c r="AE53" s="559"/>
      <c r="AF53" s="534"/>
      <c r="AG53" s="724"/>
      <c r="AH53" s="724"/>
      <c r="AI53" s="724"/>
      <c r="AJ53" s="724"/>
      <c r="AK53" s="630"/>
      <c r="AL53" s="631"/>
      <c r="AM53" s="631"/>
      <c r="AN53" s="631"/>
      <c r="AO53" s="631"/>
      <c r="AP53" s="632"/>
      <c r="AQ53" s="633"/>
      <c r="AR53" s="622"/>
    </row>
    <row r="54" spans="2:44" s="374" customFormat="1" ht="20" customHeight="1">
      <c r="B54" s="552"/>
      <c r="C54" s="537"/>
      <c r="D54" s="1201"/>
      <c r="E54" s="1201"/>
      <c r="F54" s="896"/>
      <c r="G54" s="896"/>
      <c r="H54" s="896"/>
      <c r="I54" s="896"/>
      <c r="J54" s="896"/>
      <c r="K54" s="896"/>
      <c r="L54" s="896"/>
      <c r="M54" s="896"/>
      <c r="N54" s="896"/>
      <c r="O54" s="896"/>
      <c r="P54" s="896"/>
      <c r="Q54" s="896"/>
      <c r="R54" s="896"/>
      <c r="S54" s="896"/>
      <c r="T54" s="896"/>
      <c r="U54" s="896"/>
      <c r="V54" s="896"/>
      <c r="W54" s="896"/>
      <c r="X54" s="896"/>
      <c r="Y54" s="896"/>
      <c r="Z54" s="13"/>
      <c r="AA54" s="13"/>
      <c r="AB54" s="40"/>
      <c r="AC54" s="676"/>
      <c r="AD54" s="581"/>
      <c r="AE54" s="559"/>
      <c r="AF54" s="534"/>
      <c r="AG54" s="724"/>
      <c r="AH54" s="724"/>
      <c r="AI54" s="724"/>
      <c r="AJ54" s="724"/>
      <c r="AK54" s="630"/>
      <c r="AL54" s="783"/>
      <c r="AM54" s="634"/>
      <c r="AN54" s="631"/>
      <c r="AO54" s="631"/>
      <c r="AP54" s="635"/>
      <c r="AQ54" s="784"/>
      <c r="AR54" s="622"/>
    </row>
    <row r="55" spans="2:44" s="374" customFormat="1" ht="20" customHeight="1">
      <c r="B55" s="552"/>
      <c r="C55" s="537"/>
      <c r="D55" s="538"/>
      <c r="E55" s="538"/>
      <c r="F55" s="896"/>
      <c r="G55" s="896"/>
      <c r="H55" s="896"/>
      <c r="I55" s="896"/>
      <c r="J55" s="896"/>
      <c r="K55" s="896"/>
      <c r="L55" s="896"/>
      <c r="M55" s="896"/>
      <c r="N55" s="896"/>
      <c r="O55" s="896"/>
      <c r="P55" s="896"/>
      <c r="Q55" s="896"/>
      <c r="R55" s="896"/>
      <c r="S55" s="896"/>
      <c r="T55" s="896"/>
      <c r="U55" s="896"/>
      <c r="V55" s="896"/>
      <c r="W55" s="896"/>
      <c r="X55" s="896"/>
      <c r="Y55" s="896"/>
      <c r="Z55" s="13"/>
      <c r="AA55" s="13"/>
      <c r="AB55" s="40"/>
      <c r="AC55" s="678"/>
      <c r="AD55" s="545"/>
      <c r="AE55" s="543"/>
      <c r="AF55" s="539"/>
      <c r="AG55" s="724"/>
      <c r="AH55" s="724"/>
      <c r="AI55" s="724"/>
      <c r="AJ55" s="724"/>
      <c r="AK55" s="630"/>
      <c r="AR55" s="622"/>
    </row>
    <row r="56" spans="2:44" s="374" customFormat="1" ht="20" customHeight="1">
      <c r="B56" s="552"/>
      <c r="C56" s="537"/>
      <c r="D56" s="538"/>
      <c r="E56" s="538"/>
      <c r="F56" s="896"/>
      <c r="G56" s="896"/>
      <c r="H56" s="896"/>
      <c r="I56" s="896"/>
      <c r="J56" s="896"/>
      <c r="K56" s="896"/>
      <c r="L56" s="896"/>
      <c r="M56" s="896"/>
      <c r="N56" s="896"/>
      <c r="O56" s="896"/>
      <c r="P56" s="896"/>
      <c r="Q56" s="896"/>
      <c r="R56" s="896"/>
      <c r="S56" s="896"/>
      <c r="T56" s="896"/>
      <c r="U56" s="896"/>
      <c r="V56" s="896"/>
      <c r="W56" s="896"/>
      <c r="X56" s="896"/>
      <c r="Y56" s="896"/>
      <c r="Z56" s="13"/>
      <c r="AA56" s="13"/>
      <c r="AB56" s="40"/>
      <c r="AC56" s="678"/>
      <c r="AD56" s="545"/>
      <c r="AE56" s="543"/>
      <c r="AF56" s="539"/>
      <c r="AG56" s="724"/>
      <c r="AH56" s="724"/>
      <c r="AI56" s="724"/>
      <c r="AJ56" s="724"/>
      <c r="AK56" s="187"/>
      <c r="AL56" s="842"/>
      <c r="AM56" s="843"/>
      <c r="AN56" s="626"/>
      <c r="AO56" s="627"/>
      <c r="AP56" s="628"/>
      <c r="AQ56" s="833"/>
      <c r="AR56" s="622"/>
    </row>
    <row r="57" spans="2:44" s="374" customFormat="1" ht="20" customHeight="1">
      <c r="B57" s="552"/>
      <c r="C57" s="537"/>
      <c r="D57" s="538"/>
      <c r="E57" s="538"/>
      <c r="F57" s="896"/>
      <c r="G57" s="896"/>
      <c r="H57" s="896"/>
      <c r="I57" s="896"/>
      <c r="J57" s="896"/>
      <c r="K57" s="896"/>
      <c r="L57" s="896"/>
      <c r="M57" s="896"/>
      <c r="N57" s="896"/>
      <c r="O57" s="896"/>
      <c r="P57" s="896"/>
      <c r="Q57" s="896"/>
      <c r="R57" s="896"/>
      <c r="S57" s="896"/>
      <c r="T57" s="896"/>
      <c r="U57" s="896"/>
      <c r="V57" s="896"/>
      <c r="W57" s="896"/>
      <c r="X57" s="896"/>
      <c r="Y57" s="896"/>
      <c r="Z57" s="13"/>
      <c r="AA57" s="13"/>
      <c r="AB57" s="40"/>
      <c r="AC57" s="678"/>
      <c r="AD57" s="545"/>
      <c r="AE57" s="543"/>
      <c r="AF57" s="539"/>
      <c r="AG57" s="724"/>
      <c r="AH57" s="724"/>
      <c r="AI57" s="724"/>
      <c r="AJ57" s="724"/>
      <c r="AK57" s="594"/>
      <c r="AL57" s="848" t="s">
        <v>497</v>
      </c>
      <c r="AM57" s="596"/>
      <c r="AN57" s="596"/>
      <c r="AO57" s="597"/>
      <c r="AP57" s="598"/>
      <c r="AQ57" s="636"/>
    </row>
    <row r="58" spans="2:44" s="374" customFormat="1" ht="20" customHeight="1">
      <c r="B58" s="552"/>
      <c r="C58" s="537"/>
      <c r="D58" s="538"/>
      <c r="E58" s="538"/>
      <c r="F58" s="896"/>
      <c r="G58" s="896"/>
      <c r="H58" s="896"/>
      <c r="I58" s="896"/>
      <c r="J58" s="896"/>
      <c r="K58" s="896"/>
      <c r="L58" s="896"/>
      <c r="M58" s="896"/>
      <c r="N58" s="896"/>
      <c r="O58" s="896"/>
      <c r="P58" s="896"/>
      <c r="Q58" s="896"/>
      <c r="R58" s="896"/>
      <c r="S58" s="896"/>
      <c r="T58" s="896"/>
      <c r="U58" s="896"/>
      <c r="V58" s="896"/>
      <c r="W58" s="896"/>
      <c r="X58" s="896"/>
      <c r="Y58" s="896"/>
      <c r="Z58" s="13"/>
      <c r="AA58" s="13"/>
      <c r="AB58" s="40"/>
      <c r="AC58" s="678"/>
      <c r="AD58" s="545"/>
      <c r="AE58" s="543"/>
      <c r="AF58" s="539"/>
      <c r="AG58" s="724"/>
      <c r="AH58" s="724"/>
      <c r="AI58" s="724"/>
      <c r="AJ58" s="724"/>
      <c r="AK58" s="630"/>
      <c r="AL58" s="1178" t="str">
        <f>AD35</f>
        <v>PEMASANGAN ENGSEL ANGIN</v>
      </c>
      <c r="AM58" s="1179"/>
      <c r="AN58" s="1179"/>
      <c r="AO58" s="1179"/>
      <c r="AP58" s="1179"/>
      <c r="AQ58" s="1180"/>
    </row>
    <row r="59" spans="2:44" s="374" customFormat="1" ht="20" customHeight="1" thickBot="1">
      <c r="B59" s="552"/>
      <c r="C59" s="537"/>
      <c r="D59" s="538"/>
      <c r="E59" s="538"/>
      <c r="F59" s="896"/>
      <c r="G59" s="896"/>
      <c r="H59" s="896"/>
      <c r="I59" s="896"/>
      <c r="J59" s="896"/>
      <c r="K59" s="896"/>
      <c r="L59" s="896"/>
      <c r="M59" s="896"/>
      <c r="N59" s="896"/>
      <c r="O59" s="896"/>
      <c r="P59" s="896"/>
      <c r="Q59" s="896"/>
      <c r="R59" s="896"/>
      <c r="S59" s="896"/>
      <c r="T59" s="896"/>
      <c r="U59" s="896"/>
      <c r="V59" s="896"/>
      <c r="W59" s="896"/>
      <c r="X59" s="896"/>
      <c r="Y59" s="896"/>
      <c r="Z59" s="13"/>
      <c r="AA59" s="13"/>
      <c r="AB59" s="40"/>
      <c r="AC59" s="678"/>
      <c r="AD59" s="545"/>
      <c r="AE59" s="543"/>
      <c r="AF59" s="539"/>
      <c r="AG59" s="724"/>
      <c r="AH59" s="724"/>
      <c r="AI59" s="724"/>
      <c r="AJ59" s="724"/>
      <c r="AK59" s="630"/>
      <c r="AL59" s="637" t="s">
        <v>139</v>
      </c>
      <c r="AM59" s="638" t="s">
        <v>140</v>
      </c>
      <c r="AN59" s="639" t="s">
        <v>141</v>
      </c>
      <c r="AO59" s="638" t="s">
        <v>142</v>
      </c>
      <c r="AP59" s="640" t="s">
        <v>143</v>
      </c>
      <c r="AQ59" s="818" t="s">
        <v>144</v>
      </c>
      <c r="AR59" s="600"/>
    </row>
    <row r="60" spans="2:44" s="374" customFormat="1" ht="20" customHeight="1">
      <c r="B60" s="552"/>
      <c r="C60" s="537"/>
      <c r="D60" s="538"/>
      <c r="E60" s="538"/>
      <c r="F60" s="896"/>
      <c r="G60" s="896"/>
      <c r="H60" s="896"/>
      <c r="I60" s="896"/>
      <c r="J60" s="896"/>
      <c r="K60" s="896"/>
      <c r="L60" s="896"/>
      <c r="M60" s="896"/>
      <c r="N60" s="896"/>
      <c r="O60" s="896"/>
      <c r="P60" s="896"/>
      <c r="Q60" s="896"/>
      <c r="R60" s="896"/>
      <c r="S60" s="896"/>
      <c r="T60" s="896"/>
      <c r="U60" s="896"/>
      <c r="V60" s="896"/>
      <c r="W60" s="896"/>
      <c r="X60" s="896"/>
      <c r="Y60" s="896"/>
      <c r="Z60" s="13"/>
      <c r="AA60" s="13"/>
      <c r="AB60" s="40"/>
      <c r="AC60" s="678"/>
      <c r="AD60" s="545"/>
      <c r="AE60" s="543"/>
      <c r="AF60" s="539"/>
      <c r="AG60" s="724"/>
      <c r="AH60" s="724"/>
      <c r="AI60" s="724"/>
      <c r="AJ60" s="724"/>
      <c r="AK60" s="630"/>
      <c r="AL60" s="641" t="s">
        <v>147</v>
      </c>
      <c r="AM60" s="642"/>
      <c r="AN60" s="643"/>
      <c r="AO60" s="642"/>
      <c r="AP60" s="640"/>
      <c r="AQ60" s="818"/>
      <c r="AR60" s="600"/>
    </row>
    <row r="61" spans="2:44" s="374" customFormat="1" ht="20" customHeight="1">
      <c r="B61" s="552"/>
      <c r="C61" s="537"/>
      <c r="D61" s="538"/>
      <c r="E61" s="538"/>
      <c r="F61" s="896"/>
      <c r="G61" s="896"/>
      <c r="H61" s="896"/>
      <c r="I61" s="896"/>
      <c r="J61" s="896"/>
      <c r="K61" s="896"/>
      <c r="L61" s="896"/>
      <c r="M61" s="896"/>
      <c r="N61" s="896"/>
      <c r="O61" s="896"/>
      <c r="P61" s="896"/>
      <c r="Q61" s="896"/>
      <c r="R61" s="896"/>
      <c r="S61" s="896"/>
      <c r="T61" s="896"/>
      <c r="U61" s="896"/>
      <c r="V61" s="896"/>
      <c r="W61" s="896"/>
      <c r="X61" s="896"/>
      <c r="Y61" s="896"/>
      <c r="Z61" s="13"/>
      <c r="AA61" s="13"/>
      <c r="AB61" s="40"/>
      <c r="AC61" s="678"/>
      <c r="AD61" s="545"/>
      <c r="AE61" s="543"/>
      <c r="AF61" s="539"/>
      <c r="AG61" s="724"/>
      <c r="AH61" s="724"/>
      <c r="AI61" s="724"/>
      <c r="AJ61" s="724"/>
      <c r="AK61" s="630"/>
      <c r="AL61" s="611" t="s">
        <v>120</v>
      </c>
      <c r="AM61" s="791">
        <v>0.1</v>
      </c>
      <c r="AN61" s="613">
        <f>$AE$38*AM61</f>
        <v>0.5</v>
      </c>
      <c r="AO61" s="536" t="s">
        <v>121</v>
      </c>
      <c r="AP61" s="614">
        <f>'Harga Satuan'!$J$176</f>
        <v>90000</v>
      </c>
      <c r="AQ61" s="645">
        <f t="shared" ref="AQ61:AQ64" si="6">AN61*AP61</f>
        <v>45000</v>
      </c>
      <c r="AR61" s="600"/>
    </row>
    <row r="62" spans="2:44" s="374" customFormat="1" ht="20" customHeight="1">
      <c r="B62" s="552"/>
      <c r="C62" s="537"/>
      <c r="D62" s="538"/>
      <c r="E62" s="538"/>
      <c r="F62" s="896"/>
      <c r="G62" s="896"/>
      <c r="H62" s="896"/>
      <c r="I62" s="896"/>
      <c r="J62" s="896"/>
      <c r="K62" s="896"/>
      <c r="L62" s="896"/>
      <c r="M62" s="896"/>
      <c r="N62" s="896"/>
      <c r="O62" s="896"/>
      <c r="P62" s="896"/>
      <c r="Q62" s="896"/>
      <c r="R62" s="896"/>
      <c r="S62" s="896"/>
      <c r="T62" s="896"/>
      <c r="U62" s="896"/>
      <c r="V62" s="896"/>
      <c r="W62" s="896"/>
      <c r="X62" s="896"/>
      <c r="Y62" s="896"/>
      <c r="Z62" s="13"/>
      <c r="AA62" s="13"/>
      <c r="AB62" s="40"/>
      <c r="AC62" s="678"/>
      <c r="AD62" s="545"/>
      <c r="AE62" s="543"/>
      <c r="AF62" s="539"/>
      <c r="AG62" s="724"/>
      <c r="AH62" s="724"/>
      <c r="AI62" s="724"/>
      <c r="AJ62" s="724"/>
      <c r="AK62" s="630"/>
      <c r="AL62" s="611" t="s">
        <v>123</v>
      </c>
      <c r="AM62" s="616">
        <v>0.2</v>
      </c>
      <c r="AN62" s="613">
        <f t="shared" ref="AN62:AN64" si="7">$AE$38*AM62</f>
        <v>1</v>
      </c>
      <c r="AO62" s="536" t="s">
        <v>121</v>
      </c>
      <c r="AP62" s="614">
        <f>'Harga Satuan'!$J$178</f>
        <v>120000</v>
      </c>
      <c r="AQ62" s="646">
        <f t="shared" si="6"/>
        <v>120000</v>
      </c>
      <c r="AR62" s="600"/>
    </row>
    <row r="63" spans="2:44" s="374" customFormat="1" ht="20" customHeight="1">
      <c r="B63" s="552"/>
      <c r="C63" s="537"/>
      <c r="D63" s="538"/>
      <c r="E63" s="538"/>
      <c r="F63" s="585"/>
      <c r="G63" s="13"/>
      <c r="H63" s="13"/>
      <c r="I63" s="13"/>
      <c r="J63" s="13"/>
      <c r="K63" s="13"/>
      <c r="L63" s="13"/>
      <c r="M63" s="13"/>
      <c r="N63" s="13"/>
      <c r="O63" s="13"/>
      <c r="P63" s="13"/>
      <c r="Q63" s="13"/>
      <c r="R63" s="13"/>
      <c r="S63" s="13"/>
      <c r="T63" s="13"/>
      <c r="U63" s="13"/>
      <c r="V63" s="13"/>
      <c r="W63" s="13"/>
      <c r="X63" s="13"/>
      <c r="Y63" s="13"/>
      <c r="Z63" s="13"/>
      <c r="AA63" s="13"/>
      <c r="AB63" s="40"/>
      <c r="AC63" s="678"/>
      <c r="AD63" s="545"/>
      <c r="AE63" s="543"/>
      <c r="AF63" s="539"/>
      <c r="AG63" s="724"/>
      <c r="AH63" s="724"/>
      <c r="AI63" s="724"/>
      <c r="AJ63" s="724"/>
      <c r="AK63" s="630"/>
      <c r="AL63" s="611" t="s">
        <v>122</v>
      </c>
      <c r="AM63" s="612">
        <v>0.02</v>
      </c>
      <c r="AN63" s="613">
        <f t="shared" si="7"/>
        <v>0.1</v>
      </c>
      <c r="AO63" s="536" t="s">
        <v>121</v>
      </c>
      <c r="AP63" s="614">
        <f>'Harga Satuan'!$J$177</f>
        <v>130000</v>
      </c>
      <c r="AQ63" s="615">
        <f t="shared" si="6"/>
        <v>13000</v>
      </c>
      <c r="AR63" s="600"/>
    </row>
    <row r="64" spans="2:44" s="374" customFormat="1" ht="20" customHeight="1">
      <c r="B64" s="552"/>
      <c r="C64" s="537"/>
      <c r="D64" s="538"/>
      <c r="E64" s="538"/>
      <c r="F64" s="585"/>
      <c r="G64" s="13"/>
      <c r="H64" s="13"/>
      <c r="I64" s="13"/>
      <c r="J64" s="13"/>
      <c r="K64" s="13"/>
      <c r="L64" s="13"/>
      <c r="M64" s="13"/>
      <c r="N64" s="13"/>
      <c r="O64" s="13"/>
      <c r="P64" s="13"/>
      <c r="Q64" s="13"/>
      <c r="R64" s="13"/>
      <c r="S64" s="13"/>
      <c r="T64" s="13"/>
      <c r="U64" s="13"/>
      <c r="V64" s="13"/>
      <c r="W64" s="13"/>
      <c r="X64" s="13"/>
      <c r="Y64" s="13"/>
      <c r="Z64" s="13"/>
      <c r="AA64" s="13"/>
      <c r="AB64" s="40"/>
      <c r="AC64" s="678"/>
      <c r="AD64" s="545"/>
      <c r="AE64" s="543"/>
      <c r="AF64" s="539"/>
      <c r="AG64" s="724"/>
      <c r="AH64" s="724"/>
      <c r="AI64" s="724"/>
      <c r="AJ64" s="724"/>
      <c r="AL64" s="611" t="s">
        <v>124</v>
      </c>
      <c r="AM64" s="616">
        <v>5.0000000000000001E-4</v>
      </c>
      <c r="AN64" s="613">
        <f t="shared" si="7"/>
        <v>2.5000000000000001E-3</v>
      </c>
      <c r="AO64" s="536" t="s">
        <v>121</v>
      </c>
      <c r="AP64" s="614">
        <f>'Harga Satuan'!$J$179</f>
        <v>150000</v>
      </c>
      <c r="AQ64" s="615">
        <f t="shared" si="6"/>
        <v>375</v>
      </c>
      <c r="AR64" s="600"/>
    </row>
    <row r="65" spans="2:44" s="374" customFormat="1" ht="20" customHeight="1">
      <c r="B65" s="552"/>
      <c r="C65" s="537"/>
      <c r="D65" s="538"/>
      <c r="E65" s="538"/>
      <c r="F65" s="585"/>
      <c r="G65" s="13"/>
      <c r="H65" s="13"/>
      <c r="I65" s="13"/>
      <c r="J65" s="13"/>
      <c r="K65" s="13"/>
      <c r="L65" s="13"/>
      <c r="M65" s="13"/>
      <c r="N65" s="13"/>
      <c r="O65" s="13"/>
      <c r="P65" s="13"/>
      <c r="Q65" s="13"/>
      <c r="R65" s="13"/>
      <c r="S65" s="13"/>
      <c r="T65" s="13"/>
      <c r="U65" s="13"/>
      <c r="V65" s="13"/>
      <c r="W65" s="13"/>
      <c r="X65" s="13"/>
      <c r="Y65" s="13"/>
      <c r="Z65" s="13"/>
      <c r="AA65" s="13"/>
      <c r="AB65" s="40"/>
      <c r="AC65" s="678"/>
      <c r="AD65" s="545"/>
      <c r="AE65" s="543"/>
      <c r="AF65" s="539"/>
      <c r="AG65" s="724"/>
      <c r="AH65" s="724"/>
      <c r="AI65" s="724"/>
      <c r="AJ65" s="724"/>
      <c r="AL65" s="641" t="s">
        <v>145</v>
      </c>
      <c r="AM65" s="642"/>
      <c r="AN65" s="643"/>
      <c r="AO65" s="642"/>
      <c r="AP65" s="640"/>
      <c r="AQ65" s="818"/>
      <c r="AR65" s="787"/>
    </row>
    <row r="66" spans="2:44" s="374" customFormat="1" ht="20" customHeight="1">
      <c r="B66" s="552"/>
      <c r="C66" s="537"/>
      <c r="D66" s="538"/>
      <c r="E66" s="686"/>
      <c r="F66" s="687"/>
      <c r="G66" s="688"/>
      <c r="H66" s="688"/>
      <c r="I66" s="688"/>
      <c r="J66" s="688"/>
      <c r="K66" s="688"/>
      <c r="L66" s="688"/>
      <c r="M66" s="688"/>
      <c r="N66" s="688"/>
      <c r="O66" s="688"/>
      <c r="P66" s="688"/>
      <c r="Q66" s="688"/>
      <c r="R66" s="688"/>
      <c r="S66" s="688"/>
      <c r="T66" s="688"/>
      <c r="U66" s="688"/>
      <c r="V66" s="688"/>
      <c r="W66" s="688"/>
      <c r="X66" s="688"/>
      <c r="Y66" s="688"/>
      <c r="Z66" s="688"/>
      <c r="AA66" s="13"/>
      <c r="AB66" s="40"/>
      <c r="AC66" s="678"/>
      <c r="AD66" s="545"/>
      <c r="AE66" s="543"/>
      <c r="AF66" s="539"/>
      <c r="AG66" s="724"/>
      <c r="AH66" s="724"/>
      <c r="AI66" s="724"/>
      <c r="AJ66" s="724"/>
      <c r="AK66" s="594"/>
      <c r="AL66" s="611" t="s">
        <v>498</v>
      </c>
      <c r="AM66" s="616">
        <v>1</v>
      </c>
      <c r="AN66" s="613">
        <f>$AE$38*AM66</f>
        <v>5</v>
      </c>
      <c r="AO66" s="788" t="s">
        <v>493</v>
      </c>
      <c r="AP66" s="614">
        <f>'Harga Satuan'!J153</f>
        <v>35000</v>
      </c>
      <c r="AQ66" s="623">
        <f>AN66*AP66</f>
        <v>175000</v>
      </c>
      <c r="AR66" s="787"/>
    </row>
    <row r="67" spans="2:44" s="374" customFormat="1" ht="20" customHeight="1">
      <c r="B67" s="552"/>
      <c r="C67" s="537"/>
      <c r="D67" s="538"/>
      <c r="E67" s="686"/>
      <c r="F67" s="687"/>
      <c r="G67" s="688"/>
      <c r="H67" s="688"/>
      <c r="I67" s="688"/>
      <c r="J67" s="688"/>
      <c r="K67" s="688"/>
      <c r="L67" s="688"/>
      <c r="M67" s="688"/>
      <c r="N67" s="688"/>
      <c r="O67" s="688"/>
      <c r="P67" s="688"/>
      <c r="Q67" s="688"/>
      <c r="R67" s="688"/>
      <c r="S67" s="688"/>
      <c r="T67" s="688"/>
      <c r="U67" s="688"/>
      <c r="V67" s="688"/>
      <c r="W67" s="688"/>
      <c r="X67" s="688"/>
      <c r="Y67" s="688"/>
      <c r="Z67" s="688"/>
      <c r="AA67" s="13"/>
      <c r="AB67" s="40"/>
      <c r="AC67" s="678"/>
      <c r="AD67" s="545"/>
      <c r="AE67" s="543"/>
      <c r="AF67" s="539"/>
      <c r="AG67" s="724"/>
      <c r="AH67" s="724"/>
      <c r="AI67" s="724"/>
      <c r="AJ67" s="724"/>
      <c r="AK67" s="630"/>
      <c r="AL67" s="624"/>
      <c r="AM67" s="625"/>
      <c r="AN67" s="626"/>
      <c r="AO67" s="627"/>
      <c r="AP67" s="628"/>
      <c r="AQ67" s="629">
        <f>SUM(AQ61:AQ66)</f>
        <v>353375</v>
      </c>
      <c r="AR67" s="787"/>
    </row>
    <row r="68" spans="2:44" s="374" customFormat="1" ht="20" customHeight="1">
      <c r="B68" s="552"/>
      <c r="C68" s="537"/>
      <c r="D68" s="538"/>
      <c r="E68" s="686"/>
      <c r="F68" s="687"/>
      <c r="G68" s="688"/>
      <c r="H68" s="688"/>
      <c r="I68" s="688"/>
      <c r="J68" s="688"/>
      <c r="K68" s="688"/>
      <c r="L68" s="688"/>
      <c r="M68" s="688"/>
      <c r="N68" s="688"/>
      <c r="O68" s="688"/>
      <c r="P68" s="688"/>
      <c r="Q68" s="688"/>
      <c r="R68" s="688"/>
      <c r="S68" s="688"/>
      <c r="T68" s="688"/>
      <c r="U68" s="688"/>
      <c r="V68" s="688"/>
      <c r="W68" s="688"/>
      <c r="X68" s="688"/>
      <c r="Y68" s="688"/>
      <c r="Z68" s="688"/>
      <c r="AA68" s="13"/>
      <c r="AB68" s="40"/>
      <c r="AC68" s="678"/>
      <c r="AD68" s="545"/>
      <c r="AE68" s="543"/>
      <c r="AF68" s="539"/>
      <c r="AG68" s="724"/>
      <c r="AH68" s="724"/>
      <c r="AI68" s="724"/>
      <c r="AJ68" s="724"/>
      <c r="AK68" s="630"/>
      <c r="AR68" s="708"/>
    </row>
    <row r="69" spans="2:44" s="374" customFormat="1" ht="20" customHeight="1">
      <c r="B69" s="552"/>
      <c r="C69" s="537"/>
      <c r="D69" s="538"/>
      <c r="E69" s="686"/>
      <c r="F69" s="687"/>
      <c r="G69" s="688"/>
      <c r="H69" s="688"/>
      <c r="I69" s="688"/>
      <c r="J69" s="688"/>
      <c r="K69" s="688"/>
      <c r="L69" s="688"/>
      <c r="M69" s="688"/>
      <c r="N69" s="688"/>
      <c r="O69" s="688"/>
      <c r="P69" s="688"/>
      <c r="Q69" s="688"/>
      <c r="R69" s="688"/>
      <c r="S69" s="688"/>
      <c r="T69" s="688"/>
      <c r="U69" s="688"/>
      <c r="V69" s="688"/>
      <c r="W69" s="688"/>
      <c r="X69" s="688"/>
      <c r="Y69" s="688"/>
      <c r="Z69" s="688"/>
      <c r="AA69" s="13"/>
      <c r="AB69" s="40"/>
      <c r="AC69" s="678"/>
      <c r="AD69" s="545"/>
      <c r="AE69" s="543"/>
      <c r="AF69" s="539"/>
      <c r="AG69" s="724"/>
      <c r="AH69" s="724"/>
      <c r="AI69" s="724"/>
      <c r="AJ69" s="724"/>
      <c r="AK69" s="630"/>
      <c r="AL69" s="631"/>
      <c r="AM69" s="631"/>
      <c r="AN69" s="631"/>
      <c r="AO69" s="631"/>
      <c r="AP69" s="632"/>
      <c r="AQ69" s="633"/>
    </row>
    <row r="70" spans="2:44" s="374" customFormat="1" ht="20" customHeight="1">
      <c r="B70" s="552"/>
      <c r="C70" s="537"/>
      <c r="D70" s="538"/>
      <c r="E70" s="686"/>
      <c r="F70" s="687"/>
      <c r="G70" s="688"/>
      <c r="H70" s="688"/>
      <c r="I70" s="688"/>
      <c r="J70" s="688"/>
      <c r="K70" s="688"/>
      <c r="L70" s="688"/>
      <c r="M70" s="688"/>
      <c r="N70" s="688"/>
      <c r="O70" s="688"/>
      <c r="P70" s="688"/>
      <c r="Q70" s="688"/>
      <c r="R70" s="688"/>
      <c r="S70" s="688"/>
      <c r="T70" s="688"/>
      <c r="U70" s="688"/>
      <c r="V70" s="688"/>
      <c r="W70" s="688"/>
      <c r="X70" s="688"/>
      <c r="Y70" s="688"/>
      <c r="Z70" s="688"/>
      <c r="AA70" s="13"/>
      <c r="AB70" s="40"/>
      <c r="AC70" s="678"/>
      <c r="AD70" s="545"/>
      <c r="AE70" s="543"/>
      <c r="AF70" s="539"/>
      <c r="AG70" s="724"/>
      <c r="AH70" s="724"/>
      <c r="AI70" s="724"/>
      <c r="AJ70" s="728"/>
      <c r="AK70" s="630"/>
      <c r="AL70" s="783"/>
      <c r="AM70" s="634"/>
      <c r="AN70" s="631"/>
      <c r="AO70" s="631"/>
      <c r="AP70" s="635"/>
      <c r="AQ70" s="784"/>
      <c r="AR70" s="622"/>
    </row>
    <row r="71" spans="2:44" s="374" customFormat="1" ht="20" customHeight="1">
      <c r="B71" s="552"/>
      <c r="C71" s="537"/>
      <c r="D71" s="538"/>
      <c r="E71" s="686"/>
      <c r="F71" s="687"/>
      <c r="G71" s="688"/>
      <c r="H71" s="688"/>
      <c r="I71" s="688"/>
      <c r="J71" s="688"/>
      <c r="K71" s="688"/>
      <c r="L71" s="688"/>
      <c r="M71" s="688"/>
      <c r="N71" s="688"/>
      <c r="O71" s="688"/>
      <c r="P71" s="688"/>
      <c r="Q71" s="688"/>
      <c r="R71" s="688"/>
      <c r="S71" s="688"/>
      <c r="T71" s="688"/>
      <c r="U71" s="688"/>
      <c r="V71" s="688"/>
      <c r="W71" s="688"/>
      <c r="X71" s="688"/>
      <c r="Y71" s="688"/>
      <c r="Z71" s="688"/>
      <c r="AA71" s="13"/>
      <c r="AB71" s="40"/>
      <c r="AC71" s="678"/>
      <c r="AD71" s="545"/>
      <c r="AE71" s="543"/>
      <c r="AF71" s="539"/>
      <c r="AG71" s="724"/>
      <c r="AH71" s="724"/>
      <c r="AI71" s="724"/>
      <c r="AJ71" s="724"/>
      <c r="AL71" s="783"/>
      <c r="AM71" s="634"/>
      <c r="AN71" s="631"/>
      <c r="AO71" s="631"/>
      <c r="AP71" s="635"/>
      <c r="AQ71" s="784"/>
    </row>
    <row r="72" spans="2:44" s="374" customFormat="1" ht="20" customHeight="1">
      <c r="B72" s="552"/>
      <c r="C72" s="537"/>
      <c r="D72" s="538"/>
      <c r="E72" s="686"/>
      <c r="F72" s="687"/>
      <c r="G72" s="688"/>
      <c r="H72" s="688"/>
      <c r="I72" s="688"/>
      <c r="J72" s="688"/>
      <c r="K72" s="688"/>
      <c r="L72" s="688"/>
      <c r="M72" s="688"/>
      <c r="N72" s="688"/>
      <c r="O72" s="688"/>
      <c r="P72" s="688"/>
      <c r="Q72" s="688"/>
      <c r="R72" s="688"/>
      <c r="S72" s="688"/>
      <c r="T72" s="688"/>
      <c r="U72" s="688"/>
      <c r="V72" s="688"/>
      <c r="W72" s="688"/>
      <c r="X72" s="688"/>
      <c r="Y72" s="688"/>
      <c r="Z72" s="780"/>
      <c r="AA72" s="13"/>
      <c r="AB72" s="579"/>
      <c r="AC72" s="678"/>
      <c r="AD72" s="545"/>
      <c r="AE72" s="543"/>
      <c r="AF72" s="539"/>
      <c r="AG72" s="724"/>
      <c r="AH72" s="724"/>
      <c r="AI72" s="724"/>
      <c r="AJ72" s="724"/>
    </row>
    <row r="73" spans="2:44" s="374" customFormat="1" ht="20" customHeight="1">
      <c r="B73" s="552"/>
      <c r="C73" s="537"/>
      <c r="D73" s="538"/>
      <c r="E73" s="686"/>
      <c r="F73" s="687"/>
      <c r="G73" s="688"/>
      <c r="H73" s="688"/>
      <c r="I73" s="688"/>
      <c r="J73" s="688"/>
      <c r="K73" s="688"/>
      <c r="L73" s="688"/>
      <c r="M73" s="688"/>
      <c r="N73" s="688"/>
      <c r="O73" s="688"/>
      <c r="P73" s="688"/>
      <c r="Q73" s="688"/>
      <c r="R73" s="688"/>
      <c r="S73" s="688"/>
      <c r="T73" s="688"/>
      <c r="U73" s="688"/>
      <c r="V73" s="688"/>
      <c r="W73" s="688"/>
      <c r="X73" s="688"/>
      <c r="Y73" s="688"/>
      <c r="Z73" s="688"/>
      <c r="AA73" s="13"/>
      <c r="AB73" s="579"/>
      <c r="AC73" s="678"/>
      <c r="AD73" s="545"/>
      <c r="AE73" s="543"/>
      <c r="AF73" s="539"/>
      <c r="AG73" s="724"/>
      <c r="AH73" s="724"/>
      <c r="AI73" s="724"/>
      <c r="AJ73" s="724"/>
    </row>
    <row r="74" spans="2:44" s="374" customFormat="1" ht="20" customHeight="1">
      <c r="B74" s="552"/>
      <c r="C74" s="537"/>
      <c r="D74" s="538"/>
      <c r="E74" s="686"/>
      <c r="F74" s="687"/>
      <c r="G74" s="688"/>
      <c r="H74" s="688"/>
      <c r="I74" s="688"/>
      <c r="J74" s="688"/>
      <c r="K74" s="688"/>
      <c r="L74" s="688"/>
      <c r="M74" s="688"/>
      <c r="N74" s="688"/>
      <c r="O74" s="688"/>
      <c r="P74" s="688"/>
      <c r="Q74" s="688"/>
      <c r="R74" s="688"/>
      <c r="S74" s="688"/>
      <c r="T74" s="688"/>
      <c r="U74" s="688"/>
      <c r="V74" s="688"/>
      <c r="W74" s="688"/>
      <c r="X74" s="688"/>
      <c r="Y74" s="688"/>
      <c r="Z74" s="688"/>
      <c r="AA74" s="13"/>
      <c r="AB74" s="40"/>
      <c r="AC74" s="678"/>
      <c r="AD74" s="545"/>
      <c r="AE74" s="543"/>
      <c r="AF74" s="539"/>
      <c r="AG74" s="724"/>
      <c r="AH74" s="724"/>
      <c r="AI74" s="724"/>
      <c r="AJ74" s="724"/>
    </row>
    <row r="75" spans="2:44" s="374" customFormat="1" ht="20" customHeight="1">
      <c r="B75" s="552"/>
      <c r="C75" s="537"/>
      <c r="D75" s="538"/>
      <c r="E75" s="898"/>
      <c r="F75" s="687"/>
      <c r="G75" s="688"/>
      <c r="H75" s="688"/>
      <c r="I75" s="688"/>
      <c r="J75" s="688"/>
      <c r="K75" s="688"/>
      <c r="L75" s="688"/>
      <c r="M75" s="688"/>
      <c r="N75" s="688"/>
      <c r="O75" s="780"/>
      <c r="P75" s="688"/>
      <c r="Q75" s="688"/>
      <c r="R75" s="688"/>
      <c r="S75" s="688"/>
      <c r="T75" s="688"/>
      <c r="U75" s="688"/>
      <c r="V75" s="688"/>
      <c r="W75" s="688"/>
      <c r="X75" s="688"/>
      <c r="Y75" s="688"/>
      <c r="Z75" s="688"/>
      <c r="AA75" s="13"/>
      <c r="AB75" s="40"/>
      <c r="AC75" s="678"/>
      <c r="AD75" s="545"/>
      <c r="AE75" s="543"/>
      <c r="AF75" s="539"/>
      <c r="AG75" s="724"/>
      <c r="AH75" s="724"/>
      <c r="AI75" s="724"/>
      <c r="AJ75" s="724"/>
    </row>
    <row r="76" spans="2:44" s="374" customFormat="1" ht="20" customHeight="1">
      <c r="B76" s="552"/>
      <c r="C76" s="537"/>
      <c r="D76" s="538"/>
      <c r="E76" s="686"/>
      <c r="F76" s="687"/>
      <c r="G76" s="688"/>
      <c r="H76" s="688"/>
      <c r="I76" s="688"/>
      <c r="J76" s="688"/>
      <c r="K76" s="688"/>
      <c r="L76" s="688"/>
      <c r="M76" s="688"/>
      <c r="N76" s="688"/>
      <c r="O76" s="688"/>
      <c r="P76" s="688"/>
      <c r="Q76" s="688"/>
      <c r="R76" s="688"/>
      <c r="S76" s="688"/>
      <c r="T76" s="688"/>
      <c r="U76" s="688"/>
      <c r="V76" s="688"/>
      <c r="W76" s="688"/>
      <c r="X76" s="688"/>
      <c r="Y76" s="688"/>
      <c r="Z76" s="688"/>
      <c r="AA76" s="13"/>
      <c r="AB76" s="40"/>
      <c r="AC76" s="678"/>
      <c r="AD76" s="545"/>
      <c r="AE76" s="543"/>
      <c r="AF76" s="539"/>
      <c r="AG76" s="724"/>
      <c r="AH76" s="724"/>
      <c r="AI76" s="724"/>
      <c r="AJ76" s="724"/>
      <c r="AK76" s="594"/>
      <c r="AL76" s="762" t="s">
        <v>500</v>
      </c>
      <c r="AM76" s="596"/>
      <c r="AN76" s="596"/>
      <c r="AO76" s="597"/>
      <c r="AP76" s="598"/>
      <c r="AQ76" s="636"/>
    </row>
    <row r="77" spans="2:44" s="374" customFormat="1" ht="20" customHeight="1">
      <c r="B77" s="552"/>
      <c r="C77" s="537"/>
      <c r="D77" s="538"/>
      <c r="E77" s="686"/>
      <c r="F77" s="687"/>
      <c r="G77" s="688"/>
      <c r="H77" s="688"/>
      <c r="I77" s="688"/>
      <c r="J77" s="688"/>
      <c r="K77" s="688"/>
      <c r="L77" s="688"/>
      <c r="M77" s="688"/>
      <c r="N77" s="688"/>
      <c r="O77" s="688"/>
      <c r="P77" s="688"/>
      <c r="Q77" s="688"/>
      <c r="R77" s="688"/>
      <c r="S77" s="688"/>
      <c r="T77" s="688"/>
      <c r="U77" s="688"/>
      <c r="V77" s="688"/>
      <c r="W77" s="688"/>
      <c r="X77" s="688"/>
      <c r="Y77" s="688"/>
      <c r="Z77" s="688"/>
      <c r="AA77" s="13"/>
      <c r="AB77" s="40"/>
      <c r="AC77" s="678"/>
      <c r="AD77" s="545"/>
      <c r="AE77" s="543"/>
      <c r="AF77" s="539"/>
      <c r="AG77" s="724"/>
      <c r="AH77" s="724"/>
      <c r="AI77" s="724"/>
      <c r="AJ77" s="724"/>
      <c r="AK77" s="630"/>
      <c r="AL77" s="1178" t="str">
        <f>AD40</f>
        <v>PEMASANGAN ENGSEL JENDELA</v>
      </c>
      <c r="AM77" s="1179"/>
      <c r="AN77" s="1179"/>
      <c r="AO77" s="1179"/>
      <c r="AP77" s="1179"/>
      <c r="AQ77" s="1180"/>
    </row>
    <row r="78" spans="2:44" s="374" customFormat="1" ht="20" customHeight="1" thickBot="1">
      <c r="B78" s="552"/>
      <c r="C78" s="537"/>
      <c r="D78" s="538"/>
      <c r="E78" s="686"/>
      <c r="F78" s="687"/>
      <c r="G78" s="688"/>
      <c r="H78" s="688"/>
      <c r="I78" s="688"/>
      <c r="J78" s="688"/>
      <c r="K78" s="688"/>
      <c r="L78" s="688"/>
      <c r="M78" s="688"/>
      <c r="N78" s="688"/>
      <c r="O78" s="688"/>
      <c r="P78" s="688"/>
      <c r="Q78" s="688"/>
      <c r="R78" s="688"/>
      <c r="S78" s="688"/>
      <c r="T78" s="688"/>
      <c r="U78" s="688"/>
      <c r="V78" s="688"/>
      <c r="W78" s="688"/>
      <c r="X78" s="688"/>
      <c r="Y78" s="688"/>
      <c r="Z78" s="688"/>
      <c r="AA78" s="13"/>
      <c r="AB78" s="40"/>
      <c r="AC78" s="678"/>
      <c r="AD78" s="545"/>
      <c r="AE78" s="543"/>
      <c r="AF78" s="539"/>
      <c r="AG78" s="724"/>
      <c r="AH78" s="724"/>
      <c r="AI78" s="724"/>
      <c r="AJ78" s="724"/>
      <c r="AK78" s="630"/>
      <c r="AL78" s="637" t="s">
        <v>139</v>
      </c>
      <c r="AM78" s="638" t="s">
        <v>140</v>
      </c>
      <c r="AN78" s="639" t="s">
        <v>141</v>
      </c>
      <c r="AO78" s="638" t="s">
        <v>142</v>
      </c>
      <c r="AP78" s="640" t="s">
        <v>143</v>
      </c>
      <c r="AQ78" s="818" t="s">
        <v>144</v>
      </c>
    </row>
    <row r="79" spans="2:44" s="374" customFormat="1" ht="20" customHeight="1">
      <c r="B79" s="552"/>
      <c r="C79" s="537"/>
      <c r="D79" s="538"/>
      <c r="E79" s="686"/>
      <c r="F79" s="687"/>
      <c r="G79" s="688"/>
      <c r="H79" s="688"/>
      <c r="I79" s="688"/>
      <c r="J79" s="688"/>
      <c r="K79" s="688"/>
      <c r="L79" s="688"/>
      <c r="M79" s="688"/>
      <c r="N79" s="688"/>
      <c r="O79" s="688"/>
      <c r="P79" s="688"/>
      <c r="Q79" s="688"/>
      <c r="R79" s="688"/>
      <c r="S79" s="688"/>
      <c r="T79" s="688"/>
      <c r="U79" s="688"/>
      <c r="V79" s="688"/>
      <c r="W79" s="688"/>
      <c r="X79" s="688"/>
      <c r="Y79" s="688"/>
      <c r="Z79" s="688"/>
      <c r="AA79" s="13"/>
      <c r="AB79" s="579"/>
      <c r="AC79" s="678"/>
      <c r="AD79" s="545"/>
      <c r="AE79" s="543"/>
      <c r="AF79" s="539"/>
      <c r="AG79" s="724"/>
      <c r="AH79" s="724"/>
      <c r="AI79" s="724"/>
      <c r="AJ79" s="724"/>
      <c r="AK79" s="630"/>
      <c r="AL79" s="641" t="s">
        <v>147</v>
      </c>
      <c r="AM79" s="642"/>
      <c r="AN79" s="643"/>
      <c r="AO79" s="642"/>
      <c r="AP79" s="640"/>
      <c r="AQ79" s="818"/>
    </row>
    <row r="80" spans="2:44" s="374" customFormat="1" ht="20" customHeight="1">
      <c r="B80" s="552"/>
      <c r="C80" s="537"/>
      <c r="D80" s="538"/>
      <c r="E80" s="686"/>
      <c r="F80" s="687"/>
      <c r="G80" s="688"/>
      <c r="H80" s="688"/>
      <c r="I80" s="688"/>
      <c r="J80" s="688"/>
      <c r="K80" s="688"/>
      <c r="L80" s="688"/>
      <c r="M80" s="688"/>
      <c r="N80" s="688"/>
      <c r="O80" s="688"/>
      <c r="P80" s="688"/>
      <c r="Q80" s="688"/>
      <c r="R80" s="688"/>
      <c r="S80" s="688"/>
      <c r="T80" s="688"/>
      <c r="U80" s="688"/>
      <c r="V80" s="688"/>
      <c r="W80" s="688"/>
      <c r="X80" s="688"/>
      <c r="Y80" s="688"/>
      <c r="Z80" s="688"/>
      <c r="AA80" s="13"/>
      <c r="AB80" s="40"/>
      <c r="AC80" s="678"/>
      <c r="AD80" s="545"/>
      <c r="AE80" s="543"/>
      <c r="AF80" s="539"/>
      <c r="AG80" s="724"/>
      <c r="AH80" s="724"/>
      <c r="AI80" s="724"/>
      <c r="AJ80" s="724"/>
      <c r="AK80" s="630"/>
      <c r="AL80" s="611" t="s">
        <v>120</v>
      </c>
      <c r="AM80" s="791">
        <v>1.4999999999999999E-2</v>
      </c>
      <c r="AN80" s="613">
        <f t="shared" ref="AN80:AN83" si="8">$AE$43*AM80</f>
        <v>7.4999999999999997E-2</v>
      </c>
      <c r="AO80" s="536" t="s">
        <v>121</v>
      </c>
      <c r="AP80" s="614">
        <f>'Harga Satuan'!$J$176</f>
        <v>90000</v>
      </c>
      <c r="AQ80" s="645">
        <f t="shared" ref="AQ80:AQ83" si="9">AN80*AP80</f>
        <v>6750</v>
      </c>
    </row>
    <row r="81" spans="2:44" s="374" customFormat="1" ht="20" customHeight="1">
      <c r="B81" s="552"/>
      <c r="C81" s="537"/>
      <c r="D81" s="538"/>
      <c r="E81" s="686"/>
      <c r="F81" s="687"/>
      <c r="G81" s="688"/>
      <c r="H81" s="688"/>
      <c r="I81" s="688"/>
      <c r="J81" s="688"/>
      <c r="K81" s="688"/>
      <c r="L81" s="688"/>
      <c r="M81" s="688"/>
      <c r="N81" s="688"/>
      <c r="O81" s="688"/>
      <c r="P81" s="688"/>
      <c r="Q81" s="688"/>
      <c r="R81" s="688"/>
      <c r="S81" s="688"/>
      <c r="T81" s="688"/>
      <c r="U81" s="688"/>
      <c r="V81" s="688"/>
      <c r="W81" s="688"/>
      <c r="X81" s="688"/>
      <c r="Y81" s="688"/>
      <c r="Z81" s="688"/>
      <c r="AA81" s="13"/>
      <c r="AB81" s="40"/>
      <c r="AC81" s="678"/>
      <c r="AD81" s="545"/>
      <c r="AE81" s="543"/>
      <c r="AF81" s="539"/>
      <c r="AG81" s="724"/>
      <c r="AH81" s="724"/>
      <c r="AI81" s="724"/>
      <c r="AJ81" s="724"/>
      <c r="AK81" s="630"/>
      <c r="AL81" s="611" t="s">
        <v>123</v>
      </c>
      <c r="AM81" s="616">
        <v>0.15</v>
      </c>
      <c r="AN81" s="613">
        <f t="shared" si="8"/>
        <v>0.75</v>
      </c>
      <c r="AO81" s="536" t="s">
        <v>121</v>
      </c>
      <c r="AP81" s="614">
        <f>'Harga Satuan'!$J$178</f>
        <v>120000</v>
      </c>
      <c r="AQ81" s="646">
        <f t="shared" si="9"/>
        <v>90000</v>
      </c>
    </row>
    <row r="82" spans="2:44" s="374" customFormat="1" ht="20" customHeight="1">
      <c r="B82" s="552"/>
      <c r="C82" s="537"/>
      <c r="D82" s="538"/>
      <c r="E82" s="686"/>
      <c r="F82" s="687"/>
      <c r="G82" s="688"/>
      <c r="H82" s="688"/>
      <c r="I82" s="688"/>
      <c r="J82" s="688"/>
      <c r="K82" s="688"/>
      <c r="L82" s="688"/>
      <c r="M82" s="688"/>
      <c r="N82" s="688"/>
      <c r="O82" s="688"/>
      <c r="P82" s="688"/>
      <c r="Q82" s="688"/>
      <c r="R82" s="688"/>
      <c r="S82" s="688"/>
      <c r="T82" s="688"/>
      <c r="U82" s="688"/>
      <c r="V82" s="688"/>
      <c r="W82" s="688"/>
      <c r="X82" s="688"/>
      <c r="Y82" s="688"/>
      <c r="Z82" s="688"/>
      <c r="AA82" s="13"/>
      <c r="AB82" s="40"/>
      <c r="AC82" s="678"/>
      <c r="AD82" s="545"/>
      <c r="AE82" s="543"/>
      <c r="AF82" s="539"/>
      <c r="AG82" s="724"/>
      <c r="AH82" s="724"/>
      <c r="AI82" s="724"/>
      <c r="AJ82" s="724"/>
      <c r="AK82" s="630"/>
      <c r="AL82" s="611" t="s">
        <v>122</v>
      </c>
      <c r="AM82" s="612">
        <v>1.4999999999999999E-2</v>
      </c>
      <c r="AN82" s="613">
        <f t="shared" si="8"/>
        <v>7.4999999999999997E-2</v>
      </c>
      <c r="AO82" s="536" t="s">
        <v>121</v>
      </c>
      <c r="AP82" s="614">
        <f>'Harga Satuan'!$J$177</f>
        <v>130000</v>
      </c>
      <c r="AQ82" s="615">
        <f t="shared" si="9"/>
        <v>9750</v>
      </c>
    </row>
    <row r="83" spans="2:44" s="374" customFormat="1" ht="20" customHeight="1">
      <c r="B83" s="552"/>
      <c r="C83" s="537"/>
      <c r="D83" s="538"/>
      <c r="E83" s="686"/>
      <c r="F83" s="687"/>
      <c r="G83" s="688"/>
      <c r="H83" s="688"/>
      <c r="I83" s="688"/>
      <c r="J83" s="688"/>
      <c r="K83" s="688"/>
      <c r="L83" s="688"/>
      <c r="M83" s="688"/>
      <c r="N83" s="688"/>
      <c r="O83" s="688"/>
      <c r="P83" s="688"/>
      <c r="Q83" s="688"/>
      <c r="R83" s="688"/>
      <c r="S83" s="688"/>
      <c r="T83" s="688"/>
      <c r="U83" s="688"/>
      <c r="V83" s="688"/>
      <c r="W83" s="688"/>
      <c r="X83" s="688"/>
      <c r="Y83" s="688"/>
      <c r="Z83" s="688"/>
      <c r="AA83" s="13"/>
      <c r="AB83" s="40"/>
      <c r="AC83" s="678"/>
      <c r="AD83" s="545"/>
      <c r="AE83" s="543"/>
      <c r="AF83" s="539"/>
      <c r="AG83" s="724"/>
      <c r="AH83" s="724"/>
      <c r="AI83" s="724"/>
      <c r="AJ83" s="724"/>
      <c r="AL83" s="611" t="s">
        <v>124</v>
      </c>
      <c r="AM83" s="616">
        <v>8.0000000000000004E-4</v>
      </c>
      <c r="AN83" s="613">
        <f t="shared" si="8"/>
        <v>4.0000000000000001E-3</v>
      </c>
      <c r="AO83" s="536" t="s">
        <v>121</v>
      </c>
      <c r="AP83" s="614">
        <f>'Harga Satuan'!$J$179</f>
        <v>150000</v>
      </c>
      <c r="AQ83" s="615">
        <f t="shared" si="9"/>
        <v>600</v>
      </c>
    </row>
    <row r="84" spans="2:44" s="374" customFormat="1" ht="20" customHeight="1">
      <c r="B84" s="552"/>
      <c r="C84" s="537"/>
      <c r="D84" s="538"/>
      <c r="E84" s="686"/>
      <c r="F84" s="687"/>
      <c r="G84" s="688"/>
      <c r="H84" s="688"/>
      <c r="I84" s="688"/>
      <c r="J84" s="688"/>
      <c r="K84" s="688"/>
      <c r="L84" s="688"/>
      <c r="M84" s="688"/>
      <c r="N84" s="688"/>
      <c r="O84" s="688"/>
      <c r="P84" s="688"/>
      <c r="Q84" s="688"/>
      <c r="R84" s="688"/>
      <c r="S84" s="688"/>
      <c r="T84" s="688"/>
      <c r="U84" s="688"/>
      <c r="V84" s="688"/>
      <c r="W84" s="688"/>
      <c r="X84" s="688"/>
      <c r="Y84" s="688"/>
      <c r="Z84" s="688"/>
      <c r="AA84" s="13"/>
      <c r="AB84" s="579"/>
      <c r="AC84" s="678"/>
      <c r="AD84" s="545"/>
      <c r="AE84" s="543"/>
      <c r="AF84" s="539"/>
      <c r="AG84" s="724"/>
      <c r="AH84" s="724"/>
      <c r="AI84" s="724"/>
      <c r="AJ84" s="724"/>
      <c r="AL84" s="641" t="s">
        <v>145</v>
      </c>
      <c r="AM84" s="642"/>
      <c r="AN84" s="643"/>
      <c r="AO84" s="642"/>
      <c r="AP84" s="640"/>
      <c r="AQ84" s="818"/>
    </row>
    <row r="85" spans="2:44" s="374" customFormat="1" ht="20" customHeight="1">
      <c r="B85" s="552"/>
      <c r="C85" s="537"/>
      <c r="D85" s="538"/>
      <c r="E85" s="899"/>
      <c r="F85" s="687"/>
      <c r="G85" s="688"/>
      <c r="H85" s="688"/>
      <c r="I85" s="688"/>
      <c r="J85" s="688"/>
      <c r="K85" s="688"/>
      <c r="L85" s="688"/>
      <c r="M85" s="688"/>
      <c r="N85" s="688"/>
      <c r="O85" s="688"/>
      <c r="P85" s="688"/>
      <c r="Q85" s="688"/>
      <c r="R85" s="688"/>
      <c r="S85" s="688"/>
      <c r="T85" s="688"/>
      <c r="U85" s="688"/>
      <c r="V85" s="688"/>
      <c r="W85" s="688"/>
      <c r="X85" s="688"/>
      <c r="Y85" s="688"/>
      <c r="Z85" s="688"/>
      <c r="AA85" s="13"/>
      <c r="AB85" s="40"/>
      <c r="AC85" s="678"/>
      <c r="AD85" s="545"/>
      <c r="AE85" s="543"/>
      <c r="AF85" s="539"/>
      <c r="AG85" s="724"/>
      <c r="AH85" s="724"/>
      <c r="AI85" s="724"/>
      <c r="AJ85" s="724"/>
      <c r="AK85" s="594"/>
      <c r="AL85" s="611" t="s">
        <v>501</v>
      </c>
      <c r="AM85" s="616">
        <v>1</v>
      </c>
      <c r="AN85" s="613">
        <f>$AE$43*AM85</f>
        <v>5</v>
      </c>
      <c r="AO85" s="788" t="s">
        <v>493</v>
      </c>
      <c r="AP85" s="614">
        <f>'Harga Satuan'!J154</f>
        <v>40000</v>
      </c>
      <c r="AQ85" s="623">
        <f>AN85*AP85</f>
        <v>200000</v>
      </c>
      <c r="AR85" s="787"/>
    </row>
    <row r="86" spans="2:44" s="374" customFormat="1" ht="20" customHeight="1">
      <c r="B86" s="552"/>
      <c r="C86" s="537"/>
      <c r="D86" s="538"/>
      <c r="E86" s="900"/>
      <c r="F86" s="687"/>
      <c r="G86" s="688"/>
      <c r="H86" s="688"/>
      <c r="I86" s="688"/>
      <c r="J86" s="688"/>
      <c r="K86" s="688"/>
      <c r="L86" s="688"/>
      <c r="M86" s="688"/>
      <c r="N86" s="688"/>
      <c r="O86" s="688"/>
      <c r="P86" s="688"/>
      <c r="Q86" s="688"/>
      <c r="R86" s="688"/>
      <c r="S86" s="688"/>
      <c r="T86" s="688"/>
      <c r="U86" s="688"/>
      <c r="V86" s="688"/>
      <c r="W86" s="688"/>
      <c r="X86" s="688"/>
      <c r="Y86" s="688"/>
      <c r="Z86" s="688"/>
      <c r="AA86" s="13"/>
      <c r="AB86" s="579"/>
      <c r="AC86" s="678"/>
      <c r="AD86" s="545"/>
      <c r="AE86" s="543"/>
      <c r="AF86" s="539"/>
      <c r="AG86" s="724"/>
      <c r="AH86" s="724"/>
      <c r="AI86" s="724"/>
      <c r="AJ86" s="724"/>
      <c r="AK86" s="630"/>
      <c r="AL86" s="624"/>
      <c r="AM86" s="625"/>
      <c r="AN86" s="626"/>
      <c r="AO86" s="627"/>
      <c r="AP86" s="628"/>
      <c r="AQ86" s="629">
        <f>SUM(AQ80:AQ85)</f>
        <v>307100</v>
      </c>
      <c r="AR86" s="708"/>
    </row>
    <row r="87" spans="2:44" s="374" customFormat="1" ht="20" customHeight="1">
      <c r="B87" s="552"/>
      <c r="C87" s="537"/>
      <c r="D87" s="538"/>
      <c r="E87" s="686"/>
      <c r="F87" s="687"/>
      <c r="G87" s="688"/>
      <c r="H87" s="688"/>
      <c r="I87" s="688"/>
      <c r="J87" s="688"/>
      <c r="K87" s="688"/>
      <c r="L87" s="688"/>
      <c r="M87" s="688"/>
      <c r="N87" s="688"/>
      <c r="O87" s="688"/>
      <c r="P87" s="688"/>
      <c r="Q87" s="688"/>
      <c r="R87" s="688"/>
      <c r="S87" s="688"/>
      <c r="T87" s="688"/>
      <c r="U87" s="688"/>
      <c r="V87" s="688"/>
      <c r="W87" s="688"/>
      <c r="X87" s="688"/>
      <c r="Y87" s="688"/>
      <c r="Z87" s="688"/>
      <c r="AA87" s="13"/>
      <c r="AB87" s="40"/>
      <c r="AC87" s="678"/>
      <c r="AD87" s="545"/>
      <c r="AE87" s="543"/>
      <c r="AF87" s="539"/>
      <c r="AG87" s="724"/>
      <c r="AH87" s="724"/>
      <c r="AI87" s="724"/>
      <c r="AJ87" s="724"/>
      <c r="AK87" s="630"/>
      <c r="AR87" s="708"/>
    </row>
    <row r="88" spans="2:44" s="374" customFormat="1" ht="20" customHeight="1">
      <c r="B88" s="552"/>
      <c r="C88" s="537"/>
      <c r="D88" s="538"/>
      <c r="E88" s="686"/>
      <c r="F88" s="687"/>
      <c r="G88" s="688"/>
      <c r="H88" s="780"/>
      <c r="I88" s="688"/>
      <c r="J88" s="688"/>
      <c r="K88" s="688"/>
      <c r="L88" s="897"/>
      <c r="M88" s="688"/>
      <c r="N88" s="688"/>
      <c r="O88" s="688"/>
      <c r="P88" s="688"/>
      <c r="Q88" s="688"/>
      <c r="R88" s="780"/>
      <c r="S88" s="688"/>
      <c r="T88" s="688"/>
      <c r="U88" s="688"/>
      <c r="V88" s="688"/>
      <c r="W88" s="688"/>
      <c r="X88" s="688"/>
      <c r="Y88" s="688"/>
      <c r="Z88" s="688"/>
      <c r="AA88" s="13"/>
      <c r="AB88" s="40"/>
      <c r="AC88" s="678"/>
      <c r="AD88" s="545"/>
      <c r="AE88" s="543"/>
      <c r="AF88" s="539"/>
      <c r="AG88" s="724"/>
      <c r="AH88" s="724"/>
      <c r="AI88" s="724"/>
      <c r="AJ88" s="724"/>
      <c r="AK88" s="630"/>
      <c r="AL88" s="631"/>
      <c r="AM88" s="631"/>
      <c r="AN88" s="631"/>
      <c r="AO88" s="631"/>
      <c r="AP88" s="632"/>
      <c r="AQ88" s="633"/>
      <c r="AR88" s="708"/>
    </row>
    <row r="89" spans="2:44" s="374" customFormat="1" ht="20" customHeight="1">
      <c r="B89" s="552"/>
      <c r="C89" s="537"/>
      <c r="D89" s="538"/>
      <c r="E89" s="686"/>
      <c r="F89" s="687"/>
      <c r="G89" s="688"/>
      <c r="H89" s="688"/>
      <c r="I89" s="688"/>
      <c r="J89" s="688"/>
      <c r="K89" s="688"/>
      <c r="L89" s="688"/>
      <c r="M89" s="688"/>
      <c r="N89" s="688"/>
      <c r="O89" s="688"/>
      <c r="P89" s="688"/>
      <c r="Q89" s="688"/>
      <c r="R89" s="688"/>
      <c r="S89" s="688"/>
      <c r="T89" s="688"/>
      <c r="U89" s="688"/>
      <c r="V89" s="688"/>
      <c r="W89" s="688"/>
      <c r="X89" s="688"/>
      <c r="Y89" s="688"/>
      <c r="Z89" s="688"/>
      <c r="AA89" s="13"/>
      <c r="AB89" s="40"/>
      <c r="AC89" s="678"/>
      <c r="AD89" s="545"/>
      <c r="AE89" s="543"/>
      <c r="AF89" s="539"/>
      <c r="AG89" s="724"/>
      <c r="AH89" s="724"/>
      <c r="AI89" s="724"/>
      <c r="AJ89" s="724"/>
      <c r="AK89" s="594"/>
      <c r="AL89" s="762" t="s">
        <v>503</v>
      </c>
      <c r="AM89" s="596"/>
      <c r="AN89" s="596"/>
      <c r="AO89" s="597"/>
      <c r="AP89" s="598"/>
      <c r="AQ89" s="636"/>
      <c r="AR89" s="622"/>
    </row>
    <row r="90" spans="2:44" s="374" customFormat="1" ht="20" customHeight="1">
      <c r="B90" s="552"/>
      <c r="C90" s="537"/>
      <c r="D90" s="538"/>
      <c r="E90" s="686"/>
      <c r="F90" s="687"/>
      <c r="G90" s="688"/>
      <c r="H90" s="688"/>
      <c r="I90" s="688"/>
      <c r="J90" s="688"/>
      <c r="K90" s="688"/>
      <c r="L90" s="688"/>
      <c r="M90" s="688"/>
      <c r="N90" s="688"/>
      <c r="O90" s="688"/>
      <c r="P90" s="688"/>
      <c r="Q90" s="688"/>
      <c r="R90" s="688"/>
      <c r="S90" s="688"/>
      <c r="U90" s="688"/>
      <c r="V90" s="688"/>
      <c r="W90" s="703"/>
      <c r="X90" s="688"/>
      <c r="Y90" s="688"/>
      <c r="Z90" s="688"/>
      <c r="AA90" s="13"/>
      <c r="AB90" s="40"/>
      <c r="AC90" s="678"/>
      <c r="AD90" s="545"/>
      <c r="AE90" s="543"/>
      <c r="AF90" s="539"/>
      <c r="AG90" s="724"/>
      <c r="AH90" s="724"/>
      <c r="AI90" s="724"/>
      <c r="AJ90" s="724"/>
      <c r="AK90" s="630"/>
      <c r="AL90" s="1178" t="str">
        <f>AD45</f>
        <v>PEMASANGAN 1 M2 KACA TEBAL 5 MM</v>
      </c>
      <c r="AM90" s="1179"/>
      <c r="AN90" s="1179"/>
      <c r="AO90" s="1179"/>
      <c r="AP90" s="1179"/>
      <c r="AQ90" s="1180"/>
      <c r="AR90" s="708"/>
    </row>
    <row r="91" spans="2:44" s="374" customFormat="1" ht="20" customHeight="1" thickBot="1">
      <c r="B91" s="552"/>
      <c r="C91" s="537"/>
      <c r="D91" s="538"/>
      <c r="E91" s="538"/>
      <c r="F91" s="585"/>
      <c r="G91" s="13"/>
      <c r="H91" s="13"/>
      <c r="I91" s="13"/>
      <c r="J91" s="13"/>
      <c r="K91" s="13"/>
      <c r="L91" s="13"/>
      <c r="M91" s="13"/>
      <c r="N91" s="13"/>
      <c r="O91" s="13"/>
      <c r="P91" s="13"/>
      <c r="Q91" s="13"/>
      <c r="R91" s="13"/>
      <c r="S91" s="535"/>
      <c r="T91" s="13"/>
      <c r="U91" s="13"/>
      <c r="V91" s="13"/>
      <c r="W91" s="13"/>
      <c r="X91" s="703"/>
      <c r="Y91" s="780"/>
      <c r="Z91" s="13"/>
      <c r="AA91" s="13"/>
      <c r="AB91" s="40"/>
      <c r="AC91" s="678"/>
      <c r="AD91" s="545"/>
      <c r="AE91" s="543"/>
      <c r="AF91" s="539"/>
      <c r="AG91" s="724"/>
      <c r="AH91" s="724"/>
      <c r="AI91" s="724"/>
      <c r="AJ91" s="724"/>
      <c r="AK91" s="630"/>
      <c r="AL91" s="637" t="s">
        <v>139</v>
      </c>
      <c r="AM91" s="638" t="s">
        <v>140</v>
      </c>
      <c r="AN91" s="639" t="s">
        <v>141</v>
      </c>
      <c r="AO91" s="638" t="s">
        <v>142</v>
      </c>
      <c r="AP91" s="640" t="s">
        <v>143</v>
      </c>
      <c r="AQ91" s="818" t="s">
        <v>144</v>
      </c>
    </row>
    <row r="92" spans="2:44" s="374" customFormat="1" ht="20" customHeight="1">
      <c r="B92" s="552"/>
      <c r="C92" s="537"/>
      <c r="D92" s="538"/>
      <c r="E92" s="538"/>
      <c r="F92" s="585"/>
      <c r="G92" s="13"/>
      <c r="H92" s="13"/>
      <c r="I92" s="13"/>
      <c r="J92" s="13"/>
      <c r="K92" s="13"/>
      <c r="L92" s="13"/>
      <c r="M92" s="13"/>
      <c r="N92" s="13"/>
      <c r="O92" s="13"/>
      <c r="P92" s="13"/>
      <c r="Q92" s="13"/>
      <c r="R92" s="13"/>
      <c r="S92" s="535"/>
      <c r="T92" s="13"/>
      <c r="U92" s="13"/>
      <c r="V92" s="13"/>
      <c r="W92" s="13"/>
      <c r="Y92" s="703"/>
      <c r="Z92" s="780"/>
      <c r="AA92" s="13"/>
      <c r="AB92" s="40"/>
      <c r="AC92" s="678"/>
      <c r="AD92" s="545"/>
      <c r="AE92" s="543"/>
      <c r="AF92" s="539"/>
      <c r="AG92" s="724"/>
      <c r="AH92" s="724"/>
      <c r="AI92" s="724"/>
      <c r="AJ92" s="724"/>
      <c r="AK92" s="630"/>
      <c r="AL92" s="641" t="s">
        <v>147</v>
      </c>
      <c r="AM92" s="642"/>
      <c r="AN92" s="643"/>
      <c r="AO92" s="642"/>
      <c r="AP92" s="640"/>
      <c r="AQ92" s="818"/>
    </row>
    <row r="93" spans="2:44" s="374" customFormat="1" ht="20" customHeight="1">
      <c r="B93" s="552"/>
      <c r="C93" s="537"/>
      <c r="D93" s="538"/>
      <c r="E93" s="538"/>
      <c r="F93" s="585"/>
      <c r="G93" s="13"/>
      <c r="H93" s="13"/>
      <c r="I93" s="13"/>
      <c r="J93" s="13"/>
      <c r="K93" s="13"/>
      <c r="L93" s="13"/>
      <c r="M93" s="13"/>
      <c r="N93" s="13"/>
      <c r="O93" s="13"/>
      <c r="P93" s="13"/>
      <c r="Q93" s="13"/>
      <c r="R93" s="13"/>
      <c r="S93" s="535"/>
      <c r="T93" s="13"/>
      <c r="U93" s="13"/>
      <c r="V93" s="13"/>
      <c r="W93" s="13"/>
      <c r="Y93" s="703"/>
      <c r="Z93" s="780"/>
      <c r="AA93" s="13"/>
      <c r="AB93" s="40"/>
      <c r="AC93" s="678"/>
      <c r="AD93" s="545"/>
      <c r="AE93" s="543"/>
      <c r="AF93" s="539"/>
      <c r="AG93" s="724"/>
      <c r="AH93" s="724"/>
      <c r="AI93" s="724"/>
      <c r="AJ93" s="724"/>
      <c r="AK93" s="630"/>
      <c r="AL93" s="611" t="s">
        <v>120</v>
      </c>
      <c r="AM93" s="791">
        <v>1.4999999999999999E-2</v>
      </c>
      <c r="AN93" s="613">
        <f>$AE$48*AM93</f>
        <v>2.793E-2</v>
      </c>
      <c r="AO93" s="536" t="s">
        <v>121</v>
      </c>
      <c r="AP93" s="614">
        <f>'Harga Satuan'!$J$176</f>
        <v>90000</v>
      </c>
      <c r="AQ93" s="645">
        <f t="shared" ref="AQ93:AQ96" si="10">AN93*AP93</f>
        <v>2513.6999999999998</v>
      </c>
    </row>
    <row r="94" spans="2:44" s="374" customFormat="1" ht="20" customHeight="1">
      <c r="B94" s="552"/>
      <c r="C94" s="537"/>
      <c r="D94" s="538"/>
      <c r="E94" s="538"/>
      <c r="F94" s="585"/>
      <c r="G94" s="13"/>
      <c r="H94" s="13"/>
      <c r="I94" s="13"/>
      <c r="J94" s="13"/>
      <c r="K94" s="13"/>
      <c r="L94" s="13"/>
      <c r="M94" s="13"/>
      <c r="N94" s="13"/>
      <c r="O94" s="13"/>
      <c r="P94" s="13"/>
      <c r="Q94" s="13"/>
      <c r="R94" s="13"/>
      <c r="S94" s="13"/>
      <c r="T94" s="13"/>
      <c r="U94" s="13"/>
      <c r="V94" s="13"/>
      <c r="W94" s="13"/>
      <c r="X94" s="13"/>
      <c r="Y94" s="13"/>
      <c r="Z94" s="13"/>
      <c r="AA94" s="13"/>
      <c r="AB94" s="40"/>
      <c r="AC94" s="678"/>
      <c r="AD94" s="545"/>
      <c r="AE94" s="543"/>
      <c r="AF94" s="539"/>
      <c r="AG94" s="724"/>
      <c r="AH94" s="724"/>
      <c r="AI94" s="724"/>
      <c r="AJ94" s="724"/>
      <c r="AK94" s="630"/>
      <c r="AL94" s="611" t="s">
        <v>123</v>
      </c>
      <c r="AM94" s="616">
        <v>0.15</v>
      </c>
      <c r="AN94" s="613">
        <f t="shared" ref="AN94:AN99" si="11">$AE$48*AM94</f>
        <v>0.27929999999999999</v>
      </c>
      <c r="AO94" s="536" t="s">
        <v>121</v>
      </c>
      <c r="AP94" s="614">
        <f>'Harga Satuan'!$J$178</f>
        <v>120000</v>
      </c>
      <c r="AQ94" s="646">
        <f t="shared" si="10"/>
        <v>33516</v>
      </c>
      <c r="AR94" s="708"/>
    </row>
    <row r="95" spans="2:44" ht="14">
      <c r="AK95" s="630"/>
      <c r="AL95" s="611" t="s">
        <v>122</v>
      </c>
      <c r="AM95" s="612">
        <v>1.4999999999999999E-2</v>
      </c>
      <c r="AN95" s="613">
        <f t="shared" si="11"/>
        <v>2.793E-2</v>
      </c>
      <c r="AO95" s="536" t="s">
        <v>121</v>
      </c>
      <c r="AP95" s="614">
        <f>'Harga Satuan'!$J$177</f>
        <v>130000</v>
      </c>
      <c r="AQ95" s="615">
        <f t="shared" si="10"/>
        <v>3630.9</v>
      </c>
      <c r="AR95" s="844"/>
    </row>
    <row r="96" spans="2:44" ht="14">
      <c r="AK96" s="374"/>
      <c r="AL96" s="611" t="s">
        <v>124</v>
      </c>
      <c r="AM96" s="616">
        <v>8.0000000000000004E-4</v>
      </c>
      <c r="AN96" s="613">
        <f t="shared" si="11"/>
        <v>1.4896000000000002E-3</v>
      </c>
      <c r="AO96" s="536" t="s">
        <v>121</v>
      </c>
      <c r="AP96" s="614">
        <f>'Harga Satuan'!$J$179</f>
        <v>150000</v>
      </c>
      <c r="AQ96" s="615">
        <f t="shared" si="10"/>
        <v>223.44000000000003</v>
      </c>
      <c r="AR96" s="844"/>
    </row>
    <row r="97" spans="37:43" ht="15">
      <c r="AK97" s="374"/>
      <c r="AL97" s="641" t="s">
        <v>145</v>
      </c>
      <c r="AM97" s="642"/>
      <c r="AN97" s="643"/>
      <c r="AO97" s="642"/>
      <c r="AP97" s="640"/>
      <c r="AQ97" s="818"/>
    </row>
    <row r="98" spans="37:43" ht="14">
      <c r="AK98" s="594"/>
      <c r="AL98" s="611" t="s">
        <v>504</v>
      </c>
      <c r="AM98" s="616">
        <v>1.1000000000000001</v>
      </c>
      <c r="AN98" s="613">
        <f t="shared" si="11"/>
        <v>2.0482000000000005</v>
      </c>
      <c r="AO98" s="788" t="s">
        <v>169</v>
      </c>
      <c r="AP98" s="614">
        <f>'Harga Satuan'!J155</f>
        <v>100000</v>
      </c>
      <c r="AQ98" s="623">
        <f>AN98*AP98</f>
        <v>204820.00000000006</v>
      </c>
    </row>
    <row r="99" spans="37:43" ht="14">
      <c r="AK99" s="630"/>
      <c r="AL99" s="611" t="s">
        <v>505</v>
      </c>
      <c r="AM99" s="616">
        <v>0.05</v>
      </c>
      <c r="AN99" s="613">
        <f t="shared" si="11"/>
        <v>9.3100000000000016E-2</v>
      </c>
      <c r="AO99" s="788" t="s">
        <v>112</v>
      </c>
      <c r="AP99" s="614">
        <f>'Harga Satuan'!J156</f>
        <v>50000</v>
      </c>
      <c r="AQ99" s="623">
        <f>AN99*AP99</f>
        <v>4655.0000000000009</v>
      </c>
    </row>
    <row r="100" spans="37:43" ht="14">
      <c r="AL100" s="624"/>
      <c r="AM100" s="625"/>
      <c r="AN100" s="626"/>
      <c r="AO100" s="627"/>
      <c r="AP100" s="628"/>
      <c r="AQ100" s="629">
        <f>SUM(AQ93:AQ99)</f>
        <v>249359.04000000007</v>
      </c>
    </row>
    <row r="103" spans="37:43">
      <c r="AP103" s="374" t="s">
        <v>372</v>
      </c>
      <c r="AQ103" s="910">
        <f>AQ100+AQ86+AQ67+AQ52+AQ36</f>
        <v>2238114.04</v>
      </c>
    </row>
  </sheetData>
  <mergeCells count="10">
    <mergeCell ref="D54:E54"/>
    <mergeCell ref="AL58:AQ58"/>
    <mergeCell ref="AL77:AQ77"/>
    <mergeCell ref="AL90:AQ90"/>
    <mergeCell ref="B1:AF1"/>
    <mergeCell ref="C10:AB10"/>
    <mergeCell ref="AC10:AD10"/>
    <mergeCell ref="C11:AB22"/>
    <mergeCell ref="AL27:AQ27"/>
    <mergeCell ref="AL43:AQ43"/>
  </mergeCells>
  <pageMargins left="0.51180555555555596" right="0.43263888888888902" top="0.94374999999999998" bottom="0.59027777777777801" header="0.59027777777777801" footer="0.59027777777777801"/>
  <pageSetup paperSize="256" scale="1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CD61A-4CE3-4CD9-9FFF-86AF7DB50E54}">
  <sheetPr>
    <tabColor rgb="FF00B050"/>
  </sheetPr>
  <dimension ref="B1:BN100"/>
  <sheetViews>
    <sheetView view="pageBreakPreview" topLeftCell="A44" zoomScale="70" zoomScaleNormal="90" zoomScaleSheetLayoutView="70" workbookViewId="0">
      <selection activeCell="AN82" sqref="AN82"/>
    </sheetView>
  </sheetViews>
  <sheetFormatPr baseColWidth="10" defaultColWidth="9.1640625" defaultRowHeight="13"/>
  <cols>
    <col min="1" max="1" width="1.33203125" style="375" customWidth="1"/>
    <col min="2" max="2" width="4.5" style="13" customWidth="1"/>
    <col min="3" max="28" width="4.83203125" style="95" customWidth="1"/>
    <col min="29" max="29" width="6.1640625" style="376" customWidth="1"/>
    <col min="30" max="30" width="29.5" style="376" customWidth="1"/>
    <col min="31" max="31" width="9.33203125" style="377" customWidth="1"/>
    <col min="32" max="32" width="6.33203125" style="378" customWidth="1"/>
    <col min="33" max="36" width="8.83203125" style="687" customWidth="1"/>
    <col min="37" max="37" width="4.5" style="375" customWidth="1"/>
    <col min="38" max="38" width="26.1640625" style="375" customWidth="1"/>
    <col min="39" max="39" width="12.6640625" style="375" customWidth="1"/>
    <col min="40" max="40" width="10.83203125" style="375" customWidth="1"/>
    <col min="41" max="41" width="9.33203125" style="375" customWidth="1"/>
    <col min="42" max="42" width="10.83203125" style="375" customWidth="1"/>
    <col min="43" max="43" width="13.33203125" style="375" customWidth="1"/>
    <col min="44" max="44" width="11.5" style="375" customWidth="1"/>
    <col min="45" max="16384" width="9.1640625" style="375"/>
  </cols>
  <sheetData>
    <row r="1" spans="2:37">
      <c r="B1" s="1198" t="s">
        <v>125</v>
      </c>
      <c r="C1" s="1198"/>
      <c r="D1" s="1198"/>
      <c r="E1" s="1198"/>
      <c r="F1" s="1198"/>
      <c r="G1" s="1198"/>
      <c r="H1" s="1198"/>
      <c r="I1" s="1198"/>
      <c r="J1" s="1198"/>
      <c r="K1" s="1198"/>
      <c r="L1" s="1198"/>
      <c r="M1" s="1198"/>
      <c r="N1" s="1198"/>
      <c r="O1" s="1198"/>
      <c r="P1" s="1198"/>
      <c r="Q1" s="1198"/>
      <c r="R1" s="1198"/>
      <c r="S1" s="1198"/>
      <c r="T1" s="1198"/>
      <c r="U1" s="1198"/>
      <c r="V1" s="1198"/>
      <c r="W1" s="1198"/>
      <c r="X1" s="1198"/>
      <c r="Y1" s="1198"/>
      <c r="Z1" s="1198"/>
      <c r="AA1" s="1198"/>
      <c r="AB1" s="1198"/>
      <c r="AC1" s="1198"/>
      <c r="AD1" s="1198"/>
      <c r="AE1" s="1198"/>
      <c r="AF1" s="1198"/>
    </row>
    <row r="2" spans="2:37" ht="6.75" customHeight="1">
      <c r="B2" s="372"/>
      <c r="C2" s="819"/>
      <c r="D2" s="819"/>
      <c r="E2" s="819"/>
      <c r="F2" s="819"/>
      <c r="G2" s="819"/>
      <c r="H2" s="819"/>
      <c r="I2" s="819"/>
      <c r="J2" s="819"/>
      <c r="K2" s="819"/>
      <c r="L2" s="819"/>
      <c r="M2" s="819"/>
      <c r="N2" s="819"/>
      <c r="O2" s="819"/>
      <c r="P2" s="819"/>
      <c r="Q2" s="819"/>
      <c r="R2" s="819"/>
      <c r="S2" s="819"/>
      <c r="T2" s="819"/>
      <c r="U2" s="819"/>
      <c r="V2" s="819"/>
      <c r="W2" s="819"/>
      <c r="X2" s="819"/>
      <c r="Y2" s="819"/>
      <c r="Z2" s="819"/>
      <c r="AA2" s="819"/>
      <c r="AB2" s="819"/>
      <c r="AC2" s="383"/>
      <c r="AD2" s="383"/>
      <c r="AE2" s="383"/>
      <c r="AF2" s="383"/>
    </row>
    <row r="3" spans="2:37" s="373" customFormat="1" ht="9.75" customHeight="1">
      <c r="B3" s="380" t="s">
        <v>126</v>
      </c>
      <c r="E3" s="555" t="s">
        <v>305</v>
      </c>
      <c r="F3" s="379"/>
      <c r="G3" s="379"/>
      <c r="H3" s="379"/>
      <c r="I3" s="379"/>
      <c r="J3" s="379"/>
      <c r="K3" s="379"/>
      <c r="L3" s="379"/>
      <c r="M3" s="379"/>
      <c r="N3" s="379"/>
      <c r="O3" s="379"/>
      <c r="P3" s="379"/>
      <c r="Q3" s="379"/>
      <c r="R3" s="379"/>
      <c r="S3" s="379"/>
      <c r="T3" s="379"/>
      <c r="U3" s="379"/>
      <c r="V3" s="379"/>
      <c r="W3" s="379"/>
      <c r="X3" s="379"/>
      <c r="Y3" s="379"/>
      <c r="Z3" s="379"/>
      <c r="AA3" s="379"/>
      <c r="AB3" s="377"/>
      <c r="AC3" s="384"/>
      <c r="AD3" s="385" t="s">
        <v>2</v>
      </c>
      <c r="AE3" s="377"/>
      <c r="AF3" s="386"/>
      <c r="AG3" s="725"/>
      <c r="AH3" s="725"/>
      <c r="AI3" s="725"/>
      <c r="AJ3" s="725"/>
    </row>
    <row r="4" spans="2:37" s="373" customFormat="1" ht="9.75" customHeight="1">
      <c r="B4" s="380" t="s">
        <v>127</v>
      </c>
      <c r="E4" s="380" t="str">
        <f>":"&amp;" "&amp;INPUT!M10</f>
        <v>: Dusun…</v>
      </c>
      <c r="F4" s="380"/>
      <c r="G4" s="380"/>
      <c r="H4" s="380"/>
      <c r="I4" s="380"/>
      <c r="J4" s="380"/>
      <c r="K4" s="380"/>
      <c r="L4" s="380"/>
      <c r="M4" s="380"/>
      <c r="N4" s="380"/>
      <c r="O4" s="380"/>
      <c r="P4" s="380"/>
      <c r="Q4" s="380"/>
      <c r="R4" s="380"/>
      <c r="S4" s="380"/>
      <c r="T4" s="380"/>
      <c r="U4" s="380"/>
      <c r="V4" s="380"/>
      <c r="W4" s="380"/>
      <c r="X4" s="380"/>
      <c r="Y4" s="380"/>
      <c r="Z4" s="380"/>
      <c r="AA4" s="380"/>
      <c r="AB4" s="379"/>
      <c r="AC4" s="376"/>
      <c r="AD4" s="385" t="s">
        <v>2</v>
      </c>
      <c r="AE4" s="377"/>
      <c r="AF4" s="386"/>
      <c r="AG4" s="725"/>
      <c r="AH4" s="725"/>
      <c r="AI4" s="725"/>
      <c r="AJ4" s="725"/>
    </row>
    <row r="5" spans="2:37" s="373" customFormat="1" ht="9.75" customHeight="1">
      <c r="B5" s="380"/>
      <c r="E5" s="379" t="str">
        <f>":"&amp;" "&amp;"Desa"&amp;" "&amp;INPUT!M9</f>
        <v>: Desa bbb</v>
      </c>
      <c r="F5" s="379"/>
      <c r="G5" s="379"/>
      <c r="H5" s="379"/>
      <c r="I5" s="379"/>
      <c r="J5" s="379"/>
      <c r="K5" s="379"/>
      <c r="L5" s="379"/>
      <c r="M5" s="379"/>
      <c r="N5" s="379"/>
      <c r="O5" s="379"/>
      <c r="P5" s="379"/>
      <c r="Q5" s="379"/>
      <c r="R5" s="379"/>
      <c r="S5" s="379"/>
      <c r="T5" s="379"/>
      <c r="U5" s="379"/>
      <c r="V5" s="379"/>
      <c r="W5" s="379"/>
      <c r="X5" s="379"/>
      <c r="Y5" s="379"/>
      <c r="Z5" s="379"/>
      <c r="AA5" s="379"/>
      <c r="AB5" s="380"/>
      <c r="AC5" s="376"/>
      <c r="AD5" s="385"/>
      <c r="AE5" s="377"/>
      <c r="AF5" s="386"/>
      <c r="AG5" s="725"/>
      <c r="AH5" s="725"/>
      <c r="AI5" s="725"/>
      <c r="AJ5" s="725"/>
    </row>
    <row r="6" spans="2:37" s="373" customFormat="1" ht="9.75" customHeight="1">
      <c r="B6" s="380"/>
      <c r="E6" s="379" t="str">
        <f>":"&amp;" "&amp;INPUT!C8&amp;" "&amp;INPUT!M8</f>
        <v>: Kecamatan aaaaa</v>
      </c>
      <c r="F6" s="379"/>
      <c r="G6" s="379"/>
      <c r="H6" s="379"/>
      <c r="I6" s="379"/>
      <c r="J6" s="379"/>
      <c r="K6" s="379"/>
      <c r="L6" s="379"/>
      <c r="M6" s="379"/>
      <c r="N6" s="379"/>
      <c r="O6" s="379"/>
      <c r="P6" s="379"/>
      <c r="Q6" s="379"/>
      <c r="R6" s="379"/>
      <c r="S6" s="379"/>
      <c r="T6" s="379"/>
      <c r="U6" s="379"/>
      <c r="V6" s="379"/>
      <c r="W6" s="379"/>
      <c r="X6" s="379"/>
      <c r="Y6" s="379"/>
      <c r="Z6" s="379"/>
      <c r="AA6" s="379"/>
      <c r="AB6" s="380"/>
      <c r="AC6" s="376"/>
      <c r="AD6" s="385"/>
      <c r="AE6" s="377"/>
      <c r="AF6" s="386"/>
      <c r="AG6" s="725"/>
      <c r="AH6" s="725"/>
      <c r="AI6" s="725"/>
      <c r="AJ6" s="725"/>
    </row>
    <row r="7" spans="2:37" s="373" customFormat="1" ht="9.75" customHeight="1">
      <c r="B7" s="380" t="s">
        <v>128</v>
      </c>
      <c r="E7" s="379" t="str">
        <f>":"&amp;" "&amp;INPUT!M5</f>
        <v>: 2021</v>
      </c>
      <c r="F7" s="379"/>
      <c r="G7" s="379"/>
      <c r="H7" s="379"/>
      <c r="I7" s="379"/>
      <c r="J7" s="379"/>
      <c r="K7" s="379"/>
      <c r="L7" s="379"/>
      <c r="M7" s="379"/>
      <c r="N7" s="379"/>
      <c r="O7" s="379"/>
      <c r="P7" s="379"/>
      <c r="Q7" s="379"/>
      <c r="R7" s="379"/>
      <c r="S7" s="379"/>
      <c r="T7" s="379"/>
      <c r="U7" s="379"/>
      <c r="V7" s="379"/>
      <c r="W7" s="379"/>
      <c r="X7" s="379"/>
      <c r="Y7" s="379"/>
      <c r="Z7" s="379"/>
      <c r="AA7" s="379"/>
      <c r="AB7" s="380"/>
      <c r="AC7" s="376"/>
      <c r="AD7" s="385" t="s">
        <v>2</v>
      </c>
      <c r="AE7" s="377"/>
      <c r="AF7" s="386"/>
      <c r="AG7" s="725"/>
      <c r="AH7" s="725"/>
      <c r="AI7" s="725"/>
      <c r="AJ7" s="725"/>
    </row>
    <row r="8" spans="2:37" s="373" customFormat="1" ht="9.75" customHeight="1">
      <c r="B8" s="380" t="s">
        <v>129</v>
      </c>
      <c r="E8" s="381"/>
      <c r="F8" s="381"/>
      <c r="G8" s="381"/>
      <c r="H8" s="381"/>
      <c r="I8" s="381"/>
      <c r="J8" s="381"/>
      <c r="K8" s="381"/>
      <c r="L8" s="381"/>
      <c r="M8" s="381"/>
      <c r="N8" s="381"/>
      <c r="O8" s="381"/>
      <c r="P8" s="381"/>
      <c r="Q8" s="381"/>
      <c r="R8" s="381"/>
      <c r="S8" s="381"/>
      <c r="T8" s="381"/>
      <c r="U8" s="381"/>
      <c r="V8" s="381"/>
      <c r="W8" s="381"/>
      <c r="X8" s="381"/>
      <c r="Y8" s="381"/>
      <c r="Z8" s="381"/>
      <c r="AA8" s="381"/>
      <c r="AB8" s="379"/>
      <c r="AC8" s="376"/>
      <c r="AD8" s="385" t="s">
        <v>2</v>
      </c>
      <c r="AE8" s="377"/>
      <c r="AF8" s="386"/>
      <c r="AG8" s="725"/>
      <c r="AH8" s="725"/>
      <c r="AI8" s="725"/>
      <c r="AJ8" s="725"/>
    </row>
    <row r="9" spans="2:37" ht="6.75" customHeight="1" thickBot="1">
      <c r="C9" s="308"/>
      <c r="D9" s="308"/>
      <c r="E9" s="308"/>
      <c r="F9" s="308"/>
      <c r="G9" s="308"/>
      <c r="H9" s="308"/>
      <c r="I9" s="308"/>
      <c r="J9" s="308"/>
      <c r="K9" s="308"/>
      <c r="L9" s="308"/>
      <c r="M9" s="308"/>
      <c r="N9" s="308"/>
      <c r="O9" s="308"/>
      <c r="P9" s="308"/>
      <c r="Q9" s="308"/>
      <c r="R9" s="308"/>
      <c r="S9" s="308"/>
      <c r="T9" s="308"/>
      <c r="U9" s="308"/>
      <c r="V9" s="308"/>
      <c r="W9" s="308"/>
      <c r="X9" s="308"/>
      <c r="Y9" s="308"/>
      <c r="Z9" s="308"/>
      <c r="AA9" s="308"/>
      <c r="AB9" s="308"/>
      <c r="AD9" s="385"/>
      <c r="AF9" s="386"/>
    </row>
    <row r="10" spans="2:37" s="374" customFormat="1" ht="15.75" customHeight="1" thickBot="1">
      <c r="B10" s="551" t="s">
        <v>90</v>
      </c>
      <c r="C10" s="1269" t="s">
        <v>130</v>
      </c>
      <c r="D10" s="1205"/>
      <c r="E10" s="1205"/>
      <c r="F10" s="1205"/>
      <c r="G10" s="1205"/>
      <c r="H10" s="1205"/>
      <c r="I10" s="1205"/>
      <c r="J10" s="1205"/>
      <c r="K10" s="1205"/>
      <c r="L10" s="1205"/>
      <c r="M10" s="1205"/>
      <c r="N10" s="1205"/>
      <c r="O10" s="1205"/>
      <c r="P10" s="1205"/>
      <c r="Q10" s="1205"/>
      <c r="R10" s="1205"/>
      <c r="S10" s="1205"/>
      <c r="T10" s="1205"/>
      <c r="U10" s="1205"/>
      <c r="V10" s="1205"/>
      <c r="W10" s="1205"/>
      <c r="X10" s="1205"/>
      <c r="Y10" s="1205"/>
      <c r="Z10" s="1205"/>
      <c r="AA10" s="1205"/>
      <c r="AB10" s="1270"/>
      <c r="AC10" s="1271" t="s">
        <v>125</v>
      </c>
      <c r="AD10" s="1271"/>
      <c r="AE10" s="387" t="s">
        <v>141</v>
      </c>
      <c r="AF10" s="714" t="s">
        <v>131</v>
      </c>
      <c r="AG10" s="715" t="s">
        <v>362</v>
      </c>
      <c r="AH10" s="715" t="s">
        <v>363</v>
      </c>
      <c r="AI10" s="715" t="s">
        <v>364</v>
      </c>
      <c r="AJ10" s="715" t="s">
        <v>365</v>
      </c>
      <c r="AK10" s="388"/>
    </row>
    <row r="11" spans="2:37" ht="15.75" hidden="1" customHeight="1">
      <c r="B11" s="552"/>
      <c r="C11" s="1192"/>
      <c r="D11" s="1193"/>
      <c r="E11" s="1193"/>
      <c r="F11" s="1193"/>
      <c r="G11" s="1193"/>
      <c r="H11" s="1193"/>
      <c r="I11" s="1193"/>
      <c r="J11" s="1193"/>
      <c r="K11" s="1193"/>
      <c r="L11" s="1193"/>
      <c r="M11" s="1193"/>
      <c r="N11" s="1193"/>
      <c r="O11" s="1193"/>
      <c r="P11" s="1193"/>
      <c r="Q11" s="1193"/>
      <c r="R11" s="1193"/>
      <c r="S11" s="1193"/>
      <c r="T11" s="1193"/>
      <c r="U11" s="1193"/>
      <c r="V11" s="1193"/>
      <c r="W11" s="1193"/>
      <c r="X11" s="1193"/>
      <c r="Y11" s="1193"/>
      <c r="Z11" s="1193"/>
      <c r="AA11" s="1193"/>
      <c r="AB11" s="1272"/>
      <c r="AC11" s="389"/>
      <c r="AD11" s="390"/>
      <c r="AE11" s="391"/>
      <c r="AF11" s="392"/>
    </row>
    <row r="12" spans="2:37" ht="15.75" hidden="1" customHeight="1">
      <c r="B12" s="552"/>
      <c r="C12" s="1192"/>
      <c r="D12" s="1193"/>
      <c r="E12" s="1193"/>
      <c r="F12" s="1193"/>
      <c r="G12" s="1193"/>
      <c r="H12" s="1193"/>
      <c r="I12" s="1193"/>
      <c r="J12" s="1193"/>
      <c r="K12" s="1193"/>
      <c r="L12" s="1193"/>
      <c r="M12" s="1193"/>
      <c r="N12" s="1193"/>
      <c r="O12" s="1193"/>
      <c r="P12" s="1193"/>
      <c r="Q12" s="1193"/>
      <c r="R12" s="1193"/>
      <c r="S12" s="1193"/>
      <c r="T12" s="1193"/>
      <c r="U12" s="1193"/>
      <c r="V12" s="1193"/>
      <c r="W12" s="1193"/>
      <c r="X12" s="1193"/>
      <c r="Y12" s="1193"/>
      <c r="Z12" s="1193"/>
      <c r="AA12" s="1193"/>
      <c r="AB12" s="1272"/>
      <c r="AC12" s="393"/>
      <c r="AD12" s="394"/>
      <c r="AE12" s="391"/>
      <c r="AF12" s="395"/>
    </row>
    <row r="13" spans="2:37" ht="15.75" hidden="1" customHeight="1">
      <c r="B13" s="552"/>
      <c r="C13" s="1192"/>
      <c r="D13" s="1193"/>
      <c r="E13" s="1193"/>
      <c r="F13" s="1193"/>
      <c r="G13" s="1193"/>
      <c r="H13" s="1193"/>
      <c r="I13" s="1193"/>
      <c r="J13" s="1193"/>
      <c r="K13" s="1193"/>
      <c r="L13" s="1193"/>
      <c r="M13" s="1193"/>
      <c r="N13" s="1193"/>
      <c r="O13" s="1193"/>
      <c r="P13" s="1193"/>
      <c r="Q13" s="1193"/>
      <c r="R13" s="1193"/>
      <c r="S13" s="1193"/>
      <c r="T13" s="1193"/>
      <c r="U13" s="1193"/>
      <c r="V13" s="1193"/>
      <c r="W13" s="1193"/>
      <c r="X13" s="1193"/>
      <c r="Y13" s="1193"/>
      <c r="Z13" s="1193"/>
      <c r="AA13" s="1193"/>
      <c r="AB13" s="1272"/>
      <c r="AC13" s="396"/>
      <c r="AD13" s="394"/>
      <c r="AE13" s="397"/>
      <c r="AF13" s="398"/>
    </row>
    <row r="14" spans="2:37" ht="15.75" hidden="1" customHeight="1">
      <c r="B14" s="552"/>
      <c r="C14" s="1192"/>
      <c r="D14" s="1193"/>
      <c r="E14" s="1193"/>
      <c r="F14" s="1193"/>
      <c r="G14" s="1193"/>
      <c r="H14" s="1193"/>
      <c r="I14" s="1193"/>
      <c r="J14" s="1193"/>
      <c r="K14" s="1193"/>
      <c r="L14" s="1193"/>
      <c r="M14" s="1193"/>
      <c r="N14" s="1193"/>
      <c r="O14" s="1193"/>
      <c r="P14" s="1193"/>
      <c r="Q14" s="1193"/>
      <c r="R14" s="1193"/>
      <c r="S14" s="1193"/>
      <c r="T14" s="1193"/>
      <c r="U14" s="1193"/>
      <c r="V14" s="1193"/>
      <c r="W14" s="1193"/>
      <c r="X14" s="1193"/>
      <c r="Y14" s="1193"/>
      <c r="Z14" s="1193"/>
      <c r="AA14" s="1193"/>
      <c r="AB14" s="1272"/>
      <c r="AC14" s="393"/>
      <c r="AD14" s="399"/>
      <c r="AE14" s="400"/>
      <c r="AF14" s="395"/>
    </row>
    <row r="15" spans="2:37" ht="15.75" hidden="1" customHeight="1">
      <c r="B15" s="552"/>
      <c r="C15" s="1192"/>
      <c r="D15" s="1193"/>
      <c r="E15" s="1193"/>
      <c r="F15" s="1193"/>
      <c r="G15" s="1193"/>
      <c r="H15" s="1193"/>
      <c r="I15" s="1193"/>
      <c r="J15" s="1193"/>
      <c r="K15" s="1193"/>
      <c r="L15" s="1193"/>
      <c r="M15" s="1193"/>
      <c r="N15" s="1193"/>
      <c r="O15" s="1193"/>
      <c r="P15" s="1193"/>
      <c r="Q15" s="1193"/>
      <c r="R15" s="1193"/>
      <c r="S15" s="1193"/>
      <c r="T15" s="1193"/>
      <c r="U15" s="1193"/>
      <c r="V15" s="1193"/>
      <c r="W15" s="1193"/>
      <c r="X15" s="1193"/>
      <c r="Y15" s="1193"/>
      <c r="Z15" s="1193"/>
      <c r="AA15" s="1193"/>
      <c r="AB15" s="1272"/>
      <c r="AC15" s="396"/>
      <c r="AD15" s="396"/>
      <c r="AE15" s="401"/>
      <c r="AF15" s="398"/>
    </row>
    <row r="16" spans="2:37" ht="15.75" hidden="1" customHeight="1">
      <c r="B16" s="552"/>
      <c r="C16" s="1192"/>
      <c r="D16" s="1193"/>
      <c r="E16" s="1193"/>
      <c r="F16" s="1193"/>
      <c r="G16" s="1193"/>
      <c r="H16" s="1193"/>
      <c r="I16" s="1193"/>
      <c r="J16" s="1193"/>
      <c r="K16" s="1193"/>
      <c r="L16" s="1193"/>
      <c r="M16" s="1193"/>
      <c r="N16" s="1193"/>
      <c r="O16" s="1193"/>
      <c r="P16" s="1193"/>
      <c r="Q16" s="1193"/>
      <c r="R16" s="1193"/>
      <c r="S16" s="1193"/>
      <c r="T16" s="1193"/>
      <c r="U16" s="1193"/>
      <c r="V16" s="1193"/>
      <c r="W16" s="1193"/>
      <c r="X16" s="1193"/>
      <c r="Y16" s="1193"/>
      <c r="Z16" s="1193"/>
      <c r="AA16" s="1193"/>
      <c r="AB16" s="1272"/>
      <c r="AC16" s="393"/>
      <c r="AE16" s="402"/>
      <c r="AF16" s="395"/>
    </row>
    <row r="17" spans="2:66" ht="15.75" hidden="1" customHeight="1">
      <c r="B17" s="552"/>
      <c r="C17" s="1192"/>
      <c r="D17" s="1193"/>
      <c r="E17" s="1193"/>
      <c r="F17" s="1193"/>
      <c r="G17" s="1193"/>
      <c r="H17" s="1193"/>
      <c r="I17" s="1193"/>
      <c r="J17" s="1193"/>
      <c r="K17" s="1193"/>
      <c r="L17" s="1193"/>
      <c r="M17" s="1193"/>
      <c r="N17" s="1193"/>
      <c r="O17" s="1193"/>
      <c r="P17" s="1193"/>
      <c r="Q17" s="1193"/>
      <c r="R17" s="1193"/>
      <c r="S17" s="1193"/>
      <c r="T17" s="1193"/>
      <c r="U17" s="1193"/>
      <c r="V17" s="1193"/>
      <c r="W17" s="1193"/>
      <c r="X17" s="1193"/>
      <c r="Y17" s="1193"/>
      <c r="Z17" s="1193"/>
      <c r="AA17" s="1193"/>
      <c r="AB17" s="1272"/>
      <c r="AC17" s="396"/>
      <c r="AE17" s="397"/>
      <c r="AF17" s="398"/>
    </row>
    <row r="18" spans="2:66" ht="15.75" hidden="1" customHeight="1">
      <c r="B18" s="552"/>
      <c r="C18" s="1192"/>
      <c r="D18" s="1193"/>
      <c r="E18" s="1193"/>
      <c r="F18" s="1193"/>
      <c r="G18" s="1193"/>
      <c r="H18" s="1193"/>
      <c r="I18" s="1193"/>
      <c r="J18" s="1193"/>
      <c r="K18" s="1193"/>
      <c r="L18" s="1193"/>
      <c r="M18" s="1193"/>
      <c r="N18" s="1193"/>
      <c r="O18" s="1193"/>
      <c r="P18" s="1193"/>
      <c r="Q18" s="1193"/>
      <c r="R18" s="1193"/>
      <c r="S18" s="1193"/>
      <c r="T18" s="1193"/>
      <c r="U18" s="1193"/>
      <c r="V18" s="1193"/>
      <c r="W18" s="1193"/>
      <c r="X18" s="1193"/>
      <c r="Y18" s="1193"/>
      <c r="Z18" s="1193"/>
      <c r="AA18" s="1193"/>
      <c r="AB18" s="1272"/>
      <c r="AC18" s="393"/>
      <c r="AD18" s="399"/>
      <c r="AE18" s="402"/>
      <c r="AF18" s="395"/>
    </row>
    <row r="19" spans="2:66" ht="15.75" hidden="1" customHeight="1">
      <c r="B19" s="552"/>
      <c r="C19" s="1192"/>
      <c r="D19" s="1193"/>
      <c r="E19" s="1193"/>
      <c r="F19" s="1193"/>
      <c r="G19" s="1193"/>
      <c r="H19" s="1193"/>
      <c r="I19" s="1193"/>
      <c r="J19" s="1193"/>
      <c r="K19" s="1193"/>
      <c r="L19" s="1193"/>
      <c r="M19" s="1193"/>
      <c r="N19" s="1193"/>
      <c r="O19" s="1193"/>
      <c r="P19" s="1193"/>
      <c r="Q19" s="1193"/>
      <c r="R19" s="1193"/>
      <c r="S19" s="1193"/>
      <c r="T19" s="1193"/>
      <c r="U19" s="1193"/>
      <c r="V19" s="1193"/>
      <c r="W19" s="1193"/>
      <c r="X19" s="1193"/>
      <c r="Y19" s="1193"/>
      <c r="Z19" s="1193"/>
      <c r="AA19" s="1193"/>
      <c r="AB19" s="1272"/>
      <c r="AC19" s="396"/>
      <c r="AD19" s="399"/>
      <c r="AE19" s="397"/>
      <c r="AF19" s="398"/>
    </row>
    <row r="20" spans="2:66" ht="15.75" hidden="1" customHeight="1">
      <c r="B20" s="552"/>
      <c r="C20" s="1192"/>
      <c r="D20" s="1193"/>
      <c r="E20" s="1193"/>
      <c r="F20" s="1193"/>
      <c r="G20" s="1193"/>
      <c r="H20" s="1193"/>
      <c r="I20" s="1193"/>
      <c r="J20" s="1193"/>
      <c r="K20" s="1193"/>
      <c r="L20" s="1193"/>
      <c r="M20" s="1193"/>
      <c r="N20" s="1193"/>
      <c r="O20" s="1193"/>
      <c r="P20" s="1193"/>
      <c r="Q20" s="1193"/>
      <c r="R20" s="1193"/>
      <c r="S20" s="1193"/>
      <c r="T20" s="1193"/>
      <c r="U20" s="1193"/>
      <c r="V20" s="1193"/>
      <c r="W20" s="1193"/>
      <c r="X20" s="1193"/>
      <c r="Y20" s="1193"/>
      <c r="Z20" s="1193"/>
      <c r="AA20" s="1193"/>
      <c r="AB20" s="1272"/>
      <c r="AC20" s="393"/>
      <c r="AD20" s="399"/>
      <c r="AE20" s="402"/>
      <c r="AF20" s="395"/>
    </row>
    <row r="21" spans="2:66" ht="15.75" hidden="1" customHeight="1">
      <c r="B21" s="552"/>
      <c r="C21" s="1192"/>
      <c r="D21" s="1193"/>
      <c r="E21" s="1193"/>
      <c r="F21" s="1193"/>
      <c r="G21" s="1193"/>
      <c r="H21" s="1193"/>
      <c r="I21" s="1193"/>
      <c r="J21" s="1193"/>
      <c r="K21" s="1193"/>
      <c r="L21" s="1193"/>
      <c r="M21" s="1193"/>
      <c r="N21" s="1193"/>
      <c r="O21" s="1193"/>
      <c r="P21" s="1193"/>
      <c r="Q21" s="1193"/>
      <c r="R21" s="1193"/>
      <c r="S21" s="1193"/>
      <c r="T21" s="1193"/>
      <c r="U21" s="1193"/>
      <c r="V21" s="1193"/>
      <c r="W21" s="1193"/>
      <c r="X21" s="1193"/>
      <c r="Y21" s="1193"/>
      <c r="Z21" s="1193"/>
      <c r="AA21" s="1193"/>
      <c r="AB21" s="1272"/>
      <c r="AC21" s="396"/>
      <c r="AD21" s="396"/>
      <c r="AE21" s="397"/>
      <c r="AF21" s="398"/>
    </row>
    <row r="22" spans="2:66" ht="15.75" hidden="1" customHeight="1">
      <c r="B22" s="552"/>
      <c r="C22" s="1192"/>
      <c r="D22" s="1193"/>
      <c r="E22" s="1193"/>
      <c r="F22" s="1193"/>
      <c r="G22" s="1193"/>
      <c r="H22" s="1193"/>
      <c r="I22" s="1193"/>
      <c r="J22" s="1193"/>
      <c r="K22" s="1193"/>
      <c r="L22" s="1193"/>
      <c r="M22" s="1193"/>
      <c r="N22" s="1193"/>
      <c r="O22" s="1193"/>
      <c r="P22" s="1193"/>
      <c r="Q22" s="1193"/>
      <c r="R22" s="1193"/>
      <c r="S22" s="1193"/>
      <c r="T22" s="1193"/>
      <c r="U22" s="1193"/>
      <c r="V22" s="1193"/>
      <c r="W22" s="1193"/>
      <c r="X22" s="1193"/>
      <c r="Y22" s="1193"/>
      <c r="Z22" s="1193"/>
      <c r="AA22" s="1193"/>
      <c r="AB22" s="1272"/>
      <c r="AC22" s="399"/>
      <c r="AD22" s="399"/>
      <c r="AE22" s="403"/>
      <c r="AF22" s="395"/>
    </row>
    <row r="23" spans="2:66" s="374" customFormat="1" ht="15.75" customHeight="1">
      <c r="B23" s="553"/>
      <c r="C23" s="12"/>
      <c r="D23" s="556"/>
      <c r="E23" s="382"/>
      <c r="F23" s="540"/>
      <c r="G23" s="13"/>
      <c r="H23" s="541"/>
      <c r="I23" s="541"/>
      <c r="J23" s="541"/>
      <c r="K23" s="541"/>
      <c r="L23" s="541"/>
      <c r="M23" s="541"/>
      <c r="N23" s="541"/>
      <c r="O23" s="541"/>
      <c r="P23" s="541"/>
      <c r="Q23" s="541"/>
      <c r="R23" s="541"/>
      <c r="S23" s="541"/>
      <c r="T23" s="541"/>
      <c r="U23" s="541"/>
      <c r="V23" s="541"/>
      <c r="W23" s="541"/>
      <c r="X23" s="541"/>
      <c r="Y23" s="541"/>
      <c r="Z23" s="541"/>
      <c r="AA23" s="541"/>
      <c r="AB23" s="404"/>
      <c r="AC23" s="674"/>
      <c r="AD23" s="405"/>
      <c r="AE23" s="406"/>
      <c r="AF23" s="407"/>
      <c r="AG23" s="724"/>
      <c r="AH23" s="724"/>
      <c r="AI23" s="724"/>
      <c r="AJ23" s="724"/>
    </row>
    <row r="24" spans="2:66" s="374" customFormat="1" ht="15.75" customHeight="1">
      <c r="B24" s="552"/>
      <c r="C24" s="12"/>
      <c r="D24" s="709"/>
      <c r="E24" s="372"/>
      <c r="F24" s="540"/>
      <c r="G24" s="13"/>
      <c r="H24" s="535"/>
      <c r="I24" s="535"/>
      <c r="J24" s="535"/>
      <c r="K24" s="535"/>
      <c r="L24" s="535"/>
      <c r="M24" s="535"/>
      <c r="N24" s="535"/>
      <c r="O24" s="535"/>
      <c r="P24" s="535"/>
      <c r="R24" s="535"/>
      <c r="T24" s="535"/>
      <c r="U24" s="535"/>
      <c r="V24" s="535"/>
      <c r="W24" s="535"/>
      <c r="X24" s="535"/>
      <c r="Y24" s="535"/>
      <c r="Z24" s="535"/>
      <c r="AA24" s="535"/>
      <c r="AB24" s="560"/>
      <c r="AC24" s="710"/>
      <c r="AD24" s="376"/>
      <c r="AE24" s="711"/>
      <c r="AF24" s="713"/>
      <c r="AG24" s="724"/>
      <c r="AH24" s="724"/>
      <c r="AI24" s="724"/>
      <c r="AJ24" s="724"/>
    </row>
    <row r="25" spans="2:66" s="374" customFormat="1" ht="15.75" customHeight="1">
      <c r="B25" s="552"/>
      <c r="C25" s="12"/>
      <c r="D25" s="709"/>
      <c r="E25" s="372"/>
      <c r="F25" s="540"/>
      <c r="G25" s="13"/>
      <c r="H25" s="535"/>
      <c r="I25" s="535"/>
      <c r="J25" s="535"/>
      <c r="K25" s="535"/>
      <c r="L25" s="535"/>
      <c r="M25" s="535"/>
      <c r="N25" s="535"/>
      <c r="O25" s="535"/>
      <c r="P25" s="535"/>
      <c r="R25" s="535"/>
      <c r="S25" s="535"/>
      <c r="T25" s="535"/>
      <c r="U25" s="535"/>
      <c r="V25" s="535"/>
      <c r="W25" s="850"/>
      <c r="X25" s="535"/>
      <c r="Y25" s="535"/>
      <c r="Z25" s="535"/>
      <c r="AA25" s="535"/>
      <c r="AB25" s="560"/>
      <c r="AC25" s="710"/>
      <c r="AD25" s="376"/>
      <c r="AE25" s="711"/>
      <c r="AF25" s="713"/>
      <c r="AG25" s="724"/>
      <c r="AH25" s="724"/>
      <c r="AI25" s="724"/>
      <c r="AJ25" s="724"/>
    </row>
    <row r="26" spans="2:66" s="374" customFormat="1" ht="15" customHeight="1">
      <c r="B26" s="552"/>
      <c r="C26" s="591"/>
      <c r="D26" s="558"/>
      <c r="E26" s="538"/>
      <c r="F26" s="592"/>
      <c r="G26" s="593"/>
      <c r="H26" s="657"/>
      <c r="I26" s="657"/>
      <c r="J26" s="657"/>
      <c r="K26" s="657"/>
      <c r="L26" s="657"/>
      <c r="M26" s="657"/>
      <c r="N26" s="657"/>
      <c r="O26" s="657"/>
      <c r="P26" s="657"/>
      <c r="Q26" s="657"/>
      <c r="R26" s="657"/>
      <c r="S26" s="657"/>
      <c r="T26" s="657"/>
      <c r="U26" s="657"/>
      <c r="V26" s="657"/>
      <c r="W26" s="657"/>
      <c r="X26" s="657"/>
      <c r="Y26" s="657"/>
      <c r="Z26" s="657"/>
      <c r="AA26" s="657"/>
      <c r="AB26" s="658"/>
      <c r="AC26" s="675"/>
      <c r="AE26" s="543"/>
      <c r="AF26" s="543"/>
      <c r="AG26" s="724"/>
      <c r="AH26" s="724"/>
      <c r="AI26" s="724"/>
      <c r="AJ26" s="724"/>
      <c r="AK26" s="594"/>
      <c r="AL26" s="849" t="s">
        <v>514</v>
      </c>
      <c r="AM26" s="596"/>
      <c r="AN26" s="596"/>
      <c r="AO26" s="597"/>
      <c r="AP26" s="598"/>
      <c r="AQ26" s="636"/>
      <c r="AR26" s="622"/>
      <c r="BN26" s="374" t="s">
        <v>132</v>
      </c>
    </row>
    <row r="27" spans="2:66" s="374" customFormat="1" ht="15" customHeight="1">
      <c r="B27" s="552"/>
      <c r="C27" s="591"/>
      <c r="D27" s="558"/>
      <c r="E27" s="538"/>
      <c r="F27" s="592"/>
      <c r="G27" s="593"/>
      <c r="H27" s="542"/>
      <c r="I27" s="542"/>
      <c r="J27" s="542"/>
      <c r="K27" s="542"/>
      <c r="L27" s="542"/>
      <c r="M27" s="542"/>
      <c r="N27" s="542"/>
      <c r="O27" s="542"/>
      <c r="P27" s="542"/>
      <c r="Q27" s="542"/>
      <c r="R27" s="542"/>
      <c r="S27" s="542"/>
      <c r="T27" s="542"/>
      <c r="U27" s="542"/>
      <c r="V27" s="542"/>
      <c r="W27" s="542"/>
      <c r="X27" s="542"/>
      <c r="Y27" s="542"/>
      <c r="Z27" s="542"/>
      <c r="AA27" s="542"/>
      <c r="AB27" s="408"/>
      <c r="AC27" s="719">
        <v>1</v>
      </c>
      <c r="AD27" s="761" t="s">
        <v>507</v>
      </c>
      <c r="AE27" s="721"/>
      <c r="AF27" s="539"/>
      <c r="AG27" s="819"/>
      <c r="AH27" s="819"/>
      <c r="AI27" s="819"/>
      <c r="AJ27" s="819"/>
      <c r="AK27" s="630"/>
      <c r="AL27" s="1178" t="str">
        <f>AD27</f>
        <v>PEKERJAAN 1 TITIK INSTALASI LISTRIK</v>
      </c>
      <c r="AM27" s="1179"/>
      <c r="AN27" s="1179"/>
      <c r="AO27" s="1179"/>
      <c r="AP27" s="1179"/>
      <c r="AQ27" s="1180"/>
      <c r="AR27" s="622"/>
    </row>
    <row r="28" spans="2:66" s="374" customFormat="1" ht="15" customHeight="1" thickBot="1">
      <c r="B28" s="552"/>
      <c r="C28" s="591"/>
      <c r="D28" s="558"/>
      <c r="E28" s="372"/>
      <c r="F28" s="592"/>
      <c r="G28" s="593"/>
      <c r="H28" s="542"/>
      <c r="I28" s="542"/>
      <c r="J28" s="542"/>
      <c r="K28" s="542"/>
      <c r="L28" s="542"/>
      <c r="M28" s="542"/>
      <c r="N28" s="542"/>
      <c r="O28" s="542"/>
      <c r="P28" s="542"/>
      <c r="Q28" s="542"/>
      <c r="R28" s="542"/>
      <c r="S28" s="542"/>
      <c r="T28" s="542"/>
      <c r="U28" s="542"/>
      <c r="V28" s="542"/>
      <c r="W28" s="542"/>
      <c r="X28" s="542"/>
      <c r="Y28" s="542"/>
      <c r="Z28" s="542"/>
      <c r="AA28" s="542"/>
      <c r="AB28" s="408"/>
      <c r="AC28" s="716" t="s">
        <v>366</v>
      </c>
      <c r="AD28" s="544" t="s">
        <v>368</v>
      </c>
      <c r="AE28" s="543"/>
      <c r="AF28" s="539"/>
      <c r="AG28" s="687"/>
      <c r="AH28" s="687"/>
      <c r="AI28" s="687"/>
      <c r="AJ28" s="724"/>
      <c r="AK28" s="630"/>
      <c r="AL28" s="637" t="s">
        <v>139</v>
      </c>
      <c r="AM28" s="638" t="s">
        <v>140</v>
      </c>
      <c r="AN28" s="639" t="s">
        <v>141</v>
      </c>
      <c r="AO28" s="638" t="s">
        <v>142</v>
      </c>
      <c r="AP28" s="640" t="s">
        <v>143</v>
      </c>
      <c r="AQ28" s="818" t="s">
        <v>144</v>
      </c>
      <c r="AR28" s="622"/>
    </row>
    <row r="29" spans="2:66" s="374" customFormat="1" ht="20" customHeight="1">
      <c r="B29" s="552"/>
      <c r="C29" s="591"/>
      <c r="D29" s="558"/>
      <c r="E29" s="372"/>
      <c r="F29" s="680"/>
      <c r="G29" s="681"/>
      <c r="H29" s="682"/>
      <c r="I29" s="682"/>
      <c r="J29" s="682"/>
      <c r="K29" s="682"/>
      <c r="L29" s="682"/>
      <c r="M29" s="682"/>
      <c r="N29" s="682"/>
      <c r="O29" s="682"/>
      <c r="P29" s="682"/>
      <c r="Q29" s="682"/>
      <c r="R29" s="682"/>
      <c r="S29" s="682"/>
      <c r="T29" s="682"/>
      <c r="U29" s="682"/>
      <c r="V29" s="682"/>
      <c r="W29" s="682"/>
      <c r="X29" s="682"/>
      <c r="Y29" s="682"/>
      <c r="Z29" s="542"/>
      <c r="AA29" s="542"/>
      <c r="AB29" s="648"/>
      <c r="AC29" s="716" t="s">
        <v>367</v>
      </c>
      <c r="AD29" s="544" t="s">
        <v>369</v>
      </c>
      <c r="AE29" s="718"/>
      <c r="AF29" s="539"/>
      <c r="AG29" s="724"/>
      <c r="AH29" s="724"/>
      <c r="AI29" s="724"/>
      <c r="AJ29" s="724"/>
      <c r="AK29" s="630"/>
      <c r="AL29" s="641" t="s">
        <v>147</v>
      </c>
      <c r="AM29" s="642"/>
      <c r="AN29" s="643"/>
      <c r="AO29" s="642"/>
      <c r="AP29" s="640"/>
      <c r="AQ29" s="818"/>
      <c r="AR29" s="622"/>
    </row>
    <row r="30" spans="2:66" s="374" customFormat="1" ht="20" customHeight="1">
      <c r="B30" s="552"/>
      <c r="C30" s="591"/>
      <c r="D30" s="558"/>
      <c r="E30" s="372"/>
      <c r="F30" s="680"/>
      <c r="G30" s="681"/>
      <c r="H30" s="682"/>
      <c r="I30" s="682"/>
      <c r="J30" s="682"/>
      <c r="K30" s="759"/>
      <c r="L30" s="759"/>
      <c r="M30" s="759"/>
      <c r="N30" s="759"/>
      <c r="O30" s="759"/>
      <c r="P30" s="759"/>
      <c r="Q30" s="759"/>
      <c r="R30" s="759"/>
      <c r="S30" s="759"/>
      <c r="T30" s="759"/>
      <c r="U30" s="682"/>
      <c r="V30" s="682"/>
      <c r="W30" s="682"/>
      <c r="X30" s="682"/>
      <c r="Y30" s="682"/>
      <c r="Z30" s="542"/>
      <c r="AA30" s="542"/>
      <c r="AB30" s="408"/>
      <c r="AC30" s="676"/>
      <c r="AD30" s="544"/>
      <c r="AE30" s="543">
        <f>AE38+AE43+AE48+AE53</f>
        <v>12</v>
      </c>
      <c r="AF30" s="543" t="s">
        <v>488</v>
      </c>
      <c r="AG30" s="726">
        <f>AN30</f>
        <v>6</v>
      </c>
      <c r="AH30" s="731">
        <f>AN31</f>
        <v>6</v>
      </c>
      <c r="AI30" s="731"/>
      <c r="AJ30" s="726"/>
      <c r="AK30" s="630"/>
      <c r="AL30" s="611" t="s">
        <v>120</v>
      </c>
      <c r="AM30" s="791">
        <v>0.5</v>
      </c>
      <c r="AN30" s="613">
        <f>$AE$30*AM30</f>
        <v>6</v>
      </c>
      <c r="AO30" s="536" t="s">
        <v>121</v>
      </c>
      <c r="AP30" s="614">
        <f>'Harga Satuan'!$J$176</f>
        <v>90000</v>
      </c>
      <c r="AQ30" s="645">
        <f t="shared" ref="AQ30:AQ31" si="0">AN30*AP30</f>
        <v>540000</v>
      </c>
      <c r="AR30" s="622"/>
    </row>
    <row r="31" spans="2:66" s="374" customFormat="1" ht="20" customHeight="1">
      <c r="B31" s="552"/>
      <c r="C31" s="591"/>
      <c r="D31" s="558"/>
      <c r="E31" s="372"/>
      <c r="F31" s="680"/>
      <c r="G31" s="681"/>
      <c r="H31" s="682"/>
      <c r="I31" s="682"/>
      <c r="J31" s="682"/>
      <c r="K31" s="682"/>
      <c r="L31" s="682"/>
      <c r="M31" s="682"/>
      <c r="N31" s="682"/>
      <c r="O31" s="682"/>
      <c r="P31" s="682"/>
      <c r="Q31" s="682"/>
      <c r="R31" s="682"/>
      <c r="S31" s="682"/>
      <c r="T31" s="682"/>
      <c r="U31" s="682"/>
      <c r="V31" s="682"/>
      <c r="W31" s="682"/>
      <c r="X31" s="682"/>
      <c r="Y31" s="682"/>
      <c r="Z31" s="542"/>
      <c r="AA31" s="542"/>
      <c r="AB31" s="408"/>
      <c r="AC31" s="676"/>
      <c r="AD31" s="544"/>
      <c r="AE31" s="539"/>
      <c r="AF31" s="539"/>
      <c r="AG31" s="687"/>
      <c r="AH31" s="687"/>
      <c r="AI31" s="687"/>
      <c r="AJ31" s="724"/>
      <c r="AK31" s="630"/>
      <c r="AL31" s="611" t="s">
        <v>515</v>
      </c>
      <c r="AM31" s="616">
        <v>0.5</v>
      </c>
      <c r="AN31" s="613">
        <f t="shared" ref="AN31" si="1">$AE$30*AM31</f>
        <v>6</v>
      </c>
      <c r="AO31" s="536" t="s">
        <v>121</v>
      </c>
      <c r="AP31" s="614">
        <f>'Harga Satuan'!$J$178</f>
        <v>120000</v>
      </c>
      <c r="AQ31" s="646">
        <f t="shared" si="0"/>
        <v>720000</v>
      </c>
      <c r="AR31" s="622"/>
    </row>
    <row r="32" spans="2:66" s="374" customFormat="1" ht="20" customHeight="1">
      <c r="B32" s="552"/>
      <c r="C32" s="591"/>
      <c r="D32" s="558"/>
      <c r="E32" s="372"/>
      <c r="F32" s="680"/>
      <c r="G32" s="681"/>
      <c r="H32" s="682"/>
      <c r="I32" s="682"/>
      <c r="J32" s="682"/>
      <c r="K32" s="682"/>
      <c r="L32" s="682"/>
      <c r="M32" s="682"/>
      <c r="N32" s="682"/>
      <c r="O32" s="682"/>
      <c r="P32" s="682"/>
      <c r="Q32" s="682"/>
      <c r="R32" s="682"/>
      <c r="S32" s="682"/>
      <c r="T32" s="682"/>
      <c r="U32" s="682"/>
      <c r="V32" s="682"/>
      <c r="W32" s="682"/>
      <c r="X32" s="682"/>
      <c r="Y32" s="682"/>
      <c r="Z32" s="542"/>
      <c r="AA32" s="542"/>
      <c r="AB32" s="408"/>
      <c r="AC32" s="719">
        <v>2</v>
      </c>
      <c r="AD32" s="761" t="s">
        <v>517</v>
      </c>
      <c r="AE32" s="721"/>
      <c r="AG32" s="724"/>
      <c r="AH32" s="724"/>
      <c r="AI32" s="724"/>
      <c r="AJ32" s="724"/>
      <c r="AK32" s="630"/>
      <c r="AL32" s="641" t="s">
        <v>145</v>
      </c>
      <c r="AM32" s="642"/>
      <c r="AN32" s="643"/>
      <c r="AO32" s="642"/>
      <c r="AP32" s="640"/>
      <c r="AQ32" s="818"/>
      <c r="AR32" s="622"/>
    </row>
    <row r="33" spans="2:66" s="374" customFormat="1" ht="20" customHeight="1">
      <c r="B33" s="552"/>
      <c r="C33" s="591"/>
      <c r="D33" s="558"/>
      <c r="E33" s="557"/>
      <c r="F33" s="680"/>
      <c r="G33" s="683"/>
      <c r="H33" s="682"/>
      <c r="I33" s="682"/>
      <c r="J33" s="682"/>
      <c r="K33" s="682"/>
      <c r="L33" s="682"/>
      <c r="M33" s="682"/>
      <c r="N33" s="682"/>
      <c r="O33" s="682"/>
      <c r="P33" s="682"/>
      <c r="Q33" s="682"/>
      <c r="R33" s="682"/>
      <c r="S33" s="682"/>
      <c r="T33" s="682"/>
      <c r="U33" s="682"/>
      <c r="V33" s="682"/>
      <c r="W33" s="682"/>
      <c r="X33" s="682"/>
      <c r="Y33" s="682"/>
      <c r="Z33" s="542"/>
      <c r="AA33" s="542"/>
      <c r="AB33" s="40"/>
      <c r="AC33" s="716" t="s">
        <v>366</v>
      </c>
      <c r="AD33" s="544" t="s">
        <v>372</v>
      </c>
      <c r="AE33" s="722">
        <f>X57</f>
        <v>1</v>
      </c>
      <c r="AF33" s="374" t="s">
        <v>231</v>
      </c>
      <c r="AG33" s="726"/>
      <c r="AH33" s="731">
        <f>AN45</f>
        <v>6.4999999999999997E-3</v>
      </c>
      <c r="AI33" s="731"/>
      <c r="AJ33" s="729"/>
      <c r="AL33" s="611" t="s">
        <v>508</v>
      </c>
      <c r="AM33" s="616">
        <v>12</v>
      </c>
      <c r="AN33" s="613">
        <f t="shared" ref="AN33:AN37" si="2">$AE$30*AM33</f>
        <v>144</v>
      </c>
      <c r="AO33" s="788" t="s">
        <v>28</v>
      </c>
      <c r="AP33" s="614">
        <f>'Harga Satuan'!J158/100</f>
        <v>7500</v>
      </c>
      <c r="AQ33" s="623">
        <f>AN33*AP33</f>
        <v>1080000</v>
      </c>
      <c r="BN33" s="374" t="s">
        <v>134</v>
      </c>
    </row>
    <row r="34" spans="2:66" s="374" customFormat="1" ht="20" customHeight="1">
      <c r="B34" s="552"/>
      <c r="C34" s="591"/>
      <c r="D34" s="558"/>
      <c r="E34" s="557"/>
      <c r="F34" s="680"/>
      <c r="G34" s="683"/>
      <c r="H34" s="682"/>
      <c r="I34" s="682"/>
      <c r="J34" s="682"/>
      <c r="K34" s="682"/>
      <c r="L34" s="682"/>
      <c r="M34" s="682"/>
      <c r="N34" s="682"/>
      <c r="O34" s="682"/>
      <c r="P34" s="682"/>
      <c r="Q34" s="682"/>
      <c r="R34" s="682"/>
      <c r="S34" s="682"/>
      <c r="T34" s="682"/>
      <c r="U34" s="682"/>
      <c r="V34" s="682"/>
      <c r="W34" s="682"/>
      <c r="X34" s="682"/>
      <c r="Y34" s="682"/>
      <c r="Z34" s="542"/>
      <c r="AA34" s="542"/>
      <c r="AB34" s="40"/>
      <c r="AC34" s="717"/>
      <c r="AD34" s="717"/>
      <c r="AE34" s="723"/>
      <c r="AG34" s="724"/>
      <c r="AH34" s="724"/>
      <c r="AI34" s="724"/>
      <c r="AJ34" s="724"/>
      <c r="AL34" s="611" t="s">
        <v>509</v>
      </c>
      <c r="AM34" s="616">
        <v>20</v>
      </c>
      <c r="AN34" s="613">
        <f t="shared" si="2"/>
        <v>240</v>
      </c>
      <c r="AO34" s="788" t="s">
        <v>231</v>
      </c>
      <c r="AP34" s="614">
        <f>'Harga Satuan'!J159</f>
        <v>500</v>
      </c>
      <c r="AQ34" s="623">
        <f>AN34*AP34</f>
        <v>120000</v>
      </c>
      <c r="BN34" s="374" t="s">
        <v>135</v>
      </c>
    </row>
    <row r="35" spans="2:66" s="374" customFormat="1" ht="20" customHeight="1">
      <c r="B35" s="552"/>
      <c r="C35" s="537"/>
      <c r="D35" s="538"/>
      <c r="E35" s="538"/>
      <c r="F35" s="682"/>
      <c r="G35" s="684"/>
      <c r="H35" s="682"/>
      <c r="I35" s="682"/>
      <c r="J35" s="682"/>
      <c r="K35" s="682"/>
      <c r="L35" s="682"/>
      <c r="M35" s="682"/>
      <c r="N35" s="682"/>
      <c r="O35" s="682"/>
      <c r="P35" s="682"/>
      <c r="Q35" s="682"/>
      <c r="R35" s="682"/>
      <c r="S35" s="682"/>
      <c r="T35" s="682"/>
      <c r="U35" s="682"/>
      <c r="V35" s="682"/>
      <c r="W35" s="682"/>
      <c r="X35" s="682"/>
      <c r="Y35" s="682"/>
      <c r="Z35" s="542"/>
      <c r="AA35" s="542"/>
      <c r="AB35" s="40"/>
      <c r="AC35" s="719">
        <v>3</v>
      </c>
      <c r="AD35" s="761" t="s">
        <v>519</v>
      </c>
      <c r="AE35" s="721"/>
      <c r="AF35" s="539"/>
      <c r="AG35" s="724"/>
      <c r="AH35" s="724"/>
      <c r="AI35" s="724"/>
      <c r="AJ35" s="724"/>
      <c r="AK35" s="594"/>
      <c r="AL35" s="611" t="s">
        <v>510</v>
      </c>
      <c r="AM35" s="616">
        <v>1</v>
      </c>
      <c r="AN35" s="613">
        <f t="shared" si="2"/>
        <v>12</v>
      </c>
      <c r="AO35" s="788" t="s">
        <v>471</v>
      </c>
      <c r="AP35" s="614">
        <f>'Harga Satuan'!J160</f>
        <v>14000</v>
      </c>
      <c r="AQ35" s="623">
        <f>AN35*AP35</f>
        <v>168000</v>
      </c>
      <c r="AR35" s="600"/>
    </row>
    <row r="36" spans="2:66" s="374" customFormat="1" ht="20" customHeight="1">
      <c r="B36" s="552"/>
      <c r="C36" s="537"/>
      <c r="D36" s="538"/>
      <c r="E36" s="538"/>
      <c r="F36" s="684"/>
      <c r="G36" s="684"/>
      <c r="H36" s="682"/>
      <c r="I36" s="682"/>
      <c r="J36" s="682"/>
      <c r="K36" s="682"/>
      <c r="L36" s="682"/>
      <c r="M36" s="682"/>
      <c r="N36" s="682"/>
      <c r="O36" s="682"/>
      <c r="P36" s="682"/>
      <c r="Q36" s="682"/>
      <c r="R36" s="682"/>
      <c r="S36" s="682"/>
      <c r="T36" s="682"/>
      <c r="U36" s="682"/>
      <c r="V36" s="682"/>
      <c r="W36" s="682"/>
      <c r="X36" s="682"/>
      <c r="Y36" s="682"/>
      <c r="Z36" s="542"/>
      <c r="AA36" s="542"/>
      <c r="AB36" s="40"/>
      <c r="AC36" s="716" t="s">
        <v>366</v>
      </c>
      <c r="AD36" s="544"/>
      <c r="AE36" s="543"/>
      <c r="AF36" s="539"/>
      <c r="AG36" s="724"/>
      <c r="AH36" s="724"/>
      <c r="AI36" s="724"/>
      <c r="AJ36" s="724"/>
      <c r="AL36" s="611" t="s">
        <v>511</v>
      </c>
      <c r="AM36" s="616">
        <v>1</v>
      </c>
      <c r="AN36" s="613">
        <f t="shared" si="2"/>
        <v>12</v>
      </c>
      <c r="AO36" s="788" t="s">
        <v>513</v>
      </c>
      <c r="AP36" s="614">
        <f>'Harga Satuan'!J161</f>
        <v>12000</v>
      </c>
      <c r="AQ36" s="623">
        <f>AN36*AP36</f>
        <v>144000</v>
      </c>
    </row>
    <row r="37" spans="2:66" s="374" customFormat="1" ht="20" customHeight="1">
      <c r="B37" s="552"/>
      <c r="C37" s="537"/>
      <c r="D37" s="372"/>
      <c r="E37" s="538"/>
      <c r="F37" s="684"/>
      <c r="G37" s="684"/>
      <c r="H37" s="682"/>
      <c r="I37" s="682"/>
      <c r="J37" s="682"/>
      <c r="K37" s="682"/>
      <c r="L37" s="682"/>
      <c r="M37" s="682"/>
      <c r="N37" s="682"/>
      <c r="O37" s="682"/>
      <c r="P37" s="682"/>
      <c r="Q37" s="682"/>
      <c r="R37" s="682"/>
      <c r="S37" s="682"/>
      <c r="T37" s="682"/>
      <c r="U37" s="682"/>
      <c r="V37" s="682"/>
      <c r="W37" s="682"/>
      <c r="X37" s="682"/>
      <c r="Y37" s="682"/>
      <c r="Z37" s="542"/>
      <c r="AA37" s="542"/>
      <c r="AB37" s="40"/>
      <c r="AC37" s="716" t="s">
        <v>367</v>
      </c>
      <c r="AD37" s="544"/>
      <c r="AE37" s="718"/>
      <c r="AF37" s="539"/>
      <c r="AG37" s="724"/>
      <c r="AH37" s="724"/>
      <c r="AI37" s="724"/>
      <c r="AJ37" s="724"/>
      <c r="AK37" s="630"/>
      <c r="AL37" s="611" t="s">
        <v>512</v>
      </c>
      <c r="AM37" s="616">
        <v>1</v>
      </c>
      <c r="AN37" s="613">
        <f t="shared" si="2"/>
        <v>12</v>
      </c>
      <c r="AO37" s="788" t="s">
        <v>231</v>
      </c>
      <c r="AP37" s="614">
        <f>'Harga Satuan'!J162</f>
        <v>7500</v>
      </c>
      <c r="AQ37" s="623">
        <f>AN37*AP37</f>
        <v>90000</v>
      </c>
      <c r="AR37" s="600"/>
    </row>
    <row r="38" spans="2:66" s="374" customFormat="1" ht="20" customHeight="1">
      <c r="B38" s="552"/>
      <c r="C38" s="537"/>
      <c r="D38" s="372"/>
      <c r="E38" s="538"/>
      <c r="F38" s="684"/>
      <c r="G38" s="684"/>
      <c r="H38" s="684"/>
      <c r="I38" s="684"/>
      <c r="J38" s="684"/>
      <c r="K38" s="684"/>
      <c r="L38" s="684"/>
      <c r="M38" s="684"/>
      <c r="N38" s="684"/>
      <c r="O38" s="684"/>
      <c r="P38" s="684"/>
      <c r="Q38" s="684"/>
      <c r="R38" s="684"/>
      <c r="S38" s="684"/>
      <c r="T38" s="684"/>
      <c r="U38" s="684"/>
      <c r="V38" s="684"/>
      <c r="W38" s="684"/>
      <c r="X38" s="684"/>
      <c r="Y38" s="684"/>
      <c r="Z38" s="535"/>
      <c r="AA38" s="535"/>
      <c r="AB38" s="40"/>
      <c r="AC38" s="676"/>
      <c r="AD38" s="544"/>
      <c r="AE38" s="722">
        <f>X53</f>
        <v>5</v>
      </c>
      <c r="AF38" s="374" t="s">
        <v>115</v>
      </c>
      <c r="AG38" s="731"/>
      <c r="AH38" s="731"/>
      <c r="AI38" s="731"/>
      <c r="AJ38" s="731"/>
      <c r="AK38" s="630"/>
      <c r="AL38" s="624"/>
      <c r="AM38" s="625"/>
      <c r="AN38" s="626"/>
      <c r="AO38" s="627"/>
      <c r="AP38" s="628"/>
      <c r="AQ38" s="629">
        <f>SUM(AQ30:AQ37)</f>
        <v>2862000</v>
      </c>
      <c r="AR38" s="901"/>
    </row>
    <row r="39" spans="2:66" s="374" customFormat="1" ht="20" customHeight="1">
      <c r="B39" s="552"/>
      <c r="C39" s="537"/>
      <c r="D39" s="538"/>
      <c r="E39" s="538"/>
      <c r="F39" s="684"/>
      <c r="G39" s="684"/>
      <c r="H39" s="684"/>
      <c r="I39" s="684"/>
      <c r="J39" s="684"/>
      <c r="K39" s="684"/>
      <c r="L39" s="684"/>
      <c r="M39" s="684"/>
      <c r="N39" s="684"/>
      <c r="O39" s="684"/>
      <c r="P39" s="684"/>
      <c r="Q39" s="684"/>
      <c r="R39" s="684"/>
      <c r="S39" s="684"/>
      <c r="T39" s="684"/>
      <c r="U39" s="684"/>
      <c r="V39" s="684"/>
      <c r="W39" s="684"/>
      <c r="X39" s="684"/>
      <c r="Y39" s="684"/>
      <c r="Z39" s="546"/>
      <c r="AA39" s="546"/>
      <c r="AB39" s="560"/>
      <c r="AC39" s="677"/>
      <c r="AD39" s="673"/>
      <c r="AE39" s="559"/>
      <c r="AF39" s="534"/>
      <c r="AG39" s="724"/>
      <c r="AH39" s="724"/>
      <c r="AI39" s="724"/>
      <c r="AJ39" s="724"/>
      <c r="AK39" s="630"/>
      <c r="AR39" s="600"/>
    </row>
    <row r="40" spans="2:66" s="374" customFormat="1" ht="20" customHeight="1">
      <c r="B40" s="552"/>
      <c r="C40" s="537"/>
      <c r="D40" s="538"/>
      <c r="E40" s="538"/>
      <c r="F40" s="684"/>
      <c r="G40" s="684"/>
      <c r="H40" s="684"/>
      <c r="I40" s="684"/>
      <c r="J40" s="684"/>
      <c r="K40" s="684"/>
      <c r="L40" s="684"/>
      <c r="M40" s="684"/>
      <c r="N40" s="684"/>
      <c r="O40" s="684"/>
      <c r="P40" s="684"/>
      <c r="Q40" s="684"/>
      <c r="R40" s="684"/>
      <c r="S40" s="684"/>
      <c r="T40" s="684"/>
      <c r="U40" s="684"/>
      <c r="V40" s="684"/>
      <c r="W40" s="684"/>
      <c r="X40" s="684"/>
      <c r="Y40" s="684"/>
      <c r="Z40" s="13"/>
      <c r="AA40" s="13"/>
      <c r="AB40" s="40"/>
      <c r="AC40" s="719">
        <v>4</v>
      </c>
      <c r="AD40" s="761" t="s">
        <v>520</v>
      </c>
      <c r="AE40" s="721"/>
      <c r="AF40" s="539"/>
      <c r="AG40" s="724"/>
      <c r="AH40" s="724"/>
      <c r="AI40" s="724"/>
      <c r="AJ40" s="724"/>
      <c r="AK40" s="630"/>
      <c r="AL40" s="903" t="str">
        <f>AL33</f>
        <v>Kabel 2 x 2.5 mm</v>
      </c>
      <c r="AM40" s="904">
        <f>AN33</f>
        <v>144</v>
      </c>
      <c r="AN40" s="903">
        <v>100</v>
      </c>
      <c r="AO40" s="903"/>
      <c r="AP40" s="903"/>
      <c r="AQ40" s="903">
        <f>AM40/AN40</f>
        <v>1.44</v>
      </c>
      <c r="AR40" s="787" t="s">
        <v>596</v>
      </c>
    </row>
    <row r="41" spans="2:66" s="374" customFormat="1" ht="20" customHeight="1">
      <c r="B41" s="552"/>
      <c r="C41" s="537"/>
      <c r="D41" s="538"/>
      <c r="E41" s="538"/>
      <c r="F41" s="684"/>
      <c r="G41" s="684"/>
      <c r="H41" s="684"/>
      <c r="I41" s="684"/>
      <c r="J41" s="684"/>
      <c r="K41" s="684"/>
      <c r="L41" s="684"/>
      <c r="M41" s="684"/>
      <c r="N41" s="684"/>
      <c r="O41" s="684"/>
      <c r="P41" s="684"/>
      <c r="Q41" s="684"/>
      <c r="R41" s="684"/>
      <c r="S41" s="684"/>
      <c r="T41" s="684"/>
      <c r="U41" s="684"/>
      <c r="V41" s="684"/>
      <c r="W41" s="684"/>
      <c r="X41" s="684"/>
      <c r="Y41" s="684"/>
      <c r="Z41" s="535"/>
      <c r="AA41" s="535"/>
      <c r="AB41" s="579"/>
      <c r="AC41" s="716" t="s">
        <v>366</v>
      </c>
      <c r="AD41" s="544"/>
      <c r="AE41" s="543"/>
      <c r="AF41" s="539"/>
      <c r="AG41" s="724"/>
      <c r="AH41" s="724"/>
      <c r="AI41" s="724"/>
      <c r="AJ41" s="724"/>
      <c r="AK41" s="630"/>
    </row>
    <row r="42" spans="2:66" s="374" customFormat="1" ht="20" customHeight="1">
      <c r="B42" s="552"/>
      <c r="C42" s="537"/>
      <c r="D42" s="538"/>
      <c r="E42" s="538"/>
      <c r="F42" s="684"/>
      <c r="G42" s="684"/>
      <c r="H42" s="684"/>
      <c r="I42" s="684"/>
      <c r="J42" s="684"/>
      <c r="K42" s="684"/>
      <c r="L42" s="684"/>
      <c r="M42" s="684"/>
      <c r="N42" s="684"/>
      <c r="O42" s="684"/>
      <c r="P42" s="684"/>
      <c r="Q42" s="684"/>
      <c r="R42" s="684"/>
      <c r="S42" s="684"/>
      <c r="T42" s="684"/>
      <c r="U42" s="684"/>
      <c r="V42" s="684"/>
      <c r="W42" s="684"/>
      <c r="X42" s="684"/>
      <c r="Y42" s="684"/>
      <c r="Z42" s="13"/>
      <c r="AA42" s="13"/>
      <c r="AB42" s="408"/>
      <c r="AC42" s="716" t="s">
        <v>367</v>
      </c>
      <c r="AD42" s="544"/>
      <c r="AE42" s="718"/>
      <c r="AF42" s="539"/>
      <c r="AG42" s="724"/>
      <c r="AH42" s="724"/>
      <c r="AI42" s="724"/>
      <c r="AJ42" s="724"/>
      <c r="AK42" s="594"/>
      <c r="AL42" s="849" t="s">
        <v>516</v>
      </c>
      <c r="AM42" s="596"/>
      <c r="AN42" s="596"/>
      <c r="AO42" s="597"/>
      <c r="AP42" s="598"/>
      <c r="AQ42" s="636"/>
    </row>
    <row r="43" spans="2:66" s="374" customFormat="1" ht="20" customHeight="1">
      <c r="B43" s="552"/>
      <c r="C43" s="537"/>
      <c r="D43" s="538"/>
      <c r="E43" s="538"/>
      <c r="F43" s="684"/>
      <c r="G43" s="684"/>
      <c r="H43" s="684"/>
      <c r="I43" s="684"/>
      <c r="J43" s="684"/>
      <c r="K43" s="684"/>
      <c r="L43" s="684"/>
      <c r="M43" s="684"/>
      <c r="N43" s="684"/>
      <c r="O43" s="684"/>
      <c r="P43" s="684"/>
      <c r="Q43" s="684"/>
      <c r="R43" s="684"/>
      <c r="S43" s="684"/>
      <c r="T43" s="684"/>
      <c r="U43" s="684"/>
      <c r="V43" s="684"/>
      <c r="W43" s="684"/>
      <c r="X43" s="684"/>
      <c r="Y43" s="684"/>
      <c r="Z43" s="13"/>
      <c r="AA43" s="13"/>
      <c r="AB43" s="40"/>
      <c r="AC43" s="676"/>
      <c r="AD43" s="544"/>
      <c r="AE43" s="722">
        <f>X54</f>
        <v>3</v>
      </c>
      <c r="AF43" s="374" t="s">
        <v>488</v>
      </c>
      <c r="AG43" s="748"/>
      <c r="AH43" s="731"/>
      <c r="AI43" s="731"/>
      <c r="AJ43" s="749"/>
      <c r="AK43" s="630"/>
      <c r="AL43" s="1178" t="str">
        <f>AD32</f>
        <v>PEMASANGAN 1 BH MCB</v>
      </c>
      <c r="AM43" s="1179"/>
      <c r="AN43" s="1179"/>
      <c r="AO43" s="1179"/>
      <c r="AP43" s="1179"/>
      <c r="AQ43" s="1180"/>
      <c r="AR43" s="600"/>
    </row>
    <row r="44" spans="2:66" s="374" customFormat="1" ht="20" customHeight="1" thickBot="1">
      <c r="B44" s="552"/>
      <c r="C44" s="537"/>
      <c r="D44" s="538"/>
      <c r="E44" s="538"/>
      <c r="F44" s="684"/>
      <c r="G44" s="684"/>
      <c r="H44" s="681"/>
      <c r="I44" s="681"/>
      <c r="J44" s="681"/>
      <c r="K44" s="681"/>
      <c r="L44" s="681"/>
      <c r="M44" s="681"/>
      <c r="N44" s="681"/>
      <c r="O44" s="681"/>
      <c r="P44" s="681"/>
      <c r="Q44" s="681"/>
      <c r="R44" s="681"/>
      <c r="S44" s="681"/>
      <c r="T44" s="681"/>
      <c r="U44" s="681"/>
      <c r="V44" s="681"/>
      <c r="W44" s="681"/>
      <c r="X44" s="681"/>
      <c r="Y44" s="681"/>
      <c r="Z44" s="558"/>
      <c r="AA44" s="558"/>
      <c r="AB44" s="40"/>
      <c r="AC44" s="676"/>
      <c r="AD44" s="544"/>
      <c r="AE44" s="559"/>
      <c r="AF44" s="534"/>
      <c r="AG44" s="727"/>
      <c r="AH44" s="727"/>
      <c r="AI44" s="727"/>
      <c r="AJ44" s="724"/>
      <c r="AK44" s="630"/>
      <c r="AL44" s="637" t="s">
        <v>139</v>
      </c>
      <c r="AM44" s="638" t="s">
        <v>140</v>
      </c>
      <c r="AN44" s="639" t="s">
        <v>141</v>
      </c>
      <c r="AO44" s="638" t="s">
        <v>142</v>
      </c>
      <c r="AP44" s="640" t="s">
        <v>143</v>
      </c>
      <c r="AQ44" s="818" t="s">
        <v>144</v>
      </c>
      <c r="AR44" s="600"/>
    </row>
    <row r="45" spans="2:66" s="374" customFormat="1" ht="20" customHeight="1">
      <c r="B45" s="552"/>
      <c r="C45" s="537"/>
      <c r="D45" s="538"/>
      <c r="E45" s="538"/>
      <c r="F45" s="684"/>
      <c r="G45" s="684"/>
      <c r="H45" s="684"/>
      <c r="I45" s="684"/>
      <c r="J45" s="684"/>
      <c r="K45" s="684"/>
      <c r="L45" s="684"/>
      <c r="M45" s="684"/>
      <c r="N45" s="684"/>
      <c r="O45" s="684"/>
      <c r="P45" s="684"/>
      <c r="Q45" s="684"/>
      <c r="R45" s="684"/>
      <c r="S45" s="684"/>
      <c r="T45" s="684"/>
      <c r="U45" s="684"/>
      <c r="V45" s="684"/>
      <c r="W45" s="684"/>
      <c r="X45" s="684"/>
      <c r="Y45" s="684"/>
      <c r="Z45" s="13"/>
      <c r="AA45" s="13"/>
      <c r="AB45" s="40"/>
      <c r="AC45" s="719">
        <v>5</v>
      </c>
      <c r="AD45" s="761" t="s">
        <v>521</v>
      </c>
      <c r="AE45" s="721"/>
      <c r="AF45" s="539"/>
      <c r="AG45" s="724"/>
      <c r="AH45" s="724"/>
      <c r="AI45" s="724"/>
      <c r="AJ45" s="724"/>
      <c r="AK45" s="630"/>
      <c r="AL45" s="611" t="s">
        <v>123</v>
      </c>
      <c r="AM45" s="616">
        <v>6.4999999999999997E-3</v>
      </c>
      <c r="AN45" s="613">
        <f t="shared" ref="AN45" si="3">$AE$33*AM45</f>
        <v>6.4999999999999997E-3</v>
      </c>
      <c r="AO45" s="536" t="s">
        <v>121</v>
      </c>
      <c r="AP45" s="614">
        <f>'Harga Satuan'!$J$178</f>
        <v>120000</v>
      </c>
      <c r="AQ45" s="646">
        <f>AN45*AP45</f>
        <v>780</v>
      </c>
      <c r="AR45" s="600"/>
    </row>
    <row r="46" spans="2:66" s="374" customFormat="1" ht="20" customHeight="1">
      <c r="B46" s="552"/>
      <c r="C46" s="537"/>
      <c r="D46" s="538"/>
      <c r="E46" s="538"/>
      <c r="F46" s="684"/>
      <c r="G46" s="684"/>
      <c r="H46" s="684"/>
      <c r="I46" s="684"/>
      <c r="J46" s="684"/>
      <c r="K46" s="684"/>
      <c r="L46" s="684"/>
      <c r="M46" s="684"/>
      <c r="N46" s="684"/>
      <c r="O46" s="684"/>
      <c r="P46" s="684"/>
      <c r="Q46" s="684"/>
      <c r="R46" s="684"/>
      <c r="S46" s="684"/>
      <c r="T46" s="684"/>
      <c r="U46" s="684"/>
      <c r="V46" s="684"/>
      <c r="W46" s="684"/>
      <c r="X46" s="684"/>
      <c r="Y46" s="684"/>
      <c r="Z46" s="13"/>
      <c r="AA46" s="13"/>
      <c r="AB46" s="40"/>
      <c r="AC46" s="716" t="s">
        <v>366</v>
      </c>
      <c r="AD46" s="544"/>
      <c r="AE46" s="543"/>
      <c r="AF46" s="539"/>
      <c r="AG46" s="724"/>
      <c r="AH46" s="724"/>
      <c r="AI46" s="724"/>
      <c r="AJ46" s="724"/>
      <c r="AK46" s="630"/>
      <c r="AL46" s="641" t="s">
        <v>145</v>
      </c>
      <c r="AM46" s="642"/>
      <c r="AN46" s="643"/>
      <c r="AO46" s="642"/>
      <c r="AP46" s="640"/>
      <c r="AQ46" s="818"/>
      <c r="AR46" s="600"/>
    </row>
    <row r="47" spans="2:66" s="374" customFormat="1" ht="20" customHeight="1">
      <c r="B47" s="552"/>
      <c r="C47" s="537"/>
      <c r="D47" s="538"/>
      <c r="E47" s="538"/>
      <c r="F47" s="684"/>
      <c r="G47" s="684"/>
      <c r="H47" s="684"/>
      <c r="I47" s="684"/>
      <c r="J47" s="684"/>
      <c r="K47" s="684"/>
      <c r="L47" s="684"/>
      <c r="M47" s="684"/>
      <c r="N47" s="684"/>
      <c r="O47" s="684"/>
      <c r="P47" s="684"/>
      <c r="Q47" s="684"/>
      <c r="R47" s="684"/>
      <c r="S47" s="684"/>
      <c r="T47" s="684"/>
      <c r="U47" s="684"/>
      <c r="V47" s="684"/>
      <c r="W47" s="684"/>
      <c r="X47" s="684"/>
      <c r="Y47" s="684"/>
      <c r="Z47" s="13"/>
      <c r="AA47" s="13"/>
      <c r="AB47" s="40"/>
      <c r="AC47" s="716" t="s">
        <v>367</v>
      </c>
      <c r="AD47" s="544"/>
      <c r="AE47" s="718"/>
      <c r="AF47" s="539"/>
      <c r="AG47" s="724"/>
      <c r="AH47" s="724"/>
      <c r="AI47" s="724"/>
      <c r="AJ47" s="724"/>
      <c r="AK47" s="630"/>
      <c r="AL47" s="611" t="str">
        <f>AL33</f>
        <v>Kabel 2 x 2.5 mm</v>
      </c>
      <c r="AM47" s="616">
        <v>10</v>
      </c>
      <c r="AN47" s="613">
        <f t="shared" ref="AN47:AN48" si="4">$AE$33*AM47</f>
        <v>10</v>
      </c>
      <c r="AO47" s="788" t="s">
        <v>30</v>
      </c>
      <c r="AP47" s="614">
        <f>AP33</f>
        <v>7500</v>
      </c>
      <c r="AQ47" s="623">
        <f>AN47*AP47</f>
        <v>75000</v>
      </c>
      <c r="AR47" s="600"/>
    </row>
    <row r="48" spans="2:66" s="374" customFormat="1" ht="20" customHeight="1">
      <c r="B48" s="552"/>
      <c r="C48" s="537"/>
      <c r="D48" s="538"/>
      <c r="E48" s="538"/>
      <c r="F48" s="684"/>
      <c r="G48" s="684"/>
      <c r="H48" s="684"/>
      <c r="I48" s="684"/>
      <c r="J48" s="684"/>
      <c r="K48" s="684"/>
      <c r="L48" s="684"/>
      <c r="M48" s="684"/>
      <c r="N48" s="684"/>
      <c r="O48" s="684"/>
      <c r="P48" s="684"/>
      <c r="Q48" s="684"/>
      <c r="R48" s="684"/>
      <c r="S48" s="684"/>
      <c r="T48" s="684"/>
      <c r="U48" s="684"/>
      <c r="V48" s="684"/>
      <c r="W48" s="684"/>
      <c r="X48" s="684"/>
      <c r="Y48" s="684"/>
      <c r="Z48" s="13"/>
      <c r="AA48" s="13"/>
      <c r="AB48" s="40"/>
      <c r="AC48" s="676"/>
      <c r="AD48" s="544"/>
      <c r="AE48" s="722">
        <f>X55</f>
        <v>1</v>
      </c>
      <c r="AF48" s="374" t="s">
        <v>115</v>
      </c>
      <c r="AG48" s="724"/>
      <c r="AH48" s="724"/>
      <c r="AI48" s="724"/>
      <c r="AJ48" s="724"/>
      <c r="AK48" s="630"/>
      <c r="AL48" s="611" t="s">
        <v>518</v>
      </c>
      <c r="AM48" s="616">
        <v>1</v>
      </c>
      <c r="AN48" s="613">
        <f t="shared" si="4"/>
        <v>1</v>
      </c>
      <c r="AO48" s="788" t="s">
        <v>231</v>
      </c>
      <c r="AP48" s="614">
        <f>'Harga Satuan'!J163</f>
        <v>50000</v>
      </c>
      <c r="AQ48" s="623">
        <f>AN48*AP48</f>
        <v>50000</v>
      </c>
      <c r="AR48" s="600"/>
    </row>
    <row r="49" spans="2:44" s="374" customFormat="1" ht="20" customHeight="1">
      <c r="B49" s="552"/>
      <c r="C49" s="537"/>
      <c r="D49" s="538"/>
      <c r="E49" s="538"/>
      <c r="F49" s="684"/>
      <c r="G49" s="684"/>
      <c r="H49" s="684"/>
      <c r="I49" s="684"/>
      <c r="J49" s="684"/>
      <c r="K49" s="684"/>
      <c r="L49" s="684"/>
      <c r="M49" s="684"/>
      <c r="N49" s="684"/>
      <c r="O49" s="684"/>
      <c r="P49" s="684"/>
      <c r="Q49" s="684"/>
      <c r="R49" s="684"/>
      <c r="S49" s="684"/>
      <c r="T49" s="684"/>
      <c r="U49" s="684"/>
      <c r="V49" s="684"/>
      <c r="W49" s="684"/>
      <c r="X49" s="684"/>
      <c r="Y49" s="684"/>
      <c r="Z49" s="13"/>
      <c r="AA49" s="13"/>
      <c r="AB49" s="40"/>
      <c r="AC49" s="676"/>
      <c r="AD49" s="545"/>
      <c r="AE49" s="559"/>
      <c r="AF49" s="534"/>
      <c r="AG49" s="724"/>
      <c r="AH49" s="724"/>
      <c r="AI49" s="724"/>
      <c r="AJ49" s="724"/>
      <c r="AL49" s="624"/>
      <c r="AM49" s="625"/>
      <c r="AN49" s="626"/>
      <c r="AO49" s="627"/>
      <c r="AP49" s="628"/>
      <c r="AQ49" s="629">
        <f>SUM(AQ45:AQ48)</f>
        <v>125780</v>
      </c>
      <c r="AR49" s="600"/>
    </row>
    <row r="50" spans="2:44" s="374" customFormat="1" ht="20" customHeight="1">
      <c r="B50" s="552"/>
      <c r="C50" s="537"/>
      <c r="D50" s="538"/>
      <c r="E50" s="538"/>
      <c r="F50" s="684"/>
      <c r="G50" s="684"/>
      <c r="H50" s="684"/>
      <c r="I50" s="684"/>
      <c r="J50" s="684"/>
      <c r="K50" s="684"/>
      <c r="L50" s="684"/>
      <c r="M50" s="684"/>
      <c r="N50" s="684"/>
      <c r="O50" s="684"/>
      <c r="P50" s="684"/>
      <c r="Q50" s="684"/>
      <c r="R50" s="684"/>
      <c r="S50" s="684"/>
      <c r="T50" s="684"/>
      <c r="U50" s="684"/>
      <c r="V50" s="684"/>
      <c r="W50" s="684"/>
      <c r="X50" s="684"/>
      <c r="Y50" s="684"/>
      <c r="Z50" s="13"/>
      <c r="AA50" s="13"/>
      <c r="AB50" s="40"/>
      <c r="AC50" s="719">
        <v>6</v>
      </c>
      <c r="AD50" s="761" t="s">
        <v>522</v>
      </c>
      <c r="AE50" s="721"/>
      <c r="AF50" s="539"/>
      <c r="AG50" s="724"/>
      <c r="AH50" s="724"/>
      <c r="AI50" s="724"/>
      <c r="AJ50" s="724"/>
      <c r="AR50" s="622"/>
    </row>
    <row r="51" spans="2:44" s="374" customFormat="1" ht="20" customHeight="1">
      <c r="B51" s="552"/>
      <c r="C51" s="537"/>
      <c r="D51" s="538"/>
      <c r="E51" s="538"/>
      <c r="F51" s="684"/>
      <c r="G51" s="684"/>
      <c r="H51" s="684"/>
      <c r="I51" s="684"/>
      <c r="J51" s="684"/>
      <c r="K51" s="684"/>
      <c r="L51" s="684"/>
      <c r="M51" s="684"/>
      <c r="N51" s="684"/>
      <c r="O51" s="684"/>
      <c r="P51" s="684"/>
      <c r="Q51" s="684"/>
      <c r="R51" s="684"/>
      <c r="S51" s="684"/>
      <c r="T51" s="684"/>
      <c r="U51" s="684"/>
      <c r="V51" s="684"/>
      <c r="W51" s="684"/>
      <c r="X51" s="684"/>
      <c r="Y51" s="684"/>
      <c r="Z51" s="13"/>
      <c r="AA51" s="13"/>
      <c r="AB51" s="40"/>
      <c r="AC51" s="716" t="s">
        <v>366</v>
      </c>
      <c r="AD51" s="544"/>
      <c r="AE51" s="543"/>
      <c r="AF51" s="539"/>
      <c r="AG51" s="724"/>
      <c r="AH51" s="724"/>
      <c r="AI51" s="724"/>
      <c r="AJ51" s="819"/>
      <c r="AK51" s="594"/>
      <c r="AL51" s="903" t="str">
        <f>AL47</f>
        <v>Kabel 2 x 2.5 mm</v>
      </c>
      <c r="AM51" s="904">
        <f>AM47</f>
        <v>10</v>
      </c>
      <c r="AN51" s="903">
        <v>100</v>
      </c>
      <c r="AO51" s="903"/>
      <c r="AP51" s="903"/>
      <c r="AQ51" s="903">
        <f>AM51/AN51</f>
        <v>0.1</v>
      </c>
      <c r="AR51" s="787" t="s">
        <v>596</v>
      </c>
    </row>
    <row r="52" spans="2:44" s="374" customFormat="1" ht="20" customHeight="1">
      <c r="B52" s="552"/>
      <c r="C52" s="537"/>
      <c r="D52" s="538"/>
      <c r="E52" s="538"/>
      <c r="F52" s="684"/>
      <c r="G52" s="684"/>
      <c r="H52" s="684"/>
      <c r="I52" s="684"/>
      <c r="J52" s="684"/>
      <c r="K52" s="684"/>
      <c r="L52" s="684"/>
      <c r="M52" s="684"/>
      <c r="N52" s="684"/>
      <c r="O52" s="684"/>
      <c r="P52" s="684"/>
      <c r="Q52" s="684"/>
      <c r="R52" s="684"/>
      <c r="S52" s="684"/>
      <c r="T52" s="684"/>
      <c r="U52" s="684"/>
      <c r="V52" s="684"/>
      <c r="W52" s="684"/>
      <c r="X52" s="684"/>
      <c r="Y52" s="684"/>
      <c r="Z52" s="13"/>
      <c r="AA52" s="13"/>
      <c r="AB52" s="40"/>
      <c r="AC52" s="716" t="s">
        <v>367</v>
      </c>
      <c r="AD52" s="544"/>
      <c r="AE52" s="718"/>
      <c r="AF52" s="539"/>
      <c r="AG52" s="724"/>
      <c r="AH52" s="724"/>
      <c r="AI52" s="724"/>
      <c r="AJ52" s="724"/>
      <c r="AK52" s="630"/>
      <c r="AR52" s="622"/>
    </row>
    <row r="53" spans="2:44" s="374" customFormat="1" ht="20" customHeight="1">
      <c r="B53" s="552"/>
      <c r="C53" s="537"/>
      <c r="D53" s="538"/>
      <c r="E53" s="538"/>
      <c r="F53" s="684"/>
      <c r="G53" s="684"/>
      <c r="H53" s="684"/>
      <c r="I53" s="684"/>
      <c r="J53" s="684"/>
      <c r="K53" s="684"/>
      <c r="L53" s="684"/>
      <c r="M53" s="684"/>
      <c r="N53" s="684"/>
      <c r="O53" s="684"/>
      <c r="P53" s="684"/>
      <c r="Q53" s="684"/>
      <c r="R53" s="684"/>
      <c r="S53" s="684"/>
      <c r="T53" s="684"/>
      <c r="U53" s="684"/>
      <c r="V53" s="684"/>
      <c r="W53" s="684"/>
      <c r="X53" s="685">
        <v>5</v>
      </c>
      <c r="Y53" s="684" t="s">
        <v>231</v>
      </c>
      <c r="Z53" s="13"/>
      <c r="AA53" s="13"/>
      <c r="AB53" s="40"/>
      <c r="AC53" s="676"/>
      <c r="AD53" s="544"/>
      <c r="AE53" s="722">
        <f>X56</f>
        <v>3</v>
      </c>
      <c r="AF53" s="374" t="s">
        <v>115</v>
      </c>
      <c r="AG53" s="724"/>
      <c r="AH53" s="724"/>
      <c r="AI53" s="724"/>
      <c r="AJ53" s="724"/>
      <c r="AK53" s="630"/>
      <c r="AL53" s="631"/>
      <c r="AM53" s="631"/>
      <c r="AN53" s="631"/>
      <c r="AO53" s="631"/>
      <c r="AP53" s="374" t="s">
        <v>372</v>
      </c>
      <c r="AQ53" s="910">
        <f>AQ49+AQ38</f>
        <v>2987780</v>
      </c>
      <c r="AR53" s="622"/>
    </row>
    <row r="54" spans="2:44" s="374" customFormat="1" ht="20" customHeight="1">
      <c r="B54" s="552"/>
      <c r="C54" s="537"/>
      <c r="D54" s="1201"/>
      <c r="E54" s="1201"/>
      <c r="F54" s="684"/>
      <c r="G54" s="684"/>
      <c r="H54" s="684"/>
      <c r="I54" s="684"/>
      <c r="J54" s="684"/>
      <c r="K54" s="684"/>
      <c r="L54" s="684"/>
      <c r="M54" s="684"/>
      <c r="N54" s="684"/>
      <c r="O54" s="684"/>
      <c r="P54" s="684"/>
      <c r="Q54" s="684"/>
      <c r="R54" s="684"/>
      <c r="S54" s="684"/>
      <c r="T54" s="684"/>
      <c r="U54" s="684"/>
      <c r="V54" s="684"/>
      <c r="W54" s="684"/>
      <c r="X54" s="685">
        <v>3</v>
      </c>
      <c r="Y54" s="684" t="s">
        <v>231</v>
      </c>
      <c r="Z54" s="13"/>
      <c r="AA54" s="13"/>
      <c r="AB54" s="40"/>
      <c r="AC54" s="676"/>
      <c r="AD54" s="581"/>
      <c r="AE54" s="559"/>
      <c r="AF54" s="374" t="s">
        <v>372</v>
      </c>
      <c r="AG54" s="726">
        <f>SUM(AG28:AG53)</f>
        <v>6</v>
      </c>
      <c r="AH54" s="726">
        <f t="shared" ref="AH54" si="5">SUM(AH28:AH53)</f>
        <v>6.0065</v>
      </c>
      <c r="AI54" s="726"/>
      <c r="AJ54" s="726"/>
      <c r="AK54" s="630"/>
      <c r="AL54" s="783"/>
      <c r="AM54" s="634"/>
      <c r="AN54" s="631"/>
      <c r="AO54" s="631"/>
      <c r="AP54" s="635"/>
      <c r="AQ54" s="784"/>
      <c r="AR54" s="622"/>
    </row>
    <row r="55" spans="2:44" s="374" customFormat="1" ht="20" customHeight="1">
      <c r="B55" s="552"/>
      <c r="C55" s="537"/>
      <c r="D55" s="538"/>
      <c r="E55" s="538"/>
      <c r="F55" s="684"/>
      <c r="G55" s="684"/>
      <c r="H55" s="684"/>
      <c r="I55" s="684"/>
      <c r="J55" s="684"/>
      <c r="K55" s="684"/>
      <c r="L55" s="684"/>
      <c r="M55" s="684"/>
      <c r="N55" s="684"/>
      <c r="O55" s="684"/>
      <c r="P55" s="684"/>
      <c r="Q55" s="684"/>
      <c r="R55" s="684"/>
      <c r="S55" s="684"/>
      <c r="T55" s="684"/>
      <c r="U55" s="684"/>
      <c r="V55" s="684"/>
      <c r="W55" s="684"/>
      <c r="X55" s="685">
        <v>1</v>
      </c>
      <c r="Y55" s="684" t="s">
        <v>231</v>
      </c>
      <c r="Z55" s="13"/>
      <c r="AA55" s="13"/>
      <c r="AB55" s="40"/>
      <c r="AC55" s="678"/>
      <c r="AD55" s="545"/>
      <c r="AE55" s="543"/>
      <c r="AF55" s="539"/>
      <c r="AG55" s="724"/>
      <c r="AH55" s="724"/>
      <c r="AI55" s="724"/>
      <c r="AJ55" s="724"/>
      <c r="AK55" s="630"/>
      <c r="AR55" s="622"/>
    </row>
    <row r="56" spans="2:44" s="374" customFormat="1" ht="20" customHeight="1">
      <c r="B56" s="552"/>
      <c r="C56" s="537"/>
      <c r="D56" s="538"/>
      <c r="E56" s="538"/>
      <c r="F56" s="684"/>
      <c r="G56" s="684"/>
      <c r="H56" s="684"/>
      <c r="I56" s="684"/>
      <c r="J56" s="684"/>
      <c r="K56" s="684"/>
      <c r="L56" s="684"/>
      <c r="M56" s="684"/>
      <c r="N56" s="684"/>
      <c r="O56" s="684"/>
      <c r="P56" s="684"/>
      <c r="Q56" s="684"/>
      <c r="R56" s="684"/>
      <c r="S56" s="684"/>
      <c r="T56" s="684"/>
      <c r="U56" s="684"/>
      <c r="V56" s="684"/>
      <c r="W56" s="684"/>
      <c r="X56" s="685">
        <v>3</v>
      </c>
      <c r="Y56" s="684" t="s">
        <v>231</v>
      </c>
      <c r="Z56" s="13"/>
      <c r="AA56" s="13"/>
      <c r="AB56" s="40"/>
      <c r="AC56" s="678"/>
      <c r="AD56" s="545"/>
      <c r="AE56" s="543"/>
      <c r="AF56" s="539"/>
      <c r="AG56" s="724"/>
      <c r="AH56" s="724"/>
      <c r="AI56" s="724"/>
      <c r="AJ56" s="724"/>
      <c r="AK56" s="187"/>
      <c r="AL56" s="842"/>
      <c r="AM56" s="843"/>
      <c r="AN56" s="626"/>
      <c r="AO56" s="627"/>
      <c r="AP56" s="628"/>
      <c r="AQ56" s="833"/>
      <c r="AR56" s="622"/>
    </row>
    <row r="57" spans="2:44" s="374" customFormat="1" ht="20" customHeight="1">
      <c r="B57" s="552"/>
      <c r="C57" s="537"/>
      <c r="D57" s="538"/>
      <c r="E57" s="538"/>
      <c r="F57" s="684"/>
      <c r="G57" s="684"/>
      <c r="H57" s="684"/>
      <c r="I57" s="684"/>
      <c r="J57" s="684"/>
      <c r="K57" s="684"/>
      <c r="L57" s="684"/>
      <c r="M57" s="684"/>
      <c r="N57" s="684"/>
      <c r="O57" s="684"/>
      <c r="P57" s="684"/>
      <c r="Q57" s="684"/>
      <c r="R57" s="684"/>
      <c r="S57" s="684"/>
      <c r="T57" s="684"/>
      <c r="U57" s="684"/>
      <c r="V57" s="684"/>
      <c r="W57" s="684"/>
      <c r="X57" s="685">
        <v>1</v>
      </c>
      <c r="Y57" s="684" t="s">
        <v>231</v>
      </c>
      <c r="Z57" s="13"/>
      <c r="AA57" s="13"/>
      <c r="AB57" s="40"/>
      <c r="AC57" s="678"/>
      <c r="AD57" s="545"/>
      <c r="AE57" s="543"/>
      <c r="AF57" s="539"/>
      <c r="AG57" s="724"/>
      <c r="AH57" s="724"/>
      <c r="AI57" s="724"/>
      <c r="AJ57" s="724"/>
      <c r="AK57" s="594"/>
      <c r="AL57" s="848"/>
      <c r="AM57" s="596"/>
      <c r="AN57" s="596"/>
      <c r="AO57" s="597"/>
      <c r="AP57" s="598"/>
      <c r="AQ57" s="636"/>
    </row>
    <row r="58" spans="2:44" s="374" customFormat="1" ht="20" customHeight="1">
      <c r="B58" s="552"/>
      <c r="C58" s="537"/>
      <c r="D58" s="538"/>
      <c r="E58" s="538"/>
      <c r="F58" s="684"/>
      <c r="G58" s="684"/>
      <c r="H58" s="684"/>
      <c r="I58" s="684"/>
      <c r="J58" s="684"/>
      <c r="K58" s="684"/>
      <c r="L58" s="684"/>
      <c r="M58" s="684"/>
      <c r="N58" s="684"/>
      <c r="O58" s="684"/>
      <c r="P58" s="684"/>
      <c r="Q58" s="684"/>
      <c r="R58" s="684"/>
      <c r="S58" s="684"/>
      <c r="T58" s="684"/>
      <c r="U58" s="684"/>
      <c r="V58" s="684"/>
      <c r="W58" s="684"/>
      <c r="X58" s="684"/>
      <c r="Y58" s="684"/>
      <c r="Z58" s="13"/>
      <c r="AA58" s="13"/>
      <c r="AB58" s="40"/>
      <c r="AC58" s="678"/>
      <c r="AD58" s="545"/>
      <c r="AE58" s="543"/>
      <c r="AF58" s="539"/>
      <c r="AG58" s="724"/>
      <c r="AH58" s="724"/>
      <c r="AI58" s="724"/>
      <c r="AJ58" s="724"/>
      <c r="AK58" s="630"/>
      <c r="AL58" s="1178"/>
      <c r="AM58" s="1179"/>
      <c r="AN58" s="1179"/>
      <c r="AO58" s="1179"/>
      <c r="AP58" s="1179"/>
      <c r="AQ58" s="1180"/>
    </row>
    <row r="59" spans="2:44" s="374" customFormat="1" ht="20" customHeight="1" thickBot="1">
      <c r="B59" s="552"/>
      <c r="C59" s="537"/>
      <c r="D59" s="538"/>
      <c r="E59" s="538"/>
      <c r="F59" s="684"/>
      <c r="G59" s="684"/>
      <c r="H59" s="684"/>
      <c r="I59" s="684"/>
      <c r="J59" s="684"/>
      <c r="K59" s="684"/>
      <c r="L59" s="684"/>
      <c r="M59" s="684"/>
      <c r="N59" s="684"/>
      <c r="O59" s="684"/>
      <c r="P59" s="684"/>
      <c r="Q59" s="684"/>
      <c r="R59" s="684"/>
      <c r="S59" s="684"/>
      <c r="T59" s="684"/>
      <c r="U59" s="684"/>
      <c r="V59" s="684"/>
      <c r="W59" s="684"/>
      <c r="X59" s="684"/>
      <c r="Y59" s="684"/>
      <c r="Z59" s="13"/>
      <c r="AA59" s="13"/>
      <c r="AB59" s="40"/>
      <c r="AC59" s="678"/>
      <c r="AD59" s="545"/>
      <c r="AE59" s="543"/>
      <c r="AF59" s="539"/>
      <c r="AG59" s="724"/>
      <c r="AH59" s="724"/>
      <c r="AI59" s="724"/>
      <c r="AJ59" s="724"/>
      <c r="AK59" s="630"/>
      <c r="AL59" s="637"/>
      <c r="AM59" s="638"/>
      <c r="AN59" s="639"/>
      <c r="AO59" s="638"/>
      <c r="AP59" s="640"/>
      <c r="AQ59" s="818"/>
      <c r="AR59" s="600"/>
    </row>
    <row r="60" spans="2:44" s="374" customFormat="1" ht="20" customHeight="1">
      <c r="B60" s="552"/>
      <c r="C60" s="537"/>
      <c r="D60" s="538"/>
      <c r="E60" s="538"/>
      <c r="F60" s="684"/>
      <c r="G60" s="684"/>
      <c r="H60" s="684"/>
      <c r="I60" s="684"/>
      <c r="J60" s="684"/>
      <c r="K60" s="756"/>
      <c r="L60" s="756"/>
      <c r="M60" s="756"/>
      <c r="N60" s="756"/>
      <c r="O60" s="756"/>
      <c r="P60" s="756"/>
      <c r="Q60" s="756"/>
      <c r="R60" s="756"/>
      <c r="S60" s="756"/>
      <c r="T60" s="756"/>
      <c r="U60" s="684"/>
      <c r="V60" s="684"/>
      <c r="W60" s="684"/>
      <c r="X60" s="684"/>
      <c r="Y60" s="684"/>
      <c r="Z60" s="13"/>
      <c r="AA60" s="13"/>
      <c r="AB60" s="40"/>
      <c r="AC60" s="678"/>
      <c r="AD60" s="545"/>
      <c r="AE60" s="543"/>
      <c r="AF60" s="539"/>
      <c r="AG60" s="724"/>
      <c r="AH60" s="724"/>
      <c r="AI60" s="724"/>
      <c r="AJ60" s="724"/>
      <c r="AK60" s="630"/>
      <c r="AL60" s="641"/>
      <c r="AM60" s="642"/>
      <c r="AN60" s="643"/>
      <c r="AO60" s="642"/>
      <c r="AP60" s="640"/>
      <c r="AQ60" s="818"/>
      <c r="AR60" s="600"/>
    </row>
    <row r="61" spans="2:44" s="374" customFormat="1" ht="20" customHeight="1">
      <c r="B61" s="552"/>
      <c r="C61" s="537"/>
      <c r="D61" s="538"/>
      <c r="E61" s="538"/>
      <c r="F61" s="684"/>
      <c r="G61" s="684"/>
      <c r="H61" s="684"/>
      <c r="I61" s="684"/>
      <c r="J61" s="684"/>
      <c r="K61" s="756"/>
      <c r="L61" s="756"/>
      <c r="M61" s="756"/>
      <c r="N61" s="756"/>
      <c r="O61" s="756"/>
      <c r="P61" s="756"/>
      <c r="Q61" s="756"/>
      <c r="R61" s="756"/>
      <c r="S61" s="756"/>
      <c r="T61" s="756"/>
      <c r="U61" s="684"/>
      <c r="V61" s="684"/>
      <c r="W61" s="684"/>
      <c r="X61" s="684"/>
      <c r="Y61" s="684"/>
      <c r="Z61" s="13"/>
      <c r="AA61" s="13"/>
      <c r="AB61" s="40"/>
      <c r="AC61" s="678"/>
      <c r="AD61" s="545"/>
      <c r="AE61" s="543"/>
      <c r="AF61" s="539"/>
      <c r="AG61" s="724"/>
      <c r="AH61" s="724"/>
      <c r="AI61" s="724"/>
      <c r="AJ61" s="724"/>
      <c r="AK61" s="630"/>
      <c r="AL61" s="611"/>
      <c r="AM61" s="791"/>
      <c r="AN61" s="613"/>
      <c r="AO61" s="536"/>
      <c r="AP61" s="614"/>
      <c r="AQ61" s="645"/>
      <c r="AR61" s="600"/>
    </row>
    <row r="62" spans="2:44" s="374" customFormat="1" ht="20" customHeight="1">
      <c r="B62" s="552"/>
      <c r="C62" s="537"/>
      <c r="D62" s="538"/>
      <c r="E62" s="538"/>
      <c r="F62" s="684"/>
      <c r="G62" s="684"/>
      <c r="H62" s="684"/>
      <c r="I62" s="684"/>
      <c r="J62" s="684"/>
      <c r="K62" s="684"/>
      <c r="L62" s="684"/>
      <c r="M62" s="684"/>
      <c r="N62" s="684"/>
      <c r="O62" s="684"/>
      <c r="P62" s="684"/>
      <c r="Q62" s="684"/>
      <c r="R62" s="684"/>
      <c r="S62" s="684"/>
      <c r="T62" s="684"/>
      <c r="U62" s="684"/>
      <c r="V62" s="684"/>
      <c r="W62" s="684"/>
      <c r="X62" s="684"/>
      <c r="Y62" s="684"/>
      <c r="Z62" s="13"/>
      <c r="AA62" s="13"/>
      <c r="AB62" s="40"/>
      <c r="AC62" s="678"/>
      <c r="AD62" s="545"/>
      <c r="AE62" s="543"/>
      <c r="AF62" s="539"/>
      <c r="AG62" s="724"/>
      <c r="AH62" s="724"/>
      <c r="AI62" s="724"/>
      <c r="AJ62" s="724"/>
      <c r="AK62" s="630"/>
      <c r="AL62" s="611"/>
      <c r="AM62" s="616"/>
      <c r="AN62" s="613"/>
      <c r="AO62" s="536"/>
      <c r="AP62" s="614"/>
      <c r="AQ62" s="646"/>
      <c r="AR62" s="600"/>
    </row>
    <row r="63" spans="2:44" s="374" customFormat="1" ht="20" customHeight="1">
      <c r="B63" s="552"/>
      <c r="C63" s="537"/>
      <c r="D63" s="538"/>
      <c r="E63" s="538"/>
      <c r="F63" s="585"/>
      <c r="G63" s="13"/>
      <c r="H63" s="13"/>
      <c r="I63" s="13"/>
      <c r="J63" s="13"/>
      <c r="K63" s="13"/>
      <c r="L63" s="13"/>
      <c r="M63" s="13"/>
      <c r="N63" s="13"/>
      <c r="O63" s="13"/>
      <c r="P63" s="13"/>
      <c r="Q63" s="13"/>
      <c r="R63" s="13"/>
      <c r="S63" s="13"/>
      <c r="T63" s="13"/>
      <c r="U63" s="13"/>
      <c r="V63" s="13"/>
      <c r="W63" s="13"/>
      <c r="X63" s="13"/>
      <c r="Y63" s="13"/>
      <c r="Z63" s="13"/>
      <c r="AA63" s="13"/>
      <c r="AB63" s="40"/>
      <c r="AC63" s="678"/>
      <c r="AD63" s="545"/>
      <c r="AE63" s="543"/>
      <c r="AF63" s="539"/>
      <c r="AG63" s="724"/>
      <c r="AH63" s="724"/>
      <c r="AI63" s="724"/>
      <c r="AJ63" s="724"/>
      <c r="AK63" s="630"/>
      <c r="AL63" s="611"/>
      <c r="AM63" s="612"/>
      <c r="AN63" s="613"/>
      <c r="AO63" s="536"/>
      <c r="AP63" s="614"/>
      <c r="AQ63" s="615"/>
      <c r="AR63" s="600"/>
    </row>
    <row r="64" spans="2:44" s="374" customFormat="1" ht="20" customHeight="1">
      <c r="B64" s="552"/>
      <c r="C64" s="537"/>
      <c r="D64" s="538"/>
      <c r="E64" s="538"/>
      <c r="F64" s="585"/>
      <c r="G64" s="13"/>
      <c r="H64" s="13"/>
      <c r="I64" s="13"/>
      <c r="J64" s="13"/>
      <c r="K64" s="13"/>
      <c r="L64" s="13"/>
      <c r="M64" s="13"/>
      <c r="N64" s="13"/>
      <c r="O64" s="13"/>
      <c r="P64" s="13"/>
      <c r="Q64" s="13"/>
      <c r="R64" s="13"/>
      <c r="S64" s="13"/>
      <c r="T64" s="13"/>
      <c r="U64" s="13"/>
      <c r="V64" s="13"/>
      <c r="W64" s="13"/>
      <c r="X64" s="13"/>
      <c r="Y64" s="13"/>
      <c r="Z64" s="13"/>
      <c r="AA64" s="13"/>
      <c r="AB64" s="40"/>
      <c r="AC64" s="678"/>
      <c r="AD64" s="545"/>
      <c r="AE64" s="543"/>
      <c r="AF64" s="539"/>
      <c r="AG64" s="724"/>
      <c r="AH64" s="724"/>
      <c r="AI64" s="724"/>
      <c r="AJ64" s="724"/>
      <c r="AL64" s="611"/>
      <c r="AM64" s="616"/>
      <c r="AN64" s="613"/>
      <c r="AO64" s="536"/>
      <c r="AP64" s="614"/>
      <c r="AQ64" s="615"/>
      <c r="AR64" s="600"/>
    </row>
    <row r="65" spans="2:44" s="374" customFormat="1" ht="20" customHeight="1">
      <c r="B65" s="552"/>
      <c r="C65" s="537"/>
      <c r="D65" s="538"/>
      <c r="E65" s="538"/>
      <c r="F65" s="585"/>
      <c r="G65" s="13"/>
      <c r="H65" s="13"/>
      <c r="I65" s="13"/>
      <c r="J65" s="13"/>
      <c r="K65" s="13"/>
      <c r="L65" s="13"/>
      <c r="M65" s="13"/>
      <c r="N65" s="13"/>
      <c r="O65" s="13"/>
      <c r="P65" s="13"/>
      <c r="Q65" s="13"/>
      <c r="R65" s="13"/>
      <c r="S65" s="13"/>
      <c r="T65" s="13"/>
      <c r="U65" s="13"/>
      <c r="V65" s="13"/>
      <c r="W65" s="13"/>
      <c r="X65" s="13"/>
      <c r="Y65" s="13"/>
      <c r="Z65" s="13"/>
      <c r="AA65" s="13"/>
      <c r="AB65" s="40"/>
      <c r="AC65" s="678"/>
      <c r="AD65" s="545"/>
      <c r="AE65" s="543"/>
      <c r="AF65" s="539"/>
      <c r="AG65" s="724"/>
      <c r="AH65" s="724"/>
      <c r="AI65" s="724"/>
      <c r="AJ65" s="724"/>
      <c r="AL65" s="641"/>
      <c r="AM65" s="642"/>
      <c r="AN65" s="643"/>
      <c r="AO65" s="642"/>
      <c r="AP65" s="640"/>
      <c r="AQ65" s="818"/>
      <c r="AR65" s="787"/>
    </row>
    <row r="66" spans="2:44" s="374" customFormat="1" ht="20" customHeight="1">
      <c r="B66" s="552"/>
      <c r="C66" s="537"/>
      <c r="D66" s="538"/>
      <c r="E66" s="686"/>
      <c r="F66" s="687"/>
      <c r="G66" s="688"/>
      <c r="H66" s="688"/>
      <c r="I66" s="688"/>
      <c r="J66" s="688"/>
      <c r="K66" s="688"/>
      <c r="L66" s="688"/>
      <c r="M66" s="688"/>
      <c r="N66" s="688"/>
      <c r="O66" s="688"/>
      <c r="P66" s="688"/>
      <c r="Q66" s="688"/>
      <c r="R66" s="688"/>
      <c r="S66" s="688"/>
      <c r="T66" s="688"/>
      <c r="U66" s="688"/>
      <c r="V66" s="688"/>
      <c r="W66" s="688"/>
      <c r="X66" s="688"/>
      <c r="Y66" s="688"/>
      <c r="Z66" s="688"/>
      <c r="AA66" s="13"/>
      <c r="AB66" s="40"/>
      <c r="AC66" s="678"/>
      <c r="AD66" s="545"/>
      <c r="AE66" s="543"/>
      <c r="AF66" s="539"/>
      <c r="AG66" s="724"/>
      <c r="AH66" s="724"/>
      <c r="AI66" s="724"/>
      <c r="AJ66" s="724"/>
      <c r="AK66" s="594"/>
      <c r="AL66" s="611"/>
      <c r="AM66" s="616"/>
      <c r="AN66" s="613"/>
      <c r="AO66" s="788"/>
      <c r="AP66" s="614"/>
      <c r="AQ66" s="623"/>
      <c r="AR66" s="787"/>
    </row>
    <row r="67" spans="2:44" s="374" customFormat="1" ht="20" customHeight="1">
      <c r="B67" s="552"/>
      <c r="C67" s="537"/>
      <c r="D67" s="538"/>
      <c r="E67" s="689"/>
      <c r="F67" s="690"/>
      <c r="G67" s="691"/>
      <c r="H67" s="691"/>
      <c r="I67" s="691"/>
      <c r="J67" s="691"/>
      <c r="K67" s="691"/>
      <c r="L67" s="691"/>
      <c r="M67" s="691"/>
      <c r="N67" s="691"/>
      <c r="O67" s="691"/>
      <c r="P67" s="691"/>
      <c r="Q67" s="691"/>
      <c r="R67" s="691"/>
      <c r="S67" s="691"/>
      <c r="T67" s="691"/>
      <c r="U67" s="691"/>
      <c r="V67" s="691"/>
      <c r="W67" s="691"/>
      <c r="X67" s="691"/>
      <c r="Y67" s="692"/>
      <c r="Z67" s="692"/>
      <c r="AA67" s="13"/>
      <c r="AB67" s="40"/>
      <c r="AC67" s="678"/>
      <c r="AD67" s="545"/>
      <c r="AE67" s="543"/>
      <c r="AF67" s="539"/>
      <c r="AG67" s="724"/>
      <c r="AH67" s="724"/>
      <c r="AI67" s="724"/>
      <c r="AJ67" s="724"/>
      <c r="AK67" s="630"/>
      <c r="AL67" s="624"/>
      <c r="AM67" s="625"/>
      <c r="AN67" s="626"/>
      <c r="AO67" s="627"/>
      <c r="AP67" s="628"/>
      <c r="AQ67" s="629"/>
      <c r="AR67" s="787"/>
    </row>
    <row r="68" spans="2:44" s="374" customFormat="1" ht="20" customHeight="1">
      <c r="B68" s="552"/>
      <c r="C68" s="537"/>
      <c r="D68" s="538"/>
      <c r="E68" s="693"/>
      <c r="F68" s="687"/>
      <c r="G68" s="688"/>
      <c r="H68" s="688"/>
      <c r="I68" s="688"/>
      <c r="J68" s="688"/>
      <c r="K68" s="688"/>
      <c r="L68" s="688"/>
      <c r="M68" s="688"/>
      <c r="N68" s="688"/>
      <c r="O68" s="688"/>
      <c r="P68" s="688"/>
      <c r="Q68" s="688"/>
      <c r="R68" s="688"/>
      <c r="S68" s="688"/>
      <c r="T68" s="688"/>
      <c r="U68" s="688"/>
      <c r="V68" s="688"/>
      <c r="W68" s="688"/>
      <c r="X68" s="688"/>
      <c r="Y68" s="694"/>
      <c r="Z68" s="692"/>
      <c r="AA68" s="13"/>
      <c r="AB68" s="40"/>
      <c r="AC68" s="678"/>
      <c r="AD68" s="545"/>
      <c r="AE68" s="543"/>
      <c r="AF68" s="539"/>
      <c r="AG68" s="724"/>
      <c r="AH68" s="724"/>
      <c r="AI68" s="724"/>
      <c r="AJ68" s="724"/>
      <c r="AK68" s="630"/>
      <c r="AR68" s="708"/>
    </row>
    <row r="69" spans="2:44" s="374" customFormat="1" ht="20" customHeight="1">
      <c r="B69" s="552"/>
      <c r="C69" s="537"/>
      <c r="D69" s="538"/>
      <c r="E69" s="693"/>
      <c r="F69" s="687"/>
      <c r="G69" s="688"/>
      <c r="H69" s="688"/>
      <c r="I69" s="688"/>
      <c r="J69" s="688"/>
      <c r="K69" s="688"/>
      <c r="L69" s="688"/>
      <c r="M69" s="688"/>
      <c r="N69" s="688"/>
      <c r="O69" s="688"/>
      <c r="P69" s="688"/>
      <c r="Q69" s="688"/>
      <c r="R69" s="688"/>
      <c r="S69" s="688"/>
      <c r="T69" s="688"/>
      <c r="U69" s="688"/>
      <c r="V69" s="688"/>
      <c r="W69" s="688"/>
      <c r="X69" s="688"/>
      <c r="Y69" s="694"/>
      <c r="Z69" s="692"/>
      <c r="AA69" s="13"/>
      <c r="AB69" s="40"/>
      <c r="AC69" s="678"/>
      <c r="AD69" s="545"/>
      <c r="AE69" s="543"/>
      <c r="AF69" s="539"/>
      <c r="AG69" s="724"/>
      <c r="AH69" s="724"/>
      <c r="AI69" s="724"/>
      <c r="AJ69" s="724"/>
      <c r="AK69" s="630"/>
      <c r="AL69" s="631"/>
      <c r="AM69" s="631"/>
      <c r="AN69" s="631"/>
      <c r="AO69" s="631"/>
      <c r="AP69" s="632"/>
      <c r="AQ69" s="633"/>
    </row>
    <row r="70" spans="2:44" s="374" customFormat="1" ht="20" customHeight="1">
      <c r="B70" s="552"/>
      <c r="C70" s="537"/>
      <c r="D70" s="538"/>
      <c r="E70" s="693"/>
      <c r="F70" s="687"/>
      <c r="G70" s="688"/>
      <c r="H70" s="688"/>
      <c r="I70" s="688"/>
      <c r="J70" s="688"/>
      <c r="K70" s="688"/>
      <c r="L70" s="688"/>
      <c r="M70" s="688"/>
      <c r="N70" s="688"/>
      <c r="O70" s="688"/>
      <c r="P70" s="688"/>
      <c r="Q70" s="688"/>
      <c r="R70" s="688"/>
      <c r="S70" s="688"/>
      <c r="T70" s="688"/>
      <c r="U70" s="688"/>
      <c r="V70" s="688"/>
      <c r="W70" s="688"/>
      <c r="X70" s="688"/>
      <c r="Y70" s="694"/>
      <c r="Z70" s="692"/>
      <c r="AA70" s="13"/>
      <c r="AB70" s="40"/>
      <c r="AC70" s="678"/>
      <c r="AD70" s="545"/>
      <c r="AE70" s="543"/>
      <c r="AF70" s="539"/>
      <c r="AG70" s="724"/>
      <c r="AH70" s="724"/>
      <c r="AI70" s="724"/>
      <c r="AJ70" s="728"/>
      <c r="AK70" s="630"/>
      <c r="AL70" s="783"/>
      <c r="AM70" s="634"/>
      <c r="AN70" s="631"/>
      <c r="AO70" s="631"/>
      <c r="AP70" s="635"/>
      <c r="AQ70" s="784"/>
      <c r="AR70" s="622"/>
    </row>
    <row r="71" spans="2:44" s="374" customFormat="1" ht="20" customHeight="1">
      <c r="B71" s="552"/>
      <c r="C71" s="537"/>
      <c r="D71" s="538"/>
      <c r="E71" s="693"/>
      <c r="F71" s="687"/>
      <c r="G71" s="688"/>
      <c r="H71" s="688"/>
      <c r="I71" s="688"/>
      <c r="J71" s="688"/>
      <c r="K71" s="688"/>
      <c r="L71" s="688"/>
      <c r="M71" s="688"/>
      <c r="N71" s="688"/>
      <c r="O71" s="688"/>
      <c r="P71" s="688"/>
      <c r="Q71" s="688"/>
      <c r="R71" s="688"/>
      <c r="S71" s="688"/>
      <c r="T71" s="688"/>
      <c r="U71" s="688"/>
      <c r="V71" s="688"/>
      <c r="W71" s="688"/>
      <c r="X71" s="688"/>
      <c r="Y71" s="694"/>
      <c r="Z71" s="692"/>
      <c r="AA71" s="13"/>
      <c r="AB71" s="40"/>
      <c r="AC71" s="678"/>
      <c r="AD71" s="545"/>
      <c r="AE71" s="543"/>
      <c r="AF71" s="539"/>
      <c r="AG71" s="724"/>
      <c r="AH71" s="724"/>
      <c r="AI71" s="724"/>
      <c r="AJ71" s="724"/>
      <c r="AL71" s="783"/>
      <c r="AM71" s="634"/>
      <c r="AN71" s="631"/>
      <c r="AO71" s="631"/>
      <c r="AP71" s="635"/>
      <c r="AQ71" s="784"/>
    </row>
    <row r="72" spans="2:44" s="374" customFormat="1" ht="20" customHeight="1">
      <c r="B72" s="552"/>
      <c r="C72" s="537"/>
      <c r="D72" s="538"/>
      <c r="E72" s="693"/>
      <c r="F72" s="687"/>
      <c r="G72" s="688"/>
      <c r="H72" s="688"/>
      <c r="I72" s="688"/>
      <c r="J72" s="688"/>
      <c r="K72" s="688"/>
      <c r="L72" s="688"/>
      <c r="M72" s="688"/>
      <c r="N72" s="688"/>
      <c r="O72" s="688"/>
      <c r="P72" s="688"/>
      <c r="Q72" s="688"/>
      <c r="R72" s="688"/>
      <c r="S72" s="688"/>
      <c r="T72" s="688"/>
      <c r="U72" s="688"/>
      <c r="V72" s="688"/>
      <c r="W72" s="688"/>
      <c r="X72" s="688"/>
      <c r="Y72" s="694"/>
      <c r="Z72" s="821"/>
      <c r="AA72" s="13"/>
      <c r="AB72" s="579"/>
      <c r="AC72" s="678"/>
      <c r="AD72" s="545"/>
      <c r="AE72" s="543"/>
      <c r="AF72" s="539"/>
      <c r="AG72" s="724"/>
      <c r="AH72" s="724"/>
      <c r="AI72" s="724"/>
      <c r="AJ72" s="724"/>
    </row>
    <row r="73" spans="2:44" s="374" customFormat="1" ht="20" customHeight="1">
      <c r="B73" s="552"/>
      <c r="C73" s="537"/>
      <c r="D73" s="538"/>
      <c r="E73" s="693"/>
      <c r="F73" s="687"/>
      <c r="G73" s="688"/>
      <c r="H73" s="688"/>
      <c r="I73" s="688"/>
      <c r="J73" s="688"/>
      <c r="K73" s="688"/>
      <c r="L73" s="688"/>
      <c r="M73" s="688"/>
      <c r="N73" s="688"/>
      <c r="O73" s="688"/>
      <c r="P73" s="688"/>
      <c r="Q73" s="688"/>
      <c r="R73" s="688"/>
      <c r="S73" s="688"/>
      <c r="T73" s="688"/>
      <c r="U73" s="688"/>
      <c r="V73" s="688"/>
      <c r="W73" s="688"/>
      <c r="X73" s="688"/>
      <c r="Y73" s="694"/>
      <c r="Z73" s="692"/>
      <c r="AA73" s="13"/>
      <c r="AB73" s="579"/>
      <c r="AC73" s="678"/>
      <c r="AD73" s="545"/>
      <c r="AE73" s="543"/>
      <c r="AF73" s="539"/>
      <c r="AG73" s="724"/>
      <c r="AH73" s="724"/>
      <c r="AI73" s="724"/>
      <c r="AJ73" s="724"/>
    </row>
    <row r="74" spans="2:44" s="374" customFormat="1" ht="20" customHeight="1">
      <c r="B74" s="552"/>
      <c r="C74" s="537"/>
      <c r="D74" s="538"/>
      <c r="E74" s="693"/>
      <c r="F74" s="687"/>
      <c r="G74" s="688"/>
      <c r="H74" s="688"/>
      <c r="I74" s="688"/>
      <c r="J74" s="688"/>
      <c r="K74" s="688"/>
      <c r="L74" s="688"/>
      <c r="M74" s="688"/>
      <c r="N74" s="688"/>
      <c r="O74" s="688"/>
      <c r="P74" s="688"/>
      <c r="Q74" s="688"/>
      <c r="R74" s="688"/>
      <c r="S74" s="688"/>
      <c r="T74" s="688"/>
      <c r="U74" s="688"/>
      <c r="V74" s="688"/>
      <c r="W74" s="688"/>
      <c r="X74" s="688"/>
      <c r="Y74" s="694"/>
      <c r="Z74" s="692"/>
      <c r="AA74" s="13"/>
      <c r="AB74" s="40"/>
      <c r="AC74" s="678"/>
      <c r="AD74" s="545"/>
      <c r="AE74" s="543"/>
      <c r="AF74" s="539"/>
      <c r="AG74" s="724"/>
      <c r="AH74" s="724"/>
      <c r="AI74" s="724"/>
      <c r="AJ74" s="724"/>
    </row>
    <row r="75" spans="2:44" s="374" customFormat="1" ht="20" customHeight="1">
      <c r="B75" s="552"/>
      <c r="C75" s="537"/>
      <c r="D75" s="538"/>
      <c r="E75" s="822"/>
      <c r="F75" s="687"/>
      <c r="G75" s="688"/>
      <c r="H75" s="688"/>
      <c r="I75" s="688"/>
      <c r="J75" s="688"/>
      <c r="K75" s="688"/>
      <c r="L75" s="688"/>
      <c r="M75" s="688"/>
      <c r="N75" s="688"/>
      <c r="O75" s="780"/>
      <c r="P75" s="688"/>
      <c r="Q75" s="688"/>
      <c r="R75" s="688"/>
      <c r="S75" s="688"/>
      <c r="T75" s="688"/>
      <c r="U75" s="688"/>
      <c r="V75" s="688"/>
      <c r="W75" s="688"/>
      <c r="X75" s="688"/>
      <c r="Y75" s="694"/>
      <c r="Z75" s="692"/>
      <c r="AA75" s="13"/>
      <c r="AB75" s="40"/>
      <c r="AC75" s="678"/>
      <c r="AD75" s="545"/>
      <c r="AE75" s="543"/>
      <c r="AF75" s="539"/>
      <c r="AG75" s="724"/>
      <c r="AH75" s="724"/>
      <c r="AI75" s="724"/>
      <c r="AJ75" s="724"/>
    </row>
    <row r="76" spans="2:44" s="374" customFormat="1" ht="20" customHeight="1">
      <c r="B76" s="552"/>
      <c r="C76" s="537"/>
      <c r="D76" s="538"/>
      <c r="E76" s="693"/>
      <c r="F76" s="687"/>
      <c r="G76" s="688"/>
      <c r="H76" s="688"/>
      <c r="I76" s="688"/>
      <c r="J76" s="688"/>
      <c r="K76" s="688"/>
      <c r="L76" s="688"/>
      <c r="M76" s="688"/>
      <c r="N76" s="688"/>
      <c r="O76" s="688"/>
      <c r="P76" s="688"/>
      <c r="Q76" s="688"/>
      <c r="R76" s="688"/>
      <c r="S76" s="688"/>
      <c r="T76" s="688"/>
      <c r="U76" s="688"/>
      <c r="V76" s="688"/>
      <c r="W76" s="688"/>
      <c r="X76" s="688"/>
      <c r="Y76" s="694"/>
      <c r="Z76" s="692"/>
      <c r="AA76" s="13"/>
      <c r="AB76" s="40"/>
      <c r="AC76" s="678"/>
      <c r="AD76" s="545"/>
      <c r="AE76" s="543"/>
      <c r="AF76" s="539"/>
      <c r="AG76" s="724"/>
      <c r="AH76" s="724"/>
      <c r="AI76" s="724"/>
      <c r="AJ76" s="724"/>
      <c r="AK76" s="594"/>
      <c r="AL76" s="762"/>
      <c r="AM76" s="596"/>
      <c r="AN76" s="596"/>
      <c r="AO76" s="597"/>
      <c r="AP76" s="598"/>
      <c r="AQ76" s="636"/>
    </row>
    <row r="77" spans="2:44" s="374" customFormat="1" ht="20" customHeight="1">
      <c r="B77" s="552"/>
      <c r="C77" s="537"/>
      <c r="D77" s="538"/>
      <c r="E77" s="693"/>
      <c r="F77" s="687"/>
      <c r="G77" s="688"/>
      <c r="H77" s="688"/>
      <c r="I77" s="688"/>
      <c r="J77" s="688"/>
      <c r="K77" s="688"/>
      <c r="L77" s="688"/>
      <c r="M77" s="688"/>
      <c r="N77" s="688"/>
      <c r="O77" s="688"/>
      <c r="P77" s="688"/>
      <c r="Q77" s="688"/>
      <c r="R77" s="688"/>
      <c r="S77" s="688"/>
      <c r="T77" s="688"/>
      <c r="U77" s="688"/>
      <c r="V77" s="688"/>
      <c r="W77" s="688"/>
      <c r="X77" s="688"/>
      <c r="Y77" s="694"/>
      <c r="Z77" s="692"/>
      <c r="AA77" s="13"/>
      <c r="AB77" s="40"/>
      <c r="AC77" s="678"/>
      <c r="AD77" s="545"/>
      <c r="AE77" s="543"/>
      <c r="AF77" s="539"/>
      <c r="AG77" s="724"/>
      <c r="AH77" s="724"/>
      <c r="AI77" s="724"/>
      <c r="AJ77" s="724"/>
      <c r="AK77" s="630"/>
      <c r="AL77" s="1178"/>
      <c r="AM77" s="1179"/>
      <c r="AN77" s="1179"/>
      <c r="AO77" s="1179"/>
      <c r="AP77" s="1179"/>
      <c r="AQ77" s="1180"/>
    </row>
    <row r="78" spans="2:44" s="374" customFormat="1" ht="20" customHeight="1" thickBot="1">
      <c r="B78" s="552"/>
      <c r="C78" s="537"/>
      <c r="D78" s="538"/>
      <c r="E78" s="693"/>
      <c r="F78" s="687"/>
      <c r="G78" s="688"/>
      <c r="H78" s="688"/>
      <c r="I78" s="688"/>
      <c r="J78" s="688"/>
      <c r="K78" s="688"/>
      <c r="L78" s="688"/>
      <c r="M78" s="688"/>
      <c r="N78" s="688"/>
      <c r="O78" s="688"/>
      <c r="P78" s="688"/>
      <c r="Q78" s="688"/>
      <c r="R78" s="688"/>
      <c r="S78" s="688"/>
      <c r="T78" s="688"/>
      <c r="U78" s="688"/>
      <c r="V78" s="688"/>
      <c r="W78" s="688"/>
      <c r="X78" s="688"/>
      <c r="Y78" s="694"/>
      <c r="Z78" s="692"/>
      <c r="AA78" s="13"/>
      <c r="AB78" s="40"/>
      <c r="AC78" s="678"/>
      <c r="AD78" s="545"/>
      <c r="AE78" s="543"/>
      <c r="AF78" s="539"/>
      <c r="AG78" s="724"/>
      <c r="AH78" s="724"/>
      <c r="AI78" s="724"/>
      <c r="AJ78" s="724"/>
      <c r="AK78" s="630"/>
      <c r="AL78" s="637"/>
      <c r="AM78" s="638"/>
      <c r="AN78" s="639"/>
      <c r="AO78" s="638"/>
      <c r="AP78" s="640"/>
      <c r="AQ78" s="818"/>
    </row>
    <row r="79" spans="2:44" s="374" customFormat="1" ht="20" customHeight="1">
      <c r="B79" s="552"/>
      <c r="C79" s="537"/>
      <c r="D79" s="538"/>
      <c r="E79" s="693"/>
      <c r="F79" s="687"/>
      <c r="G79" s="688"/>
      <c r="H79" s="688"/>
      <c r="I79" s="688"/>
      <c r="J79" s="688"/>
      <c r="K79" s="688"/>
      <c r="L79" s="688"/>
      <c r="M79" s="688"/>
      <c r="N79" s="688"/>
      <c r="O79" s="688"/>
      <c r="P79" s="688"/>
      <c r="Q79" s="688"/>
      <c r="R79" s="688"/>
      <c r="S79" s="688"/>
      <c r="T79" s="688"/>
      <c r="U79" s="688"/>
      <c r="V79" s="688"/>
      <c r="W79" s="688"/>
      <c r="X79" s="688"/>
      <c r="Y79" s="694"/>
      <c r="Z79" s="692"/>
      <c r="AA79" s="13"/>
      <c r="AB79" s="579"/>
      <c r="AC79" s="678"/>
      <c r="AD79" s="545"/>
      <c r="AE79" s="543"/>
      <c r="AF79" s="539"/>
      <c r="AG79" s="724"/>
      <c r="AH79" s="724"/>
      <c r="AI79" s="724"/>
      <c r="AJ79" s="724"/>
      <c r="AK79" s="630"/>
      <c r="AL79" s="641"/>
      <c r="AM79" s="642"/>
      <c r="AN79" s="643"/>
      <c r="AO79" s="642"/>
      <c r="AP79" s="640"/>
      <c r="AQ79" s="818"/>
    </row>
    <row r="80" spans="2:44" s="374" customFormat="1" ht="20" customHeight="1">
      <c r="B80" s="552"/>
      <c r="C80" s="537"/>
      <c r="D80" s="538"/>
      <c r="E80" s="693"/>
      <c r="F80" s="687"/>
      <c r="G80" s="688"/>
      <c r="H80" s="688"/>
      <c r="I80" s="688"/>
      <c r="J80" s="688"/>
      <c r="K80" s="688"/>
      <c r="L80" s="688"/>
      <c r="M80" s="688"/>
      <c r="N80" s="688"/>
      <c r="O80" s="688"/>
      <c r="P80" s="688"/>
      <c r="Q80" s="688"/>
      <c r="R80" s="688"/>
      <c r="S80" s="688"/>
      <c r="T80" s="688"/>
      <c r="U80" s="688"/>
      <c r="V80" s="688"/>
      <c r="W80" s="688"/>
      <c r="X80" s="688"/>
      <c r="Y80" s="694"/>
      <c r="Z80" s="692"/>
      <c r="AA80" s="13"/>
      <c r="AB80" s="40"/>
      <c r="AC80" s="678"/>
      <c r="AD80" s="545"/>
      <c r="AE80" s="543"/>
      <c r="AF80" s="539"/>
      <c r="AG80" s="724"/>
      <c r="AH80" s="724"/>
      <c r="AI80" s="724"/>
      <c r="AJ80" s="724"/>
      <c r="AK80" s="630"/>
      <c r="AL80" s="611"/>
      <c r="AM80" s="791"/>
      <c r="AN80" s="613"/>
      <c r="AO80" s="536"/>
      <c r="AP80" s="614"/>
      <c r="AQ80" s="645"/>
    </row>
    <row r="81" spans="2:44" s="374" customFormat="1" ht="20" customHeight="1">
      <c r="B81" s="552"/>
      <c r="C81" s="537"/>
      <c r="D81" s="538"/>
      <c r="E81" s="693"/>
      <c r="F81" s="687"/>
      <c r="G81" s="688"/>
      <c r="H81" s="688"/>
      <c r="I81" s="688"/>
      <c r="J81" s="688"/>
      <c r="K81" s="688"/>
      <c r="L81" s="688"/>
      <c r="M81" s="688"/>
      <c r="N81" s="688"/>
      <c r="O81" s="688"/>
      <c r="P81" s="688"/>
      <c r="Q81" s="688"/>
      <c r="R81" s="688"/>
      <c r="S81" s="688"/>
      <c r="T81" s="688"/>
      <c r="U81" s="688"/>
      <c r="V81" s="688"/>
      <c r="W81" s="688"/>
      <c r="X81" s="688"/>
      <c r="Y81" s="694"/>
      <c r="Z81" s="692"/>
      <c r="AA81" s="13"/>
      <c r="AB81" s="40"/>
      <c r="AC81" s="678"/>
      <c r="AD81" s="545"/>
      <c r="AE81" s="543"/>
      <c r="AF81" s="539"/>
      <c r="AG81" s="724"/>
      <c r="AH81" s="724"/>
      <c r="AI81" s="724"/>
      <c r="AJ81" s="724"/>
      <c r="AK81" s="630"/>
      <c r="AL81" s="611"/>
      <c r="AM81" s="616"/>
      <c r="AN81" s="613"/>
      <c r="AO81" s="536"/>
      <c r="AP81" s="614"/>
      <c r="AQ81" s="646"/>
    </row>
    <row r="82" spans="2:44" s="374" customFormat="1" ht="20" customHeight="1">
      <c r="B82" s="552"/>
      <c r="C82" s="537"/>
      <c r="D82" s="538"/>
      <c r="E82" s="693"/>
      <c r="F82" s="687"/>
      <c r="G82" s="688"/>
      <c r="H82" s="688"/>
      <c r="I82" s="688"/>
      <c r="J82" s="688"/>
      <c r="K82" s="688"/>
      <c r="L82" s="688"/>
      <c r="M82" s="688"/>
      <c r="N82" s="688"/>
      <c r="O82" s="688"/>
      <c r="P82" s="688"/>
      <c r="Q82" s="688"/>
      <c r="R82" s="688"/>
      <c r="S82" s="688"/>
      <c r="T82" s="688"/>
      <c r="U82" s="688"/>
      <c r="V82" s="688"/>
      <c r="W82" s="688"/>
      <c r="X82" s="688"/>
      <c r="Y82" s="694"/>
      <c r="Z82" s="692"/>
      <c r="AA82" s="13"/>
      <c r="AB82" s="40"/>
      <c r="AC82" s="678"/>
      <c r="AD82" s="545"/>
      <c r="AE82" s="543"/>
      <c r="AF82" s="539"/>
      <c r="AG82" s="724"/>
      <c r="AH82" s="724"/>
      <c r="AI82" s="724"/>
      <c r="AJ82" s="724"/>
      <c r="AK82" s="630"/>
      <c r="AL82" s="611"/>
      <c r="AM82" s="612"/>
      <c r="AN82" s="613"/>
      <c r="AO82" s="536"/>
      <c r="AP82" s="614"/>
      <c r="AQ82" s="615"/>
    </row>
    <row r="83" spans="2:44" s="374" customFormat="1" ht="20" customHeight="1">
      <c r="B83" s="552"/>
      <c r="C83" s="537"/>
      <c r="D83" s="538"/>
      <c r="E83" s="693"/>
      <c r="F83" s="687"/>
      <c r="G83" s="688"/>
      <c r="H83" s="688"/>
      <c r="I83" s="688"/>
      <c r="J83" s="688"/>
      <c r="K83" s="688"/>
      <c r="L83" s="688"/>
      <c r="M83" s="688"/>
      <c r="N83" s="688"/>
      <c r="O83" s="688"/>
      <c r="P83" s="688"/>
      <c r="Q83" s="688"/>
      <c r="R83" s="688"/>
      <c r="S83" s="688"/>
      <c r="T83" s="688"/>
      <c r="U83" s="688"/>
      <c r="V83" s="688"/>
      <c r="W83" s="688"/>
      <c r="X83" s="688"/>
      <c r="Y83" s="694"/>
      <c r="Z83" s="692"/>
      <c r="AA83" s="13"/>
      <c r="AB83" s="40"/>
      <c r="AC83" s="678"/>
      <c r="AD83" s="545"/>
      <c r="AE83" s="543"/>
      <c r="AF83" s="539"/>
      <c r="AG83" s="724"/>
      <c r="AH83" s="724"/>
      <c r="AI83" s="724"/>
      <c r="AJ83" s="724"/>
      <c r="AL83" s="611"/>
      <c r="AM83" s="616"/>
      <c r="AN83" s="613"/>
      <c r="AO83" s="536"/>
      <c r="AP83" s="614"/>
      <c r="AQ83" s="615"/>
    </row>
    <row r="84" spans="2:44" s="374" customFormat="1" ht="20" customHeight="1">
      <c r="B84" s="552"/>
      <c r="C84" s="537"/>
      <c r="D84" s="538"/>
      <c r="E84" s="693"/>
      <c r="F84" s="687"/>
      <c r="G84" s="688"/>
      <c r="H84" s="688"/>
      <c r="I84" s="688"/>
      <c r="J84" s="688"/>
      <c r="K84" s="688"/>
      <c r="L84" s="688"/>
      <c r="M84" s="688"/>
      <c r="N84" s="688"/>
      <c r="O84" s="688"/>
      <c r="P84" s="688"/>
      <c r="Q84" s="688"/>
      <c r="R84" s="688"/>
      <c r="S84" s="688"/>
      <c r="T84" s="688"/>
      <c r="U84" s="688"/>
      <c r="V84" s="688"/>
      <c r="W84" s="688"/>
      <c r="X84" s="688"/>
      <c r="Y84" s="694"/>
      <c r="Z84" s="692"/>
      <c r="AA84" s="13"/>
      <c r="AB84" s="579"/>
      <c r="AC84" s="678"/>
      <c r="AD84" s="545"/>
      <c r="AE84" s="543"/>
      <c r="AF84" s="539"/>
      <c r="AG84" s="724"/>
      <c r="AH84" s="724"/>
      <c r="AI84" s="724"/>
      <c r="AJ84" s="724"/>
      <c r="AL84" s="641"/>
      <c r="AM84" s="642"/>
      <c r="AN84" s="643"/>
      <c r="AO84" s="642"/>
      <c r="AP84" s="640"/>
      <c r="AQ84" s="818"/>
    </row>
    <row r="85" spans="2:44" s="374" customFormat="1" ht="20" customHeight="1">
      <c r="B85" s="552"/>
      <c r="C85" s="537"/>
      <c r="D85" s="538"/>
      <c r="E85" s="695"/>
      <c r="F85" s="687"/>
      <c r="G85" s="688"/>
      <c r="H85" s="688"/>
      <c r="I85" s="688"/>
      <c r="J85" s="688"/>
      <c r="K85" s="688"/>
      <c r="L85" s="688"/>
      <c r="M85" s="688"/>
      <c r="N85" s="688"/>
      <c r="O85" s="688"/>
      <c r="P85" s="688"/>
      <c r="Q85" s="688"/>
      <c r="R85" s="688"/>
      <c r="S85" s="688"/>
      <c r="T85" s="688"/>
      <c r="U85" s="688"/>
      <c r="V85" s="688"/>
      <c r="W85" s="688"/>
      <c r="X85" s="688"/>
      <c r="Y85" s="694"/>
      <c r="Z85" s="692"/>
      <c r="AA85" s="13"/>
      <c r="AB85" s="40"/>
      <c r="AC85" s="678"/>
      <c r="AD85" s="545"/>
      <c r="AE85" s="543"/>
      <c r="AF85" s="539"/>
      <c r="AG85" s="724"/>
      <c r="AH85" s="724"/>
      <c r="AI85" s="724"/>
      <c r="AJ85" s="724"/>
      <c r="AK85" s="594"/>
      <c r="AL85" s="611"/>
      <c r="AM85" s="616"/>
      <c r="AN85" s="613"/>
      <c r="AO85" s="788"/>
      <c r="AP85" s="614"/>
      <c r="AQ85" s="623"/>
      <c r="AR85" s="787"/>
    </row>
    <row r="86" spans="2:44" s="374" customFormat="1" ht="20" customHeight="1">
      <c r="B86" s="552"/>
      <c r="C86" s="537"/>
      <c r="D86" s="538"/>
      <c r="E86" s="696"/>
      <c r="F86" s="687"/>
      <c r="G86" s="688"/>
      <c r="H86" s="688"/>
      <c r="I86" s="688"/>
      <c r="J86" s="688"/>
      <c r="K86" s="688"/>
      <c r="L86" s="688"/>
      <c r="M86" s="688"/>
      <c r="N86" s="688"/>
      <c r="O86" s="688"/>
      <c r="P86" s="688"/>
      <c r="Q86" s="688"/>
      <c r="R86" s="688"/>
      <c r="S86" s="688"/>
      <c r="T86" s="688"/>
      <c r="U86" s="688"/>
      <c r="V86" s="688"/>
      <c r="W86" s="688"/>
      <c r="X86" s="688"/>
      <c r="Y86" s="694"/>
      <c r="Z86" s="692"/>
      <c r="AA86" s="13"/>
      <c r="AB86" s="579"/>
      <c r="AC86" s="678"/>
      <c r="AD86" s="545"/>
      <c r="AE86" s="543"/>
      <c r="AF86" s="539"/>
      <c r="AG86" s="724"/>
      <c r="AH86" s="724"/>
      <c r="AI86" s="724"/>
      <c r="AJ86" s="724"/>
      <c r="AK86" s="630"/>
      <c r="AL86" s="624"/>
      <c r="AM86" s="625"/>
      <c r="AN86" s="626"/>
      <c r="AO86" s="627"/>
      <c r="AP86" s="628"/>
      <c r="AQ86" s="629"/>
      <c r="AR86" s="708"/>
    </row>
    <row r="87" spans="2:44" s="374" customFormat="1" ht="20" customHeight="1">
      <c r="B87" s="552"/>
      <c r="C87" s="537"/>
      <c r="D87" s="538"/>
      <c r="E87" s="689"/>
      <c r="F87" s="697"/>
      <c r="G87" s="698"/>
      <c r="H87" s="698"/>
      <c r="I87" s="698"/>
      <c r="J87" s="698"/>
      <c r="K87" s="698"/>
      <c r="L87" s="698"/>
      <c r="M87" s="698"/>
      <c r="N87" s="698"/>
      <c r="O87" s="698"/>
      <c r="P87" s="698"/>
      <c r="Q87" s="698"/>
      <c r="R87" s="698"/>
      <c r="S87" s="698"/>
      <c r="T87" s="698"/>
      <c r="U87" s="698"/>
      <c r="V87" s="698"/>
      <c r="W87" s="698"/>
      <c r="X87" s="698"/>
      <c r="Y87" s="692"/>
      <c r="Z87" s="692"/>
      <c r="AA87" s="13"/>
      <c r="AB87" s="40"/>
      <c r="AC87" s="678"/>
      <c r="AD87" s="545"/>
      <c r="AE87" s="543"/>
      <c r="AF87" s="539"/>
      <c r="AG87" s="724"/>
      <c r="AH87" s="724"/>
      <c r="AI87" s="724"/>
      <c r="AJ87" s="724"/>
      <c r="AK87" s="630"/>
      <c r="AR87" s="708"/>
    </row>
    <row r="88" spans="2:44" s="374" customFormat="1" ht="20" customHeight="1">
      <c r="B88" s="552"/>
      <c r="C88" s="537"/>
      <c r="D88" s="538"/>
      <c r="E88" s="689"/>
      <c r="F88" s="699"/>
      <c r="G88" s="692"/>
      <c r="H88" s="821"/>
      <c r="I88" s="692"/>
      <c r="J88" s="692"/>
      <c r="K88" s="692"/>
      <c r="L88" s="823"/>
      <c r="M88" s="692"/>
      <c r="N88" s="692"/>
      <c r="O88" s="692"/>
      <c r="P88" s="692"/>
      <c r="Q88" s="692"/>
      <c r="R88" s="821"/>
      <c r="S88" s="692"/>
      <c r="T88" s="692"/>
      <c r="U88" s="692"/>
      <c r="V88" s="692"/>
      <c r="W88" s="692"/>
      <c r="X88" s="692"/>
      <c r="Y88" s="692"/>
      <c r="Z88" s="692"/>
      <c r="AA88" s="13"/>
      <c r="AB88" s="40"/>
      <c r="AC88" s="678"/>
      <c r="AD88" s="545"/>
      <c r="AE88" s="543"/>
      <c r="AF88" s="539"/>
      <c r="AG88" s="724"/>
      <c r="AH88" s="724"/>
      <c r="AI88" s="724"/>
      <c r="AJ88" s="724"/>
      <c r="AK88" s="630"/>
      <c r="AL88" s="631"/>
      <c r="AM88" s="631"/>
      <c r="AN88" s="631"/>
      <c r="AO88" s="631"/>
      <c r="AP88" s="632"/>
      <c r="AQ88" s="633"/>
      <c r="AR88" s="708"/>
    </row>
    <row r="89" spans="2:44" s="374" customFormat="1" ht="20" customHeight="1">
      <c r="B89" s="552"/>
      <c r="C89" s="537"/>
      <c r="D89" s="538"/>
      <c r="E89" s="689"/>
      <c r="F89" s="699"/>
      <c r="G89" s="692"/>
      <c r="H89" s="692"/>
      <c r="I89" s="692"/>
      <c r="J89" s="692"/>
      <c r="K89" s="692"/>
      <c r="L89" s="692"/>
      <c r="M89" s="692"/>
      <c r="N89" s="692"/>
      <c r="O89" s="692"/>
      <c r="P89" s="692"/>
      <c r="Q89" s="692"/>
      <c r="R89" s="692"/>
      <c r="S89" s="692"/>
      <c r="T89" s="692"/>
      <c r="U89" s="692"/>
      <c r="V89" s="692"/>
      <c r="W89" s="692"/>
      <c r="X89" s="692"/>
      <c r="Y89" s="692"/>
      <c r="Z89" s="692"/>
      <c r="AA89" s="13"/>
      <c r="AB89" s="40"/>
      <c r="AC89" s="678"/>
      <c r="AD89" s="545"/>
      <c r="AE89" s="543"/>
      <c r="AF89" s="539"/>
      <c r="AG89" s="724"/>
      <c r="AH89" s="724"/>
      <c r="AI89" s="724"/>
      <c r="AJ89" s="724"/>
      <c r="AK89" s="594"/>
      <c r="AL89" s="762"/>
      <c r="AM89" s="596"/>
      <c r="AN89" s="596"/>
      <c r="AO89" s="597"/>
      <c r="AP89" s="598"/>
      <c r="AQ89" s="636"/>
      <c r="AR89" s="622"/>
    </row>
    <row r="90" spans="2:44" s="374" customFormat="1" ht="20" customHeight="1">
      <c r="B90" s="552"/>
      <c r="C90" s="537"/>
      <c r="D90" s="538"/>
      <c r="E90" s="686"/>
      <c r="F90" s="687"/>
      <c r="G90" s="688"/>
      <c r="H90" s="688"/>
      <c r="I90" s="688"/>
      <c r="J90" s="688"/>
      <c r="K90" s="688"/>
      <c r="L90" s="688"/>
      <c r="M90" s="688"/>
      <c r="N90" s="688"/>
      <c r="O90" s="688"/>
      <c r="P90" s="688"/>
      <c r="Q90" s="688"/>
      <c r="R90" s="688"/>
      <c r="S90" s="688"/>
      <c r="U90" s="688"/>
      <c r="V90" s="688"/>
      <c r="W90" s="703"/>
      <c r="X90" s="688"/>
      <c r="Y90" s="688"/>
      <c r="Z90" s="688"/>
      <c r="AA90" s="13"/>
      <c r="AB90" s="40"/>
      <c r="AC90" s="678"/>
      <c r="AD90" s="545"/>
      <c r="AE90" s="543"/>
      <c r="AF90" s="539"/>
      <c r="AG90" s="724"/>
      <c r="AH90" s="724"/>
      <c r="AI90" s="724"/>
      <c r="AJ90" s="724"/>
      <c r="AK90" s="630"/>
      <c r="AL90" s="1178"/>
      <c r="AM90" s="1179"/>
      <c r="AN90" s="1179"/>
      <c r="AO90" s="1179"/>
      <c r="AP90" s="1179"/>
      <c r="AQ90" s="1180"/>
      <c r="AR90" s="708"/>
    </row>
    <row r="91" spans="2:44" s="374" customFormat="1" ht="20" customHeight="1" thickBot="1">
      <c r="B91" s="552"/>
      <c r="C91" s="537"/>
      <c r="D91" s="538"/>
      <c r="E91" s="538"/>
      <c r="F91" s="585"/>
      <c r="G91" s="13"/>
      <c r="H91" s="13"/>
      <c r="I91" s="13"/>
      <c r="J91" s="13"/>
      <c r="K91" s="13"/>
      <c r="L91" s="13"/>
      <c r="M91" s="13"/>
      <c r="N91" s="13"/>
      <c r="O91" s="13"/>
      <c r="P91" s="13"/>
      <c r="Q91" s="13"/>
      <c r="R91" s="13"/>
      <c r="S91" s="535"/>
      <c r="T91" s="13"/>
      <c r="U91" s="13"/>
      <c r="V91" s="13"/>
      <c r="W91" s="13"/>
      <c r="X91" s="703"/>
      <c r="Y91" s="780"/>
      <c r="Z91" s="13"/>
      <c r="AA91" s="13"/>
      <c r="AB91" s="40"/>
      <c r="AC91" s="678"/>
      <c r="AD91" s="545"/>
      <c r="AE91" s="543"/>
      <c r="AF91" s="539"/>
      <c r="AG91" s="724"/>
      <c r="AH91" s="724"/>
      <c r="AI91" s="724"/>
      <c r="AJ91" s="724"/>
      <c r="AK91" s="630"/>
      <c r="AL91" s="637"/>
      <c r="AM91" s="638"/>
      <c r="AN91" s="639"/>
      <c r="AO91" s="638"/>
      <c r="AP91" s="640"/>
      <c r="AQ91" s="818"/>
    </row>
    <row r="92" spans="2:44" s="374" customFormat="1" ht="20" customHeight="1">
      <c r="B92" s="552"/>
      <c r="C92" s="537"/>
      <c r="D92" s="538"/>
      <c r="E92" s="538"/>
      <c r="F92" s="585"/>
      <c r="G92" s="13"/>
      <c r="H92" s="13"/>
      <c r="I92" s="13"/>
      <c r="J92" s="13"/>
      <c r="K92" s="13"/>
      <c r="L92" s="13"/>
      <c r="M92" s="13"/>
      <c r="N92" s="13"/>
      <c r="O92" s="13"/>
      <c r="P92" s="13"/>
      <c r="Q92" s="13"/>
      <c r="R92" s="13"/>
      <c r="S92" s="535"/>
      <c r="T92" s="13"/>
      <c r="U92" s="13"/>
      <c r="V92" s="13"/>
      <c r="W92" s="13"/>
      <c r="Y92" s="703"/>
      <c r="Z92" s="780"/>
      <c r="AA92" s="13"/>
      <c r="AB92" s="40"/>
      <c r="AC92" s="678"/>
      <c r="AD92" s="545"/>
      <c r="AE92" s="543"/>
      <c r="AF92" s="539"/>
      <c r="AG92" s="724"/>
      <c r="AH92" s="724"/>
      <c r="AI92" s="724"/>
      <c r="AJ92" s="724"/>
      <c r="AK92" s="630"/>
      <c r="AL92" s="641"/>
      <c r="AM92" s="642"/>
      <c r="AN92" s="643"/>
      <c r="AO92" s="642"/>
      <c r="AP92" s="640"/>
      <c r="AQ92" s="818"/>
    </row>
    <row r="93" spans="2:44" s="374" customFormat="1" ht="20" customHeight="1">
      <c r="B93" s="552"/>
      <c r="C93" s="537"/>
      <c r="D93" s="538"/>
      <c r="E93" s="538"/>
      <c r="F93" s="585"/>
      <c r="G93" s="13"/>
      <c r="H93" s="13"/>
      <c r="I93" s="13"/>
      <c r="J93" s="13"/>
      <c r="K93" s="13"/>
      <c r="L93" s="13"/>
      <c r="M93" s="13"/>
      <c r="N93" s="13"/>
      <c r="O93" s="13"/>
      <c r="P93" s="13"/>
      <c r="Q93" s="13"/>
      <c r="R93" s="13"/>
      <c r="S93" s="535"/>
      <c r="T93" s="13"/>
      <c r="U93" s="13"/>
      <c r="V93" s="13"/>
      <c r="W93" s="13"/>
      <c r="Y93" s="703"/>
      <c r="Z93" s="780"/>
      <c r="AA93" s="13"/>
      <c r="AB93" s="40"/>
      <c r="AC93" s="678"/>
      <c r="AD93" s="545"/>
      <c r="AE93" s="543"/>
      <c r="AF93" s="539"/>
      <c r="AG93" s="724"/>
      <c r="AH93" s="724"/>
      <c r="AI93" s="724"/>
      <c r="AJ93" s="724"/>
      <c r="AK93" s="630"/>
      <c r="AL93" s="611"/>
      <c r="AM93" s="791"/>
      <c r="AN93" s="613"/>
      <c r="AO93" s="536"/>
      <c r="AP93" s="614"/>
      <c r="AQ93" s="645"/>
    </row>
    <row r="94" spans="2:44" s="374" customFormat="1" ht="20" customHeight="1">
      <c r="B94" s="552"/>
      <c r="C94" s="537"/>
      <c r="D94" s="538"/>
      <c r="E94" s="538"/>
      <c r="F94" s="585"/>
      <c r="G94" s="13"/>
      <c r="H94" s="13"/>
      <c r="I94" s="13"/>
      <c r="J94" s="13"/>
      <c r="K94" s="13"/>
      <c r="L94" s="13"/>
      <c r="M94" s="13"/>
      <c r="N94" s="13"/>
      <c r="O94" s="13"/>
      <c r="P94" s="13"/>
      <c r="Q94" s="13"/>
      <c r="R94" s="13"/>
      <c r="S94" s="13"/>
      <c r="T94" s="13"/>
      <c r="U94" s="13"/>
      <c r="V94" s="13"/>
      <c r="W94" s="13"/>
      <c r="X94" s="13"/>
      <c r="Y94" s="13"/>
      <c r="Z94" s="13"/>
      <c r="AA94" s="13"/>
      <c r="AB94" s="40"/>
      <c r="AC94" s="678"/>
      <c r="AD94" s="545"/>
      <c r="AE94" s="543"/>
      <c r="AF94" s="539"/>
      <c r="AG94" s="724"/>
      <c r="AH94" s="724"/>
      <c r="AI94" s="724"/>
      <c r="AJ94" s="724"/>
      <c r="AK94" s="630"/>
      <c r="AL94" s="611"/>
      <c r="AM94" s="616"/>
      <c r="AN94" s="613"/>
      <c r="AO94" s="536"/>
      <c r="AP94" s="614"/>
      <c r="AQ94" s="646"/>
      <c r="AR94" s="708"/>
    </row>
    <row r="95" spans="2:44" ht="14">
      <c r="AK95" s="630"/>
      <c r="AL95" s="611"/>
      <c r="AM95" s="612"/>
      <c r="AN95" s="613"/>
      <c r="AO95" s="536"/>
      <c r="AP95" s="614"/>
      <c r="AQ95" s="615"/>
      <c r="AR95" s="844"/>
    </row>
    <row r="96" spans="2:44" ht="14">
      <c r="AK96" s="374"/>
      <c r="AL96" s="611"/>
      <c r="AM96" s="616"/>
      <c r="AN96" s="613"/>
      <c r="AO96" s="536"/>
      <c r="AP96" s="614"/>
      <c r="AQ96" s="615"/>
      <c r="AR96" s="844"/>
    </row>
    <row r="97" spans="37:43" ht="15">
      <c r="AK97" s="374"/>
      <c r="AL97" s="641"/>
      <c r="AM97" s="642"/>
      <c r="AN97" s="643"/>
      <c r="AO97" s="642"/>
      <c r="AP97" s="640"/>
      <c r="AQ97" s="818"/>
    </row>
    <row r="98" spans="37:43" ht="14">
      <c r="AK98" s="594"/>
      <c r="AL98" s="611"/>
      <c r="AM98" s="616"/>
      <c r="AN98" s="613"/>
      <c r="AO98" s="788"/>
      <c r="AP98" s="614"/>
      <c r="AQ98" s="623"/>
    </row>
    <row r="99" spans="37:43" ht="14">
      <c r="AK99" s="630"/>
      <c r="AL99" s="611"/>
      <c r="AM99" s="616"/>
      <c r="AN99" s="613"/>
      <c r="AO99" s="788"/>
      <c r="AP99" s="614"/>
      <c r="AQ99" s="623"/>
    </row>
    <row r="100" spans="37:43" ht="14">
      <c r="AL100" s="624"/>
      <c r="AM100" s="625"/>
      <c r="AN100" s="626"/>
      <c r="AO100" s="627"/>
      <c r="AP100" s="628"/>
      <c r="AQ100" s="629"/>
    </row>
  </sheetData>
  <mergeCells count="10">
    <mergeCell ref="D54:E54"/>
    <mergeCell ref="AL58:AQ58"/>
    <mergeCell ref="AL77:AQ77"/>
    <mergeCell ref="AL90:AQ90"/>
    <mergeCell ref="B1:AF1"/>
    <mergeCell ref="C10:AB10"/>
    <mergeCell ref="AC10:AD10"/>
    <mergeCell ref="C11:AB22"/>
    <mergeCell ref="AL27:AQ27"/>
    <mergeCell ref="AL43:AQ43"/>
  </mergeCells>
  <pageMargins left="0.51180555555555596" right="0.43263888888888902" top="0.94374999999999998" bottom="0.59027777777777801" header="0.59027777777777801" footer="0.59027777777777801"/>
  <pageSetup paperSize="256" scale="10"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W52"/>
  <sheetViews>
    <sheetView view="pageBreakPreview" zoomScale="80" zoomScaleNormal="100" zoomScaleSheetLayoutView="80" workbookViewId="0">
      <selection activeCell="Z36" sqref="Z36"/>
    </sheetView>
  </sheetViews>
  <sheetFormatPr baseColWidth="10" defaultColWidth="9" defaultRowHeight="14"/>
  <cols>
    <col min="1" max="1" width="1.5" style="131" customWidth="1"/>
    <col min="2" max="2" width="3.83203125" style="130" customWidth="1"/>
    <col min="3" max="3" width="2.5" style="130" customWidth="1"/>
    <col min="4" max="4" width="15.5" style="130" customWidth="1"/>
    <col min="5" max="5" width="21.33203125" style="130" customWidth="1"/>
    <col min="6" max="6" width="8.5" style="130" customWidth="1"/>
    <col min="7" max="7" width="7.1640625" style="130" customWidth="1"/>
    <col min="8" max="20" width="3" style="130" customWidth="1"/>
    <col min="21" max="21" width="4.5" style="130" customWidth="1"/>
    <col min="22" max="23" width="3.5" style="130" customWidth="1"/>
    <col min="24" max="24" width="1.1640625" style="131" customWidth="1"/>
    <col min="25" max="261" width="9.1640625" style="131"/>
    <col min="262" max="262" width="3.83203125" style="131" customWidth="1"/>
    <col min="263" max="263" width="2.5" style="131" customWidth="1"/>
    <col min="264" max="264" width="15.5" style="131" customWidth="1"/>
    <col min="265" max="265" width="12" style="131" customWidth="1"/>
    <col min="266" max="266" width="7.5" style="131" customWidth="1"/>
    <col min="267" max="267" width="7.1640625" style="131" customWidth="1"/>
    <col min="268" max="276" width="3" style="131" customWidth="1"/>
    <col min="277" max="277" width="3.33203125" style="131" customWidth="1"/>
    <col min="278" max="279" width="3.5" style="131" customWidth="1"/>
    <col min="280" max="517" width="9.1640625" style="131"/>
    <col min="518" max="518" width="3.83203125" style="131" customWidth="1"/>
    <col min="519" max="519" width="2.5" style="131" customWidth="1"/>
    <col min="520" max="520" width="15.5" style="131" customWidth="1"/>
    <col min="521" max="521" width="12" style="131" customWidth="1"/>
    <col min="522" max="522" width="7.5" style="131" customWidth="1"/>
    <col min="523" max="523" width="7.1640625" style="131" customWidth="1"/>
    <col min="524" max="532" width="3" style="131" customWidth="1"/>
    <col min="533" max="533" width="3.33203125" style="131" customWidth="1"/>
    <col min="534" max="535" width="3.5" style="131" customWidth="1"/>
    <col min="536" max="773" width="9.1640625" style="131"/>
    <col min="774" max="774" width="3.83203125" style="131" customWidth="1"/>
    <col min="775" max="775" width="2.5" style="131" customWidth="1"/>
    <col min="776" max="776" width="15.5" style="131" customWidth="1"/>
    <col min="777" max="777" width="12" style="131" customWidth="1"/>
    <col min="778" max="778" width="7.5" style="131" customWidth="1"/>
    <col min="779" max="779" width="7.1640625" style="131" customWidth="1"/>
    <col min="780" max="788" width="3" style="131" customWidth="1"/>
    <col min="789" max="789" width="3.33203125" style="131" customWidth="1"/>
    <col min="790" max="791" width="3.5" style="131" customWidth="1"/>
    <col min="792" max="1029" width="9.1640625" style="131"/>
    <col min="1030" max="1030" width="3.83203125" style="131" customWidth="1"/>
    <col min="1031" max="1031" width="2.5" style="131" customWidth="1"/>
    <col min="1032" max="1032" width="15.5" style="131" customWidth="1"/>
    <col min="1033" max="1033" width="12" style="131" customWidth="1"/>
    <col min="1034" max="1034" width="7.5" style="131" customWidth="1"/>
    <col min="1035" max="1035" width="7.1640625" style="131" customWidth="1"/>
    <col min="1036" max="1044" width="3" style="131" customWidth="1"/>
    <col min="1045" max="1045" width="3.33203125" style="131" customWidth="1"/>
    <col min="1046" max="1047" width="3.5" style="131" customWidth="1"/>
    <col min="1048" max="1285" width="9.1640625" style="131"/>
    <col min="1286" max="1286" width="3.83203125" style="131" customWidth="1"/>
    <col min="1287" max="1287" width="2.5" style="131" customWidth="1"/>
    <col min="1288" max="1288" width="15.5" style="131" customWidth="1"/>
    <col min="1289" max="1289" width="12" style="131" customWidth="1"/>
    <col min="1290" max="1290" width="7.5" style="131" customWidth="1"/>
    <col min="1291" max="1291" width="7.1640625" style="131" customWidth="1"/>
    <col min="1292" max="1300" width="3" style="131" customWidth="1"/>
    <col min="1301" max="1301" width="3.33203125" style="131" customWidth="1"/>
    <col min="1302" max="1303" width="3.5" style="131" customWidth="1"/>
    <col min="1304" max="1541" width="9.1640625" style="131"/>
    <col min="1542" max="1542" width="3.83203125" style="131" customWidth="1"/>
    <col min="1543" max="1543" width="2.5" style="131" customWidth="1"/>
    <col min="1544" max="1544" width="15.5" style="131" customWidth="1"/>
    <col min="1545" max="1545" width="12" style="131" customWidth="1"/>
    <col min="1546" max="1546" width="7.5" style="131" customWidth="1"/>
    <col min="1547" max="1547" width="7.1640625" style="131" customWidth="1"/>
    <col min="1548" max="1556" width="3" style="131" customWidth="1"/>
    <col min="1557" max="1557" width="3.33203125" style="131" customWidth="1"/>
    <col min="1558" max="1559" width="3.5" style="131" customWidth="1"/>
    <col min="1560" max="1797" width="9.1640625" style="131"/>
    <col min="1798" max="1798" width="3.83203125" style="131" customWidth="1"/>
    <col min="1799" max="1799" width="2.5" style="131" customWidth="1"/>
    <col min="1800" max="1800" width="15.5" style="131" customWidth="1"/>
    <col min="1801" max="1801" width="12" style="131" customWidth="1"/>
    <col min="1802" max="1802" width="7.5" style="131" customWidth="1"/>
    <col min="1803" max="1803" width="7.1640625" style="131" customWidth="1"/>
    <col min="1804" max="1812" width="3" style="131" customWidth="1"/>
    <col min="1813" max="1813" width="3.33203125" style="131" customWidth="1"/>
    <col min="1814" max="1815" width="3.5" style="131" customWidth="1"/>
    <col min="1816" max="2053" width="9.1640625" style="131"/>
    <col min="2054" max="2054" width="3.83203125" style="131" customWidth="1"/>
    <col min="2055" max="2055" width="2.5" style="131" customWidth="1"/>
    <col min="2056" max="2056" width="15.5" style="131" customWidth="1"/>
    <col min="2057" max="2057" width="12" style="131" customWidth="1"/>
    <col min="2058" max="2058" width="7.5" style="131" customWidth="1"/>
    <col min="2059" max="2059" width="7.1640625" style="131" customWidth="1"/>
    <col min="2060" max="2068" width="3" style="131" customWidth="1"/>
    <col min="2069" max="2069" width="3.33203125" style="131" customWidth="1"/>
    <col min="2070" max="2071" width="3.5" style="131" customWidth="1"/>
    <col min="2072" max="2309" width="9.1640625" style="131"/>
    <col min="2310" max="2310" width="3.83203125" style="131" customWidth="1"/>
    <col min="2311" max="2311" width="2.5" style="131" customWidth="1"/>
    <col min="2312" max="2312" width="15.5" style="131" customWidth="1"/>
    <col min="2313" max="2313" width="12" style="131" customWidth="1"/>
    <col min="2314" max="2314" width="7.5" style="131" customWidth="1"/>
    <col min="2315" max="2315" width="7.1640625" style="131" customWidth="1"/>
    <col min="2316" max="2324" width="3" style="131" customWidth="1"/>
    <col min="2325" max="2325" width="3.33203125" style="131" customWidth="1"/>
    <col min="2326" max="2327" width="3.5" style="131" customWidth="1"/>
    <col min="2328" max="2565" width="9.1640625" style="131"/>
    <col min="2566" max="2566" width="3.83203125" style="131" customWidth="1"/>
    <col min="2567" max="2567" width="2.5" style="131" customWidth="1"/>
    <col min="2568" max="2568" width="15.5" style="131" customWidth="1"/>
    <col min="2569" max="2569" width="12" style="131" customWidth="1"/>
    <col min="2570" max="2570" width="7.5" style="131" customWidth="1"/>
    <col min="2571" max="2571" width="7.1640625" style="131" customWidth="1"/>
    <col min="2572" max="2580" width="3" style="131" customWidth="1"/>
    <col min="2581" max="2581" width="3.33203125" style="131" customWidth="1"/>
    <col min="2582" max="2583" width="3.5" style="131" customWidth="1"/>
    <col min="2584" max="2821" width="9.1640625" style="131"/>
    <col min="2822" max="2822" width="3.83203125" style="131" customWidth="1"/>
    <col min="2823" max="2823" width="2.5" style="131" customWidth="1"/>
    <col min="2824" max="2824" width="15.5" style="131" customWidth="1"/>
    <col min="2825" max="2825" width="12" style="131" customWidth="1"/>
    <col min="2826" max="2826" width="7.5" style="131" customWidth="1"/>
    <col min="2827" max="2827" width="7.1640625" style="131" customWidth="1"/>
    <col min="2828" max="2836" width="3" style="131" customWidth="1"/>
    <col min="2837" max="2837" width="3.33203125" style="131" customWidth="1"/>
    <col min="2838" max="2839" width="3.5" style="131" customWidth="1"/>
    <col min="2840" max="3077" width="9.1640625" style="131"/>
    <col min="3078" max="3078" width="3.83203125" style="131" customWidth="1"/>
    <col min="3079" max="3079" width="2.5" style="131" customWidth="1"/>
    <col min="3080" max="3080" width="15.5" style="131" customWidth="1"/>
    <col min="3081" max="3081" width="12" style="131" customWidth="1"/>
    <col min="3082" max="3082" width="7.5" style="131" customWidth="1"/>
    <col min="3083" max="3083" width="7.1640625" style="131" customWidth="1"/>
    <col min="3084" max="3092" width="3" style="131" customWidth="1"/>
    <col min="3093" max="3093" width="3.33203125" style="131" customWidth="1"/>
    <col min="3094" max="3095" width="3.5" style="131" customWidth="1"/>
    <col min="3096" max="3333" width="9.1640625" style="131"/>
    <col min="3334" max="3334" width="3.83203125" style="131" customWidth="1"/>
    <col min="3335" max="3335" width="2.5" style="131" customWidth="1"/>
    <col min="3336" max="3336" width="15.5" style="131" customWidth="1"/>
    <col min="3337" max="3337" width="12" style="131" customWidth="1"/>
    <col min="3338" max="3338" width="7.5" style="131" customWidth="1"/>
    <col min="3339" max="3339" width="7.1640625" style="131" customWidth="1"/>
    <col min="3340" max="3348" width="3" style="131" customWidth="1"/>
    <col min="3349" max="3349" width="3.33203125" style="131" customWidth="1"/>
    <col min="3350" max="3351" width="3.5" style="131" customWidth="1"/>
    <col min="3352" max="3589" width="9.1640625" style="131"/>
    <col min="3590" max="3590" width="3.83203125" style="131" customWidth="1"/>
    <col min="3591" max="3591" width="2.5" style="131" customWidth="1"/>
    <col min="3592" max="3592" width="15.5" style="131" customWidth="1"/>
    <col min="3593" max="3593" width="12" style="131" customWidth="1"/>
    <col min="3594" max="3594" width="7.5" style="131" customWidth="1"/>
    <col min="3595" max="3595" width="7.1640625" style="131" customWidth="1"/>
    <col min="3596" max="3604" width="3" style="131" customWidth="1"/>
    <col min="3605" max="3605" width="3.33203125" style="131" customWidth="1"/>
    <col min="3606" max="3607" width="3.5" style="131" customWidth="1"/>
    <col min="3608" max="3845" width="9.1640625" style="131"/>
    <col min="3846" max="3846" width="3.83203125" style="131" customWidth="1"/>
    <col min="3847" max="3847" width="2.5" style="131" customWidth="1"/>
    <col min="3848" max="3848" width="15.5" style="131" customWidth="1"/>
    <col min="3849" max="3849" width="12" style="131" customWidth="1"/>
    <col min="3850" max="3850" width="7.5" style="131" customWidth="1"/>
    <col min="3851" max="3851" width="7.1640625" style="131" customWidth="1"/>
    <col min="3852" max="3860" width="3" style="131" customWidth="1"/>
    <col min="3861" max="3861" width="3.33203125" style="131" customWidth="1"/>
    <col min="3862" max="3863" width="3.5" style="131" customWidth="1"/>
    <col min="3864" max="4101" width="9.1640625" style="131"/>
    <col min="4102" max="4102" width="3.83203125" style="131" customWidth="1"/>
    <col min="4103" max="4103" width="2.5" style="131" customWidth="1"/>
    <col min="4104" max="4104" width="15.5" style="131" customWidth="1"/>
    <col min="4105" max="4105" width="12" style="131" customWidth="1"/>
    <col min="4106" max="4106" width="7.5" style="131" customWidth="1"/>
    <col min="4107" max="4107" width="7.1640625" style="131" customWidth="1"/>
    <col min="4108" max="4116" width="3" style="131" customWidth="1"/>
    <col min="4117" max="4117" width="3.33203125" style="131" customWidth="1"/>
    <col min="4118" max="4119" width="3.5" style="131" customWidth="1"/>
    <col min="4120" max="4357" width="9.1640625" style="131"/>
    <col min="4358" max="4358" width="3.83203125" style="131" customWidth="1"/>
    <col min="4359" max="4359" width="2.5" style="131" customWidth="1"/>
    <col min="4360" max="4360" width="15.5" style="131" customWidth="1"/>
    <col min="4361" max="4361" width="12" style="131" customWidth="1"/>
    <col min="4362" max="4362" width="7.5" style="131" customWidth="1"/>
    <col min="4363" max="4363" width="7.1640625" style="131" customWidth="1"/>
    <col min="4364" max="4372" width="3" style="131" customWidth="1"/>
    <col min="4373" max="4373" width="3.33203125" style="131" customWidth="1"/>
    <col min="4374" max="4375" width="3.5" style="131" customWidth="1"/>
    <col min="4376" max="4613" width="9.1640625" style="131"/>
    <col min="4614" max="4614" width="3.83203125" style="131" customWidth="1"/>
    <col min="4615" max="4615" width="2.5" style="131" customWidth="1"/>
    <col min="4616" max="4616" width="15.5" style="131" customWidth="1"/>
    <col min="4617" max="4617" width="12" style="131" customWidth="1"/>
    <col min="4618" max="4618" width="7.5" style="131" customWidth="1"/>
    <col min="4619" max="4619" width="7.1640625" style="131" customWidth="1"/>
    <col min="4620" max="4628" width="3" style="131" customWidth="1"/>
    <col min="4629" max="4629" width="3.33203125" style="131" customWidth="1"/>
    <col min="4630" max="4631" width="3.5" style="131" customWidth="1"/>
    <col min="4632" max="4869" width="9.1640625" style="131"/>
    <col min="4870" max="4870" width="3.83203125" style="131" customWidth="1"/>
    <col min="4871" max="4871" width="2.5" style="131" customWidth="1"/>
    <col min="4872" max="4872" width="15.5" style="131" customWidth="1"/>
    <col min="4873" max="4873" width="12" style="131" customWidth="1"/>
    <col min="4874" max="4874" width="7.5" style="131" customWidth="1"/>
    <col min="4875" max="4875" width="7.1640625" style="131" customWidth="1"/>
    <col min="4876" max="4884" width="3" style="131" customWidth="1"/>
    <col min="4885" max="4885" width="3.33203125" style="131" customWidth="1"/>
    <col min="4886" max="4887" width="3.5" style="131" customWidth="1"/>
    <col min="4888" max="5125" width="9.1640625" style="131"/>
    <col min="5126" max="5126" width="3.83203125" style="131" customWidth="1"/>
    <col min="5127" max="5127" width="2.5" style="131" customWidth="1"/>
    <col min="5128" max="5128" width="15.5" style="131" customWidth="1"/>
    <col min="5129" max="5129" width="12" style="131" customWidth="1"/>
    <col min="5130" max="5130" width="7.5" style="131" customWidth="1"/>
    <col min="5131" max="5131" width="7.1640625" style="131" customWidth="1"/>
    <col min="5132" max="5140" width="3" style="131" customWidth="1"/>
    <col min="5141" max="5141" width="3.33203125" style="131" customWidth="1"/>
    <col min="5142" max="5143" width="3.5" style="131" customWidth="1"/>
    <col min="5144" max="5381" width="9.1640625" style="131"/>
    <col min="5382" max="5382" width="3.83203125" style="131" customWidth="1"/>
    <col min="5383" max="5383" width="2.5" style="131" customWidth="1"/>
    <col min="5384" max="5384" width="15.5" style="131" customWidth="1"/>
    <col min="5385" max="5385" width="12" style="131" customWidth="1"/>
    <col min="5386" max="5386" width="7.5" style="131" customWidth="1"/>
    <col min="5387" max="5387" width="7.1640625" style="131" customWidth="1"/>
    <col min="5388" max="5396" width="3" style="131" customWidth="1"/>
    <col min="5397" max="5397" width="3.33203125" style="131" customWidth="1"/>
    <col min="5398" max="5399" width="3.5" style="131" customWidth="1"/>
    <col min="5400" max="5637" width="9.1640625" style="131"/>
    <col min="5638" max="5638" width="3.83203125" style="131" customWidth="1"/>
    <col min="5639" max="5639" width="2.5" style="131" customWidth="1"/>
    <col min="5640" max="5640" width="15.5" style="131" customWidth="1"/>
    <col min="5641" max="5641" width="12" style="131" customWidth="1"/>
    <col min="5642" max="5642" width="7.5" style="131" customWidth="1"/>
    <col min="5643" max="5643" width="7.1640625" style="131" customWidth="1"/>
    <col min="5644" max="5652" width="3" style="131" customWidth="1"/>
    <col min="5653" max="5653" width="3.33203125" style="131" customWidth="1"/>
    <col min="5654" max="5655" width="3.5" style="131" customWidth="1"/>
    <col min="5656" max="5893" width="9.1640625" style="131"/>
    <col min="5894" max="5894" width="3.83203125" style="131" customWidth="1"/>
    <col min="5895" max="5895" width="2.5" style="131" customWidth="1"/>
    <col min="5896" max="5896" width="15.5" style="131" customWidth="1"/>
    <col min="5897" max="5897" width="12" style="131" customWidth="1"/>
    <col min="5898" max="5898" width="7.5" style="131" customWidth="1"/>
    <col min="5899" max="5899" width="7.1640625" style="131" customWidth="1"/>
    <col min="5900" max="5908" width="3" style="131" customWidth="1"/>
    <col min="5909" max="5909" width="3.33203125" style="131" customWidth="1"/>
    <col min="5910" max="5911" width="3.5" style="131" customWidth="1"/>
    <col min="5912" max="6149" width="9.1640625" style="131"/>
    <col min="6150" max="6150" width="3.83203125" style="131" customWidth="1"/>
    <col min="6151" max="6151" width="2.5" style="131" customWidth="1"/>
    <col min="6152" max="6152" width="15.5" style="131" customWidth="1"/>
    <col min="6153" max="6153" width="12" style="131" customWidth="1"/>
    <col min="6154" max="6154" width="7.5" style="131" customWidth="1"/>
    <col min="6155" max="6155" width="7.1640625" style="131" customWidth="1"/>
    <col min="6156" max="6164" width="3" style="131" customWidth="1"/>
    <col min="6165" max="6165" width="3.33203125" style="131" customWidth="1"/>
    <col min="6166" max="6167" width="3.5" style="131" customWidth="1"/>
    <col min="6168" max="6405" width="9.1640625" style="131"/>
    <col min="6406" max="6406" width="3.83203125" style="131" customWidth="1"/>
    <col min="6407" max="6407" width="2.5" style="131" customWidth="1"/>
    <col min="6408" max="6408" width="15.5" style="131" customWidth="1"/>
    <col min="6409" max="6409" width="12" style="131" customWidth="1"/>
    <col min="6410" max="6410" width="7.5" style="131" customWidth="1"/>
    <col min="6411" max="6411" width="7.1640625" style="131" customWidth="1"/>
    <col min="6412" max="6420" width="3" style="131" customWidth="1"/>
    <col min="6421" max="6421" width="3.33203125" style="131" customWidth="1"/>
    <col min="6422" max="6423" width="3.5" style="131" customWidth="1"/>
    <col min="6424" max="6661" width="9.1640625" style="131"/>
    <col min="6662" max="6662" width="3.83203125" style="131" customWidth="1"/>
    <col min="6663" max="6663" width="2.5" style="131" customWidth="1"/>
    <col min="6664" max="6664" width="15.5" style="131" customWidth="1"/>
    <col min="6665" max="6665" width="12" style="131" customWidth="1"/>
    <col min="6666" max="6666" width="7.5" style="131" customWidth="1"/>
    <col min="6667" max="6667" width="7.1640625" style="131" customWidth="1"/>
    <col min="6668" max="6676" width="3" style="131" customWidth="1"/>
    <col min="6677" max="6677" width="3.33203125" style="131" customWidth="1"/>
    <col min="6678" max="6679" width="3.5" style="131" customWidth="1"/>
    <col min="6680" max="6917" width="9.1640625" style="131"/>
    <col min="6918" max="6918" width="3.83203125" style="131" customWidth="1"/>
    <col min="6919" max="6919" width="2.5" style="131" customWidth="1"/>
    <col min="6920" max="6920" width="15.5" style="131" customWidth="1"/>
    <col min="6921" max="6921" width="12" style="131" customWidth="1"/>
    <col min="6922" max="6922" width="7.5" style="131" customWidth="1"/>
    <col min="6923" max="6923" width="7.1640625" style="131" customWidth="1"/>
    <col min="6924" max="6932" width="3" style="131" customWidth="1"/>
    <col min="6933" max="6933" width="3.33203125" style="131" customWidth="1"/>
    <col min="6934" max="6935" width="3.5" style="131" customWidth="1"/>
    <col min="6936" max="7173" width="9.1640625" style="131"/>
    <col min="7174" max="7174" width="3.83203125" style="131" customWidth="1"/>
    <col min="7175" max="7175" width="2.5" style="131" customWidth="1"/>
    <col min="7176" max="7176" width="15.5" style="131" customWidth="1"/>
    <col min="7177" max="7177" width="12" style="131" customWidth="1"/>
    <col min="7178" max="7178" width="7.5" style="131" customWidth="1"/>
    <col min="7179" max="7179" width="7.1640625" style="131" customWidth="1"/>
    <col min="7180" max="7188" width="3" style="131" customWidth="1"/>
    <col min="7189" max="7189" width="3.33203125" style="131" customWidth="1"/>
    <col min="7190" max="7191" width="3.5" style="131" customWidth="1"/>
    <col min="7192" max="7429" width="9.1640625" style="131"/>
    <col min="7430" max="7430" width="3.83203125" style="131" customWidth="1"/>
    <col min="7431" max="7431" width="2.5" style="131" customWidth="1"/>
    <col min="7432" max="7432" width="15.5" style="131" customWidth="1"/>
    <col min="7433" max="7433" width="12" style="131" customWidth="1"/>
    <col min="7434" max="7434" width="7.5" style="131" customWidth="1"/>
    <col min="7435" max="7435" width="7.1640625" style="131" customWidth="1"/>
    <col min="7436" max="7444" width="3" style="131" customWidth="1"/>
    <col min="7445" max="7445" width="3.33203125" style="131" customWidth="1"/>
    <col min="7446" max="7447" width="3.5" style="131" customWidth="1"/>
    <col min="7448" max="7685" width="9.1640625" style="131"/>
    <col min="7686" max="7686" width="3.83203125" style="131" customWidth="1"/>
    <col min="7687" max="7687" width="2.5" style="131" customWidth="1"/>
    <col min="7688" max="7688" width="15.5" style="131" customWidth="1"/>
    <col min="7689" max="7689" width="12" style="131" customWidth="1"/>
    <col min="7690" max="7690" width="7.5" style="131" customWidth="1"/>
    <col min="7691" max="7691" width="7.1640625" style="131" customWidth="1"/>
    <col min="7692" max="7700" width="3" style="131" customWidth="1"/>
    <col min="7701" max="7701" width="3.33203125" style="131" customWidth="1"/>
    <col min="7702" max="7703" width="3.5" style="131" customWidth="1"/>
    <col min="7704" max="7941" width="9.1640625" style="131"/>
    <col min="7942" max="7942" width="3.83203125" style="131" customWidth="1"/>
    <col min="7943" max="7943" width="2.5" style="131" customWidth="1"/>
    <col min="7944" max="7944" width="15.5" style="131" customWidth="1"/>
    <col min="7945" max="7945" width="12" style="131" customWidth="1"/>
    <col min="7946" max="7946" width="7.5" style="131" customWidth="1"/>
    <col min="7947" max="7947" width="7.1640625" style="131" customWidth="1"/>
    <col min="7948" max="7956" width="3" style="131" customWidth="1"/>
    <col min="7957" max="7957" width="3.33203125" style="131" customWidth="1"/>
    <col min="7958" max="7959" width="3.5" style="131" customWidth="1"/>
    <col min="7960" max="8197" width="9.1640625" style="131"/>
    <col min="8198" max="8198" width="3.83203125" style="131" customWidth="1"/>
    <col min="8199" max="8199" width="2.5" style="131" customWidth="1"/>
    <col min="8200" max="8200" width="15.5" style="131" customWidth="1"/>
    <col min="8201" max="8201" width="12" style="131" customWidth="1"/>
    <col min="8202" max="8202" width="7.5" style="131" customWidth="1"/>
    <col min="8203" max="8203" width="7.1640625" style="131" customWidth="1"/>
    <col min="8204" max="8212" width="3" style="131" customWidth="1"/>
    <col min="8213" max="8213" width="3.33203125" style="131" customWidth="1"/>
    <col min="8214" max="8215" width="3.5" style="131" customWidth="1"/>
    <col min="8216" max="8453" width="9.1640625" style="131"/>
    <col min="8454" max="8454" width="3.83203125" style="131" customWidth="1"/>
    <col min="8455" max="8455" width="2.5" style="131" customWidth="1"/>
    <col min="8456" max="8456" width="15.5" style="131" customWidth="1"/>
    <col min="8457" max="8457" width="12" style="131" customWidth="1"/>
    <col min="8458" max="8458" width="7.5" style="131" customWidth="1"/>
    <col min="8459" max="8459" width="7.1640625" style="131" customWidth="1"/>
    <col min="8460" max="8468" width="3" style="131" customWidth="1"/>
    <col min="8469" max="8469" width="3.33203125" style="131" customWidth="1"/>
    <col min="8470" max="8471" width="3.5" style="131" customWidth="1"/>
    <col min="8472" max="8709" width="9.1640625" style="131"/>
    <col min="8710" max="8710" width="3.83203125" style="131" customWidth="1"/>
    <col min="8711" max="8711" width="2.5" style="131" customWidth="1"/>
    <col min="8712" max="8712" width="15.5" style="131" customWidth="1"/>
    <col min="8713" max="8713" width="12" style="131" customWidth="1"/>
    <col min="8714" max="8714" width="7.5" style="131" customWidth="1"/>
    <col min="8715" max="8715" width="7.1640625" style="131" customWidth="1"/>
    <col min="8716" max="8724" width="3" style="131" customWidth="1"/>
    <col min="8725" max="8725" width="3.33203125" style="131" customWidth="1"/>
    <col min="8726" max="8727" width="3.5" style="131" customWidth="1"/>
    <col min="8728" max="8965" width="9.1640625" style="131"/>
    <col min="8966" max="8966" width="3.83203125" style="131" customWidth="1"/>
    <col min="8967" max="8967" width="2.5" style="131" customWidth="1"/>
    <col min="8968" max="8968" width="15.5" style="131" customWidth="1"/>
    <col min="8969" max="8969" width="12" style="131" customWidth="1"/>
    <col min="8970" max="8970" width="7.5" style="131" customWidth="1"/>
    <col min="8971" max="8971" width="7.1640625" style="131" customWidth="1"/>
    <col min="8972" max="8980" width="3" style="131" customWidth="1"/>
    <col min="8981" max="8981" width="3.33203125" style="131" customWidth="1"/>
    <col min="8982" max="8983" width="3.5" style="131" customWidth="1"/>
    <col min="8984" max="9221" width="9.1640625" style="131"/>
    <col min="9222" max="9222" width="3.83203125" style="131" customWidth="1"/>
    <col min="9223" max="9223" width="2.5" style="131" customWidth="1"/>
    <col min="9224" max="9224" width="15.5" style="131" customWidth="1"/>
    <col min="9225" max="9225" width="12" style="131" customWidth="1"/>
    <col min="9226" max="9226" width="7.5" style="131" customWidth="1"/>
    <col min="9227" max="9227" width="7.1640625" style="131" customWidth="1"/>
    <col min="9228" max="9236" width="3" style="131" customWidth="1"/>
    <col min="9237" max="9237" width="3.33203125" style="131" customWidth="1"/>
    <col min="9238" max="9239" width="3.5" style="131" customWidth="1"/>
    <col min="9240" max="9477" width="9.1640625" style="131"/>
    <col min="9478" max="9478" width="3.83203125" style="131" customWidth="1"/>
    <col min="9479" max="9479" width="2.5" style="131" customWidth="1"/>
    <col min="9480" max="9480" width="15.5" style="131" customWidth="1"/>
    <col min="9481" max="9481" width="12" style="131" customWidth="1"/>
    <col min="9482" max="9482" width="7.5" style="131" customWidth="1"/>
    <col min="9483" max="9483" width="7.1640625" style="131" customWidth="1"/>
    <col min="9484" max="9492" width="3" style="131" customWidth="1"/>
    <col min="9493" max="9493" width="3.33203125" style="131" customWidth="1"/>
    <col min="9494" max="9495" width="3.5" style="131" customWidth="1"/>
    <col min="9496" max="9733" width="9.1640625" style="131"/>
    <col min="9734" max="9734" width="3.83203125" style="131" customWidth="1"/>
    <col min="9735" max="9735" width="2.5" style="131" customWidth="1"/>
    <col min="9736" max="9736" width="15.5" style="131" customWidth="1"/>
    <col min="9737" max="9737" width="12" style="131" customWidth="1"/>
    <col min="9738" max="9738" width="7.5" style="131" customWidth="1"/>
    <col min="9739" max="9739" width="7.1640625" style="131" customWidth="1"/>
    <col min="9740" max="9748" width="3" style="131" customWidth="1"/>
    <col min="9749" max="9749" width="3.33203125" style="131" customWidth="1"/>
    <col min="9750" max="9751" width="3.5" style="131" customWidth="1"/>
    <col min="9752" max="9989" width="9.1640625" style="131"/>
    <col min="9990" max="9990" width="3.83203125" style="131" customWidth="1"/>
    <col min="9991" max="9991" width="2.5" style="131" customWidth="1"/>
    <col min="9992" max="9992" width="15.5" style="131" customWidth="1"/>
    <col min="9993" max="9993" width="12" style="131" customWidth="1"/>
    <col min="9994" max="9994" width="7.5" style="131" customWidth="1"/>
    <col min="9995" max="9995" width="7.1640625" style="131" customWidth="1"/>
    <col min="9996" max="10004" width="3" style="131" customWidth="1"/>
    <col min="10005" max="10005" width="3.33203125" style="131" customWidth="1"/>
    <col min="10006" max="10007" width="3.5" style="131" customWidth="1"/>
    <col min="10008" max="10245" width="9.1640625" style="131"/>
    <col min="10246" max="10246" width="3.83203125" style="131" customWidth="1"/>
    <col min="10247" max="10247" width="2.5" style="131" customWidth="1"/>
    <col min="10248" max="10248" width="15.5" style="131" customWidth="1"/>
    <col min="10249" max="10249" width="12" style="131" customWidth="1"/>
    <col min="10250" max="10250" width="7.5" style="131" customWidth="1"/>
    <col min="10251" max="10251" width="7.1640625" style="131" customWidth="1"/>
    <col min="10252" max="10260" width="3" style="131" customWidth="1"/>
    <col min="10261" max="10261" width="3.33203125" style="131" customWidth="1"/>
    <col min="10262" max="10263" width="3.5" style="131" customWidth="1"/>
    <col min="10264" max="10501" width="9.1640625" style="131"/>
    <col min="10502" max="10502" width="3.83203125" style="131" customWidth="1"/>
    <col min="10503" max="10503" width="2.5" style="131" customWidth="1"/>
    <col min="10504" max="10504" width="15.5" style="131" customWidth="1"/>
    <col min="10505" max="10505" width="12" style="131" customWidth="1"/>
    <col min="10506" max="10506" width="7.5" style="131" customWidth="1"/>
    <col min="10507" max="10507" width="7.1640625" style="131" customWidth="1"/>
    <col min="10508" max="10516" width="3" style="131" customWidth="1"/>
    <col min="10517" max="10517" width="3.33203125" style="131" customWidth="1"/>
    <col min="10518" max="10519" width="3.5" style="131" customWidth="1"/>
    <col min="10520" max="10757" width="9.1640625" style="131"/>
    <col min="10758" max="10758" width="3.83203125" style="131" customWidth="1"/>
    <col min="10759" max="10759" width="2.5" style="131" customWidth="1"/>
    <col min="10760" max="10760" width="15.5" style="131" customWidth="1"/>
    <col min="10761" max="10761" width="12" style="131" customWidth="1"/>
    <col min="10762" max="10762" width="7.5" style="131" customWidth="1"/>
    <col min="10763" max="10763" width="7.1640625" style="131" customWidth="1"/>
    <col min="10764" max="10772" width="3" style="131" customWidth="1"/>
    <col min="10773" max="10773" width="3.33203125" style="131" customWidth="1"/>
    <col min="10774" max="10775" width="3.5" style="131" customWidth="1"/>
    <col min="10776" max="11013" width="9.1640625" style="131"/>
    <col min="11014" max="11014" width="3.83203125" style="131" customWidth="1"/>
    <col min="11015" max="11015" width="2.5" style="131" customWidth="1"/>
    <col min="11016" max="11016" width="15.5" style="131" customWidth="1"/>
    <col min="11017" max="11017" width="12" style="131" customWidth="1"/>
    <col min="11018" max="11018" width="7.5" style="131" customWidth="1"/>
    <col min="11019" max="11019" width="7.1640625" style="131" customWidth="1"/>
    <col min="11020" max="11028" width="3" style="131" customWidth="1"/>
    <col min="11029" max="11029" width="3.33203125" style="131" customWidth="1"/>
    <col min="11030" max="11031" width="3.5" style="131" customWidth="1"/>
    <col min="11032" max="11269" width="9.1640625" style="131"/>
    <col min="11270" max="11270" width="3.83203125" style="131" customWidth="1"/>
    <col min="11271" max="11271" width="2.5" style="131" customWidth="1"/>
    <col min="11272" max="11272" width="15.5" style="131" customWidth="1"/>
    <col min="11273" max="11273" width="12" style="131" customWidth="1"/>
    <col min="11274" max="11274" width="7.5" style="131" customWidth="1"/>
    <col min="11275" max="11275" width="7.1640625" style="131" customWidth="1"/>
    <col min="11276" max="11284" width="3" style="131" customWidth="1"/>
    <col min="11285" max="11285" width="3.33203125" style="131" customWidth="1"/>
    <col min="11286" max="11287" width="3.5" style="131" customWidth="1"/>
    <col min="11288" max="11525" width="9.1640625" style="131"/>
    <col min="11526" max="11526" width="3.83203125" style="131" customWidth="1"/>
    <col min="11527" max="11527" width="2.5" style="131" customWidth="1"/>
    <col min="11528" max="11528" width="15.5" style="131" customWidth="1"/>
    <col min="11529" max="11529" width="12" style="131" customWidth="1"/>
    <col min="11530" max="11530" width="7.5" style="131" customWidth="1"/>
    <col min="11531" max="11531" width="7.1640625" style="131" customWidth="1"/>
    <col min="11532" max="11540" width="3" style="131" customWidth="1"/>
    <col min="11541" max="11541" width="3.33203125" style="131" customWidth="1"/>
    <col min="11542" max="11543" width="3.5" style="131" customWidth="1"/>
    <col min="11544" max="11781" width="9.1640625" style="131"/>
    <col min="11782" max="11782" width="3.83203125" style="131" customWidth="1"/>
    <col min="11783" max="11783" width="2.5" style="131" customWidth="1"/>
    <col min="11784" max="11784" width="15.5" style="131" customWidth="1"/>
    <col min="11785" max="11785" width="12" style="131" customWidth="1"/>
    <col min="11786" max="11786" width="7.5" style="131" customWidth="1"/>
    <col min="11787" max="11787" width="7.1640625" style="131" customWidth="1"/>
    <col min="11788" max="11796" width="3" style="131" customWidth="1"/>
    <col min="11797" max="11797" width="3.33203125" style="131" customWidth="1"/>
    <col min="11798" max="11799" width="3.5" style="131" customWidth="1"/>
    <col min="11800" max="12037" width="9.1640625" style="131"/>
    <col min="12038" max="12038" width="3.83203125" style="131" customWidth="1"/>
    <col min="12039" max="12039" width="2.5" style="131" customWidth="1"/>
    <col min="12040" max="12040" width="15.5" style="131" customWidth="1"/>
    <col min="12041" max="12041" width="12" style="131" customWidth="1"/>
    <col min="12042" max="12042" width="7.5" style="131" customWidth="1"/>
    <col min="12043" max="12043" width="7.1640625" style="131" customWidth="1"/>
    <col min="12044" max="12052" width="3" style="131" customWidth="1"/>
    <col min="12053" max="12053" width="3.33203125" style="131" customWidth="1"/>
    <col min="12054" max="12055" width="3.5" style="131" customWidth="1"/>
    <col min="12056" max="12293" width="9.1640625" style="131"/>
    <col min="12294" max="12294" width="3.83203125" style="131" customWidth="1"/>
    <col min="12295" max="12295" width="2.5" style="131" customWidth="1"/>
    <col min="12296" max="12296" width="15.5" style="131" customWidth="1"/>
    <col min="12297" max="12297" width="12" style="131" customWidth="1"/>
    <col min="12298" max="12298" width="7.5" style="131" customWidth="1"/>
    <col min="12299" max="12299" width="7.1640625" style="131" customWidth="1"/>
    <col min="12300" max="12308" width="3" style="131" customWidth="1"/>
    <col min="12309" max="12309" width="3.33203125" style="131" customWidth="1"/>
    <col min="12310" max="12311" width="3.5" style="131" customWidth="1"/>
    <col min="12312" max="12549" width="9.1640625" style="131"/>
    <col min="12550" max="12550" width="3.83203125" style="131" customWidth="1"/>
    <col min="12551" max="12551" width="2.5" style="131" customWidth="1"/>
    <col min="12552" max="12552" width="15.5" style="131" customWidth="1"/>
    <col min="12553" max="12553" width="12" style="131" customWidth="1"/>
    <col min="12554" max="12554" width="7.5" style="131" customWidth="1"/>
    <col min="12555" max="12555" width="7.1640625" style="131" customWidth="1"/>
    <col min="12556" max="12564" width="3" style="131" customWidth="1"/>
    <col min="12565" max="12565" width="3.33203125" style="131" customWidth="1"/>
    <col min="12566" max="12567" width="3.5" style="131" customWidth="1"/>
    <col min="12568" max="12805" width="9.1640625" style="131"/>
    <col min="12806" max="12806" width="3.83203125" style="131" customWidth="1"/>
    <col min="12807" max="12807" width="2.5" style="131" customWidth="1"/>
    <col min="12808" max="12808" width="15.5" style="131" customWidth="1"/>
    <col min="12809" max="12809" width="12" style="131" customWidth="1"/>
    <col min="12810" max="12810" width="7.5" style="131" customWidth="1"/>
    <col min="12811" max="12811" width="7.1640625" style="131" customWidth="1"/>
    <col min="12812" max="12820" width="3" style="131" customWidth="1"/>
    <col min="12821" max="12821" width="3.33203125" style="131" customWidth="1"/>
    <col min="12822" max="12823" width="3.5" style="131" customWidth="1"/>
    <col min="12824" max="13061" width="9.1640625" style="131"/>
    <col min="13062" max="13062" width="3.83203125" style="131" customWidth="1"/>
    <col min="13063" max="13063" width="2.5" style="131" customWidth="1"/>
    <col min="13064" max="13064" width="15.5" style="131" customWidth="1"/>
    <col min="13065" max="13065" width="12" style="131" customWidth="1"/>
    <col min="13066" max="13066" width="7.5" style="131" customWidth="1"/>
    <col min="13067" max="13067" width="7.1640625" style="131" customWidth="1"/>
    <col min="13068" max="13076" width="3" style="131" customWidth="1"/>
    <col min="13077" max="13077" width="3.33203125" style="131" customWidth="1"/>
    <col min="13078" max="13079" width="3.5" style="131" customWidth="1"/>
    <col min="13080" max="13317" width="9.1640625" style="131"/>
    <col min="13318" max="13318" width="3.83203125" style="131" customWidth="1"/>
    <col min="13319" max="13319" width="2.5" style="131" customWidth="1"/>
    <col min="13320" max="13320" width="15.5" style="131" customWidth="1"/>
    <col min="13321" max="13321" width="12" style="131" customWidth="1"/>
    <col min="13322" max="13322" width="7.5" style="131" customWidth="1"/>
    <col min="13323" max="13323" width="7.1640625" style="131" customWidth="1"/>
    <col min="13324" max="13332" width="3" style="131" customWidth="1"/>
    <col min="13333" max="13333" width="3.33203125" style="131" customWidth="1"/>
    <col min="13334" max="13335" width="3.5" style="131" customWidth="1"/>
    <col min="13336" max="13573" width="9.1640625" style="131"/>
    <col min="13574" max="13574" width="3.83203125" style="131" customWidth="1"/>
    <col min="13575" max="13575" width="2.5" style="131" customWidth="1"/>
    <col min="13576" max="13576" width="15.5" style="131" customWidth="1"/>
    <col min="13577" max="13577" width="12" style="131" customWidth="1"/>
    <col min="13578" max="13578" width="7.5" style="131" customWidth="1"/>
    <col min="13579" max="13579" width="7.1640625" style="131" customWidth="1"/>
    <col min="13580" max="13588" width="3" style="131" customWidth="1"/>
    <col min="13589" max="13589" width="3.33203125" style="131" customWidth="1"/>
    <col min="13590" max="13591" width="3.5" style="131" customWidth="1"/>
    <col min="13592" max="13829" width="9.1640625" style="131"/>
    <col min="13830" max="13830" width="3.83203125" style="131" customWidth="1"/>
    <col min="13831" max="13831" width="2.5" style="131" customWidth="1"/>
    <col min="13832" max="13832" width="15.5" style="131" customWidth="1"/>
    <col min="13833" max="13833" width="12" style="131" customWidth="1"/>
    <col min="13834" max="13834" width="7.5" style="131" customWidth="1"/>
    <col min="13835" max="13835" width="7.1640625" style="131" customWidth="1"/>
    <col min="13836" max="13844" width="3" style="131" customWidth="1"/>
    <col min="13845" max="13845" width="3.33203125" style="131" customWidth="1"/>
    <col min="13846" max="13847" width="3.5" style="131" customWidth="1"/>
    <col min="13848" max="14085" width="9.1640625" style="131"/>
    <col min="14086" max="14086" width="3.83203125" style="131" customWidth="1"/>
    <col min="14087" max="14087" width="2.5" style="131" customWidth="1"/>
    <col min="14088" max="14088" width="15.5" style="131" customWidth="1"/>
    <col min="14089" max="14089" width="12" style="131" customWidth="1"/>
    <col min="14090" max="14090" width="7.5" style="131" customWidth="1"/>
    <col min="14091" max="14091" width="7.1640625" style="131" customWidth="1"/>
    <col min="14092" max="14100" width="3" style="131" customWidth="1"/>
    <col min="14101" max="14101" width="3.33203125" style="131" customWidth="1"/>
    <col min="14102" max="14103" width="3.5" style="131" customWidth="1"/>
    <col min="14104" max="14341" width="9.1640625" style="131"/>
    <col min="14342" max="14342" width="3.83203125" style="131" customWidth="1"/>
    <col min="14343" max="14343" width="2.5" style="131" customWidth="1"/>
    <col min="14344" max="14344" width="15.5" style="131" customWidth="1"/>
    <col min="14345" max="14345" width="12" style="131" customWidth="1"/>
    <col min="14346" max="14346" width="7.5" style="131" customWidth="1"/>
    <col min="14347" max="14347" width="7.1640625" style="131" customWidth="1"/>
    <col min="14348" max="14356" width="3" style="131" customWidth="1"/>
    <col min="14357" max="14357" width="3.33203125" style="131" customWidth="1"/>
    <col min="14358" max="14359" width="3.5" style="131" customWidth="1"/>
    <col min="14360" max="14597" width="9.1640625" style="131"/>
    <col min="14598" max="14598" width="3.83203125" style="131" customWidth="1"/>
    <col min="14599" max="14599" width="2.5" style="131" customWidth="1"/>
    <col min="14600" max="14600" width="15.5" style="131" customWidth="1"/>
    <col min="14601" max="14601" width="12" style="131" customWidth="1"/>
    <col min="14602" max="14602" width="7.5" style="131" customWidth="1"/>
    <col min="14603" max="14603" width="7.1640625" style="131" customWidth="1"/>
    <col min="14604" max="14612" width="3" style="131" customWidth="1"/>
    <col min="14613" max="14613" width="3.33203125" style="131" customWidth="1"/>
    <col min="14614" max="14615" width="3.5" style="131" customWidth="1"/>
    <col min="14616" max="14853" width="9.1640625" style="131"/>
    <col min="14854" max="14854" width="3.83203125" style="131" customWidth="1"/>
    <col min="14855" max="14855" width="2.5" style="131" customWidth="1"/>
    <col min="14856" max="14856" width="15.5" style="131" customWidth="1"/>
    <col min="14857" max="14857" width="12" style="131" customWidth="1"/>
    <col min="14858" max="14858" width="7.5" style="131" customWidth="1"/>
    <col min="14859" max="14859" width="7.1640625" style="131" customWidth="1"/>
    <col min="14860" max="14868" width="3" style="131" customWidth="1"/>
    <col min="14869" max="14869" width="3.33203125" style="131" customWidth="1"/>
    <col min="14870" max="14871" width="3.5" style="131" customWidth="1"/>
    <col min="14872" max="15109" width="9.1640625" style="131"/>
    <col min="15110" max="15110" width="3.83203125" style="131" customWidth="1"/>
    <col min="15111" max="15111" width="2.5" style="131" customWidth="1"/>
    <col min="15112" max="15112" width="15.5" style="131" customWidth="1"/>
    <col min="15113" max="15113" width="12" style="131" customWidth="1"/>
    <col min="15114" max="15114" width="7.5" style="131" customWidth="1"/>
    <col min="15115" max="15115" width="7.1640625" style="131" customWidth="1"/>
    <col min="15116" max="15124" width="3" style="131" customWidth="1"/>
    <col min="15125" max="15125" width="3.33203125" style="131" customWidth="1"/>
    <col min="15126" max="15127" width="3.5" style="131" customWidth="1"/>
    <col min="15128" max="15365" width="9.1640625" style="131"/>
    <col min="15366" max="15366" width="3.83203125" style="131" customWidth="1"/>
    <col min="15367" max="15367" width="2.5" style="131" customWidth="1"/>
    <col min="15368" max="15368" width="15.5" style="131" customWidth="1"/>
    <col min="15369" max="15369" width="12" style="131" customWidth="1"/>
    <col min="15370" max="15370" width="7.5" style="131" customWidth="1"/>
    <col min="15371" max="15371" width="7.1640625" style="131" customWidth="1"/>
    <col min="15372" max="15380" width="3" style="131" customWidth="1"/>
    <col min="15381" max="15381" width="3.33203125" style="131" customWidth="1"/>
    <col min="15382" max="15383" width="3.5" style="131" customWidth="1"/>
    <col min="15384" max="15621" width="9.1640625" style="131"/>
    <col min="15622" max="15622" width="3.83203125" style="131" customWidth="1"/>
    <col min="15623" max="15623" width="2.5" style="131" customWidth="1"/>
    <col min="15624" max="15624" width="15.5" style="131" customWidth="1"/>
    <col min="15625" max="15625" width="12" style="131" customWidth="1"/>
    <col min="15626" max="15626" width="7.5" style="131" customWidth="1"/>
    <col min="15627" max="15627" width="7.1640625" style="131" customWidth="1"/>
    <col min="15628" max="15636" width="3" style="131" customWidth="1"/>
    <col min="15637" max="15637" width="3.33203125" style="131" customWidth="1"/>
    <col min="15638" max="15639" width="3.5" style="131" customWidth="1"/>
    <col min="15640" max="15877" width="9.1640625" style="131"/>
    <col min="15878" max="15878" width="3.83203125" style="131" customWidth="1"/>
    <col min="15879" max="15879" width="2.5" style="131" customWidth="1"/>
    <col min="15880" max="15880" width="15.5" style="131" customWidth="1"/>
    <col min="15881" max="15881" width="12" style="131" customWidth="1"/>
    <col min="15882" max="15882" width="7.5" style="131" customWidth="1"/>
    <col min="15883" max="15883" width="7.1640625" style="131" customWidth="1"/>
    <col min="15884" max="15892" width="3" style="131" customWidth="1"/>
    <col min="15893" max="15893" width="3.33203125" style="131" customWidth="1"/>
    <col min="15894" max="15895" width="3.5" style="131" customWidth="1"/>
    <col min="15896" max="16133" width="9.1640625" style="131"/>
    <col min="16134" max="16134" width="3.83203125" style="131" customWidth="1"/>
    <col min="16135" max="16135" width="2.5" style="131" customWidth="1"/>
    <col min="16136" max="16136" width="15.5" style="131" customWidth="1"/>
    <col min="16137" max="16137" width="12" style="131" customWidth="1"/>
    <col min="16138" max="16138" width="7.5" style="131" customWidth="1"/>
    <col min="16139" max="16139" width="7.1640625" style="131" customWidth="1"/>
    <col min="16140" max="16148" width="3" style="131" customWidth="1"/>
    <col min="16149" max="16149" width="3.33203125" style="131" customWidth="1"/>
    <col min="16150" max="16151" width="3.5" style="131" customWidth="1"/>
    <col min="16152" max="16384" width="9.1640625" style="131"/>
  </cols>
  <sheetData>
    <row r="1" spans="2:23" ht="6.75" customHeight="1"/>
    <row r="2" spans="2:23" ht="24" customHeight="1">
      <c r="B2" s="1352" t="s">
        <v>217</v>
      </c>
      <c r="C2" s="1352"/>
      <c r="D2" s="1352"/>
      <c r="E2" s="1352"/>
      <c r="F2" s="1352"/>
      <c r="G2" s="1352"/>
      <c r="H2" s="1352"/>
      <c r="I2" s="1352"/>
      <c r="J2" s="1352"/>
      <c r="K2" s="1352"/>
      <c r="L2" s="1352"/>
      <c r="M2" s="1352"/>
      <c r="N2" s="1352"/>
      <c r="O2" s="1352"/>
      <c r="P2" s="1352"/>
      <c r="Q2" s="1352"/>
      <c r="R2" s="1352"/>
      <c r="S2" s="1352"/>
      <c r="T2" s="1352"/>
      <c r="U2" s="1352"/>
      <c r="V2" s="1352"/>
      <c r="W2" s="1352"/>
    </row>
    <row r="3" spans="2:23" ht="12" customHeight="1">
      <c r="B3" s="132" t="s">
        <v>218</v>
      </c>
      <c r="E3" s="133" t="str">
        <f>":"&amp;" "&amp;INPUT!M9</f>
        <v>: bbb</v>
      </c>
      <c r="P3" s="130" t="s">
        <v>7</v>
      </c>
      <c r="T3" s="221" t="str">
        <f>":"&amp;" "&amp;INPUT!M8</f>
        <v>: aaaaa</v>
      </c>
    </row>
    <row r="4" spans="2:23" ht="12" customHeight="1">
      <c r="B4" s="132" t="s">
        <v>219</v>
      </c>
      <c r="E4" s="134" t="str">
        <f>":"&amp;" "&amp;INPUT!M20</f>
        <v>: Rumah</v>
      </c>
      <c r="P4" s="130" t="s">
        <v>6</v>
      </c>
      <c r="T4" s="134" t="str">
        <f>":"&amp;" "&amp;INPUT!M7</f>
        <v>: Monokwari</v>
      </c>
    </row>
    <row r="5" spans="2:23" ht="25.5" customHeight="1">
      <c r="B5" s="132" t="s">
        <v>152</v>
      </c>
      <c r="E5" s="134" t="e">
        <f>":"&amp;" "&amp;#REF!</f>
        <v>#REF!</v>
      </c>
    </row>
    <row r="6" spans="2:23" ht="12.75" customHeight="1">
      <c r="B6" s="135"/>
      <c r="C6" s="136"/>
      <c r="D6" s="137"/>
      <c r="E6" s="138"/>
      <c r="F6" s="139"/>
      <c r="G6" s="139"/>
      <c r="H6" s="1353" t="s">
        <v>220</v>
      </c>
      <c r="I6" s="1353"/>
      <c r="J6" s="1353"/>
      <c r="K6" s="1353"/>
      <c r="L6" s="1353"/>
      <c r="M6" s="1353"/>
      <c r="N6" s="1353"/>
      <c r="O6" s="1353"/>
      <c r="P6" s="1353"/>
      <c r="Q6" s="1353"/>
      <c r="R6" s="1353"/>
      <c r="S6" s="1353"/>
      <c r="T6" s="1353"/>
      <c r="U6" s="1353"/>
      <c r="V6" s="1353"/>
      <c r="W6" s="1354"/>
    </row>
    <row r="7" spans="2:23" ht="12.75" customHeight="1">
      <c r="B7" s="140" t="s">
        <v>221</v>
      </c>
      <c r="C7" s="1355" t="s">
        <v>188</v>
      </c>
      <c r="D7" s="1356"/>
      <c r="E7" s="1357"/>
      <c r="F7" s="141" t="s">
        <v>222</v>
      </c>
      <c r="G7" s="141" t="s">
        <v>223</v>
      </c>
      <c r="H7" s="1358" t="s">
        <v>224</v>
      </c>
      <c r="I7" s="1359"/>
      <c r="J7" s="1359"/>
      <c r="K7" s="1360"/>
      <c r="L7" s="1358" t="s">
        <v>225</v>
      </c>
      <c r="M7" s="1359"/>
      <c r="N7" s="1359"/>
      <c r="O7" s="1360"/>
      <c r="P7" s="1358" t="s">
        <v>226</v>
      </c>
      <c r="Q7" s="1359"/>
      <c r="R7" s="1359"/>
      <c r="S7" s="1360"/>
      <c r="T7" s="1358" t="s">
        <v>227</v>
      </c>
      <c r="U7" s="1359"/>
      <c r="V7" s="1359"/>
      <c r="W7" s="1361"/>
    </row>
    <row r="8" spans="2:23">
      <c r="B8" s="142"/>
      <c r="C8" s="143"/>
      <c r="D8" s="144"/>
      <c r="E8" s="145"/>
      <c r="F8" s="146"/>
      <c r="G8" s="146"/>
      <c r="H8" s="147">
        <v>1</v>
      </c>
      <c r="I8" s="147">
        <v>2</v>
      </c>
      <c r="J8" s="147">
        <v>3</v>
      </c>
      <c r="K8" s="147">
        <v>4</v>
      </c>
      <c r="L8" s="147">
        <v>5</v>
      </c>
      <c r="M8" s="147">
        <v>6</v>
      </c>
      <c r="N8" s="147">
        <v>7</v>
      </c>
      <c r="O8" s="147">
        <v>8</v>
      </c>
      <c r="P8" s="147">
        <v>5</v>
      </c>
      <c r="Q8" s="147">
        <v>6</v>
      </c>
      <c r="R8" s="147">
        <v>7</v>
      </c>
      <c r="S8" s="147">
        <v>8</v>
      </c>
      <c r="T8" s="147">
        <v>9</v>
      </c>
      <c r="U8" s="147">
        <v>10</v>
      </c>
      <c r="V8" s="147">
        <v>11</v>
      </c>
      <c r="W8" s="222">
        <v>12</v>
      </c>
    </row>
    <row r="9" spans="2:23" ht="7.5" customHeight="1">
      <c r="B9" s="148"/>
      <c r="C9" s="149"/>
      <c r="D9" s="150"/>
      <c r="E9" s="150"/>
      <c r="F9" s="151"/>
      <c r="G9" s="151"/>
      <c r="H9" s="149"/>
      <c r="I9" s="198"/>
      <c r="J9" s="198"/>
      <c r="K9" s="199"/>
      <c r="L9" s="149"/>
      <c r="M9" s="198"/>
      <c r="N9" s="198"/>
      <c r="O9" s="199"/>
      <c r="P9" s="149"/>
      <c r="Q9" s="198"/>
      <c r="R9" s="198"/>
      <c r="S9" s="199"/>
      <c r="T9" s="149"/>
      <c r="U9" s="198"/>
      <c r="V9" s="198"/>
      <c r="W9" s="223"/>
    </row>
    <row r="10" spans="2:23" ht="12" customHeight="1">
      <c r="B10" s="152" t="s">
        <v>228</v>
      </c>
      <c r="C10" s="153" t="str">
        <f>'9.RAB.'!B26</f>
        <v>PEKERJAAN PENDAHULUAN</v>
      </c>
      <c r="D10" s="154"/>
      <c r="E10" s="155"/>
      <c r="F10" s="156"/>
      <c r="G10" s="156"/>
      <c r="H10" s="157"/>
      <c r="I10" s="200"/>
      <c r="J10" s="200"/>
      <c r="K10" s="167"/>
      <c r="L10" s="157"/>
      <c r="M10" s="200"/>
      <c r="N10" s="200"/>
      <c r="O10" s="201"/>
      <c r="P10" s="157"/>
      <c r="Q10" s="200"/>
      <c r="R10" s="200"/>
      <c r="S10" s="201"/>
      <c r="T10" s="157"/>
      <c r="U10" s="200"/>
      <c r="V10" s="200"/>
      <c r="W10" s="224"/>
    </row>
    <row r="11" spans="2:23" ht="12" customHeight="1">
      <c r="B11" s="158"/>
      <c r="C11" s="159" t="str">
        <f>'9.RAB.'!B29</f>
        <v>Prasasti</v>
      </c>
      <c r="D11" s="160"/>
      <c r="E11" s="161"/>
      <c r="F11" s="162">
        <f>'9.RAB.'!D29</f>
        <v>1</v>
      </c>
      <c r="G11" s="163" t="str">
        <f>'9.RAB.'!E29</f>
        <v>Ls</v>
      </c>
      <c r="H11" s="164"/>
      <c r="I11" s="202"/>
      <c r="J11" s="203"/>
      <c r="K11" s="167"/>
      <c r="L11" s="157"/>
      <c r="M11" s="204"/>
      <c r="N11" s="200"/>
      <c r="O11" s="201"/>
      <c r="P11" s="167"/>
      <c r="Q11" s="167"/>
      <c r="R11" s="200"/>
      <c r="S11" s="201"/>
      <c r="T11" s="157"/>
      <c r="U11" s="200"/>
      <c r="V11" s="200"/>
      <c r="W11" s="224"/>
    </row>
    <row r="12" spans="2:23" ht="12" customHeight="1">
      <c r="B12" s="158"/>
      <c r="C12" s="159" t="e">
        <f>'9.RAB.'!#REF!</f>
        <v>#REF!</v>
      </c>
      <c r="D12" s="160"/>
      <c r="E12" s="161"/>
      <c r="F12" s="162" t="e">
        <f>'9.RAB.'!#REF!</f>
        <v>#REF!</v>
      </c>
      <c r="G12" s="163" t="e">
        <f>'9.RAB.'!#REF!</f>
        <v>#REF!</v>
      </c>
      <c r="H12" s="165"/>
      <c r="I12" s="202"/>
      <c r="J12" s="203"/>
      <c r="K12" s="202"/>
      <c r="L12" s="157"/>
      <c r="M12" s="205"/>
      <c r="N12" s="200"/>
      <c r="O12" s="201"/>
      <c r="P12" s="167"/>
      <c r="Q12" s="205"/>
      <c r="R12" s="200"/>
      <c r="S12" s="201"/>
      <c r="T12" s="157"/>
      <c r="U12" s="200"/>
      <c r="V12" s="200"/>
      <c r="W12" s="224"/>
    </row>
    <row r="13" spans="2:23" ht="12" customHeight="1">
      <c r="B13" s="158"/>
      <c r="C13" s="159" t="str">
        <f>'9.RAB.'!B31</f>
        <v>BAHAN</v>
      </c>
      <c r="D13" s="160"/>
      <c r="E13" s="161"/>
      <c r="F13" s="162">
        <f>'9.RAB.'!D31</f>
        <v>0</v>
      </c>
      <c r="G13" s="163">
        <f>'9.RAB.'!E31</f>
        <v>0</v>
      </c>
      <c r="H13" s="165"/>
      <c r="I13" s="167"/>
      <c r="J13" s="203"/>
      <c r="K13" s="202"/>
      <c r="L13" s="206"/>
      <c r="M13" s="203"/>
      <c r="N13" s="203"/>
      <c r="O13" s="201"/>
      <c r="P13" s="167"/>
      <c r="Q13" s="205"/>
      <c r="R13" s="200"/>
      <c r="S13" s="201"/>
      <c r="T13" s="157"/>
      <c r="U13" s="200"/>
      <c r="V13" s="200"/>
      <c r="W13" s="224"/>
    </row>
    <row r="14" spans="2:23" ht="12" customHeight="1">
      <c r="B14" s="158"/>
      <c r="C14" s="159" t="e">
        <f>'9.RAB.'!B32</f>
        <v>#REF!</v>
      </c>
      <c r="D14" s="160"/>
      <c r="E14" s="161"/>
      <c r="F14" s="162" t="e">
        <f>'9.RAB.'!D32</f>
        <v>#REF!</v>
      </c>
      <c r="G14" s="163" t="e">
        <f>'9.RAB.'!E32</f>
        <v>#REF!</v>
      </c>
      <c r="H14" s="165"/>
      <c r="I14" s="167"/>
      <c r="J14" s="200"/>
      <c r="K14" s="202"/>
      <c r="L14" s="206"/>
      <c r="M14" s="203"/>
      <c r="N14" s="203"/>
      <c r="O14" s="207"/>
      <c r="P14" s="167"/>
      <c r="Q14" s="205"/>
      <c r="R14" s="200"/>
      <c r="S14" s="201"/>
      <c r="T14" s="157"/>
      <c r="U14" s="200"/>
      <c r="V14" s="200"/>
      <c r="W14" s="224"/>
    </row>
    <row r="15" spans="2:23" ht="12" customHeight="1">
      <c r="B15" s="158"/>
      <c r="C15" s="159" t="e">
        <f>'9.RAB.'!#REF!</f>
        <v>#REF!</v>
      </c>
      <c r="D15" s="160"/>
      <c r="E15" s="161"/>
      <c r="F15" s="162" t="e">
        <f>'9.RAB.'!#REF!</f>
        <v>#REF!</v>
      </c>
      <c r="G15" s="163" t="e">
        <f>'9.RAB.'!#REF!</f>
        <v>#REF!</v>
      </c>
      <c r="H15" s="165"/>
      <c r="I15" s="167"/>
      <c r="J15" s="200"/>
      <c r="K15" s="167"/>
      <c r="L15" s="157"/>
      <c r="M15" s="203"/>
      <c r="N15" s="203"/>
      <c r="O15" s="207"/>
      <c r="P15" s="202"/>
      <c r="Q15" s="205"/>
      <c r="R15" s="200"/>
      <c r="S15" s="201"/>
      <c r="T15" s="157"/>
      <c r="U15" s="200"/>
      <c r="V15" s="200"/>
      <c r="W15" s="224"/>
    </row>
    <row r="16" spans="2:23" ht="12" customHeight="1">
      <c r="B16" s="158"/>
      <c r="C16" s="159" t="e">
        <f>'9.RAB.'!#REF!</f>
        <v>#REF!</v>
      </c>
      <c r="D16" s="160"/>
      <c r="E16" s="161"/>
      <c r="F16" s="162" t="e">
        <f>'9.RAB.'!#REF!</f>
        <v>#REF!</v>
      </c>
      <c r="G16" s="163" t="e">
        <f>'9.RAB.'!#REF!</f>
        <v>#REF!</v>
      </c>
      <c r="H16" s="166"/>
      <c r="I16" s="208"/>
      <c r="J16" s="205"/>
      <c r="K16" s="208"/>
      <c r="L16" s="172"/>
      <c r="M16" s="205"/>
      <c r="N16" s="205"/>
      <c r="O16" s="207"/>
      <c r="P16" s="202"/>
      <c r="Q16" s="203"/>
      <c r="R16" s="203"/>
      <c r="S16" s="207"/>
      <c r="T16" s="157"/>
      <c r="U16" s="200"/>
      <c r="V16" s="200"/>
      <c r="W16" s="224"/>
    </row>
    <row r="17" spans="2:23" ht="14" customHeight="1">
      <c r="B17" s="158"/>
      <c r="C17" s="159"/>
      <c r="D17" s="167"/>
      <c r="E17" s="161"/>
      <c r="F17" s="162"/>
      <c r="G17" s="168"/>
      <c r="H17" s="166"/>
      <c r="I17" s="209"/>
      <c r="J17" s="205"/>
      <c r="K17" s="208"/>
      <c r="L17" s="172"/>
      <c r="M17" s="205"/>
      <c r="N17" s="205"/>
      <c r="O17" s="210"/>
      <c r="P17" s="172"/>
      <c r="Q17" s="205"/>
      <c r="R17" s="205"/>
      <c r="S17" s="210"/>
      <c r="T17" s="157"/>
      <c r="U17" s="200"/>
      <c r="V17" s="200"/>
      <c r="W17" s="224"/>
    </row>
    <row r="18" spans="2:23" ht="14" hidden="1" customHeight="1">
      <c r="B18" s="169" t="s">
        <v>229</v>
      </c>
      <c r="C18" s="159" t="s">
        <v>230</v>
      </c>
      <c r="D18" s="167"/>
      <c r="E18" s="161"/>
      <c r="F18" s="170"/>
      <c r="G18" s="171"/>
      <c r="H18" s="172"/>
      <c r="I18" s="205"/>
      <c r="J18" s="205"/>
      <c r="K18" s="208"/>
      <c r="L18" s="172"/>
      <c r="M18" s="205"/>
      <c r="N18" s="205"/>
      <c r="O18" s="210"/>
      <c r="P18" s="172"/>
      <c r="Q18" s="205"/>
      <c r="R18" s="205"/>
      <c r="S18" s="210"/>
      <c r="T18" s="157"/>
      <c r="U18" s="200"/>
      <c r="V18" s="200"/>
      <c r="W18" s="224"/>
    </row>
    <row r="19" spans="2:23" ht="14" hidden="1" customHeight="1">
      <c r="B19" s="158"/>
      <c r="C19" s="130" t="str">
        <f>'[33]TOS-ANALISA'!G64</f>
        <v>Galian Tanah  ( P )</v>
      </c>
      <c r="D19" s="167"/>
      <c r="F19" s="173">
        <f>'[33]TOS-ANALISA'!P74</f>
        <v>52.56</v>
      </c>
      <c r="G19" s="171" t="s">
        <v>133</v>
      </c>
      <c r="H19" s="172"/>
      <c r="I19" s="205"/>
      <c r="J19" s="205"/>
      <c r="K19" s="208"/>
      <c r="L19" s="172"/>
      <c r="M19" s="205"/>
      <c r="N19" s="205"/>
      <c r="O19" s="210"/>
      <c r="P19" s="172"/>
      <c r="Q19" s="205"/>
      <c r="R19" s="205"/>
      <c r="S19" s="210"/>
      <c r="T19" s="157"/>
      <c r="U19" s="200"/>
      <c r="V19" s="200"/>
      <c r="W19" s="224"/>
    </row>
    <row r="20" spans="2:23" ht="14" hidden="1" customHeight="1">
      <c r="B20" s="158"/>
      <c r="C20" s="130" t="str">
        <f>'[33]TOS-ANALISA'!G95</f>
        <v>Kebutuhan Kayu Profil</v>
      </c>
      <c r="D20" s="167"/>
      <c r="E20" s="161"/>
      <c r="F20" s="162">
        <f>'[33]TOS-ANALISA'!O99</f>
        <v>31.2</v>
      </c>
      <c r="G20" s="168" t="s">
        <v>231</v>
      </c>
      <c r="H20" s="172"/>
      <c r="I20" s="205"/>
      <c r="J20" s="205"/>
      <c r="K20" s="208"/>
      <c r="L20" s="172"/>
      <c r="M20" s="205"/>
      <c r="N20" s="205"/>
      <c r="O20" s="210"/>
      <c r="P20" s="172"/>
      <c r="Q20" s="205"/>
      <c r="R20" s="205"/>
      <c r="S20" s="210"/>
      <c r="T20" s="157"/>
      <c r="U20" s="200"/>
      <c r="V20" s="200"/>
      <c r="W20" s="224"/>
    </row>
    <row r="21" spans="2:23" ht="14" hidden="1" customHeight="1">
      <c r="B21" s="158"/>
      <c r="C21" s="157" t="s">
        <v>232</v>
      </c>
      <c r="D21" s="167"/>
      <c r="E21" s="161"/>
      <c r="F21" s="174">
        <f>'[33]TOS-ANALISA'!P40</f>
        <v>66.122916529823897</v>
      </c>
      <c r="G21" s="163" t="s">
        <v>133</v>
      </c>
      <c r="H21" s="172"/>
      <c r="I21" s="205"/>
      <c r="J21" s="205"/>
      <c r="K21" s="208"/>
      <c r="L21" s="172"/>
      <c r="M21" s="205"/>
      <c r="N21" s="205"/>
      <c r="O21" s="210"/>
      <c r="P21" s="172"/>
      <c r="Q21" s="205"/>
      <c r="R21" s="205"/>
      <c r="S21" s="210"/>
      <c r="T21" s="157"/>
      <c r="U21" s="200"/>
      <c r="V21" s="200"/>
      <c r="W21" s="224"/>
    </row>
    <row r="22" spans="2:23" ht="14" hidden="1" customHeight="1">
      <c r="B22" s="158"/>
      <c r="C22" s="157" t="s">
        <v>233</v>
      </c>
      <c r="D22" s="167"/>
      <c r="E22" s="161"/>
      <c r="F22" s="162">
        <f>'[33]TOS-ANALISA'!P55</f>
        <v>55.48</v>
      </c>
      <c r="G22" s="163" t="s">
        <v>169</v>
      </c>
      <c r="H22" s="172"/>
      <c r="I22" s="205"/>
      <c r="J22" s="205"/>
      <c r="K22" s="208"/>
      <c r="L22" s="172"/>
      <c r="M22" s="205"/>
      <c r="N22" s="205"/>
      <c r="O22" s="210"/>
      <c r="P22" s="172"/>
      <c r="Q22" s="205"/>
      <c r="R22" s="205"/>
      <c r="S22" s="210"/>
      <c r="T22" s="157"/>
      <c r="U22" s="200"/>
      <c r="V22" s="200"/>
      <c r="W22" s="224"/>
    </row>
    <row r="23" spans="2:23" ht="14" hidden="1" customHeight="1">
      <c r="B23" s="158"/>
      <c r="C23" s="157"/>
      <c r="D23" s="167"/>
      <c r="E23" s="161"/>
      <c r="F23" s="156"/>
      <c r="G23" s="163"/>
      <c r="H23" s="172"/>
      <c r="I23" s="205"/>
      <c r="J23" s="205"/>
      <c r="K23" s="208"/>
      <c r="L23" s="172"/>
      <c r="M23" s="205"/>
      <c r="N23" s="205"/>
      <c r="O23" s="210"/>
      <c r="P23" s="172"/>
      <c r="Q23" s="205"/>
      <c r="R23" s="205"/>
      <c r="S23" s="210"/>
      <c r="T23" s="157"/>
      <c r="U23" s="200"/>
      <c r="V23" s="200"/>
      <c r="W23" s="224"/>
    </row>
    <row r="24" spans="2:23" ht="14" customHeight="1">
      <c r="B24" s="175" t="s">
        <v>229</v>
      </c>
      <c r="C24" s="176" t="s">
        <v>234</v>
      </c>
      <c r="D24" s="154"/>
      <c r="E24" s="161"/>
      <c r="F24" s="156"/>
      <c r="G24" s="163"/>
      <c r="H24" s="157"/>
      <c r="I24" s="200"/>
      <c r="J24" s="200"/>
      <c r="K24" s="167"/>
      <c r="L24" s="157"/>
      <c r="M24" s="205"/>
      <c r="N24" s="200"/>
      <c r="O24" s="201"/>
      <c r="P24" s="157"/>
      <c r="Q24" s="200"/>
      <c r="R24" s="200"/>
      <c r="S24" s="201"/>
      <c r="T24" s="157"/>
      <c r="U24" s="200"/>
      <c r="V24" s="200"/>
      <c r="W24" s="224"/>
    </row>
    <row r="25" spans="2:23" ht="14" customHeight="1">
      <c r="B25" s="158"/>
      <c r="C25" s="167">
        <v>1</v>
      </c>
      <c r="D25" s="167" t="str">
        <f>[34]RAB!B26</f>
        <v>Papan Proyek</v>
      </c>
      <c r="E25" s="161"/>
      <c r="F25" s="163">
        <v>1</v>
      </c>
      <c r="G25" s="163" t="s">
        <v>160</v>
      </c>
      <c r="H25" s="172"/>
      <c r="I25" s="205"/>
      <c r="J25" s="205"/>
      <c r="K25" s="210"/>
      <c r="L25" s="172"/>
      <c r="M25" s="205"/>
      <c r="N25" s="205"/>
      <c r="O25" s="210"/>
      <c r="P25" s="172"/>
      <c r="Q25" s="205"/>
      <c r="R25" s="205"/>
      <c r="S25" s="210"/>
      <c r="T25" s="206"/>
      <c r="U25" s="203"/>
      <c r="V25" s="203"/>
      <c r="W25" s="225"/>
    </row>
    <row r="26" spans="2:23" ht="14" customHeight="1">
      <c r="B26" s="158"/>
      <c r="C26" s="167">
        <v>2</v>
      </c>
      <c r="D26" s="167" t="str">
        <f>[34]RAB!B28</f>
        <v>Dokumentasi</v>
      </c>
      <c r="E26" s="161"/>
      <c r="F26" s="163">
        <v>1</v>
      </c>
      <c r="G26" s="163" t="s">
        <v>160</v>
      </c>
      <c r="H26" s="172"/>
      <c r="I26" s="205"/>
      <c r="J26" s="205"/>
      <c r="K26" s="210"/>
      <c r="L26" s="172"/>
      <c r="M26" s="205"/>
      <c r="N26" s="205"/>
      <c r="O26" s="210"/>
      <c r="P26" s="172"/>
      <c r="Q26" s="205"/>
      <c r="R26" s="205"/>
      <c r="S26" s="210"/>
      <c r="T26" s="206"/>
      <c r="U26" s="203"/>
      <c r="V26" s="203"/>
      <c r="W26" s="225"/>
    </row>
    <row r="27" spans="2:23" ht="14" customHeight="1">
      <c r="B27" s="177"/>
      <c r="C27" s="167">
        <v>3</v>
      </c>
      <c r="D27" s="167" t="s">
        <v>235</v>
      </c>
      <c r="E27" s="167"/>
      <c r="F27" s="163">
        <v>1</v>
      </c>
      <c r="G27" s="163" t="s">
        <v>160</v>
      </c>
      <c r="H27" s="172"/>
      <c r="I27" s="205"/>
      <c r="J27" s="205"/>
      <c r="K27" s="210"/>
      <c r="L27" s="172"/>
      <c r="M27" s="205"/>
      <c r="N27" s="205"/>
      <c r="O27" s="210"/>
      <c r="P27" s="172"/>
      <c r="Q27" s="205"/>
      <c r="R27" s="205"/>
      <c r="S27" s="210"/>
      <c r="T27" s="206"/>
      <c r="U27" s="203"/>
      <c r="V27" s="203"/>
      <c r="W27" s="225"/>
    </row>
    <row r="28" spans="2:23" ht="9" customHeight="1">
      <c r="B28" s="178"/>
      <c r="C28" s="179"/>
      <c r="D28" s="180"/>
      <c r="E28" s="181"/>
      <c r="F28" s="182"/>
      <c r="G28" s="183"/>
      <c r="H28" s="179"/>
      <c r="I28" s="211"/>
      <c r="J28" s="211"/>
      <c r="K28" s="181"/>
      <c r="L28" s="179"/>
      <c r="M28" s="211"/>
      <c r="N28" s="211"/>
      <c r="O28" s="181"/>
      <c r="P28" s="179"/>
      <c r="Q28" s="211"/>
      <c r="R28" s="211"/>
      <c r="S28" s="181"/>
      <c r="T28" s="179"/>
      <c r="U28" s="211"/>
      <c r="V28" s="211"/>
      <c r="W28" s="226"/>
    </row>
    <row r="29" spans="2:23" ht="9.75" customHeight="1">
      <c r="I29" s="212"/>
      <c r="J29" s="213"/>
    </row>
    <row r="30" spans="2:23" ht="18" customHeight="1">
      <c r="C30" s="184"/>
      <c r="I30" s="160"/>
      <c r="J30" s="160"/>
      <c r="P30" s="214" t="e">
        <f>#REF!</f>
        <v>#REF!</v>
      </c>
      <c r="R30" s="1362" t="e">
        <f>#REF!</f>
        <v>#REF!</v>
      </c>
      <c r="S30" s="1362"/>
      <c r="T30" s="1362"/>
      <c r="U30" s="1362"/>
      <c r="V30" s="1362"/>
      <c r="W30" s="1362"/>
    </row>
    <row r="31" spans="2:23" ht="18" customHeight="1">
      <c r="D31" s="1363" t="s">
        <v>180</v>
      </c>
      <c r="E31" s="1363"/>
      <c r="F31" s="1364" t="s">
        <v>181</v>
      </c>
      <c r="G31" s="1364"/>
      <c r="H31" s="1364"/>
      <c r="I31" s="1364"/>
      <c r="J31" s="1364"/>
      <c r="K31" s="1364"/>
      <c r="P31" s="39"/>
      <c r="Q31" s="1280" t="s">
        <v>182</v>
      </c>
      <c r="R31" s="1280"/>
      <c r="S31" s="1280"/>
      <c r="T31" s="1280"/>
      <c r="U31" s="1280"/>
      <c r="V31" s="1280"/>
      <c r="W31" s="1280"/>
    </row>
    <row r="32" spans="2:23" ht="18" customHeight="1">
      <c r="D32" s="1363" t="e">
        <f>#REF!</f>
        <v>#REF!</v>
      </c>
      <c r="E32" s="1363"/>
      <c r="F32" s="1364" t="e">
        <f>#REF!</f>
        <v>#REF!</v>
      </c>
      <c r="G32" s="1364"/>
      <c r="H32" s="1364"/>
      <c r="I32" s="1364"/>
      <c r="J32" s="1364"/>
      <c r="K32" s="1364"/>
      <c r="Q32" s="1280" t="e">
        <f>#REF!</f>
        <v>#REF!</v>
      </c>
      <c r="R32" s="1280"/>
      <c r="S32" s="1280"/>
      <c r="T32" s="1280"/>
      <c r="U32" s="1280"/>
      <c r="V32" s="1280"/>
      <c r="W32" s="1280"/>
    </row>
    <row r="33" spans="2:23" ht="11.25" customHeight="1">
      <c r="D33" s="185"/>
      <c r="E33" s="185"/>
      <c r="F33" s="186"/>
      <c r="G33" s="186"/>
      <c r="H33" s="186"/>
      <c r="I33" s="186"/>
      <c r="J33" s="186"/>
      <c r="K33" s="186"/>
      <c r="Q33" s="98"/>
      <c r="R33" s="98"/>
      <c r="S33" s="98"/>
      <c r="T33" s="98"/>
      <c r="U33" s="98"/>
      <c r="V33" s="98"/>
      <c r="W33" s="98"/>
    </row>
    <row r="34" spans="2:23" ht="18" customHeight="1">
      <c r="D34" s="185"/>
      <c r="E34" s="185"/>
      <c r="F34" s="186"/>
      <c r="G34" s="186"/>
      <c r="H34" s="186"/>
      <c r="I34" s="186"/>
      <c r="J34" s="186"/>
      <c r="K34" s="186"/>
      <c r="Q34" s="98"/>
      <c r="R34" s="98"/>
      <c r="S34" s="98"/>
      <c r="T34" s="98"/>
      <c r="U34" s="98"/>
      <c r="V34" s="98"/>
      <c r="W34" s="98"/>
    </row>
    <row r="35" spans="2:23" ht="18" customHeight="1">
      <c r="D35" s="101"/>
      <c r="E35" s="187"/>
      <c r="F35" s="187"/>
      <c r="G35" s="188"/>
      <c r="H35" s="187"/>
      <c r="I35" s="215"/>
      <c r="J35" s="216"/>
      <c r="K35" s="217"/>
    </row>
    <row r="36" spans="2:23" ht="18" customHeight="1">
      <c r="D36" s="1363" t="e">
        <f>#REF!</f>
        <v>#REF!</v>
      </c>
      <c r="E36" s="1363"/>
      <c r="F36" s="1364" t="e">
        <f>#REF!</f>
        <v>#REF!</v>
      </c>
      <c r="G36" s="1364"/>
      <c r="H36" s="1364"/>
      <c r="I36" s="1364"/>
      <c r="J36" s="1364"/>
      <c r="K36" s="1364"/>
      <c r="Q36" s="1280" t="e">
        <f>#REF!</f>
        <v>#REF!</v>
      </c>
      <c r="R36" s="1280"/>
      <c r="S36" s="1280"/>
      <c r="T36" s="1280"/>
      <c r="U36" s="1280"/>
      <c r="V36" s="1280"/>
      <c r="W36" s="1280"/>
    </row>
    <row r="37" spans="2:23" ht="18" customHeight="1">
      <c r="B37" s="189"/>
      <c r="D37" s="101"/>
      <c r="E37" s="187"/>
      <c r="F37" s="187"/>
      <c r="G37" s="188"/>
      <c r="H37" s="187"/>
      <c r="I37" s="14"/>
      <c r="J37" s="14"/>
      <c r="K37" s="191"/>
      <c r="L37" s="189"/>
      <c r="M37" s="189"/>
      <c r="N37" s="189"/>
      <c r="O37" s="189"/>
      <c r="P37" s="189"/>
      <c r="Q37" s="189"/>
      <c r="R37" s="189"/>
      <c r="S37" s="189"/>
      <c r="T37" s="193"/>
      <c r="U37" s="189"/>
      <c r="V37" s="189"/>
      <c r="W37" s="189"/>
    </row>
    <row r="38" spans="2:23" ht="18" customHeight="1">
      <c r="B38" s="189"/>
      <c r="C38" s="189"/>
      <c r="D38" s="101"/>
      <c r="E38" s="187"/>
      <c r="F38" s="187"/>
      <c r="G38" s="188"/>
      <c r="H38" s="187"/>
      <c r="I38" s="14"/>
      <c r="J38" s="14"/>
      <c r="K38" s="191"/>
      <c r="L38" s="189"/>
      <c r="M38" s="189"/>
      <c r="N38" s="189"/>
      <c r="O38" s="189"/>
      <c r="P38" s="189"/>
      <c r="Q38" s="189"/>
      <c r="R38" s="189"/>
      <c r="S38" s="189"/>
      <c r="T38" s="193"/>
      <c r="U38" s="189"/>
      <c r="V38" s="189"/>
      <c r="W38" s="189"/>
    </row>
    <row r="39" spans="2:23" ht="18" customHeight="1">
      <c r="B39" s="189"/>
      <c r="C39" s="189"/>
      <c r="D39" s="101"/>
      <c r="E39" s="187"/>
      <c r="F39" s="187"/>
      <c r="G39" s="188"/>
      <c r="H39" s="187"/>
      <c r="I39" s="14"/>
      <c r="J39" s="92"/>
      <c r="K39" s="191"/>
      <c r="L39" s="189"/>
      <c r="M39" s="189"/>
      <c r="N39" s="189"/>
      <c r="O39" s="189"/>
      <c r="P39" s="189"/>
      <c r="Q39" s="189"/>
      <c r="R39" s="189"/>
      <c r="S39" s="189"/>
      <c r="T39" s="193"/>
      <c r="U39" s="189"/>
      <c r="V39" s="189"/>
      <c r="W39" s="189"/>
    </row>
    <row r="40" spans="2:23" ht="18" customHeight="1">
      <c r="B40" s="189"/>
      <c r="C40" s="189"/>
      <c r="D40" s="190"/>
      <c r="E40" s="191"/>
      <c r="F40" s="191"/>
      <c r="G40" s="192"/>
      <c r="H40" s="191"/>
      <c r="I40" s="218"/>
      <c r="J40" s="219"/>
      <c r="K40" s="191"/>
      <c r="L40" s="189"/>
      <c r="M40" s="189"/>
      <c r="N40" s="189"/>
      <c r="O40" s="189"/>
      <c r="P40" s="189"/>
      <c r="Q40" s="189"/>
      <c r="R40" s="189"/>
      <c r="S40" s="189"/>
      <c r="T40" s="193"/>
      <c r="U40" s="189"/>
      <c r="V40" s="189"/>
      <c r="W40" s="189"/>
    </row>
    <row r="41" spans="2:23" ht="18" customHeight="1">
      <c r="B41" s="189"/>
      <c r="C41" s="189"/>
      <c r="D41" s="1366" t="e">
        <f>#REF!</f>
        <v>#REF!</v>
      </c>
      <c r="E41" s="1366"/>
      <c r="F41" s="1367" t="e">
        <f>#REF!</f>
        <v>#REF!</v>
      </c>
      <c r="G41" s="1367"/>
      <c r="H41" s="1367"/>
      <c r="I41" s="1368" t="e">
        <f>#REF!</f>
        <v>#REF!</v>
      </c>
      <c r="J41" s="1368"/>
      <c r="K41" s="220"/>
      <c r="L41" s="189"/>
      <c r="M41" s="189"/>
      <c r="N41" s="189"/>
      <c r="O41" s="189"/>
      <c r="P41" s="189"/>
      <c r="Q41" s="189"/>
      <c r="R41" s="189"/>
      <c r="S41" s="189"/>
      <c r="T41" s="193"/>
      <c r="U41" s="189"/>
      <c r="V41" s="189"/>
      <c r="W41" s="189"/>
    </row>
    <row r="42" spans="2:23" ht="18" customHeight="1">
      <c r="B42" s="189"/>
      <c r="C42" s="189"/>
      <c r="D42" s="189"/>
      <c r="E42" s="193"/>
      <c r="F42" s="189"/>
      <c r="G42" s="189"/>
      <c r="H42" s="189"/>
      <c r="I42" s="189"/>
      <c r="J42" s="189"/>
      <c r="K42" s="189"/>
      <c r="L42" s="189"/>
      <c r="M42" s="189"/>
      <c r="N42" s="189"/>
      <c r="O42" s="189"/>
      <c r="P42" s="189"/>
      <c r="Q42" s="189"/>
      <c r="R42" s="189"/>
      <c r="S42" s="189"/>
      <c r="T42" s="193"/>
      <c r="U42" s="189"/>
      <c r="V42" s="189"/>
      <c r="W42" s="189"/>
    </row>
    <row r="43" spans="2:23" ht="18" customHeight="1">
      <c r="B43" s="189"/>
      <c r="C43" s="189"/>
      <c r="D43" s="189"/>
      <c r="E43" s="193"/>
      <c r="F43" s="189"/>
      <c r="G43" s="189"/>
      <c r="H43" s="189"/>
      <c r="I43" s="189"/>
      <c r="J43" s="189"/>
      <c r="K43" s="189"/>
      <c r="L43" s="189"/>
      <c r="M43" s="189"/>
      <c r="N43" s="189"/>
      <c r="O43" s="189"/>
      <c r="P43" s="189"/>
      <c r="Q43" s="189"/>
      <c r="R43" s="189"/>
      <c r="S43" s="189"/>
      <c r="T43" s="193"/>
      <c r="U43" s="189"/>
      <c r="V43" s="189"/>
      <c r="W43" s="189"/>
    </row>
    <row r="44" spans="2:23" ht="18" customHeight="1">
      <c r="B44" s="189"/>
      <c r="C44" s="189"/>
      <c r="D44" s="189"/>
      <c r="E44" s="193"/>
      <c r="F44" s="189"/>
      <c r="G44" s="189"/>
      <c r="H44" s="189"/>
      <c r="I44" s="189"/>
      <c r="J44" s="189"/>
      <c r="K44" s="189"/>
      <c r="L44" s="189"/>
      <c r="M44" s="189"/>
      <c r="N44" s="189"/>
      <c r="O44" s="189"/>
      <c r="P44" s="189"/>
      <c r="Q44" s="189"/>
      <c r="R44" s="189"/>
      <c r="S44" s="189"/>
      <c r="T44" s="193"/>
      <c r="U44" s="189"/>
      <c r="V44" s="189"/>
      <c r="W44" s="189"/>
    </row>
    <row r="45" spans="2:23" ht="15">
      <c r="B45" s="189"/>
      <c r="C45" s="189"/>
      <c r="D45" s="189"/>
      <c r="E45" s="193"/>
      <c r="F45" s="189"/>
      <c r="G45" s="189"/>
      <c r="H45" s="189"/>
      <c r="I45" s="189"/>
      <c r="J45" s="189"/>
      <c r="K45" s="189"/>
      <c r="L45" s="189"/>
      <c r="M45" s="189"/>
      <c r="N45" s="189"/>
      <c r="O45" s="189"/>
      <c r="P45" s="189"/>
      <c r="Q45" s="189"/>
      <c r="R45" s="189"/>
      <c r="S45" s="189"/>
      <c r="T45" s="195"/>
      <c r="U45" s="189"/>
      <c r="V45" s="189"/>
      <c r="W45" s="189"/>
    </row>
    <row r="46" spans="2:23" ht="15">
      <c r="B46" s="189"/>
      <c r="C46" s="189"/>
      <c r="D46" s="194"/>
      <c r="E46" s="195"/>
      <c r="F46" s="189"/>
      <c r="G46" s="189"/>
      <c r="H46" s="189"/>
      <c r="I46" s="189"/>
      <c r="J46" s="189"/>
      <c r="K46" s="189"/>
      <c r="L46" s="189"/>
      <c r="M46" s="189"/>
      <c r="N46" s="189"/>
      <c r="O46" s="189"/>
      <c r="P46" s="189"/>
      <c r="Q46" s="189"/>
      <c r="R46" s="1365"/>
      <c r="S46" s="1365"/>
      <c r="T46" s="1365"/>
      <c r="U46" s="1365"/>
      <c r="V46" s="1365"/>
      <c r="W46" s="227"/>
    </row>
    <row r="47" spans="2:23" ht="7.5" customHeight="1">
      <c r="B47" s="189"/>
      <c r="C47" s="189"/>
      <c r="D47" s="189"/>
      <c r="E47" s="189"/>
      <c r="F47" s="189"/>
      <c r="G47" s="189"/>
      <c r="H47" s="189"/>
      <c r="I47" s="189"/>
      <c r="J47" s="189"/>
      <c r="K47" s="189"/>
      <c r="L47" s="189"/>
      <c r="M47" s="189"/>
      <c r="N47" s="189"/>
      <c r="O47" s="189"/>
      <c r="P47" s="189"/>
      <c r="Q47" s="189"/>
      <c r="R47" s="189"/>
      <c r="S47" s="189"/>
      <c r="T47" s="189"/>
      <c r="U47" s="189"/>
      <c r="V47" s="189"/>
      <c r="W47" s="189"/>
    </row>
    <row r="48" spans="2:23" ht="12" customHeight="1">
      <c r="C48" s="131"/>
      <c r="D48" s="196"/>
      <c r="E48" s="197"/>
      <c r="F48" s="197"/>
      <c r="H48" s="197"/>
      <c r="I48" s="197"/>
    </row>
    <row r="49" spans="4:5" s="130" customFormat="1" ht="12" customHeight="1">
      <c r="D49" s="197"/>
      <c r="E49" s="197"/>
    </row>
    <row r="50" spans="4:5" s="130" customFormat="1" ht="12" customHeight="1">
      <c r="D50" s="197"/>
      <c r="E50" s="197"/>
    </row>
    <row r="51" spans="4:5" s="130" customFormat="1" ht="12" customHeight="1">
      <c r="D51" s="197"/>
      <c r="E51" s="197"/>
    </row>
    <row r="52" spans="4:5" s="130" customFormat="1" ht="12" customHeight="1">
      <c r="D52" s="197"/>
      <c r="E52" s="197"/>
    </row>
  </sheetData>
  <mergeCells count="21">
    <mergeCell ref="R46:V46"/>
    <mergeCell ref="D36:E36"/>
    <mergeCell ref="F36:K36"/>
    <mergeCell ref="Q36:W36"/>
    <mergeCell ref="D41:E41"/>
    <mergeCell ref="F41:H41"/>
    <mergeCell ref="I41:J41"/>
    <mergeCell ref="R30:W30"/>
    <mergeCell ref="D31:E31"/>
    <mergeCell ref="F31:K31"/>
    <mergeCell ref="Q31:W31"/>
    <mergeCell ref="D32:E32"/>
    <mergeCell ref="F32:K32"/>
    <mergeCell ref="Q32:W32"/>
    <mergeCell ref="B2:W2"/>
    <mergeCell ref="H6:W6"/>
    <mergeCell ref="C7:E7"/>
    <mergeCell ref="H7:K7"/>
    <mergeCell ref="L7:O7"/>
    <mergeCell ref="P7:S7"/>
    <mergeCell ref="T7:W7"/>
  </mergeCells>
  <pageMargins left="0.4" right="0.37916666666666698" top="0.51180555555555596" bottom="0.31388888888888899" header="0.31388888888888899" footer="0.31388888888888899"/>
  <pageSetup paperSize="256" scale="117"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F209F-627C-4FA0-A225-D529ACDAAA18}">
  <sheetPr>
    <tabColor rgb="FF00B050"/>
  </sheetPr>
  <dimension ref="A1:AN145"/>
  <sheetViews>
    <sheetView view="pageBreakPreview" topLeftCell="A41" zoomScaleSheetLayoutView="100" zoomScalePageLayoutView="75" workbookViewId="0">
      <selection activeCell="AC55" sqref="F38:AC55"/>
    </sheetView>
  </sheetViews>
  <sheetFormatPr baseColWidth="10" defaultColWidth="9.1640625" defaultRowHeight="17"/>
  <cols>
    <col min="1" max="1" width="3.83203125" style="562" customWidth="1"/>
    <col min="2" max="2" width="1.5" style="562" customWidth="1"/>
    <col min="3" max="31" width="3.83203125" style="562" customWidth="1"/>
    <col min="32" max="32" width="8.5" style="562" customWidth="1"/>
    <col min="33" max="34" width="3.5" style="562" customWidth="1"/>
    <col min="35" max="35" width="3.83203125" style="562" customWidth="1"/>
    <col min="36" max="37" width="3.5" style="562" customWidth="1"/>
    <col min="38" max="38" width="23.83203125" style="562" customWidth="1"/>
    <col min="39" max="258" width="9.1640625" style="562"/>
    <col min="259" max="288" width="3.83203125" style="562" customWidth="1"/>
    <col min="289" max="290" width="3.5" style="562" customWidth="1"/>
    <col min="291" max="291" width="3.83203125" style="562" customWidth="1"/>
    <col min="292" max="294" width="3.5" style="562" customWidth="1"/>
    <col min="295" max="514" width="9.1640625" style="562"/>
    <col min="515" max="544" width="3.83203125" style="562" customWidth="1"/>
    <col min="545" max="546" width="3.5" style="562" customWidth="1"/>
    <col min="547" max="547" width="3.83203125" style="562" customWidth="1"/>
    <col min="548" max="550" width="3.5" style="562" customWidth="1"/>
    <col min="551" max="770" width="9.1640625" style="562"/>
    <col min="771" max="800" width="3.83203125" style="562" customWidth="1"/>
    <col min="801" max="802" width="3.5" style="562" customWidth="1"/>
    <col min="803" max="803" width="3.83203125" style="562" customWidth="1"/>
    <col min="804" max="806" width="3.5" style="562" customWidth="1"/>
    <col min="807" max="1026" width="9.1640625" style="562"/>
    <col min="1027" max="1056" width="3.83203125" style="562" customWidth="1"/>
    <col min="1057" max="1058" width="3.5" style="562" customWidth="1"/>
    <col min="1059" max="1059" width="3.83203125" style="562" customWidth="1"/>
    <col min="1060" max="1062" width="3.5" style="562" customWidth="1"/>
    <col min="1063" max="1282" width="9.1640625" style="562"/>
    <col min="1283" max="1312" width="3.83203125" style="562" customWidth="1"/>
    <col min="1313" max="1314" width="3.5" style="562" customWidth="1"/>
    <col min="1315" max="1315" width="3.83203125" style="562" customWidth="1"/>
    <col min="1316" max="1318" width="3.5" style="562" customWidth="1"/>
    <col min="1319" max="1538" width="9.1640625" style="562"/>
    <col min="1539" max="1568" width="3.83203125" style="562" customWidth="1"/>
    <col min="1569" max="1570" width="3.5" style="562" customWidth="1"/>
    <col min="1571" max="1571" width="3.83203125" style="562" customWidth="1"/>
    <col min="1572" max="1574" width="3.5" style="562" customWidth="1"/>
    <col min="1575" max="1794" width="9.1640625" style="562"/>
    <col min="1795" max="1824" width="3.83203125" style="562" customWidth="1"/>
    <col min="1825" max="1826" width="3.5" style="562" customWidth="1"/>
    <col min="1827" max="1827" width="3.83203125" style="562" customWidth="1"/>
    <col min="1828" max="1830" width="3.5" style="562" customWidth="1"/>
    <col min="1831" max="2050" width="9.1640625" style="562"/>
    <col min="2051" max="2080" width="3.83203125" style="562" customWidth="1"/>
    <col min="2081" max="2082" width="3.5" style="562" customWidth="1"/>
    <col min="2083" max="2083" width="3.83203125" style="562" customWidth="1"/>
    <col min="2084" max="2086" width="3.5" style="562" customWidth="1"/>
    <col min="2087" max="2306" width="9.1640625" style="562"/>
    <col min="2307" max="2336" width="3.83203125" style="562" customWidth="1"/>
    <col min="2337" max="2338" width="3.5" style="562" customWidth="1"/>
    <col min="2339" max="2339" width="3.83203125" style="562" customWidth="1"/>
    <col min="2340" max="2342" width="3.5" style="562" customWidth="1"/>
    <col min="2343" max="2562" width="9.1640625" style="562"/>
    <col min="2563" max="2592" width="3.83203125" style="562" customWidth="1"/>
    <col min="2593" max="2594" width="3.5" style="562" customWidth="1"/>
    <col min="2595" max="2595" width="3.83203125" style="562" customWidth="1"/>
    <col min="2596" max="2598" width="3.5" style="562" customWidth="1"/>
    <col min="2599" max="2818" width="9.1640625" style="562"/>
    <col min="2819" max="2848" width="3.83203125" style="562" customWidth="1"/>
    <col min="2849" max="2850" width="3.5" style="562" customWidth="1"/>
    <col min="2851" max="2851" width="3.83203125" style="562" customWidth="1"/>
    <col min="2852" max="2854" width="3.5" style="562" customWidth="1"/>
    <col min="2855" max="3074" width="9.1640625" style="562"/>
    <col min="3075" max="3104" width="3.83203125" style="562" customWidth="1"/>
    <col min="3105" max="3106" width="3.5" style="562" customWidth="1"/>
    <col min="3107" max="3107" width="3.83203125" style="562" customWidth="1"/>
    <col min="3108" max="3110" width="3.5" style="562" customWidth="1"/>
    <col min="3111" max="3330" width="9.1640625" style="562"/>
    <col min="3331" max="3360" width="3.83203125" style="562" customWidth="1"/>
    <col min="3361" max="3362" width="3.5" style="562" customWidth="1"/>
    <col min="3363" max="3363" width="3.83203125" style="562" customWidth="1"/>
    <col min="3364" max="3366" width="3.5" style="562" customWidth="1"/>
    <col min="3367" max="3586" width="9.1640625" style="562"/>
    <col min="3587" max="3616" width="3.83203125" style="562" customWidth="1"/>
    <col min="3617" max="3618" width="3.5" style="562" customWidth="1"/>
    <col min="3619" max="3619" width="3.83203125" style="562" customWidth="1"/>
    <col min="3620" max="3622" width="3.5" style="562" customWidth="1"/>
    <col min="3623" max="3842" width="9.1640625" style="562"/>
    <col min="3843" max="3872" width="3.83203125" style="562" customWidth="1"/>
    <col min="3873" max="3874" width="3.5" style="562" customWidth="1"/>
    <col min="3875" max="3875" width="3.83203125" style="562" customWidth="1"/>
    <col min="3876" max="3878" width="3.5" style="562" customWidth="1"/>
    <col min="3879" max="4098" width="9.1640625" style="562"/>
    <col min="4099" max="4128" width="3.83203125" style="562" customWidth="1"/>
    <col min="4129" max="4130" width="3.5" style="562" customWidth="1"/>
    <col min="4131" max="4131" width="3.83203125" style="562" customWidth="1"/>
    <col min="4132" max="4134" width="3.5" style="562" customWidth="1"/>
    <col min="4135" max="4354" width="9.1640625" style="562"/>
    <col min="4355" max="4384" width="3.83203125" style="562" customWidth="1"/>
    <col min="4385" max="4386" width="3.5" style="562" customWidth="1"/>
    <col min="4387" max="4387" width="3.83203125" style="562" customWidth="1"/>
    <col min="4388" max="4390" width="3.5" style="562" customWidth="1"/>
    <col min="4391" max="4610" width="9.1640625" style="562"/>
    <col min="4611" max="4640" width="3.83203125" style="562" customWidth="1"/>
    <col min="4641" max="4642" width="3.5" style="562" customWidth="1"/>
    <col min="4643" max="4643" width="3.83203125" style="562" customWidth="1"/>
    <col min="4644" max="4646" width="3.5" style="562" customWidth="1"/>
    <col min="4647" max="4866" width="9.1640625" style="562"/>
    <col min="4867" max="4896" width="3.83203125" style="562" customWidth="1"/>
    <col min="4897" max="4898" width="3.5" style="562" customWidth="1"/>
    <col min="4899" max="4899" width="3.83203125" style="562" customWidth="1"/>
    <col min="4900" max="4902" width="3.5" style="562" customWidth="1"/>
    <col min="4903" max="5122" width="9.1640625" style="562"/>
    <col min="5123" max="5152" width="3.83203125" style="562" customWidth="1"/>
    <col min="5153" max="5154" width="3.5" style="562" customWidth="1"/>
    <col min="5155" max="5155" width="3.83203125" style="562" customWidth="1"/>
    <col min="5156" max="5158" width="3.5" style="562" customWidth="1"/>
    <col min="5159" max="5378" width="9.1640625" style="562"/>
    <col min="5379" max="5408" width="3.83203125" style="562" customWidth="1"/>
    <col min="5409" max="5410" width="3.5" style="562" customWidth="1"/>
    <col min="5411" max="5411" width="3.83203125" style="562" customWidth="1"/>
    <col min="5412" max="5414" width="3.5" style="562" customWidth="1"/>
    <col min="5415" max="5634" width="9.1640625" style="562"/>
    <col min="5635" max="5664" width="3.83203125" style="562" customWidth="1"/>
    <col min="5665" max="5666" width="3.5" style="562" customWidth="1"/>
    <col min="5667" max="5667" width="3.83203125" style="562" customWidth="1"/>
    <col min="5668" max="5670" width="3.5" style="562" customWidth="1"/>
    <col min="5671" max="5890" width="9.1640625" style="562"/>
    <col min="5891" max="5920" width="3.83203125" style="562" customWidth="1"/>
    <col min="5921" max="5922" width="3.5" style="562" customWidth="1"/>
    <col min="5923" max="5923" width="3.83203125" style="562" customWidth="1"/>
    <col min="5924" max="5926" width="3.5" style="562" customWidth="1"/>
    <col min="5927" max="6146" width="9.1640625" style="562"/>
    <col min="6147" max="6176" width="3.83203125" style="562" customWidth="1"/>
    <col min="6177" max="6178" width="3.5" style="562" customWidth="1"/>
    <col min="6179" max="6179" width="3.83203125" style="562" customWidth="1"/>
    <col min="6180" max="6182" width="3.5" style="562" customWidth="1"/>
    <col min="6183" max="6402" width="9.1640625" style="562"/>
    <col min="6403" max="6432" width="3.83203125" style="562" customWidth="1"/>
    <col min="6433" max="6434" width="3.5" style="562" customWidth="1"/>
    <col min="6435" max="6435" width="3.83203125" style="562" customWidth="1"/>
    <col min="6436" max="6438" width="3.5" style="562" customWidth="1"/>
    <col min="6439" max="6658" width="9.1640625" style="562"/>
    <col min="6659" max="6688" width="3.83203125" style="562" customWidth="1"/>
    <col min="6689" max="6690" width="3.5" style="562" customWidth="1"/>
    <col min="6691" max="6691" width="3.83203125" style="562" customWidth="1"/>
    <col min="6692" max="6694" width="3.5" style="562" customWidth="1"/>
    <col min="6695" max="6914" width="9.1640625" style="562"/>
    <col min="6915" max="6944" width="3.83203125" style="562" customWidth="1"/>
    <col min="6945" max="6946" width="3.5" style="562" customWidth="1"/>
    <col min="6947" max="6947" width="3.83203125" style="562" customWidth="1"/>
    <col min="6948" max="6950" width="3.5" style="562" customWidth="1"/>
    <col min="6951" max="7170" width="9.1640625" style="562"/>
    <col min="7171" max="7200" width="3.83203125" style="562" customWidth="1"/>
    <col min="7201" max="7202" width="3.5" style="562" customWidth="1"/>
    <col min="7203" max="7203" width="3.83203125" style="562" customWidth="1"/>
    <col min="7204" max="7206" width="3.5" style="562" customWidth="1"/>
    <col min="7207" max="7426" width="9.1640625" style="562"/>
    <col min="7427" max="7456" width="3.83203125" style="562" customWidth="1"/>
    <col min="7457" max="7458" width="3.5" style="562" customWidth="1"/>
    <col min="7459" max="7459" width="3.83203125" style="562" customWidth="1"/>
    <col min="7460" max="7462" width="3.5" style="562" customWidth="1"/>
    <col min="7463" max="7682" width="9.1640625" style="562"/>
    <col min="7683" max="7712" width="3.83203125" style="562" customWidth="1"/>
    <col min="7713" max="7714" width="3.5" style="562" customWidth="1"/>
    <col min="7715" max="7715" width="3.83203125" style="562" customWidth="1"/>
    <col min="7716" max="7718" width="3.5" style="562" customWidth="1"/>
    <col min="7719" max="7938" width="9.1640625" style="562"/>
    <col min="7939" max="7968" width="3.83203125" style="562" customWidth="1"/>
    <col min="7969" max="7970" width="3.5" style="562" customWidth="1"/>
    <col min="7971" max="7971" width="3.83203125" style="562" customWidth="1"/>
    <col min="7972" max="7974" width="3.5" style="562" customWidth="1"/>
    <col min="7975" max="8194" width="9.1640625" style="562"/>
    <col min="8195" max="8224" width="3.83203125" style="562" customWidth="1"/>
    <col min="8225" max="8226" width="3.5" style="562" customWidth="1"/>
    <col min="8227" max="8227" width="3.83203125" style="562" customWidth="1"/>
    <col min="8228" max="8230" width="3.5" style="562" customWidth="1"/>
    <col min="8231" max="8450" width="9.1640625" style="562"/>
    <col min="8451" max="8480" width="3.83203125" style="562" customWidth="1"/>
    <col min="8481" max="8482" width="3.5" style="562" customWidth="1"/>
    <col min="8483" max="8483" width="3.83203125" style="562" customWidth="1"/>
    <col min="8484" max="8486" width="3.5" style="562" customWidth="1"/>
    <col min="8487" max="8706" width="9.1640625" style="562"/>
    <col min="8707" max="8736" width="3.83203125" style="562" customWidth="1"/>
    <col min="8737" max="8738" width="3.5" style="562" customWidth="1"/>
    <col min="8739" max="8739" width="3.83203125" style="562" customWidth="1"/>
    <col min="8740" max="8742" width="3.5" style="562" customWidth="1"/>
    <col min="8743" max="8962" width="9.1640625" style="562"/>
    <col min="8963" max="8992" width="3.83203125" style="562" customWidth="1"/>
    <col min="8993" max="8994" width="3.5" style="562" customWidth="1"/>
    <col min="8995" max="8995" width="3.83203125" style="562" customWidth="1"/>
    <col min="8996" max="8998" width="3.5" style="562" customWidth="1"/>
    <col min="8999" max="9218" width="9.1640625" style="562"/>
    <col min="9219" max="9248" width="3.83203125" style="562" customWidth="1"/>
    <col min="9249" max="9250" width="3.5" style="562" customWidth="1"/>
    <col min="9251" max="9251" width="3.83203125" style="562" customWidth="1"/>
    <col min="9252" max="9254" width="3.5" style="562" customWidth="1"/>
    <col min="9255" max="9474" width="9.1640625" style="562"/>
    <col min="9475" max="9504" width="3.83203125" style="562" customWidth="1"/>
    <col min="9505" max="9506" width="3.5" style="562" customWidth="1"/>
    <col min="9507" max="9507" width="3.83203125" style="562" customWidth="1"/>
    <col min="9508" max="9510" width="3.5" style="562" customWidth="1"/>
    <col min="9511" max="9730" width="9.1640625" style="562"/>
    <col min="9731" max="9760" width="3.83203125" style="562" customWidth="1"/>
    <col min="9761" max="9762" width="3.5" style="562" customWidth="1"/>
    <col min="9763" max="9763" width="3.83203125" style="562" customWidth="1"/>
    <col min="9764" max="9766" width="3.5" style="562" customWidth="1"/>
    <col min="9767" max="9986" width="9.1640625" style="562"/>
    <col min="9987" max="10016" width="3.83203125" style="562" customWidth="1"/>
    <col min="10017" max="10018" width="3.5" style="562" customWidth="1"/>
    <col min="10019" max="10019" width="3.83203125" style="562" customWidth="1"/>
    <col min="10020" max="10022" width="3.5" style="562" customWidth="1"/>
    <col min="10023" max="10242" width="9.1640625" style="562"/>
    <col min="10243" max="10272" width="3.83203125" style="562" customWidth="1"/>
    <col min="10273" max="10274" width="3.5" style="562" customWidth="1"/>
    <col min="10275" max="10275" width="3.83203125" style="562" customWidth="1"/>
    <col min="10276" max="10278" width="3.5" style="562" customWidth="1"/>
    <col min="10279" max="10498" width="9.1640625" style="562"/>
    <col min="10499" max="10528" width="3.83203125" style="562" customWidth="1"/>
    <col min="10529" max="10530" width="3.5" style="562" customWidth="1"/>
    <col min="10531" max="10531" width="3.83203125" style="562" customWidth="1"/>
    <col min="10532" max="10534" width="3.5" style="562" customWidth="1"/>
    <col min="10535" max="10754" width="9.1640625" style="562"/>
    <col min="10755" max="10784" width="3.83203125" style="562" customWidth="1"/>
    <col min="10785" max="10786" width="3.5" style="562" customWidth="1"/>
    <col min="10787" max="10787" width="3.83203125" style="562" customWidth="1"/>
    <col min="10788" max="10790" width="3.5" style="562" customWidth="1"/>
    <col min="10791" max="11010" width="9.1640625" style="562"/>
    <col min="11011" max="11040" width="3.83203125" style="562" customWidth="1"/>
    <col min="11041" max="11042" width="3.5" style="562" customWidth="1"/>
    <col min="11043" max="11043" width="3.83203125" style="562" customWidth="1"/>
    <col min="11044" max="11046" width="3.5" style="562" customWidth="1"/>
    <col min="11047" max="11266" width="9.1640625" style="562"/>
    <col min="11267" max="11296" width="3.83203125" style="562" customWidth="1"/>
    <col min="11297" max="11298" width="3.5" style="562" customWidth="1"/>
    <col min="11299" max="11299" width="3.83203125" style="562" customWidth="1"/>
    <col min="11300" max="11302" width="3.5" style="562" customWidth="1"/>
    <col min="11303" max="11522" width="9.1640625" style="562"/>
    <col min="11523" max="11552" width="3.83203125" style="562" customWidth="1"/>
    <col min="11553" max="11554" width="3.5" style="562" customWidth="1"/>
    <col min="11555" max="11555" width="3.83203125" style="562" customWidth="1"/>
    <col min="11556" max="11558" width="3.5" style="562" customWidth="1"/>
    <col min="11559" max="11778" width="9.1640625" style="562"/>
    <col min="11779" max="11808" width="3.83203125" style="562" customWidth="1"/>
    <col min="11809" max="11810" width="3.5" style="562" customWidth="1"/>
    <col min="11811" max="11811" width="3.83203125" style="562" customWidth="1"/>
    <col min="11812" max="11814" width="3.5" style="562" customWidth="1"/>
    <col min="11815" max="12034" width="9.1640625" style="562"/>
    <col min="12035" max="12064" width="3.83203125" style="562" customWidth="1"/>
    <col min="12065" max="12066" width="3.5" style="562" customWidth="1"/>
    <col min="12067" max="12067" width="3.83203125" style="562" customWidth="1"/>
    <col min="12068" max="12070" width="3.5" style="562" customWidth="1"/>
    <col min="12071" max="12290" width="9.1640625" style="562"/>
    <col min="12291" max="12320" width="3.83203125" style="562" customWidth="1"/>
    <col min="12321" max="12322" width="3.5" style="562" customWidth="1"/>
    <col min="12323" max="12323" width="3.83203125" style="562" customWidth="1"/>
    <col min="12324" max="12326" width="3.5" style="562" customWidth="1"/>
    <col min="12327" max="12546" width="9.1640625" style="562"/>
    <col min="12547" max="12576" width="3.83203125" style="562" customWidth="1"/>
    <col min="12577" max="12578" width="3.5" style="562" customWidth="1"/>
    <col min="12579" max="12579" width="3.83203125" style="562" customWidth="1"/>
    <col min="12580" max="12582" width="3.5" style="562" customWidth="1"/>
    <col min="12583" max="12802" width="9.1640625" style="562"/>
    <col min="12803" max="12832" width="3.83203125" style="562" customWidth="1"/>
    <col min="12833" max="12834" width="3.5" style="562" customWidth="1"/>
    <col min="12835" max="12835" width="3.83203125" style="562" customWidth="1"/>
    <col min="12836" max="12838" width="3.5" style="562" customWidth="1"/>
    <col min="12839" max="13058" width="9.1640625" style="562"/>
    <col min="13059" max="13088" width="3.83203125" style="562" customWidth="1"/>
    <col min="13089" max="13090" width="3.5" style="562" customWidth="1"/>
    <col min="13091" max="13091" width="3.83203125" style="562" customWidth="1"/>
    <col min="13092" max="13094" width="3.5" style="562" customWidth="1"/>
    <col min="13095" max="13314" width="9.1640625" style="562"/>
    <col min="13315" max="13344" width="3.83203125" style="562" customWidth="1"/>
    <col min="13345" max="13346" width="3.5" style="562" customWidth="1"/>
    <col min="13347" max="13347" width="3.83203125" style="562" customWidth="1"/>
    <col min="13348" max="13350" width="3.5" style="562" customWidth="1"/>
    <col min="13351" max="13570" width="9.1640625" style="562"/>
    <col min="13571" max="13600" width="3.83203125" style="562" customWidth="1"/>
    <col min="13601" max="13602" width="3.5" style="562" customWidth="1"/>
    <col min="13603" max="13603" width="3.83203125" style="562" customWidth="1"/>
    <col min="13604" max="13606" width="3.5" style="562" customWidth="1"/>
    <col min="13607" max="13826" width="9.1640625" style="562"/>
    <col min="13827" max="13856" width="3.83203125" style="562" customWidth="1"/>
    <col min="13857" max="13858" width="3.5" style="562" customWidth="1"/>
    <col min="13859" max="13859" width="3.83203125" style="562" customWidth="1"/>
    <col min="13860" max="13862" width="3.5" style="562" customWidth="1"/>
    <col min="13863" max="14082" width="9.1640625" style="562"/>
    <col min="14083" max="14112" width="3.83203125" style="562" customWidth="1"/>
    <col min="14113" max="14114" width="3.5" style="562" customWidth="1"/>
    <col min="14115" max="14115" width="3.83203125" style="562" customWidth="1"/>
    <col min="14116" max="14118" width="3.5" style="562" customWidth="1"/>
    <col min="14119" max="14338" width="9.1640625" style="562"/>
    <col min="14339" max="14368" width="3.83203125" style="562" customWidth="1"/>
    <col min="14369" max="14370" width="3.5" style="562" customWidth="1"/>
    <col min="14371" max="14371" width="3.83203125" style="562" customWidth="1"/>
    <col min="14372" max="14374" width="3.5" style="562" customWidth="1"/>
    <col min="14375" max="14594" width="9.1640625" style="562"/>
    <col min="14595" max="14624" width="3.83203125" style="562" customWidth="1"/>
    <col min="14625" max="14626" width="3.5" style="562" customWidth="1"/>
    <col min="14627" max="14627" width="3.83203125" style="562" customWidth="1"/>
    <col min="14628" max="14630" width="3.5" style="562" customWidth="1"/>
    <col min="14631" max="14850" width="9.1640625" style="562"/>
    <col min="14851" max="14880" width="3.83203125" style="562" customWidth="1"/>
    <col min="14881" max="14882" width="3.5" style="562" customWidth="1"/>
    <col min="14883" max="14883" width="3.83203125" style="562" customWidth="1"/>
    <col min="14884" max="14886" width="3.5" style="562" customWidth="1"/>
    <col min="14887" max="15106" width="9.1640625" style="562"/>
    <col min="15107" max="15136" width="3.83203125" style="562" customWidth="1"/>
    <col min="15137" max="15138" width="3.5" style="562" customWidth="1"/>
    <col min="15139" max="15139" width="3.83203125" style="562" customWidth="1"/>
    <col min="15140" max="15142" width="3.5" style="562" customWidth="1"/>
    <col min="15143" max="15362" width="9.1640625" style="562"/>
    <col min="15363" max="15392" width="3.83203125" style="562" customWidth="1"/>
    <col min="15393" max="15394" width="3.5" style="562" customWidth="1"/>
    <col min="15395" max="15395" width="3.83203125" style="562" customWidth="1"/>
    <col min="15396" max="15398" width="3.5" style="562" customWidth="1"/>
    <col min="15399" max="15618" width="9.1640625" style="562"/>
    <col min="15619" max="15648" width="3.83203125" style="562" customWidth="1"/>
    <col min="15649" max="15650" width="3.5" style="562" customWidth="1"/>
    <col min="15651" max="15651" width="3.83203125" style="562" customWidth="1"/>
    <col min="15652" max="15654" width="3.5" style="562" customWidth="1"/>
    <col min="15655" max="15874" width="9.1640625" style="562"/>
    <col min="15875" max="15904" width="3.83203125" style="562" customWidth="1"/>
    <col min="15905" max="15906" width="3.5" style="562" customWidth="1"/>
    <col min="15907" max="15907" width="3.83203125" style="562" customWidth="1"/>
    <col min="15908" max="15910" width="3.5" style="562" customWidth="1"/>
    <col min="15911" max="16130" width="9.1640625" style="562"/>
    <col min="16131" max="16160" width="3.83203125" style="562" customWidth="1"/>
    <col min="16161" max="16162" width="3.5" style="562" customWidth="1"/>
    <col min="16163" max="16163" width="3.83203125" style="562" customWidth="1"/>
    <col min="16164" max="16166" width="3.5" style="562" customWidth="1"/>
    <col min="16167" max="16384" width="9.1640625" style="562"/>
  </cols>
  <sheetData>
    <row r="1" spans="1:38" ht="18">
      <c r="A1" s="561" t="s">
        <v>306</v>
      </c>
      <c r="B1" s="561"/>
      <c r="C1" s="561"/>
      <c r="D1" s="561"/>
      <c r="E1" s="561"/>
      <c r="F1" s="561"/>
      <c r="G1" s="561"/>
      <c r="H1" s="561"/>
      <c r="I1" s="561"/>
      <c r="J1" s="561"/>
      <c r="K1" s="561"/>
      <c r="L1" s="561"/>
      <c r="M1" s="561"/>
      <c r="N1" s="561"/>
      <c r="O1" s="561"/>
      <c r="P1" s="561"/>
      <c r="Q1" s="561"/>
      <c r="R1" s="561"/>
      <c r="S1" s="561"/>
      <c r="T1" s="561"/>
      <c r="U1" s="561"/>
      <c r="V1" s="561"/>
      <c r="W1" s="561"/>
      <c r="X1" s="561"/>
      <c r="Y1" s="561"/>
      <c r="Z1" s="561"/>
      <c r="AA1" s="561"/>
      <c r="AB1" s="561"/>
      <c r="AC1" s="561"/>
      <c r="AD1" s="561"/>
      <c r="AE1" s="561"/>
      <c r="AF1" s="561"/>
      <c r="AG1" s="561"/>
      <c r="AH1" s="561"/>
      <c r="AI1" s="561"/>
      <c r="AJ1" s="561"/>
      <c r="AK1" s="561"/>
      <c r="AL1" s="561"/>
    </row>
    <row r="2" spans="1:38" ht="18">
      <c r="A2" s="561"/>
      <c r="B2" s="561"/>
      <c r="C2" s="561"/>
      <c r="D2" s="561"/>
      <c r="E2" s="561"/>
      <c r="F2" s="561"/>
      <c r="G2" s="561"/>
      <c r="H2" s="561"/>
      <c r="I2" s="561"/>
      <c r="J2" s="561"/>
      <c r="K2" s="561"/>
      <c r="L2" s="561"/>
      <c r="M2" s="561"/>
      <c r="N2" s="561"/>
      <c r="O2" s="561"/>
      <c r="P2" s="561"/>
      <c r="Q2" s="561"/>
      <c r="R2" s="561"/>
      <c r="S2" s="561"/>
      <c r="T2" s="561"/>
      <c r="U2" s="561"/>
      <c r="V2" s="561"/>
      <c r="W2" s="561"/>
      <c r="X2" s="561"/>
      <c r="Y2" s="561"/>
      <c r="Z2" s="561"/>
      <c r="AA2" s="561"/>
      <c r="AB2" s="561"/>
      <c r="AC2" s="561"/>
      <c r="AD2" s="561"/>
      <c r="AE2" s="561"/>
      <c r="AF2" s="561"/>
      <c r="AG2" s="561"/>
      <c r="AH2" s="561"/>
      <c r="AI2" s="561"/>
      <c r="AJ2" s="561"/>
      <c r="AK2" s="561"/>
      <c r="AL2" s="561"/>
    </row>
    <row r="3" spans="1:38" ht="28">
      <c r="A3" s="1402" t="s">
        <v>307</v>
      </c>
      <c r="B3" s="1402"/>
      <c r="C3" s="1402"/>
      <c r="D3" s="1402"/>
      <c r="E3" s="1402"/>
      <c r="F3" s="1402"/>
      <c r="G3" s="1402"/>
      <c r="H3" s="1402"/>
      <c r="I3" s="1402"/>
      <c r="J3" s="1402"/>
      <c r="K3" s="1402"/>
      <c r="L3" s="1402"/>
      <c r="M3" s="1402"/>
      <c r="N3" s="1402"/>
      <c r="O3" s="1402"/>
      <c r="P3" s="1402"/>
      <c r="Q3" s="1402"/>
      <c r="R3" s="1402"/>
      <c r="S3" s="1402"/>
      <c r="T3" s="1402"/>
      <c r="U3" s="1402"/>
      <c r="V3" s="1402"/>
      <c r="W3" s="1402"/>
      <c r="X3" s="1402"/>
      <c r="Y3" s="1402"/>
      <c r="Z3" s="1402"/>
      <c r="AA3" s="1402"/>
      <c r="AB3" s="1402"/>
      <c r="AC3" s="1402"/>
      <c r="AD3" s="1402"/>
      <c r="AE3" s="1402"/>
      <c r="AF3" s="1402"/>
      <c r="AG3" s="1402"/>
      <c r="AH3" s="1402"/>
      <c r="AI3" s="1402"/>
      <c r="AJ3" s="1402"/>
      <c r="AK3" s="1402"/>
      <c r="AL3" s="1402"/>
    </row>
    <row r="4" spans="1:38" ht="19" thickBot="1">
      <c r="A4" s="561"/>
      <c r="B4" s="561"/>
      <c r="C4" s="561"/>
      <c r="D4" s="561"/>
      <c r="E4" s="561"/>
      <c r="F4" s="561"/>
      <c r="G4" s="561"/>
      <c r="H4" s="561"/>
      <c r="I4" s="561"/>
      <c r="J4" s="561"/>
      <c r="K4" s="561"/>
      <c r="L4" s="561"/>
      <c r="M4" s="561"/>
      <c r="N4" s="561"/>
      <c r="O4" s="561"/>
      <c r="P4" s="561"/>
      <c r="Q4" s="561"/>
      <c r="R4" s="561"/>
      <c r="S4" s="561"/>
      <c r="T4" s="561"/>
      <c r="U4" s="561"/>
      <c r="V4" s="561"/>
      <c r="W4" s="561"/>
      <c r="X4" s="561"/>
      <c r="Y4" s="561"/>
      <c r="Z4" s="561"/>
      <c r="AA4" s="561"/>
      <c r="AB4" s="561"/>
      <c r="AC4" s="561"/>
      <c r="AD4" s="561"/>
      <c r="AE4" s="561"/>
      <c r="AF4" s="561"/>
      <c r="AG4" s="561"/>
      <c r="AH4" s="561"/>
      <c r="AI4" s="561"/>
      <c r="AJ4" s="561"/>
      <c r="AK4" s="561"/>
      <c r="AL4" s="561"/>
    </row>
    <row r="5" spans="1:38" ht="18">
      <c r="A5" s="563"/>
      <c r="B5" s="564"/>
      <c r="C5" s="564"/>
      <c r="D5" s="564"/>
      <c r="E5" s="564"/>
      <c r="F5" s="564"/>
      <c r="G5" s="564"/>
      <c r="H5" s="564"/>
      <c r="I5" s="564"/>
      <c r="J5" s="564"/>
      <c r="K5" s="564"/>
      <c r="L5" s="564"/>
      <c r="M5" s="564"/>
      <c r="N5" s="564"/>
      <c r="O5" s="564"/>
      <c r="P5" s="564"/>
      <c r="Q5" s="564"/>
      <c r="R5" s="564"/>
      <c r="S5" s="564"/>
      <c r="T5" s="564"/>
      <c r="U5" s="564"/>
      <c r="V5" s="564"/>
      <c r="W5" s="564"/>
      <c r="X5" s="564"/>
      <c r="Y5" s="564"/>
      <c r="Z5" s="564"/>
      <c r="AA5" s="564"/>
      <c r="AB5" s="564"/>
      <c r="AC5" s="564"/>
      <c r="AD5" s="564"/>
      <c r="AE5" s="564"/>
      <c r="AF5" s="565"/>
      <c r="AG5" s="1396" t="s">
        <v>308</v>
      </c>
      <c r="AH5" s="1397"/>
      <c r="AI5" s="1397"/>
      <c r="AJ5" s="1397"/>
      <c r="AK5" s="1397"/>
      <c r="AL5" s="1398"/>
    </row>
    <row r="6" spans="1:38" ht="18">
      <c r="A6" s="566"/>
      <c r="B6" s="561"/>
      <c r="C6" s="561"/>
      <c r="D6" s="561"/>
      <c r="E6" s="561"/>
      <c r="F6" s="561"/>
      <c r="G6" s="561"/>
      <c r="H6" s="561"/>
      <c r="I6" s="561"/>
      <c r="J6" s="561"/>
      <c r="K6" s="561"/>
      <c r="L6" s="561"/>
      <c r="M6" s="561"/>
      <c r="N6" s="561"/>
      <c r="O6" s="561"/>
      <c r="P6" s="561"/>
      <c r="Q6" s="561"/>
      <c r="R6" s="561"/>
      <c r="S6" s="561"/>
      <c r="T6" s="561"/>
      <c r="U6" s="561"/>
      <c r="V6" s="561"/>
      <c r="W6" s="561"/>
      <c r="X6" s="561"/>
      <c r="Y6" s="561"/>
      <c r="Z6" s="561"/>
      <c r="AA6" s="561"/>
      <c r="AB6" s="561"/>
      <c r="AC6" s="561"/>
      <c r="AD6" s="561"/>
      <c r="AE6" s="561"/>
      <c r="AF6" s="567"/>
      <c r="AG6" s="1387"/>
      <c r="AH6" s="1388"/>
      <c r="AI6" s="1388"/>
      <c r="AJ6" s="1388"/>
      <c r="AK6" s="1388"/>
      <c r="AL6" s="1389"/>
    </row>
    <row r="7" spans="1:38" ht="19" thickBot="1">
      <c r="A7" s="566"/>
      <c r="B7" s="561"/>
      <c r="C7" s="561"/>
      <c r="D7" s="561"/>
      <c r="E7" s="561"/>
      <c r="F7" s="561"/>
      <c r="G7" s="561"/>
      <c r="H7" s="561"/>
      <c r="I7" s="561"/>
      <c r="J7" s="561"/>
      <c r="K7" s="561"/>
      <c r="L7" s="561"/>
      <c r="M7" s="561"/>
      <c r="N7" s="561"/>
      <c r="O7" s="561"/>
      <c r="P7" s="561"/>
      <c r="Q7" s="561"/>
      <c r="R7" s="561"/>
      <c r="S7" s="561"/>
      <c r="T7" s="561"/>
      <c r="U7" s="561"/>
      <c r="V7" s="561"/>
      <c r="W7" s="561"/>
      <c r="X7" s="561"/>
      <c r="Y7" s="561"/>
      <c r="Z7" s="561"/>
      <c r="AA7" s="561"/>
      <c r="AB7" s="561"/>
      <c r="AC7" s="561"/>
      <c r="AD7" s="561"/>
      <c r="AE7" s="561"/>
      <c r="AF7" s="567"/>
      <c r="AG7" s="1378"/>
      <c r="AH7" s="1379"/>
      <c r="AI7" s="1379"/>
      <c r="AJ7" s="1379"/>
      <c r="AK7" s="1379"/>
      <c r="AL7" s="1380"/>
    </row>
    <row r="8" spans="1:38" ht="18">
      <c r="A8" s="566"/>
      <c r="B8" s="561"/>
      <c r="C8" s="561"/>
      <c r="D8" s="561"/>
      <c r="E8" s="561"/>
      <c r="F8" s="561"/>
      <c r="G8" s="561"/>
      <c r="H8" s="561"/>
      <c r="I8" s="561"/>
      <c r="J8" s="561"/>
      <c r="K8" s="561"/>
      <c r="L8" s="561"/>
      <c r="M8" s="561"/>
      <c r="N8" s="561"/>
      <c r="O8" s="561"/>
      <c r="P8" s="561"/>
      <c r="Q8" s="561"/>
      <c r="R8" s="561"/>
      <c r="S8" s="561"/>
      <c r="T8" s="561"/>
      <c r="U8" s="561"/>
      <c r="V8" s="561"/>
      <c r="W8" s="561"/>
      <c r="X8" s="561"/>
      <c r="Y8" s="561"/>
      <c r="Z8" s="561"/>
      <c r="AA8" s="561"/>
      <c r="AB8" s="561"/>
      <c r="AC8" s="561"/>
      <c r="AD8" s="561"/>
      <c r="AE8" s="561"/>
      <c r="AF8" s="567"/>
      <c r="AG8" s="1375" t="s">
        <v>309</v>
      </c>
      <c r="AH8" s="1376"/>
      <c r="AI8" s="1376"/>
      <c r="AJ8" s="1376"/>
      <c r="AK8" s="1376"/>
      <c r="AL8" s="1377"/>
    </row>
    <row r="9" spans="1:38" ht="19" thickBot="1">
      <c r="A9" s="566"/>
      <c r="B9" s="561"/>
      <c r="C9" s="561"/>
      <c r="D9" s="561"/>
      <c r="E9" s="561"/>
      <c r="F9" s="561"/>
      <c r="G9" s="561"/>
      <c r="H9" s="561"/>
      <c r="I9" s="561"/>
      <c r="J9" s="561"/>
      <c r="K9" s="561"/>
      <c r="L9" s="561"/>
      <c r="M9" s="561"/>
      <c r="N9" s="561"/>
      <c r="O9" s="561"/>
      <c r="P9" s="561"/>
      <c r="Q9" s="561"/>
      <c r="R9" s="561"/>
      <c r="S9" s="561"/>
      <c r="T9" s="561"/>
      <c r="U9" s="561"/>
      <c r="V9" s="561"/>
      <c r="W9" s="561"/>
      <c r="X9" s="561"/>
      <c r="Y9" s="561"/>
      <c r="Z9" s="561"/>
      <c r="AA9" s="561"/>
      <c r="AB9" s="561"/>
      <c r="AC9" s="561"/>
      <c r="AD9" s="561"/>
      <c r="AE9" s="561"/>
      <c r="AF9" s="567"/>
      <c r="AG9" s="1381" t="s">
        <v>310</v>
      </c>
      <c r="AH9" s="1382"/>
      <c r="AI9" s="1382"/>
      <c r="AJ9" s="1382"/>
      <c r="AK9" s="1382"/>
      <c r="AL9" s="1383"/>
    </row>
    <row r="10" spans="1:38" ht="18">
      <c r="A10" s="566"/>
      <c r="B10" s="561"/>
      <c r="C10" s="561"/>
      <c r="D10" s="561"/>
      <c r="E10" s="561"/>
      <c r="F10" s="561"/>
      <c r="G10" s="561"/>
      <c r="H10" s="561"/>
      <c r="I10" s="561"/>
      <c r="J10" s="561"/>
      <c r="K10" s="561"/>
      <c r="L10" s="561"/>
      <c r="M10" s="561"/>
      <c r="N10" s="561"/>
      <c r="O10" s="561"/>
      <c r="P10" s="561"/>
      <c r="Q10" s="561"/>
      <c r="R10" s="561"/>
      <c r="S10" s="561"/>
      <c r="T10" s="561"/>
      <c r="U10" s="561"/>
      <c r="V10" s="561"/>
      <c r="W10" s="561"/>
      <c r="X10" s="561"/>
      <c r="Y10" s="561"/>
      <c r="Z10" s="561"/>
      <c r="AA10" s="561"/>
      <c r="AB10" s="561"/>
      <c r="AC10" s="561"/>
      <c r="AD10" s="561"/>
      <c r="AE10" s="561"/>
      <c r="AF10" s="567"/>
      <c r="AG10" s="1375" t="s">
        <v>311</v>
      </c>
      <c r="AH10" s="1376"/>
      <c r="AI10" s="1376"/>
      <c r="AJ10" s="1376"/>
      <c r="AK10" s="1376"/>
      <c r="AL10" s="1377"/>
    </row>
    <row r="11" spans="1:38" ht="19" thickBot="1">
      <c r="A11" s="566"/>
      <c r="B11" s="561"/>
      <c r="C11" s="561"/>
      <c r="D11" s="561"/>
      <c r="E11" s="561"/>
      <c r="F11" s="561"/>
      <c r="G11" s="561"/>
      <c r="H11" s="561"/>
      <c r="I11" s="561"/>
      <c r="J11" s="561"/>
      <c r="K11" s="561"/>
      <c r="L11" s="561"/>
      <c r="M11" s="561"/>
      <c r="N11" s="561"/>
      <c r="O11" s="561"/>
      <c r="P11" s="561"/>
      <c r="Q11" s="561"/>
      <c r="R11" s="561"/>
      <c r="S11" s="561"/>
      <c r="T11" s="561"/>
      <c r="U11" s="561"/>
      <c r="V11" s="561"/>
      <c r="W11" s="561"/>
      <c r="X11" s="561"/>
      <c r="Y11" s="561"/>
      <c r="Z11" s="561"/>
      <c r="AA11" s="561"/>
      <c r="AB11" s="561"/>
      <c r="AC11" s="561"/>
      <c r="AD11" s="561"/>
      <c r="AE11" s="561"/>
      <c r="AF11" s="567"/>
      <c r="AG11" s="1381" t="s">
        <v>312</v>
      </c>
      <c r="AH11" s="1382"/>
      <c r="AI11" s="1382"/>
      <c r="AJ11" s="1382"/>
      <c r="AK11" s="1382"/>
      <c r="AL11" s="1383"/>
    </row>
    <row r="12" spans="1:38" ht="18">
      <c r="A12" s="566"/>
      <c r="B12" s="561"/>
      <c r="C12" s="561"/>
      <c r="D12" s="561"/>
      <c r="E12" s="561"/>
      <c r="F12" s="561"/>
      <c r="G12" s="561"/>
      <c r="H12" s="561"/>
      <c r="I12" s="561"/>
      <c r="J12" s="561"/>
      <c r="K12" s="561"/>
      <c r="L12" s="561"/>
      <c r="M12" s="561"/>
      <c r="N12" s="561"/>
      <c r="O12" s="561"/>
      <c r="P12" s="561"/>
      <c r="Q12" s="561"/>
      <c r="R12" s="561"/>
      <c r="S12" s="561"/>
      <c r="T12" s="561"/>
      <c r="U12" s="561"/>
      <c r="V12" s="561"/>
      <c r="W12" s="561"/>
      <c r="X12" s="561"/>
      <c r="Y12" s="561"/>
      <c r="Z12" s="561"/>
      <c r="AA12" s="561"/>
      <c r="AB12" s="561"/>
      <c r="AC12" s="561"/>
      <c r="AD12" s="561"/>
      <c r="AE12" s="561"/>
      <c r="AF12" s="567"/>
      <c r="AG12" s="1375" t="s">
        <v>313</v>
      </c>
      <c r="AH12" s="1376"/>
      <c r="AI12" s="1376"/>
      <c r="AJ12" s="1376"/>
      <c r="AK12" s="1376"/>
      <c r="AL12" s="1377"/>
    </row>
    <row r="13" spans="1:38" ht="19" thickBot="1">
      <c r="A13" s="566"/>
      <c r="B13" s="561"/>
      <c r="C13" s="561"/>
      <c r="D13" s="561"/>
      <c r="E13" s="561"/>
      <c r="F13" s="561"/>
      <c r="G13" s="561"/>
      <c r="H13" s="561"/>
      <c r="I13" s="561"/>
      <c r="J13" s="561"/>
      <c r="K13" s="561"/>
      <c r="L13" s="561"/>
      <c r="M13" s="561"/>
      <c r="N13" s="561"/>
      <c r="O13" s="561"/>
      <c r="P13" s="561"/>
      <c r="Q13" s="561"/>
      <c r="R13" s="561"/>
      <c r="S13" s="561"/>
      <c r="T13" s="561"/>
      <c r="U13" s="561"/>
      <c r="V13" s="561"/>
      <c r="W13" s="561"/>
      <c r="X13" s="561"/>
      <c r="Y13" s="561"/>
      <c r="Z13" s="561"/>
      <c r="AA13" s="561"/>
      <c r="AB13" s="561"/>
      <c r="AC13" s="561"/>
      <c r="AD13" s="561"/>
      <c r="AE13" s="561"/>
      <c r="AF13" s="567"/>
      <c r="AG13" s="1381" t="s">
        <v>314</v>
      </c>
      <c r="AH13" s="1382"/>
      <c r="AI13" s="1382"/>
      <c r="AJ13" s="1382"/>
      <c r="AK13" s="1382"/>
      <c r="AL13" s="1383"/>
    </row>
    <row r="14" spans="1:38" ht="18">
      <c r="A14" s="566"/>
      <c r="B14" s="561"/>
      <c r="C14" s="561"/>
      <c r="D14" s="561"/>
      <c r="E14" s="561"/>
      <c r="F14" s="561"/>
      <c r="G14" s="561"/>
      <c r="H14" s="561"/>
      <c r="I14" s="561"/>
      <c r="J14" s="561"/>
      <c r="K14" s="561"/>
      <c r="L14" s="561"/>
      <c r="M14" s="561"/>
      <c r="N14" s="561"/>
      <c r="O14" s="561"/>
      <c r="P14" s="561"/>
      <c r="Q14" s="561"/>
      <c r="R14" s="561"/>
      <c r="S14" s="561"/>
      <c r="T14" s="561"/>
      <c r="U14" s="561"/>
      <c r="V14" s="561"/>
      <c r="W14" s="561"/>
      <c r="X14" s="561"/>
      <c r="Y14" s="561"/>
      <c r="Z14" s="561"/>
      <c r="AA14" s="561"/>
      <c r="AB14" s="561"/>
      <c r="AC14" s="561"/>
      <c r="AD14" s="561"/>
      <c r="AE14" s="561"/>
      <c r="AF14" s="567"/>
      <c r="AG14" s="1375" t="s">
        <v>315</v>
      </c>
      <c r="AH14" s="1376"/>
      <c r="AI14" s="1376"/>
      <c r="AJ14" s="1376"/>
      <c r="AK14" s="1376"/>
      <c r="AL14" s="1377"/>
    </row>
    <row r="15" spans="1:38" ht="19" thickBot="1">
      <c r="A15" s="566"/>
      <c r="B15" s="561"/>
      <c r="C15" s="561"/>
      <c r="D15" s="561"/>
      <c r="E15" s="561"/>
      <c r="F15" s="561"/>
      <c r="G15" s="561"/>
      <c r="H15" s="561"/>
      <c r="I15" s="561"/>
      <c r="J15" s="561"/>
      <c r="K15" s="561"/>
      <c r="L15" s="561"/>
      <c r="M15" s="561"/>
      <c r="N15" s="561"/>
      <c r="O15" s="561"/>
      <c r="P15" s="561"/>
      <c r="Q15" s="561"/>
      <c r="R15" s="561"/>
      <c r="S15" s="561"/>
      <c r="T15" s="561"/>
      <c r="U15" s="561"/>
      <c r="V15" s="561"/>
      <c r="W15" s="561"/>
      <c r="X15" s="561"/>
      <c r="Y15" s="561"/>
      <c r="Z15" s="561"/>
      <c r="AA15" s="561"/>
      <c r="AB15" s="561"/>
      <c r="AC15" s="561"/>
      <c r="AD15" s="561"/>
      <c r="AE15" s="561"/>
      <c r="AF15" s="567"/>
      <c r="AG15" s="1372" t="s">
        <v>316</v>
      </c>
      <c r="AH15" s="1373"/>
      <c r="AI15" s="1373"/>
      <c r="AJ15" s="1373"/>
      <c r="AK15" s="1373"/>
      <c r="AL15" s="1374"/>
    </row>
    <row r="16" spans="1:38" ht="18">
      <c r="A16" s="566"/>
      <c r="B16" s="561"/>
      <c r="C16" s="561"/>
      <c r="D16" s="561"/>
      <c r="E16" s="561"/>
      <c r="F16" s="561"/>
      <c r="G16" s="561"/>
      <c r="H16" s="561"/>
      <c r="I16" s="561"/>
      <c r="J16" s="561"/>
      <c r="K16" s="561"/>
      <c r="L16" s="561"/>
      <c r="M16" s="561"/>
      <c r="N16" s="561"/>
      <c r="O16" s="561"/>
      <c r="P16" s="561"/>
      <c r="Q16" s="561"/>
      <c r="R16" s="561"/>
      <c r="S16" s="561"/>
      <c r="T16" s="561"/>
      <c r="U16" s="561"/>
      <c r="V16" s="561"/>
      <c r="W16" s="561"/>
      <c r="X16" s="561"/>
      <c r="Y16" s="561"/>
      <c r="Z16" s="561"/>
      <c r="AA16" s="561"/>
      <c r="AB16" s="561"/>
      <c r="AC16" s="561"/>
      <c r="AD16" s="561"/>
      <c r="AE16" s="561"/>
      <c r="AF16" s="567"/>
      <c r="AG16" s="1375" t="s">
        <v>317</v>
      </c>
      <c r="AH16" s="1376"/>
      <c r="AI16" s="1376"/>
      <c r="AJ16" s="1376"/>
      <c r="AK16" s="1376"/>
      <c r="AL16" s="1377"/>
    </row>
    <row r="17" spans="1:38" ht="30.75" customHeight="1" thickBot="1">
      <c r="A17" s="566"/>
      <c r="B17" s="561"/>
      <c r="C17" s="561"/>
      <c r="D17" s="561"/>
      <c r="E17" s="561"/>
      <c r="F17" s="561"/>
      <c r="G17" s="561"/>
      <c r="H17" s="561"/>
      <c r="I17" s="561"/>
      <c r="J17" s="561"/>
      <c r="K17" s="561"/>
      <c r="L17" s="561"/>
      <c r="M17" s="561"/>
      <c r="N17" s="561"/>
      <c r="O17" s="561"/>
      <c r="P17" s="561"/>
      <c r="Q17" s="561"/>
      <c r="R17" s="561"/>
      <c r="S17" s="561"/>
      <c r="T17" s="561"/>
      <c r="U17" s="561"/>
      <c r="V17" s="561"/>
      <c r="W17" s="561"/>
      <c r="X17" s="561"/>
      <c r="Y17" s="561"/>
      <c r="Z17" s="561"/>
      <c r="AA17" s="561"/>
      <c r="AB17" s="561"/>
      <c r="AC17" s="561"/>
      <c r="AD17" s="561"/>
      <c r="AE17" s="561"/>
      <c r="AF17" s="567"/>
      <c r="AG17" s="1378" t="s">
        <v>318</v>
      </c>
      <c r="AH17" s="1379"/>
      <c r="AI17" s="1379"/>
      <c r="AJ17" s="1379"/>
      <c r="AK17" s="1379"/>
      <c r="AL17" s="1380"/>
    </row>
    <row r="18" spans="1:38" ht="18">
      <c r="A18" s="566"/>
      <c r="B18" s="561"/>
      <c r="C18" s="561"/>
      <c r="D18" s="561"/>
      <c r="E18" s="561"/>
      <c r="F18" s="561"/>
      <c r="G18" s="561"/>
      <c r="H18" s="561"/>
      <c r="I18" s="561"/>
      <c r="J18" s="561"/>
      <c r="K18" s="561"/>
      <c r="L18" s="561"/>
      <c r="M18" s="561"/>
      <c r="N18" s="561"/>
      <c r="O18" s="561"/>
      <c r="P18" s="561"/>
      <c r="Q18" s="561"/>
      <c r="R18" s="561"/>
      <c r="S18" s="561"/>
      <c r="T18" s="561"/>
      <c r="U18" s="561"/>
      <c r="V18" s="561"/>
      <c r="W18" s="561"/>
      <c r="X18" s="561"/>
      <c r="Y18" s="561"/>
      <c r="Z18" s="561"/>
      <c r="AA18" s="561"/>
      <c r="AB18" s="561"/>
      <c r="AC18" s="561"/>
      <c r="AD18" s="561"/>
      <c r="AE18" s="561"/>
      <c r="AF18" s="567"/>
      <c r="AG18" s="1375" t="s">
        <v>319</v>
      </c>
      <c r="AH18" s="1376"/>
      <c r="AI18" s="1376"/>
      <c r="AJ18" s="1376"/>
      <c r="AK18" s="1376"/>
      <c r="AL18" s="1377"/>
    </row>
    <row r="19" spans="1:38" ht="19" thickBot="1">
      <c r="A19" s="566"/>
      <c r="B19" s="561"/>
      <c r="C19" s="561"/>
      <c r="D19" s="561"/>
      <c r="E19" s="561"/>
      <c r="F19" s="561"/>
      <c r="G19" s="561"/>
      <c r="H19" s="561"/>
      <c r="I19" s="561"/>
      <c r="J19" s="561"/>
      <c r="K19" s="561"/>
      <c r="L19" s="561"/>
      <c r="M19" s="561"/>
      <c r="N19" s="561"/>
      <c r="O19" s="561"/>
      <c r="P19" s="561"/>
      <c r="Q19" s="561"/>
      <c r="R19" s="561"/>
      <c r="S19" s="561"/>
      <c r="T19" s="561"/>
      <c r="U19" s="561"/>
      <c r="V19" s="561"/>
      <c r="W19" s="561"/>
      <c r="X19" s="561"/>
      <c r="Y19" s="561"/>
      <c r="Z19" s="561"/>
      <c r="AA19" s="561"/>
      <c r="AB19" s="561"/>
      <c r="AC19" s="561"/>
      <c r="AD19" s="561"/>
      <c r="AE19" s="561"/>
      <c r="AF19" s="567"/>
      <c r="AG19" s="1381" t="s">
        <v>320</v>
      </c>
      <c r="AH19" s="1382"/>
      <c r="AI19" s="1382"/>
      <c r="AJ19" s="1382"/>
      <c r="AK19" s="1382"/>
      <c r="AL19" s="1383"/>
    </row>
    <row r="20" spans="1:38" ht="18">
      <c r="A20" s="566"/>
      <c r="B20" s="561"/>
      <c r="C20" s="561"/>
      <c r="D20" s="561"/>
      <c r="E20" s="561"/>
      <c r="F20" s="561"/>
      <c r="G20" s="561"/>
      <c r="H20" s="561"/>
      <c r="I20" s="561"/>
      <c r="J20" s="561"/>
      <c r="K20" s="561"/>
      <c r="L20" s="561"/>
      <c r="M20" s="561"/>
      <c r="N20" s="561"/>
      <c r="O20" s="561"/>
      <c r="P20" s="561"/>
      <c r="Q20" s="561"/>
      <c r="R20" s="561"/>
      <c r="S20" s="561"/>
      <c r="T20" s="561"/>
      <c r="U20" s="561"/>
      <c r="V20" s="561"/>
      <c r="W20" s="561"/>
      <c r="X20" s="561"/>
      <c r="Y20" s="561"/>
      <c r="Z20" s="561"/>
      <c r="AA20" s="561"/>
      <c r="AB20" s="561"/>
      <c r="AC20" s="561"/>
      <c r="AD20" s="561"/>
      <c r="AE20" s="561"/>
      <c r="AF20" s="567"/>
      <c r="AG20" s="1384" t="s">
        <v>321</v>
      </c>
      <c r="AH20" s="1385"/>
      <c r="AI20" s="1385"/>
      <c r="AJ20" s="1385"/>
      <c r="AK20" s="1385"/>
      <c r="AL20" s="1386"/>
    </row>
    <row r="21" spans="1:38" ht="18">
      <c r="A21" s="566"/>
      <c r="B21" s="561"/>
      <c r="C21" s="561"/>
      <c r="D21" s="561"/>
      <c r="E21" s="561"/>
      <c r="F21" s="561"/>
      <c r="G21" s="561"/>
      <c r="H21" s="561"/>
      <c r="I21" s="561"/>
      <c r="J21" s="561"/>
      <c r="K21" s="561"/>
      <c r="L21" s="561"/>
      <c r="M21" s="561"/>
      <c r="N21" s="561"/>
      <c r="O21" s="561"/>
      <c r="P21" s="561"/>
      <c r="Q21" s="561"/>
      <c r="R21" s="561"/>
      <c r="S21" s="561"/>
      <c r="T21" s="561"/>
      <c r="U21" s="561"/>
      <c r="V21" s="561"/>
      <c r="W21" s="561"/>
      <c r="X21" s="561"/>
      <c r="Y21" s="561"/>
      <c r="Z21" s="561"/>
      <c r="AA21" s="561"/>
      <c r="AB21" s="561"/>
      <c r="AC21" s="561"/>
      <c r="AD21" s="561"/>
      <c r="AE21" s="561"/>
      <c r="AF21" s="567"/>
      <c r="AG21" s="1387" t="str">
        <f>'[35]DETAIL (CAT)'!J46</f>
        <v>Tim Perencana</v>
      </c>
      <c r="AH21" s="1388"/>
      <c r="AI21" s="1388"/>
      <c r="AJ21" s="1388"/>
      <c r="AK21" s="1388"/>
      <c r="AL21" s="1389"/>
    </row>
    <row r="22" spans="1:38" ht="95.25" customHeight="1" thickBot="1">
      <c r="A22" s="566"/>
      <c r="B22" s="561"/>
      <c r="C22" s="568"/>
      <c r="D22" s="568"/>
      <c r="E22" s="568"/>
      <c r="F22" s="568"/>
      <c r="G22" s="568"/>
      <c r="H22" s="568"/>
      <c r="I22" s="568"/>
      <c r="J22" s="568"/>
      <c r="K22" s="568"/>
      <c r="L22" s="568"/>
      <c r="M22" s="568"/>
      <c r="N22" s="568"/>
      <c r="O22" s="568"/>
      <c r="P22" s="568"/>
      <c r="Q22" s="568"/>
      <c r="R22" s="568"/>
      <c r="S22" s="568"/>
      <c r="T22" s="568"/>
      <c r="U22" s="568"/>
      <c r="V22" s="568"/>
      <c r="W22" s="568"/>
      <c r="X22" s="568"/>
      <c r="Y22" s="568"/>
      <c r="Z22" s="568"/>
      <c r="AA22" s="568"/>
      <c r="AB22" s="568"/>
      <c r="AC22" s="568"/>
      <c r="AD22" s="568"/>
      <c r="AE22" s="568"/>
      <c r="AF22" s="569"/>
      <c r="AG22" s="1390" t="s">
        <v>322</v>
      </c>
      <c r="AH22" s="1391"/>
      <c r="AI22" s="1391"/>
      <c r="AJ22" s="1391"/>
      <c r="AK22" s="1391"/>
      <c r="AL22" s="1392"/>
    </row>
    <row r="23" spans="1:38" ht="19" thickBot="1">
      <c r="A23" s="566"/>
      <c r="B23" s="561"/>
      <c r="C23" s="568"/>
      <c r="D23" s="568"/>
      <c r="E23" s="568"/>
      <c r="F23" s="568"/>
      <c r="G23" s="568"/>
      <c r="H23" s="568"/>
      <c r="I23" s="568"/>
      <c r="J23" s="568"/>
      <c r="K23" s="568"/>
      <c r="L23" s="568"/>
      <c r="M23" s="568"/>
      <c r="N23" s="568"/>
      <c r="O23" s="568"/>
      <c r="P23" s="568"/>
      <c r="Q23" s="568"/>
      <c r="R23" s="568"/>
      <c r="S23" s="568"/>
      <c r="T23" s="568"/>
      <c r="U23" s="568"/>
      <c r="V23" s="568"/>
      <c r="W23" s="568"/>
      <c r="X23" s="568"/>
      <c r="Y23" s="568"/>
      <c r="Z23" s="568"/>
      <c r="AA23" s="568"/>
      <c r="AB23" s="568"/>
      <c r="AC23" s="568"/>
      <c r="AD23" s="568"/>
      <c r="AE23" s="568"/>
      <c r="AF23" s="569"/>
      <c r="AG23" s="1393" t="s">
        <v>323</v>
      </c>
      <c r="AH23" s="1394"/>
      <c r="AI23" s="1394"/>
      <c r="AJ23" s="1394"/>
      <c r="AK23" s="1394"/>
      <c r="AL23" s="1395"/>
    </row>
    <row r="24" spans="1:38" ht="19.5" customHeight="1">
      <c r="A24" s="566"/>
      <c r="B24" s="561"/>
      <c r="C24" s="568"/>
      <c r="D24" s="568"/>
      <c r="E24" s="568"/>
      <c r="F24" s="568"/>
      <c r="G24" s="568"/>
      <c r="H24" s="568"/>
      <c r="I24" s="568"/>
      <c r="J24" s="568"/>
      <c r="K24" s="568"/>
      <c r="L24" s="568"/>
      <c r="M24" s="568"/>
      <c r="N24" s="568"/>
      <c r="O24" s="568"/>
      <c r="P24" s="568"/>
      <c r="Q24" s="568"/>
      <c r="R24" s="568"/>
      <c r="S24" s="568"/>
      <c r="T24" s="568"/>
      <c r="U24" s="568"/>
      <c r="V24" s="568"/>
      <c r="W24" s="568"/>
      <c r="X24" s="568"/>
      <c r="Y24" s="568"/>
      <c r="Z24" s="568"/>
      <c r="AA24" s="568"/>
      <c r="AB24" s="568"/>
      <c r="AC24" s="568"/>
      <c r="AD24" s="568"/>
      <c r="AE24" s="568"/>
      <c r="AF24" s="569"/>
      <c r="AG24" s="1396" t="s">
        <v>324</v>
      </c>
      <c r="AH24" s="1397"/>
      <c r="AI24" s="1397"/>
      <c r="AJ24" s="1397"/>
      <c r="AK24" s="1397"/>
      <c r="AL24" s="1398"/>
    </row>
    <row r="25" spans="1:38" ht="18">
      <c r="A25" s="566"/>
      <c r="B25" s="561"/>
      <c r="C25" s="568"/>
      <c r="D25" s="568"/>
      <c r="E25" s="568"/>
      <c r="F25" s="568"/>
      <c r="G25" s="568"/>
      <c r="H25" s="568"/>
      <c r="I25" s="568"/>
      <c r="J25" s="568"/>
      <c r="K25" s="568"/>
      <c r="L25" s="568"/>
      <c r="M25" s="568"/>
      <c r="N25" s="568"/>
      <c r="O25" s="568"/>
      <c r="P25" s="568"/>
      <c r="Q25" s="568"/>
      <c r="R25" s="568"/>
      <c r="S25" s="568"/>
      <c r="T25" s="568"/>
      <c r="U25" s="568"/>
      <c r="V25" s="568"/>
      <c r="W25" s="568"/>
      <c r="X25" s="568"/>
      <c r="Y25" s="568"/>
      <c r="Z25" s="568"/>
      <c r="AA25" s="568"/>
      <c r="AB25" s="568"/>
      <c r="AC25" s="568"/>
      <c r="AD25" s="568"/>
      <c r="AE25" s="568"/>
      <c r="AF25" s="569"/>
      <c r="AG25" s="1399" t="s">
        <v>325</v>
      </c>
      <c r="AH25" s="1400"/>
      <c r="AI25" s="1400"/>
      <c r="AJ25" s="1400"/>
      <c r="AK25" s="1400"/>
      <c r="AL25" s="1401"/>
    </row>
    <row r="26" spans="1:38" ht="18">
      <c r="A26" s="566"/>
      <c r="B26" s="561"/>
      <c r="C26" s="568"/>
      <c r="D26" s="568"/>
      <c r="E26" s="568"/>
      <c r="F26" s="568"/>
      <c r="G26" s="568"/>
      <c r="H26" s="568"/>
      <c r="I26" s="568"/>
      <c r="J26" s="568"/>
      <c r="K26" s="568"/>
      <c r="L26" s="568"/>
      <c r="M26" s="568"/>
      <c r="N26" s="568"/>
      <c r="O26" s="568"/>
      <c r="P26" s="568"/>
      <c r="Q26" s="568"/>
      <c r="R26" s="568"/>
      <c r="S26" s="568"/>
      <c r="T26" s="568"/>
      <c r="U26" s="568"/>
      <c r="V26" s="568"/>
      <c r="W26" s="568"/>
      <c r="X26" s="568"/>
      <c r="Y26" s="568"/>
      <c r="Z26" s="568"/>
      <c r="AA26" s="568"/>
      <c r="AB26" s="568"/>
      <c r="AC26" s="568"/>
      <c r="AD26" s="568"/>
      <c r="AE26" s="568"/>
      <c r="AF26" s="569"/>
      <c r="AG26" s="1399"/>
      <c r="AH26" s="1400"/>
      <c r="AI26" s="1400"/>
      <c r="AJ26" s="1400"/>
      <c r="AK26" s="1400"/>
      <c r="AL26" s="1401"/>
    </row>
    <row r="27" spans="1:38" ht="33.75" customHeight="1" thickBot="1">
      <c r="A27" s="566"/>
      <c r="B27" s="561"/>
      <c r="C27" s="561"/>
      <c r="D27" s="561"/>
      <c r="E27" s="561"/>
      <c r="F27" s="561"/>
      <c r="G27" s="561"/>
      <c r="H27" s="561"/>
      <c r="I27" s="561"/>
      <c r="J27" s="561"/>
      <c r="K27" s="561"/>
      <c r="L27" s="561"/>
      <c r="M27" s="561"/>
      <c r="N27" s="561"/>
      <c r="O27" s="561"/>
      <c r="P27" s="561"/>
      <c r="Q27" s="561"/>
      <c r="R27" s="561"/>
      <c r="S27" s="561"/>
      <c r="T27" s="561"/>
      <c r="U27" s="561"/>
      <c r="V27" s="561"/>
      <c r="W27" s="561"/>
      <c r="X27" s="561"/>
      <c r="Y27" s="561"/>
      <c r="Z27" s="561"/>
      <c r="AA27" s="561"/>
      <c r="AB27" s="561"/>
      <c r="AC27" s="561"/>
      <c r="AD27" s="561"/>
      <c r="AE27" s="561"/>
      <c r="AF27" s="567"/>
      <c r="AG27" s="1390"/>
      <c r="AH27" s="1391"/>
      <c r="AI27" s="1391"/>
      <c r="AJ27" s="1391"/>
      <c r="AK27" s="1391"/>
      <c r="AL27" s="1392"/>
    </row>
    <row r="28" spans="1:38" ht="24" customHeight="1" thickBot="1">
      <c r="A28" s="570"/>
      <c r="B28" s="571"/>
      <c r="C28" s="571"/>
      <c r="D28" s="571"/>
      <c r="E28" s="571"/>
      <c r="F28" s="571"/>
      <c r="G28" s="571"/>
      <c r="H28" s="571"/>
      <c r="I28" s="571"/>
      <c r="J28" s="571"/>
      <c r="K28" s="571"/>
      <c r="L28" s="571"/>
      <c r="M28" s="571"/>
      <c r="N28" s="571"/>
      <c r="O28" s="571"/>
      <c r="P28" s="571"/>
      <c r="Q28" s="571"/>
      <c r="R28" s="571"/>
      <c r="S28" s="571"/>
      <c r="T28" s="571"/>
      <c r="U28" s="571"/>
      <c r="V28" s="571"/>
      <c r="W28" s="571"/>
      <c r="X28" s="571"/>
      <c r="Y28" s="571"/>
      <c r="Z28" s="571"/>
      <c r="AA28" s="571"/>
      <c r="AB28" s="571"/>
      <c r="AC28" s="571"/>
      <c r="AD28" s="571"/>
      <c r="AE28" s="571"/>
      <c r="AF28" s="572"/>
      <c r="AG28" s="1369" t="s">
        <v>326</v>
      </c>
      <c r="AH28" s="1370"/>
      <c r="AI28" s="1370"/>
      <c r="AJ28" s="1370"/>
      <c r="AK28" s="1370"/>
      <c r="AL28" s="1371"/>
    </row>
    <row r="29" spans="1:38" ht="24" customHeight="1">
      <c r="A29" s="561"/>
      <c r="B29" s="561"/>
      <c r="C29" s="561"/>
      <c r="D29" s="561"/>
      <c r="E29" s="561"/>
      <c r="F29" s="561"/>
      <c r="G29" s="561"/>
      <c r="H29" s="561"/>
      <c r="I29" s="561"/>
      <c r="J29" s="561"/>
      <c r="K29" s="561"/>
      <c r="L29" s="561"/>
      <c r="M29" s="561"/>
      <c r="N29" s="561"/>
      <c r="O29" s="561"/>
      <c r="P29" s="561"/>
      <c r="Q29" s="561"/>
      <c r="R29" s="561"/>
      <c r="S29" s="561"/>
      <c r="T29" s="561"/>
      <c r="U29" s="561"/>
      <c r="V29" s="561"/>
      <c r="W29" s="561"/>
      <c r="X29" s="561"/>
      <c r="Y29" s="561"/>
      <c r="Z29" s="561"/>
      <c r="AA29" s="561"/>
      <c r="AB29" s="561"/>
      <c r="AC29" s="561"/>
      <c r="AD29" s="561"/>
      <c r="AE29" s="561"/>
      <c r="AF29" s="561"/>
      <c r="AG29" s="573"/>
      <c r="AH29" s="573"/>
      <c r="AI29" s="573"/>
      <c r="AJ29" s="573"/>
      <c r="AK29" s="573"/>
      <c r="AL29" s="573"/>
    </row>
    <row r="30" spans="1:38" ht="18">
      <c r="A30" s="561" t="s">
        <v>306</v>
      </c>
      <c r="B30" s="561"/>
      <c r="C30" s="561"/>
      <c r="D30" s="561"/>
      <c r="E30" s="561"/>
      <c r="F30" s="561"/>
      <c r="G30" s="561"/>
      <c r="H30" s="561"/>
      <c r="I30" s="561"/>
      <c r="J30" s="561"/>
      <c r="K30" s="561"/>
      <c r="L30" s="561"/>
      <c r="M30" s="561"/>
      <c r="N30" s="561"/>
      <c r="O30" s="561"/>
      <c r="P30" s="561"/>
      <c r="Q30" s="561"/>
      <c r="R30" s="561"/>
      <c r="S30" s="561"/>
      <c r="T30" s="561"/>
      <c r="U30" s="561"/>
      <c r="V30" s="561"/>
      <c r="W30" s="561"/>
      <c r="X30" s="561"/>
      <c r="Y30" s="561"/>
      <c r="Z30" s="561"/>
      <c r="AA30" s="561"/>
      <c r="AB30" s="561"/>
      <c r="AC30" s="561"/>
      <c r="AD30" s="561"/>
      <c r="AE30" s="561"/>
      <c r="AF30" s="561"/>
      <c r="AG30" s="561"/>
      <c r="AH30" s="561"/>
      <c r="AI30" s="561"/>
      <c r="AJ30" s="561"/>
      <c r="AK30" s="561"/>
      <c r="AL30" s="561"/>
    </row>
    <row r="31" spans="1:38" ht="18">
      <c r="A31" s="561"/>
      <c r="B31" s="561"/>
      <c r="C31" s="561"/>
      <c r="D31" s="561"/>
      <c r="E31" s="561"/>
      <c r="F31" s="561"/>
      <c r="G31" s="561"/>
      <c r="H31" s="561"/>
      <c r="I31" s="561"/>
      <c r="J31" s="561"/>
      <c r="K31" s="561"/>
      <c r="L31" s="561"/>
      <c r="M31" s="561"/>
      <c r="N31" s="561"/>
      <c r="O31" s="561"/>
      <c r="P31" s="561"/>
      <c r="Q31" s="561"/>
      <c r="R31" s="561"/>
      <c r="S31" s="561"/>
      <c r="T31" s="561"/>
      <c r="U31" s="561"/>
      <c r="V31" s="561"/>
      <c r="W31" s="561"/>
      <c r="X31" s="561"/>
      <c r="Y31" s="561"/>
      <c r="Z31" s="561"/>
      <c r="AA31" s="561"/>
      <c r="AB31" s="561"/>
      <c r="AC31" s="561"/>
      <c r="AD31" s="561"/>
      <c r="AE31" s="561"/>
      <c r="AF31" s="561"/>
      <c r="AG31" s="561"/>
      <c r="AH31" s="561"/>
      <c r="AI31" s="561"/>
      <c r="AJ31" s="561"/>
      <c r="AK31" s="561"/>
      <c r="AL31" s="561"/>
    </row>
    <row r="32" spans="1:38" ht="28">
      <c r="A32" s="1402" t="s">
        <v>307</v>
      </c>
      <c r="B32" s="1402"/>
      <c r="C32" s="1402"/>
      <c r="D32" s="1402"/>
      <c r="E32" s="1402"/>
      <c r="F32" s="1402"/>
      <c r="G32" s="1402"/>
      <c r="H32" s="1402"/>
      <c r="I32" s="1402"/>
      <c r="J32" s="1402"/>
      <c r="K32" s="1402"/>
      <c r="L32" s="1402"/>
      <c r="M32" s="1402"/>
      <c r="N32" s="1402"/>
      <c r="O32" s="1402"/>
      <c r="P32" s="1402"/>
      <c r="Q32" s="1402"/>
      <c r="R32" s="1402"/>
      <c r="S32" s="1402"/>
      <c r="T32" s="1402"/>
      <c r="U32" s="1402"/>
      <c r="V32" s="1402"/>
      <c r="W32" s="1402"/>
      <c r="X32" s="1402"/>
      <c r="Y32" s="1402"/>
      <c r="Z32" s="1402"/>
      <c r="AA32" s="1402"/>
      <c r="AB32" s="1402"/>
      <c r="AC32" s="1402"/>
      <c r="AD32" s="1402"/>
      <c r="AE32" s="1402"/>
      <c r="AF32" s="1402"/>
      <c r="AG32" s="1402"/>
      <c r="AH32" s="1402"/>
      <c r="AI32" s="1402"/>
      <c r="AJ32" s="1402"/>
      <c r="AK32" s="1402"/>
      <c r="AL32" s="1402"/>
    </row>
    <row r="33" spans="1:38" ht="19" thickBot="1">
      <c r="A33" s="561"/>
      <c r="B33" s="561"/>
      <c r="C33" s="561"/>
      <c r="D33" s="561"/>
      <c r="E33" s="561"/>
      <c r="F33" s="561"/>
      <c r="G33" s="561"/>
      <c r="H33" s="561"/>
      <c r="I33" s="561"/>
      <c r="J33" s="561"/>
      <c r="K33" s="561"/>
      <c r="L33" s="561"/>
      <c r="M33" s="561"/>
      <c r="N33" s="561"/>
      <c r="O33" s="561"/>
      <c r="P33" s="561"/>
      <c r="Q33" s="561"/>
      <c r="R33" s="561"/>
      <c r="S33" s="561"/>
      <c r="T33" s="561"/>
      <c r="U33" s="561"/>
      <c r="V33" s="561"/>
      <c r="W33" s="561"/>
      <c r="X33" s="561"/>
      <c r="Y33" s="561"/>
      <c r="Z33" s="561"/>
      <c r="AA33" s="561"/>
      <c r="AB33" s="561"/>
      <c r="AC33" s="561"/>
      <c r="AD33" s="561"/>
      <c r="AE33" s="561"/>
      <c r="AF33" s="561"/>
      <c r="AG33" s="561"/>
      <c r="AH33" s="561"/>
      <c r="AI33" s="561"/>
      <c r="AJ33" s="561"/>
      <c r="AK33" s="561"/>
      <c r="AL33" s="561"/>
    </row>
    <row r="34" spans="1:38" ht="18">
      <c r="A34" s="563"/>
      <c r="B34" s="564"/>
      <c r="C34" s="564"/>
      <c r="D34" s="564"/>
      <c r="E34" s="564"/>
      <c r="F34" s="564"/>
      <c r="G34" s="564"/>
      <c r="H34" s="564"/>
      <c r="I34" s="564"/>
      <c r="J34" s="564"/>
      <c r="K34" s="564"/>
      <c r="L34" s="564"/>
      <c r="M34" s="564"/>
      <c r="N34" s="564"/>
      <c r="O34" s="564"/>
      <c r="P34" s="564"/>
      <c r="Q34" s="564"/>
      <c r="R34" s="564"/>
      <c r="S34" s="564"/>
      <c r="T34" s="564"/>
      <c r="U34" s="564"/>
      <c r="V34" s="564"/>
      <c r="W34" s="564"/>
      <c r="X34" s="564"/>
      <c r="Y34" s="564"/>
      <c r="Z34" s="564"/>
      <c r="AA34" s="564"/>
      <c r="AB34" s="564"/>
      <c r="AC34" s="564"/>
      <c r="AD34" s="564"/>
      <c r="AE34" s="564"/>
      <c r="AF34" s="565"/>
      <c r="AG34" s="1396" t="s">
        <v>308</v>
      </c>
      <c r="AH34" s="1397"/>
      <c r="AI34" s="1397"/>
      <c r="AJ34" s="1397"/>
      <c r="AK34" s="1397"/>
      <c r="AL34" s="1398"/>
    </row>
    <row r="35" spans="1:38" ht="18">
      <c r="A35" s="566"/>
      <c r="B35" s="561"/>
      <c r="C35" s="561"/>
      <c r="D35" s="561"/>
      <c r="E35" s="561"/>
      <c r="F35" s="561"/>
      <c r="G35" s="561"/>
      <c r="H35" s="561"/>
      <c r="I35" s="561"/>
      <c r="J35" s="561"/>
      <c r="K35" s="561"/>
      <c r="L35" s="561"/>
      <c r="M35" s="561"/>
      <c r="N35" s="561"/>
      <c r="O35" s="561"/>
      <c r="P35" s="561"/>
      <c r="Q35" s="561"/>
      <c r="R35" s="561"/>
      <c r="S35" s="561"/>
      <c r="T35" s="561"/>
      <c r="U35" s="561"/>
      <c r="V35" s="561"/>
      <c r="W35" s="561"/>
      <c r="X35" s="561"/>
      <c r="Y35" s="561"/>
      <c r="Z35" s="561"/>
      <c r="AA35" s="561"/>
      <c r="AB35" s="561"/>
      <c r="AC35" s="561"/>
      <c r="AD35" s="561"/>
      <c r="AE35" s="561"/>
      <c r="AF35" s="567"/>
      <c r="AG35" s="1387"/>
      <c r="AH35" s="1388"/>
      <c r="AI35" s="1388"/>
      <c r="AJ35" s="1388"/>
      <c r="AK35" s="1388"/>
      <c r="AL35" s="1389"/>
    </row>
    <row r="36" spans="1:38" ht="16.5" customHeight="1">
      <c r="A36" s="566"/>
      <c r="B36" s="561"/>
      <c r="C36" s="561"/>
      <c r="D36" s="561"/>
      <c r="E36" s="561"/>
      <c r="F36" s="561"/>
      <c r="G36" s="561"/>
      <c r="H36" s="561"/>
      <c r="I36" s="561"/>
      <c r="J36" s="561"/>
      <c r="K36" s="561"/>
      <c r="L36" s="561"/>
      <c r="M36" s="561"/>
      <c r="N36" s="561"/>
      <c r="O36" s="561"/>
      <c r="P36" s="561"/>
      <c r="Q36" s="561"/>
      <c r="R36" s="561"/>
      <c r="S36" s="561"/>
      <c r="T36" s="561"/>
      <c r="U36" s="561"/>
      <c r="V36" s="561"/>
      <c r="W36" s="561"/>
      <c r="X36" s="561"/>
      <c r="Y36" s="561"/>
      <c r="Z36" s="561"/>
      <c r="AA36" s="561"/>
      <c r="AB36" s="561"/>
      <c r="AC36" s="561"/>
      <c r="AD36" s="561"/>
      <c r="AE36" s="561"/>
      <c r="AF36" s="567"/>
      <c r="AG36" s="1387"/>
      <c r="AH36" s="1388"/>
      <c r="AI36" s="1388"/>
      <c r="AJ36" s="1388"/>
      <c r="AK36" s="1388"/>
      <c r="AL36" s="1389"/>
    </row>
    <row r="37" spans="1:38" ht="19" thickBot="1">
      <c r="A37" s="566"/>
      <c r="B37" s="561"/>
      <c r="C37" s="561"/>
      <c r="D37" s="561"/>
      <c r="E37" s="561"/>
      <c r="F37" s="561"/>
      <c r="G37" s="561"/>
      <c r="H37" s="561"/>
      <c r="I37" s="561"/>
      <c r="J37" s="561"/>
      <c r="K37" s="561"/>
      <c r="L37" s="561"/>
      <c r="M37" s="561"/>
      <c r="N37" s="561"/>
      <c r="O37" s="561"/>
      <c r="P37" s="561"/>
      <c r="Q37" s="561"/>
      <c r="R37" s="561"/>
      <c r="S37" s="561"/>
      <c r="T37" s="561"/>
      <c r="U37" s="561"/>
      <c r="V37" s="561"/>
      <c r="W37" s="561"/>
      <c r="X37" s="561"/>
      <c r="Y37" s="561"/>
      <c r="Z37" s="561"/>
      <c r="AA37" s="561"/>
      <c r="AB37" s="561"/>
      <c r="AC37" s="561"/>
      <c r="AD37" s="561"/>
      <c r="AE37" s="561"/>
      <c r="AF37" s="567"/>
      <c r="AG37" s="1378"/>
      <c r="AH37" s="1379"/>
      <c r="AI37" s="1379"/>
      <c r="AJ37" s="1379"/>
      <c r="AK37" s="1379"/>
      <c r="AL37" s="1380"/>
    </row>
    <row r="38" spans="1:38" ht="18">
      <c r="A38" s="566"/>
      <c r="B38" s="561"/>
      <c r="C38" s="561"/>
      <c r="D38" s="561"/>
      <c r="E38" s="561"/>
      <c r="F38" s="561"/>
      <c r="G38" s="575"/>
      <c r="H38" s="575"/>
      <c r="I38" s="575"/>
      <c r="J38" s="575"/>
      <c r="K38" s="575"/>
      <c r="L38" s="575"/>
      <c r="M38" s="575"/>
      <c r="N38" s="575"/>
      <c r="O38" s="575"/>
      <c r="P38" s="575"/>
      <c r="Q38" s="575"/>
      <c r="R38" s="575"/>
      <c r="S38" s="575"/>
      <c r="T38" s="575"/>
      <c r="U38" s="575"/>
      <c r="V38" s="575"/>
      <c r="W38" s="575"/>
      <c r="X38" s="575"/>
      <c r="Y38" s="575"/>
      <c r="Z38" s="575"/>
      <c r="AA38" s="575"/>
      <c r="AB38" s="575"/>
      <c r="AC38" s="575"/>
      <c r="AD38" s="561"/>
      <c r="AE38" s="561"/>
      <c r="AF38" s="567"/>
      <c r="AG38" s="1375" t="s">
        <v>309</v>
      </c>
      <c r="AH38" s="1376"/>
      <c r="AI38" s="1376"/>
      <c r="AJ38" s="1376"/>
      <c r="AK38" s="1376"/>
      <c r="AL38" s="1377"/>
    </row>
    <row r="39" spans="1:38" ht="19" thickBot="1">
      <c r="A39" s="566"/>
      <c r="B39" s="561"/>
      <c r="C39" s="561"/>
      <c r="D39" s="561"/>
      <c r="E39" s="561"/>
      <c r="F39" s="561"/>
      <c r="G39" s="575"/>
      <c r="H39" s="575"/>
      <c r="I39" s="575"/>
      <c r="J39" s="575"/>
      <c r="K39" s="575"/>
      <c r="L39" s="575"/>
      <c r="M39" s="575"/>
      <c r="N39" s="575"/>
      <c r="O39" s="575"/>
      <c r="P39" s="575"/>
      <c r="Q39" s="575"/>
      <c r="R39" s="575"/>
      <c r="S39" s="575"/>
      <c r="T39" s="575"/>
      <c r="U39" s="575"/>
      <c r="V39" s="575"/>
      <c r="W39" s="575"/>
      <c r="X39" s="575"/>
      <c r="Y39" s="575"/>
      <c r="Z39" s="575"/>
      <c r="AA39" s="575"/>
      <c r="AB39" s="575"/>
      <c r="AC39" s="575"/>
      <c r="AD39" s="561"/>
      <c r="AE39" s="561"/>
      <c r="AF39" s="567"/>
      <c r="AG39" s="1381" t="s">
        <v>310</v>
      </c>
      <c r="AH39" s="1382"/>
      <c r="AI39" s="1382"/>
      <c r="AJ39" s="1382"/>
      <c r="AK39" s="1382"/>
      <c r="AL39" s="1383"/>
    </row>
    <row r="40" spans="1:38" ht="18">
      <c r="A40" s="566"/>
      <c r="B40" s="561"/>
      <c r="C40" s="561"/>
      <c r="D40" s="561"/>
      <c r="E40" s="561"/>
      <c r="F40" s="561"/>
      <c r="G40" s="575"/>
      <c r="H40" s="575"/>
      <c r="I40" s="575"/>
      <c r="J40" s="575"/>
      <c r="K40" s="575"/>
      <c r="L40" s="575"/>
      <c r="M40" s="575"/>
      <c r="N40" s="575"/>
      <c r="O40" s="575"/>
      <c r="P40" s="575"/>
      <c r="Q40" s="575"/>
      <c r="R40" s="575"/>
      <c r="S40" s="575"/>
      <c r="T40" s="575"/>
      <c r="U40" s="575"/>
      <c r="V40" s="575"/>
      <c r="W40" s="575"/>
      <c r="X40" s="575"/>
      <c r="Y40" s="575"/>
      <c r="Z40" s="575"/>
      <c r="AA40" s="575"/>
      <c r="AB40" s="575"/>
      <c r="AC40" s="575"/>
      <c r="AD40" s="561"/>
      <c r="AE40" s="561"/>
      <c r="AF40" s="567"/>
      <c r="AG40" s="1375" t="s">
        <v>311</v>
      </c>
      <c r="AH40" s="1376"/>
      <c r="AI40" s="1376"/>
      <c r="AJ40" s="1376"/>
      <c r="AK40" s="1376"/>
      <c r="AL40" s="1377"/>
    </row>
    <row r="41" spans="1:38" ht="19" thickBot="1">
      <c r="A41" s="566"/>
      <c r="B41" s="561"/>
      <c r="C41" s="561"/>
      <c r="D41" s="561"/>
      <c r="E41" s="561"/>
      <c r="F41" s="561"/>
      <c r="G41" s="575"/>
      <c r="H41" s="575"/>
      <c r="I41" s="575"/>
      <c r="J41" s="575"/>
      <c r="K41" s="575"/>
      <c r="L41" s="575"/>
      <c r="M41" s="575"/>
      <c r="N41" s="575"/>
      <c r="O41" s="575"/>
      <c r="P41" s="575"/>
      <c r="Q41" s="575"/>
      <c r="R41" s="575"/>
      <c r="S41" s="575"/>
      <c r="T41" s="575"/>
      <c r="U41" s="575"/>
      <c r="V41" s="575"/>
      <c r="W41" s="575"/>
      <c r="X41" s="575"/>
      <c r="Y41" s="575"/>
      <c r="Z41" s="575"/>
      <c r="AA41" s="575"/>
      <c r="AB41" s="575"/>
      <c r="AC41" s="575"/>
      <c r="AD41" s="561"/>
      <c r="AE41" s="561"/>
      <c r="AF41" s="567"/>
      <c r="AG41" s="1381" t="s">
        <v>312</v>
      </c>
      <c r="AH41" s="1382"/>
      <c r="AI41" s="1382"/>
      <c r="AJ41" s="1382"/>
      <c r="AK41" s="1382"/>
      <c r="AL41" s="1383"/>
    </row>
    <row r="42" spans="1:38" ht="18">
      <c r="A42" s="566"/>
      <c r="B42" s="561"/>
      <c r="C42" s="561"/>
      <c r="D42" s="561"/>
      <c r="E42" s="561"/>
      <c r="F42" s="561"/>
      <c r="G42" s="575"/>
      <c r="H42" s="575"/>
      <c r="I42" s="575"/>
      <c r="J42" s="575"/>
      <c r="K42" s="575"/>
      <c r="L42" s="575"/>
      <c r="M42" s="575"/>
      <c r="N42" s="575"/>
      <c r="O42" s="575"/>
      <c r="P42" s="575"/>
      <c r="Q42" s="575"/>
      <c r="R42" s="575"/>
      <c r="S42" s="575"/>
      <c r="T42" s="575"/>
      <c r="U42" s="575"/>
      <c r="V42" s="575"/>
      <c r="W42" s="575"/>
      <c r="X42" s="575"/>
      <c r="Y42" s="575"/>
      <c r="Z42" s="575"/>
      <c r="AA42" s="575"/>
      <c r="AB42" s="575"/>
      <c r="AC42" s="575"/>
      <c r="AD42" s="561"/>
      <c r="AE42" s="561"/>
      <c r="AF42" s="567"/>
      <c r="AG42" s="1375" t="s">
        <v>313</v>
      </c>
      <c r="AH42" s="1376"/>
      <c r="AI42" s="1376"/>
      <c r="AJ42" s="1376"/>
      <c r="AK42" s="1376"/>
      <c r="AL42" s="1377"/>
    </row>
    <row r="43" spans="1:38" ht="19" thickBot="1">
      <c r="A43" s="566"/>
      <c r="B43" s="561"/>
      <c r="C43" s="561"/>
      <c r="D43" s="561"/>
      <c r="E43" s="561"/>
      <c r="F43" s="561"/>
      <c r="G43" s="575"/>
      <c r="H43" s="575"/>
      <c r="I43" s="575"/>
      <c r="J43" s="575"/>
      <c r="K43" s="575"/>
      <c r="L43" s="575"/>
      <c r="M43" s="575"/>
      <c r="N43" s="575"/>
      <c r="O43" s="575"/>
      <c r="P43" s="575"/>
      <c r="Q43" s="575"/>
      <c r="R43" s="575"/>
      <c r="S43" s="575"/>
      <c r="T43" s="575"/>
      <c r="U43" s="575"/>
      <c r="V43" s="575"/>
      <c r="W43" s="575"/>
      <c r="X43" s="575"/>
      <c r="Y43" s="575"/>
      <c r="Z43" s="575"/>
      <c r="AA43" s="575"/>
      <c r="AB43" s="575"/>
      <c r="AC43" s="575"/>
      <c r="AD43" s="561"/>
      <c r="AE43" s="561"/>
      <c r="AF43" s="567"/>
      <c r="AG43" s="1381" t="s">
        <v>314</v>
      </c>
      <c r="AH43" s="1382"/>
      <c r="AI43" s="1382"/>
      <c r="AJ43" s="1382"/>
      <c r="AK43" s="1382"/>
      <c r="AL43" s="1383"/>
    </row>
    <row r="44" spans="1:38" ht="18">
      <c r="A44" s="566"/>
      <c r="B44" s="561"/>
      <c r="C44" s="561"/>
      <c r="D44" s="561"/>
      <c r="E44" s="561"/>
      <c r="F44" s="561"/>
      <c r="G44" s="575"/>
      <c r="H44" s="575"/>
      <c r="I44" s="575"/>
      <c r="J44" s="575"/>
      <c r="K44" s="575"/>
      <c r="L44" s="575"/>
      <c r="M44" s="575"/>
      <c r="N44" s="575"/>
      <c r="O44" s="575"/>
      <c r="P44" s="575"/>
      <c r="Q44" s="575"/>
      <c r="R44" s="575"/>
      <c r="S44" s="575"/>
      <c r="T44" s="575"/>
      <c r="U44" s="575"/>
      <c r="V44" s="575"/>
      <c r="W44" s="575"/>
      <c r="X44" s="575"/>
      <c r="Y44" s="575"/>
      <c r="Z44" s="575"/>
      <c r="AA44" s="575"/>
      <c r="AB44" s="575"/>
      <c r="AC44" s="575"/>
      <c r="AD44" s="561"/>
      <c r="AE44" s="561"/>
      <c r="AF44" s="567"/>
      <c r="AG44" s="1375" t="s">
        <v>315</v>
      </c>
      <c r="AH44" s="1376"/>
      <c r="AI44" s="1376"/>
      <c r="AJ44" s="1376"/>
      <c r="AK44" s="1376"/>
      <c r="AL44" s="1377"/>
    </row>
    <row r="45" spans="1:38" ht="19" thickBot="1">
      <c r="A45" s="566"/>
      <c r="B45" s="561"/>
      <c r="C45" s="561"/>
      <c r="D45" s="561"/>
      <c r="E45" s="561"/>
      <c r="F45" s="561"/>
      <c r="G45" s="575"/>
      <c r="H45" s="575"/>
      <c r="I45" s="575"/>
      <c r="J45" s="575"/>
      <c r="K45" s="575"/>
      <c r="L45" s="575"/>
      <c r="M45" s="575"/>
      <c r="N45" s="575"/>
      <c r="O45" s="575"/>
      <c r="P45" s="575"/>
      <c r="Q45" s="575"/>
      <c r="R45" s="575"/>
      <c r="S45" s="575"/>
      <c r="T45" s="575"/>
      <c r="U45" s="575"/>
      <c r="V45" s="575"/>
      <c r="W45" s="575"/>
      <c r="X45" s="575"/>
      <c r="Y45" s="575"/>
      <c r="Z45" s="575"/>
      <c r="AA45" s="575"/>
      <c r="AB45" s="575"/>
      <c r="AC45" s="575"/>
      <c r="AD45" s="561"/>
      <c r="AE45" s="561"/>
      <c r="AF45" s="567"/>
      <c r="AG45" s="1372" t="s">
        <v>316</v>
      </c>
      <c r="AH45" s="1373"/>
      <c r="AI45" s="1373"/>
      <c r="AJ45" s="1373"/>
      <c r="AK45" s="1373"/>
      <c r="AL45" s="1374"/>
    </row>
    <row r="46" spans="1:38" ht="18">
      <c r="A46" s="566"/>
      <c r="B46" s="561"/>
      <c r="C46" s="561"/>
      <c r="D46" s="561"/>
      <c r="E46" s="561"/>
      <c r="F46" s="561"/>
      <c r="G46" s="575"/>
      <c r="H46" s="575"/>
      <c r="I46" s="575"/>
      <c r="J46" s="575"/>
      <c r="K46" s="575"/>
      <c r="L46" s="575"/>
      <c r="M46" s="575"/>
      <c r="N46" s="575"/>
      <c r="O46" s="575"/>
      <c r="P46" s="575"/>
      <c r="Q46" s="575"/>
      <c r="R46" s="575"/>
      <c r="S46" s="575"/>
      <c r="T46" s="575"/>
      <c r="U46" s="575"/>
      <c r="V46" s="575"/>
      <c r="W46" s="575"/>
      <c r="X46" s="575"/>
      <c r="Y46" s="575"/>
      <c r="Z46" s="575"/>
      <c r="AA46" s="575"/>
      <c r="AB46" s="575"/>
      <c r="AC46" s="575"/>
      <c r="AD46" s="561"/>
      <c r="AE46" s="561"/>
      <c r="AF46" s="567"/>
      <c r="AG46" s="1375" t="s">
        <v>317</v>
      </c>
      <c r="AH46" s="1376"/>
      <c r="AI46" s="1376"/>
      <c r="AJ46" s="1376"/>
      <c r="AK46" s="1376"/>
      <c r="AL46" s="1377"/>
    </row>
    <row r="47" spans="1:38" ht="18.75" customHeight="1" thickBot="1">
      <c r="A47" s="566"/>
      <c r="B47" s="561"/>
      <c r="C47" s="561"/>
      <c r="D47" s="561"/>
      <c r="E47" s="561"/>
      <c r="F47" s="561"/>
      <c r="G47" s="575"/>
      <c r="H47" s="575"/>
      <c r="I47" s="575"/>
      <c r="J47" s="575"/>
      <c r="K47" s="575"/>
      <c r="L47" s="575"/>
      <c r="M47" s="575"/>
      <c r="N47" s="575"/>
      <c r="O47" s="575"/>
      <c r="P47" s="575"/>
      <c r="Q47" s="575"/>
      <c r="R47" s="575"/>
      <c r="S47" s="575"/>
      <c r="T47" s="575"/>
      <c r="U47" s="575"/>
      <c r="V47" s="575"/>
      <c r="W47" s="575"/>
      <c r="X47" s="575"/>
      <c r="Y47" s="575"/>
      <c r="Z47" s="575"/>
      <c r="AA47" s="575"/>
      <c r="AB47" s="575"/>
      <c r="AC47" s="575"/>
      <c r="AD47" s="561"/>
      <c r="AE47" s="561"/>
      <c r="AF47" s="567"/>
      <c r="AG47" s="1378" t="s">
        <v>318</v>
      </c>
      <c r="AH47" s="1379"/>
      <c r="AI47" s="1379"/>
      <c r="AJ47" s="1379"/>
      <c r="AK47" s="1379"/>
      <c r="AL47" s="1380"/>
    </row>
    <row r="48" spans="1:38" ht="18">
      <c r="A48" s="566"/>
      <c r="B48" s="561"/>
      <c r="C48" s="561"/>
      <c r="D48" s="561"/>
      <c r="E48" s="561"/>
      <c r="F48" s="561"/>
      <c r="G48" s="575"/>
      <c r="H48" s="575"/>
      <c r="I48" s="575"/>
      <c r="J48" s="575"/>
      <c r="K48" s="575"/>
      <c r="L48" s="575"/>
      <c r="M48" s="575"/>
      <c r="N48" s="575"/>
      <c r="O48" s="575"/>
      <c r="P48" s="575"/>
      <c r="Q48" s="575"/>
      <c r="R48" s="575"/>
      <c r="S48" s="575"/>
      <c r="T48" s="575"/>
      <c r="U48" s="575"/>
      <c r="V48" s="575"/>
      <c r="W48" s="575"/>
      <c r="X48" s="575"/>
      <c r="Y48" s="575"/>
      <c r="Z48" s="575"/>
      <c r="AA48" s="575"/>
      <c r="AB48" s="575"/>
      <c r="AC48" s="575"/>
      <c r="AD48" s="561"/>
      <c r="AE48" s="561"/>
      <c r="AF48" s="567"/>
      <c r="AG48" s="1375" t="s">
        <v>319</v>
      </c>
      <c r="AH48" s="1376"/>
      <c r="AI48" s="1376"/>
      <c r="AJ48" s="1376"/>
      <c r="AK48" s="1376"/>
      <c r="AL48" s="1377"/>
    </row>
    <row r="49" spans="1:38" ht="19" thickBot="1">
      <c r="A49" s="566"/>
      <c r="B49" s="561"/>
      <c r="C49" s="561"/>
      <c r="D49" s="561"/>
      <c r="E49" s="561"/>
      <c r="F49" s="561"/>
      <c r="G49" s="575"/>
      <c r="H49" s="575"/>
      <c r="I49" s="575"/>
      <c r="J49" s="575"/>
      <c r="K49" s="575"/>
      <c r="L49" s="575"/>
      <c r="M49" s="575"/>
      <c r="N49" s="575"/>
      <c r="O49" s="575"/>
      <c r="P49" s="575"/>
      <c r="Q49" s="575"/>
      <c r="R49" s="575"/>
      <c r="S49" s="575"/>
      <c r="T49" s="575"/>
      <c r="U49" s="575"/>
      <c r="V49" s="575"/>
      <c r="W49" s="575"/>
      <c r="X49" s="575"/>
      <c r="Y49" s="575"/>
      <c r="Z49" s="575"/>
      <c r="AA49" s="575"/>
      <c r="AB49" s="575"/>
      <c r="AC49" s="575"/>
      <c r="AD49" s="561"/>
      <c r="AE49" s="561"/>
      <c r="AF49" s="567"/>
      <c r="AG49" s="1381" t="s">
        <v>327</v>
      </c>
      <c r="AH49" s="1382"/>
      <c r="AI49" s="1382"/>
      <c r="AJ49" s="1382"/>
      <c r="AK49" s="1382"/>
      <c r="AL49" s="1383"/>
    </row>
    <row r="50" spans="1:38" ht="18">
      <c r="A50" s="566"/>
      <c r="B50" s="561"/>
      <c r="C50" s="561"/>
      <c r="D50" s="561"/>
      <c r="E50" s="561"/>
      <c r="F50" s="561"/>
      <c r="G50" s="575"/>
      <c r="H50" s="575"/>
      <c r="I50" s="575"/>
      <c r="J50" s="575"/>
      <c r="K50" s="575"/>
      <c r="L50" s="575"/>
      <c r="M50" s="575"/>
      <c r="N50" s="575"/>
      <c r="O50" s="575"/>
      <c r="P50" s="575"/>
      <c r="Q50" s="575"/>
      <c r="R50" s="575"/>
      <c r="S50" s="575"/>
      <c r="T50" s="575"/>
      <c r="U50" s="575"/>
      <c r="V50" s="575"/>
      <c r="W50" s="575"/>
      <c r="X50" s="575"/>
      <c r="Y50" s="575"/>
      <c r="Z50" s="575"/>
      <c r="AA50" s="575"/>
      <c r="AB50" s="575"/>
      <c r="AC50" s="575"/>
      <c r="AD50" s="561"/>
      <c r="AE50" s="561"/>
      <c r="AF50" s="567"/>
      <c r="AG50" s="1384" t="s">
        <v>321</v>
      </c>
      <c r="AH50" s="1385"/>
      <c r="AI50" s="1385"/>
      <c r="AJ50" s="1385"/>
      <c r="AK50" s="1385"/>
      <c r="AL50" s="1386"/>
    </row>
    <row r="51" spans="1:38" ht="18">
      <c r="A51" s="566"/>
      <c r="B51" s="561"/>
      <c r="C51" s="561"/>
      <c r="D51" s="561"/>
      <c r="E51" s="561"/>
      <c r="F51" s="561"/>
      <c r="G51" s="575"/>
      <c r="H51" s="575"/>
      <c r="I51" s="575"/>
      <c r="J51" s="575"/>
      <c r="K51" s="575"/>
      <c r="L51" s="575"/>
      <c r="M51" s="575"/>
      <c r="N51" s="575"/>
      <c r="O51" s="575"/>
      <c r="P51" s="575"/>
      <c r="Q51" s="575"/>
      <c r="R51" s="575"/>
      <c r="S51" s="575"/>
      <c r="T51" s="575"/>
      <c r="U51" s="575"/>
      <c r="V51" s="575"/>
      <c r="W51" s="575"/>
      <c r="X51" s="575"/>
      <c r="Y51" s="575"/>
      <c r="Z51" s="575"/>
      <c r="AA51" s="575"/>
      <c r="AB51" s="575"/>
      <c r="AC51" s="575"/>
      <c r="AD51" s="561"/>
      <c r="AE51" s="561"/>
      <c r="AF51" s="567"/>
      <c r="AG51" s="1387" t="str">
        <f>AG21</f>
        <v>Tim Perencana</v>
      </c>
      <c r="AH51" s="1388"/>
      <c r="AI51" s="1388"/>
      <c r="AJ51" s="1388"/>
      <c r="AK51" s="1388"/>
      <c r="AL51" s="1389"/>
    </row>
    <row r="52" spans="1:38" ht="90.75" customHeight="1" thickBot="1">
      <c r="A52" s="566"/>
      <c r="B52" s="561"/>
      <c r="C52" s="568"/>
      <c r="D52" s="568"/>
      <c r="E52" s="568"/>
      <c r="F52" s="568"/>
      <c r="G52" s="576"/>
      <c r="H52" s="576"/>
      <c r="I52" s="576"/>
      <c r="J52" s="576"/>
      <c r="K52" s="576"/>
      <c r="L52" s="576"/>
      <c r="M52" s="576"/>
      <c r="N52" s="576"/>
      <c r="O52" s="576"/>
      <c r="P52" s="576"/>
      <c r="Q52" s="576"/>
      <c r="R52" s="576"/>
      <c r="S52" s="576"/>
      <c r="T52" s="576"/>
      <c r="U52" s="576"/>
      <c r="V52" s="576"/>
      <c r="W52" s="576"/>
      <c r="X52" s="576"/>
      <c r="Y52" s="576"/>
      <c r="Z52" s="576"/>
      <c r="AA52" s="576"/>
      <c r="AB52" s="576"/>
      <c r="AC52" s="576"/>
      <c r="AD52" s="568"/>
      <c r="AE52" s="568"/>
      <c r="AF52" s="569"/>
      <c r="AG52" s="1390" t="str">
        <f>AG22</f>
        <v>( SULAIMAN )</v>
      </c>
      <c r="AH52" s="1391"/>
      <c r="AI52" s="1391"/>
      <c r="AJ52" s="1391"/>
      <c r="AK52" s="1391"/>
      <c r="AL52" s="1392"/>
    </row>
    <row r="53" spans="1:38" ht="19" thickBot="1">
      <c r="A53" s="566"/>
      <c r="B53" s="561"/>
      <c r="C53" s="568"/>
      <c r="D53" s="568"/>
      <c r="E53" s="568"/>
      <c r="F53" s="568"/>
      <c r="G53" s="576"/>
      <c r="H53" s="576"/>
      <c r="I53" s="576"/>
      <c r="J53" s="576"/>
      <c r="K53" s="576"/>
      <c r="L53" s="576"/>
      <c r="M53" s="576"/>
      <c r="N53" s="576"/>
      <c r="O53" s="576"/>
      <c r="P53" s="576"/>
      <c r="Q53" s="576"/>
      <c r="R53" s="576"/>
      <c r="S53" s="576"/>
      <c r="T53" s="576"/>
      <c r="U53" s="576"/>
      <c r="V53" s="576"/>
      <c r="W53" s="576"/>
      <c r="X53" s="576"/>
      <c r="Y53" s="576"/>
      <c r="Z53" s="576"/>
      <c r="AA53" s="576"/>
      <c r="AB53" s="576"/>
      <c r="AC53" s="576"/>
      <c r="AD53" s="568"/>
      <c r="AE53" s="568"/>
      <c r="AF53" s="569"/>
      <c r="AG53" s="1393" t="s">
        <v>323</v>
      </c>
      <c r="AH53" s="1394"/>
      <c r="AI53" s="1394"/>
      <c r="AJ53" s="1394"/>
      <c r="AK53" s="1394"/>
      <c r="AL53" s="1395"/>
    </row>
    <row r="54" spans="1:38" ht="18">
      <c r="A54" s="566"/>
      <c r="B54" s="561"/>
      <c r="C54" s="568"/>
      <c r="D54" s="568"/>
      <c r="E54" s="568"/>
      <c r="F54" s="568"/>
      <c r="G54" s="576"/>
      <c r="H54" s="576"/>
      <c r="I54" s="576"/>
      <c r="J54" s="576"/>
      <c r="K54" s="576"/>
      <c r="L54" s="576"/>
      <c r="M54" s="576"/>
      <c r="N54" s="576"/>
      <c r="O54" s="576"/>
      <c r="P54" s="576"/>
      <c r="Q54" s="576"/>
      <c r="R54" s="576"/>
      <c r="S54" s="576"/>
      <c r="T54" s="576"/>
      <c r="U54" s="576"/>
      <c r="V54" s="576"/>
      <c r="W54" s="576"/>
      <c r="X54" s="576"/>
      <c r="Y54" s="576"/>
      <c r="Z54" s="576"/>
      <c r="AA54" s="576"/>
      <c r="AB54" s="576"/>
      <c r="AC54" s="576"/>
      <c r="AD54" s="568"/>
      <c r="AE54" s="568"/>
      <c r="AF54" s="569"/>
      <c r="AG54" s="1396" t="s">
        <v>324</v>
      </c>
      <c r="AH54" s="1397"/>
      <c r="AI54" s="1397"/>
      <c r="AJ54" s="1397"/>
      <c r="AK54" s="1397"/>
      <c r="AL54" s="1398"/>
    </row>
    <row r="55" spans="1:38" ht="18">
      <c r="A55" s="566"/>
      <c r="B55" s="561"/>
      <c r="C55" s="568"/>
      <c r="D55" s="568"/>
      <c r="E55" s="568"/>
      <c r="F55" s="568"/>
      <c r="G55" s="568"/>
      <c r="H55" s="568"/>
      <c r="I55" s="568"/>
      <c r="J55" s="568"/>
      <c r="K55" s="568"/>
      <c r="L55" s="568"/>
      <c r="M55" s="568"/>
      <c r="N55" s="568"/>
      <c r="O55" s="568"/>
      <c r="P55" s="568"/>
      <c r="Q55" s="568"/>
      <c r="R55" s="568"/>
      <c r="S55" s="568"/>
      <c r="T55" s="568"/>
      <c r="U55" s="568"/>
      <c r="V55" s="568"/>
      <c r="W55" s="568"/>
      <c r="X55" s="568"/>
      <c r="Y55" s="568"/>
      <c r="Z55" s="568"/>
      <c r="AA55" s="568"/>
      <c r="AB55" s="568"/>
      <c r="AC55" s="568"/>
      <c r="AD55" s="568"/>
      <c r="AE55" s="568"/>
      <c r="AF55" s="569"/>
      <c r="AG55" s="1399" t="s">
        <v>325</v>
      </c>
      <c r="AH55" s="1400"/>
      <c r="AI55" s="1400"/>
      <c r="AJ55" s="1400"/>
      <c r="AK55" s="1400"/>
      <c r="AL55" s="1401"/>
    </row>
    <row r="56" spans="1:38" ht="18">
      <c r="A56" s="566"/>
      <c r="B56" s="561"/>
      <c r="C56" s="568"/>
      <c r="D56" s="568"/>
      <c r="E56" s="568"/>
      <c r="F56" s="568"/>
      <c r="G56" s="568"/>
      <c r="H56" s="568"/>
      <c r="I56" s="568"/>
      <c r="J56" s="568"/>
      <c r="K56" s="568"/>
      <c r="L56" s="568"/>
      <c r="M56" s="568"/>
      <c r="N56" s="568"/>
      <c r="O56" s="568"/>
      <c r="P56" s="568"/>
      <c r="Q56" s="568"/>
      <c r="R56" s="568"/>
      <c r="S56" s="568"/>
      <c r="T56" s="568"/>
      <c r="U56" s="568"/>
      <c r="V56" s="568"/>
      <c r="W56" s="568"/>
      <c r="X56" s="568"/>
      <c r="Y56" s="568"/>
      <c r="Z56" s="568"/>
      <c r="AA56" s="568"/>
      <c r="AB56" s="568"/>
      <c r="AC56" s="568"/>
      <c r="AD56" s="568"/>
      <c r="AE56" s="568"/>
      <c r="AF56" s="569"/>
      <c r="AG56" s="1399"/>
      <c r="AH56" s="1400"/>
      <c r="AI56" s="1400"/>
      <c r="AJ56" s="1400"/>
      <c r="AK56" s="1400"/>
      <c r="AL56" s="1401"/>
    </row>
    <row r="57" spans="1:38" ht="36.75" customHeight="1" thickBot="1">
      <c r="A57" s="566"/>
      <c r="B57" s="561"/>
      <c r="C57" s="561"/>
      <c r="D57" s="561"/>
      <c r="E57" s="561"/>
      <c r="F57" s="561"/>
      <c r="G57" s="561"/>
      <c r="H57" s="561"/>
      <c r="I57" s="561"/>
      <c r="J57" s="561"/>
      <c r="K57" s="561"/>
      <c r="L57" s="561"/>
      <c r="M57" s="561"/>
      <c r="N57" s="561"/>
      <c r="O57" s="561"/>
      <c r="P57" s="561"/>
      <c r="Q57" s="561"/>
      <c r="R57" s="561"/>
      <c r="S57" s="561"/>
      <c r="T57" s="561"/>
      <c r="U57" s="561"/>
      <c r="V57" s="561"/>
      <c r="W57" s="561"/>
      <c r="X57" s="561"/>
      <c r="Y57" s="561"/>
      <c r="Z57" s="561"/>
      <c r="AA57" s="561"/>
      <c r="AB57" s="561"/>
      <c r="AC57" s="561"/>
      <c r="AD57" s="561"/>
      <c r="AE57" s="561"/>
      <c r="AF57" s="567"/>
      <c r="AG57" s="1390"/>
      <c r="AH57" s="1391"/>
      <c r="AI57" s="1391"/>
      <c r="AJ57" s="1391"/>
      <c r="AK57" s="1391"/>
      <c r="AL57" s="1392"/>
    </row>
    <row r="58" spans="1:38" ht="19" thickBot="1">
      <c r="A58" s="570"/>
      <c r="B58" s="571"/>
      <c r="C58" s="571"/>
      <c r="D58" s="571"/>
      <c r="E58" s="571"/>
      <c r="F58" s="571"/>
      <c r="G58" s="571"/>
      <c r="H58" s="571"/>
      <c r="I58" s="571"/>
      <c r="J58" s="571"/>
      <c r="K58" s="571"/>
      <c r="L58" s="571"/>
      <c r="M58" s="571"/>
      <c r="N58" s="571"/>
      <c r="O58" s="571"/>
      <c r="P58" s="571"/>
      <c r="Q58" s="571"/>
      <c r="R58" s="571"/>
      <c r="S58" s="571"/>
      <c r="T58" s="571"/>
      <c r="U58" s="571"/>
      <c r="V58" s="571"/>
      <c r="W58" s="571"/>
      <c r="X58" s="571"/>
      <c r="Y58" s="571"/>
      <c r="Z58" s="571"/>
      <c r="AA58" s="571"/>
      <c r="AB58" s="571"/>
      <c r="AC58" s="571"/>
      <c r="AD58" s="571"/>
      <c r="AE58" s="571"/>
      <c r="AF58" s="572"/>
      <c r="AG58" s="1369" t="s">
        <v>328</v>
      </c>
      <c r="AH58" s="1370"/>
      <c r="AI58" s="1370"/>
      <c r="AJ58" s="1370"/>
      <c r="AK58" s="1370"/>
      <c r="AL58" s="1371"/>
    </row>
    <row r="59" spans="1:38" ht="18">
      <c r="A59" s="561"/>
      <c r="B59" s="561"/>
      <c r="C59" s="561"/>
      <c r="D59" s="561"/>
      <c r="E59" s="561"/>
      <c r="F59" s="561"/>
      <c r="G59" s="561"/>
      <c r="H59" s="561"/>
      <c r="I59" s="561"/>
      <c r="J59" s="561"/>
      <c r="K59" s="561"/>
      <c r="L59" s="561"/>
      <c r="M59" s="561"/>
      <c r="N59" s="561"/>
      <c r="O59" s="561"/>
      <c r="P59" s="561"/>
      <c r="Q59" s="561"/>
      <c r="R59" s="561"/>
      <c r="S59" s="561"/>
      <c r="T59" s="561"/>
      <c r="U59" s="561"/>
      <c r="V59" s="561"/>
      <c r="W59" s="561"/>
      <c r="X59" s="561"/>
      <c r="Y59" s="561"/>
      <c r="Z59" s="561"/>
      <c r="AA59" s="561"/>
      <c r="AB59" s="561"/>
      <c r="AC59" s="561"/>
      <c r="AD59" s="561"/>
      <c r="AE59" s="561"/>
      <c r="AF59" s="561"/>
      <c r="AG59" s="573"/>
      <c r="AH59" s="573"/>
      <c r="AI59" s="573"/>
      <c r="AJ59" s="573"/>
      <c r="AK59" s="573"/>
      <c r="AL59" s="573"/>
    </row>
    <row r="60" spans="1:38" ht="18">
      <c r="A60" s="561" t="s">
        <v>306</v>
      </c>
      <c r="B60" s="561"/>
      <c r="C60" s="561"/>
      <c r="D60" s="561"/>
      <c r="E60" s="561"/>
      <c r="F60" s="561"/>
      <c r="G60" s="561"/>
      <c r="H60" s="561"/>
      <c r="I60" s="561"/>
      <c r="J60" s="561"/>
      <c r="K60" s="561"/>
      <c r="L60" s="561"/>
      <c r="M60" s="561"/>
      <c r="N60" s="561"/>
      <c r="O60" s="561"/>
      <c r="P60" s="561"/>
      <c r="Q60" s="561"/>
      <c r="R60" s="561"/>
      <c r="S60" s="561"/>
      <c r="T60" s="561"/>
      <c r="U60" s="561"/>
      <c r="V60" s="561"/>
      <c r="W60" s="561"/>
      <c r="X60" s="561"/>
      <c r="Y60" s="561"/>
      <c r="Z60" s="561"/>
      <c r="AA60" s="561"/>
      <c r="AB60" s="561"/>
      <c r="AC60" s="561"/>
      <c r="AD60" s="561"/>
      <c r="AE60" s="561"/>
      <c r="AF60" s="561"/>
      <c r="AG60" s="561"/>
      <c r="AH60" s="561"/>
      <c r="AI60" s="561"/>
      <c r="AJ60" s="561"/>
      <c r="AK60" s="561"/>
      <c r="AL60" s="561"/>
    </row>
    <row r="61" spans="1:38" ht="18">
      <c r="A61" s="561"/>
      <c r="B61" s="561"/>
      <c r="C61" s="561"/>
      <c r="D61" s="561"/>
      <c r="E61" s="561"/>
      <c r="F61" s="561"/>
      <c r="G61" s="561"/>
      <c r="H61" s="561"/>
      <c r="I61" s="561"/>
      <c r="J61" s="561"/>
      <c r="K61" s="561"/>
      <c r="L61" s="561"/>
      <c r="M61" s="561"/>
      <c r="N61" s="561"/>
      <c r="O61" s="561"/>
      <c r="P61" s="561"/>
      <c r="Q61" s="561"/>
      <c r="R61" s="561"/>
      <c r="S61" s="561"/>
      <c r="T61" s="561"/>
      <c r="U61" s="561"/>
      <c r="V61" s="561"/>
      <c r="W61" s="561"/>
      <c r="X61" s="561"/>
      <c r="Y61" s="561"/>
      <c r="Z61" s="561"/>
      <c r="AA61" s="561"/>
      <c r="AB61" s="561"/>
      <c r="AC61" s="561"/>
      <c r="AD61" s="561"/>
      <c r="AE61" s="561"/>
      <c r="AF61" s="561"/>
      <c r="AG61" s="561"/>
      <c r="AH61" s="561"/>
      <c r="AI61" s="561"/>
      <c r="AJ61" s="561"/>
      <c r="AK61" s="561"/>
      <c r="AL61" s="561"/>
    </row>
    <row r="62" spans="1:38" ht="28">
      <c r="A62" s="1402" t="s">
        <v>307</v>
      </c>
      <c r="B62" s="1402"/>
      <c r="C62" s="1402"/>
      <c r="D62" s="1402"/>
      <c r="E62" s="1402"/>
      <c r="F62" s="1402"/>
      <c r="G62" s="1402"/>
      <c r="H62" s="1402"/>
      <c r="I62" s="1402"/>
      <c r="J62" s="1402"/>
      <c r="K62" s="1402"/>
      <c r="L62" s="1402"/>
      <c r="M62" s="1402"/>
      <c r="N62" s="1402"/>
      <c r="O62" s="1402"/>
      <c r="P62" s="1402"/>
      <c r="Q62" s="1402"/>
      <c r="R62" s="1402"/>
      <c r="S62" s="1402"/>
      <c r="T62" s="1402"/>
      <c r="U62" s="1402"/>
      <c r="V62" s="1402"/>
      <c r="W62" s="1402"/>
      <c r="X62" s="1402"/>
      <c r="Y62" s="1402"/>
      <c r="Z62" s="1402"/>
      <c r="AA62" s="1402"/>
      <c r="AB62" s="1402"/>
      <c r="AC62" s="1402"/>
      <c r="AD62" s="1402"/>
      <c r="AE62" s="1402"/>
      <c r="AF62" s="1402"/>
      <c r="AG62" s="1402"/>
      <c r="AH62" s="1402"/>
      <c r="AI62" s="1402"/>
      <c r="AJ62" s="1402"/>
      <c r="AK62" s="1402"/>
      <c r="AL62" s="1402"/>
    </row>
    <row r="63" spans="1:38" ht="19" thickBot="1">
      <c r="A63" s="561"/>
      <c r="B63" s="561"/>
      <c r="C63" s="561"/>
      <c r="D63" s="561"/>
      <c r="E63" s="561"/>
      <c r="F63" s="561"/>
      <c r="G63" s="561"/>
      <c r="H63" s="561"/>
      <c r="I63" s="561"/>
      <c r="J63" s="561"/>
      <c r="K63" s="561"/>
      <c r="L63" s="561"/>
      <c r="M63" s="561"/>
      <c r="N63" s="561"/>
      <c r="O63" s="561"/>
      <c r="P63" s="561"/>
      <c r="Q63" s="561"/>
      <c r="R63" s="561"/>
      <c r="S63" s="561"/>
      <c r="T63" s="561"/>
      <c r="U63" s="561"/>
      <c r="V63" s="561"/>
      <c r="W63" s="561"/>
      <c r="X63" s="561"/>
      <c r="Y63" s="561"/>
      <c r="Z63" s="561"/>
      <c r="AA63" s="561"/>
      <c r="AB63" s="561"/>
      <c r="AC63" s="561"/>
      <c r="AD63" s="561"/>
      <c r="AE63" s="561"/>
      <c r="AF63" s="561"/>
      <c r="AG63" s="561"/>
      <c r="AH63" s="561"/>
      <c r="AI63" s="561"/>
      <c r="AJ63" s="561"/>
      <c r="AK63" s="561"/>
      <c r="AL63" s="561"/>
    </row>
    <row r="64" spans="1:38" ht="18">
      <c r="A64" s="563"/>
      <c r="B64" s="564"/>
      <c r="C64" s="564"/>
      <c r="D64" s="564"/>
      <c r="E64" s="564"/>
      <c r="F64" s="564"/>
      <c r="G64" s="564"/>
      <c r="H64" s="564"/>
      <c r="I64" s="564"/>
      <c r="J64" s="564"/>
      <c r="K64" s="564"/>
      <c r="L64" s="564"/>
      <c r="M64" s="564"/>
      <c r="N64" s="564"/>
      <c r="O64" s="564"/>
      <c r="P64" s="564"/>
      <c r="Q64" s="564"/>
      <c r="R64" s="564"/>
      <c r="S64" s="564"/>
      <c r="T64" s="564"/>
      <c r="U64" s="564"/>
      <c r="V64" s="564"/>
      <c r="W64" s="564"/>
      <c r="X64" s="564"/>
      <c r="Y64" s="564"/>
      <c r="Z64" s="564"/>
      <c r="AA64" s="564"/>
      <c r="AB64" s="564"/>
      <c r="AC64" s="564"/>
      <c r="AD64" s="564"/>
      <c r="AE64" s="564"/>
      <c r="AF64" s="565"/>
      <c r="AG64" s="1396" t="s">
        <v>308</v>
      </c>
      <c r="AH64" s="1397"/>
      <c r="AI64" s="1397"/>
      <c r="AJ64" s="1397"/>
      <c r="AK64" s="1397"/>
      <c r="AL64" s="1398"/>
    </row>
    <row r="65" spans="1:38" ht="18">
      <c r="A65" s="566"/>
      <c r="B65" s="561"/>
      <c r="C65" s="561"/>
      <c r="D65" s="561"/>
      <c r="E65" s="561"/>
      <c r="F65" s="561"/>
      <c r="G65" s="561"/>
      <c r="H65" s="561"/>
      <c r="I65" s="561"/>
      <c r="J65" s="561"/>
      <c r="K65" s="561"/>
      <c r="L65" s="561"/>
      <c r="M65" s="561"/>
      <c r="N65" s="561"/>
      <c r="O65" s="561"/>
      <c r="P65" s="561"/>
      <c r="Q65" s="561"/>
      <c r="R65" s="561"/>
      <c r="S65" s="561"/>
      <c r="T65" s="561"/>
      <c r="U65" s="561"/>
      <c r="V65" s="561"/>
      <c r="W65" s="561"/>
      <c r="X65" s="561"/>
      <c r="Y65" s="561"/>
      <c r="Z65" s="561"/>
      <c r="AA65" s="561"/>
      <c r="AB65" s="561"/>
      <c r="AC65" s="561"/>
      <c r="AD65" s="561"/>
      <c r="AE65" s="561"/>
      <c r="AF65" s="567"/>
      <c r="AG65" s="1387"/>
      <c r="AH65" s="1388"/>
      <c r="AI65" s="1388"/>
      <c r="AJ65" s="1388"/>
      <c r="AK65" s="1388"/>
      <c r="AL65" s="1389"/>
    </row>
    <row r="66" spans="1:38" ht="18">
      <c r="A66" s="566"/>
      <c r="B66" s="561"/>
      <c r="C66" s="561"/>
      <c r="D66" s="561"/>
      <c r="E66" s="561"/>
      <c r="F66" s="561"/>
      <c r="G66" s="561"/>
      <c r="H66" s="561"/>
      <c r="I66" s="561"/>
      <c r="J66" s="561"/>
      <c r="K66" s="561"/>
      <c r="L66" s="561"/>
      <c r="M66" s="561"/>
      <c r="N66" s="561"/>
      <c r="O66" s="561"/>
      <c r="P66" s="561"/>
      <c r="Q66" s="561"/>
      <c r="R66" s="561"/>
      <c r="S66" s="561"/>
      <c r="T66" s="561"/>
      <c r="U66" s="561"/>
      <c r="V66" s="561"/>
      <c r="W66" s="561"/>
      <c r="X66" s="561"/>
      <c r="Y66" s="561"/>
      <c r="Z66" s="561"/>
      <c r="AA66" s="561"/>
      <c r="AB66" s="561"/>
      <c r="AC66" s="561"/>
      <c r="AD66" s="561"/>
      <c r="AE66" s="561"/>
      <c r="AF66" s="567"/>
      <c r="AG66" s="1387"/>
      <c r="AH66" s="1388"/>
      <c r="AI66" s="1388"/>
      <c r="AJ66" s="1388"/>
      <c r="AK66" s="1388"/>
      <c r="AL66" s="1389"/>
    </row>
    <row r="67" spans="1:38" ht="24" customHeight="1" thickBot="1">
      <c r="A67" s="566"/>
      <c r="B67" s="561"/>
      <c r="C67" s="561"/>
      <c r="D67" s="561"/>
      <c r="E67" s="561"/>
      <c r="F67" s="561"/>
      <c r="G67" s="561"/>
      <c r="H67" s="561"/>
      <c r="I67" s="561"/>
      <c r="J67" s="561"/>
      <c r="K67" s="561"/>
      <c r="L67" s="561"/>
      <c r="M67" s="561"/>
      <c r="N67" s="561"/>
      <c r="O67" s="561"/>
      <c r="P67" s="561"/>
      <c r="Q67" s="561"/>
      <c r="R67" s="561"/>
      <c r="S67" s="561"/>
      <c r="T67" s="561"/>
      <c r="U67" s="561"/>
      <c r="V67" s="561"/>
      <c r="W67" s="561"/>
      <c r="X67" s="561"/>
      <c r="Y67" s="561"/>
      <c r="Z67" s="561"/>
      <c r="AA67" s="561"/>
      <c r="AB67" s="561"/>
      <c r="AC67" s="561"/>
      <c r="AD67" s="561"/>
      <c r="AE67" s="561"/>
      <c r="AF67" s="567"/>
      <c r="AG67" s="1378"/>
      <c r="AH67" s="1379"/>
      <c r="AI67" s="1379"/>
      <c r="AJ67" s="1379"/>
      <c r="AK67" s="1379"/>
      <c r="AL67" s="1380"/>
    </row>
    <row r="68" spans="1:38" ht="18">
      <c r="A68" s="566"/>
      <c r="B68" s="561"/>
      <c r="C68" s="561"/>
      <c r="D68" s="561"/>
      <c r="E68" s="561"/>
      <c r="F68" s="561"/>
      <c r="G68" s="561"/>
      <c r="H68" s="561"/>
      <c r="I68" s="561"/>
      <c r="J68" s="561"/>
      <c r="K68" s="561"/>
      <c r="L68" s="561"/>
      <c r="M68" s="561"/>
      <c r="N68" s="561"/>
      <c r="O68" s="561"/>
      <c r="P68" s="561"/>
      <c r="Q68" s="561"/>
      <c r="R68" s="561"/>
      <c r="S68" s="561"/>
      <c r="T68" s="561"/>
      <c r="U68" s="561"/>
      <c r="V68" s="561"/>
      <c r="W68" s="561"/>
      <c r="X68" s="561"/>
      <c r="Y68" s="561"/>
      <c r="Z68" s="561"/>
      <c r="AA68" s="561"/>
      <c r="AB68" s="561"/>
      <c r="AC68" s="561"/>
      <c r="AD68" s="561"/>
      <c r="AE68" s="561"/>
      <c r="AF68" s="567"/>
      <c r="AG68" s="1375" t="s">
        <v>309</v>
      </c>
      <c r="AH68" s="1376"/>
      <c r="AI68" s="1376"/>
      <c r="AJ68" s="1376"/>
      <c r="AK68" s="1376"/>
      <c r="AL68" s="1377"/>
    </row>
    <row r="69" spans="1:38" ht="19" thickBot="1">
      <c r="A69" s="566"/>
      <c r="B69" s="561"/>
      <c r="C69" s="561"/>
      <c r="D69" s="561"/>
      <c r="E69" s="575"/>
      <c r="F69" s="575"/>
      <c r="G69" s="575"/>
      <c r="H69" s="575"/>
      <c r="I69" s="575"/>
      <c r="J69" s="575"/>
      <c r="K69" s="575"/>
      <c r="L69" s="575"/>
      <c r="M69" s="575"/>
      <c r="N69" s="575"/>
      <c r="O69" s="575"/>
      <c r="P69" s="575"/>
      <c r="Q69" s="575"/>
      <c r="R69" s="575"/>
      <c r="S69" s="575"/>
      <c r="T69" s="575"/>
      <c r="U69" s="575"/>
      <c r="V69" s="575"/>
      <c r="W69" s="575"/>
      <c r="X69" s="575"/>
      <c r="Y69" s="575"/>
      <c r="Z69" s="575"/>
      <c r="AA69" s="575"/>
      <c r="AB69" s="575"/>
      <c r="AC69" s="561"/>
      <c r="AD69" s="561"/>
      <c r="AE69" s="561"/>
      <c r="AF69" s="567"/>
      <c r="AG69" s="1381" t="s">
        <v>310</v>
      </c>
      <c r="AH69" s="1382"/>
      <c r="AI69" s="1382"/>
      <c r="AJ69" s="1382"/>
      <c r="AK69" s="1382"/>
      <c r="AL69" s="1383"/>
    </row>
    <row r="70" spans="1:38" ht="18">
      <c r="A70" s="566"/>
      <c r="B70" s="561"/>
      <c r="C70" s="561"/>
      <c r="D70" s="561"/>
      <c r="E70" s="575"/>
      <c r="F70" s="575"/>
      <c r="G70" s="575"/>
      <c r="H70" s="575"/>
      <c r="I70" s="575"/>
      <c r="J70" s="575"/>
      <c r="K70" s="575"/>
      <c r="L70" s="575"/>
      <c r="M70" s="575"/>
      <c r="N70" s="575"/>
      <c r="O70" s="575"/>
      <c r="P70" s="575"/>
      <c r="Q70" s="575"/>
      <c r="R70" s="575"/>
      <c r="S70" s="575"/>
      <c r="T70" s="575"/>
      <c r="U70" s="575"/>
      <c r="V70" s="575"/>
      <c r="W70" s="575"/>
      <c r="X70" s="575"/>
      <c r="Y70" s="575"/>
      <c r="Z70" s="575"/>
      <c r="AA70" s="575"/>
      <c r="AB70" s="575"/>
      <c r="AC70" s="561"/>
      <c r="AD70" s="561"/>
      <c r="AE70" s="561"/>
      <c r="AF70" s="567"/>
      <c r="AG70" s="1375" t="s">
        <v>311</v>
      </c>
      <c r="AH70" s="1376"/>
      <c r="AI70" s="1376"/>
      <c r="AJ70" s="1376"/>
      <c r="AK70" s="1376"/>
      <c r="AL70" s="1377"/>
    </row>
    <row r="71" spans="1:38" ht="19" thickBot="1">
      <c r="A71" s="566"/>
      <c r="B71" s="561"/>
      <c r="C71" s="561"/>
      <c r="D71" s="561"/>
      <c r="E71" s="575"/>
      <c r="F71" s="575"/>
      <c r="G71" s="575"/>
      <c r="H71" s="575"/>
      <c r="I71" s="575"/>
      <c r="J71" s="575"/>
      <c r="K71" s="575"/>
      <c r="L71" s="575"/>
      <c r="M71" s="575"/>
      <c r="N71" s="575"/>
      <c r="O71" s="575"/>
      <c r="P71" s="575"/>
      <c r="Q71" s="575"/>
      <c r="R71" s="575"/>
      <c r="S71" s="575"/>
      <c r="T71" s="575"/>
      <c r="U71" s="575"/>
      <c r="V71" s="575"/>
      <c r="W71" s="575"/>
      <c r="X71" s="575"/>
      <c r="Y71" s="575"/>
      <c r="Z71" s="575"/>
      <c r="AA71" s="575"/>
      <c r="AB71" s="575"/>
      <c r="AC71" s="561"/>
      <c r="AD71" s="561"/>
      <c r="AE71" s="561"/>
      <c r="AF71" s="567"/>
      <c r="AG71" s="1381" t="s">
        <v>312</v>
      </c>
      <c r="AH71" s="1382"/>
      <c r="AI71" s="1382"/>
      <c r="AJ71" s="1382"/>
      <c r="AK71" s="1382"/>
      <c r="AL71" s="1383"/>
    </row>
    <row r="72" spans="1:38" ht="18">
      <c r="A72" s="566"/>
      <c r="B72" s="561"/>
      <c r="C72" s="561"/>
      <c r="D72" s="561"/>
      <c r="E72" s="575"/>
      <c r="F72" s="575"/>
      <c r="G72" s="575"/>
      <c r="H72" s="575"/>
      <c r="I72" s="575"/>
      <c r="J72" s="575"/>
      <c r="K72" s="575"/>
      <c r="L72" s="575"/>
      <c r="M72" s="575"/>
      <c r="N72" s="575"/>
      <c r="O72" s="575"/>
      <c r="P72" s="575"/>
      <c r="Q72" s="575"/>
      <c r="R72" s="575"/>
      <c r="S72" s="575"/>
      <c r="T72" s="575"/>
      <c r="U72" s="575"/>
      <c r="V72" s="575"/>
      <c r="W72" s="575"/>
      <c r="X72" s="575"/>
      <c r="Y72" s="575"/>
      <c r="Z72" s="575"/>
      <c r="AA72" s="575"/>
      <c r="AB72" s="575"/>
      <c r="AC72" s="561"/>
      <c r="AD72" s="561"/>
      <c r="AE72" s="561"/>
      <c r="AF72" s="567"/>
      <c r="AG72" s="1375" t="s">
        <v>313</v>
      </c>
      <c r="AH72" s="1376"/>
      <c r="AI72" s="1376"/>
      <c r="AJ72" s="1376"/>
      <c r="AK72" s="1376"/>
      <c r="AL72" s="1377"/>
    </row>
    <row r="73" spans="1:38" ht="19" thickBot="1">
      <c r="A73" s="566"/>
      <c r="B73" s="561"/>
      <c r="C73" s="561"/>
      <c r="D73" s="561"/>
      <c r="E73" s="575"/>
      <c r="F73" s="575"/>
      <c r="G73" s="575"/>
      <c r="H73" s="575"/>
      <c r="I73" s="575"/>
      <c r="J73" s="575"/>
      <c r="K73" s="575"/>
      <c r="L73" s="575"/>
      <c r="M73" s="575"/>
      <c r="N73" s="575"/>
      <c r="O73" s="575"/>
      <c r="P73" s="575"/>
      <c r="Q73" s="575"/>
      <c r="R73" s="575"/>
      <c r="S73" s="575"/>
      <c r="T73" s="575"/>
      <c r="U73" s="575"/>
      <c r="V73" s="575"/>
      <c r="W73" s="575"/>
      <c r="X73" s="575"/>
      <c r="Y73" s="575"/>
      <c r="Z73" s="575"/>
      <c r="AA73" s="575"/>
      <c r="AB73" s="575"/>
      <c r="AC73" s="561"/>
      <c r="AD73" s="561"/>
      <c r="AE73" s="561"/>
      <c r="AF73" s="567"/>
      <c r="AG73" s="1381" t="s">
        <v>314</v>
      </c>
      <c r="AH73" s="1382"/>
      <c r="AI73" s="1382"/>
      <c r="AJ73" s="1382"/>
      <c r="AK73" s="1382"/>
      <c r="AL73" s="1383"/>
    </row>
    <row r="74" spans="1:38" ht="18">
      <c r="A74" s="566"/>
      <c r="B74" s="561"/>
      <c r="C74" s="561"/>
      <c r="D74" s="561"/>
      <c r="E74" s="575"/>
      <c r="F74" s="575"/>
      <c r="G74" s="575"/>
      <c r="H74" s="575"/>
      <c r="I74" s="575"/>
      <c r="J74" s="575"/>
      <c r="K74" s="575"/>
      <c r="L74" s="575"/>
      <c r="M74" s="575"/>
      <c r="N74" s="575"/>
      <c r="O74" s="575"/>
      <c r="P74" s="575"/>
      <c r="Q74" s="575"/>
      <c r="R74" s="575"/>
      <c r="S74" s="575"/>
      <c r="T74" s="575"/>
      <c r="U74" s="575"/>
      <c r="V74" s="575"/>
      <c r="W74" s="575"/>
      <c r="X74" s="575"/>
      <c r="Y74" s="575"/>
      <c r="Z74" s="575"/>
      <c r="AA74" s="575"/>
      <c r="AB74" s="575"/>
      <c r="AC74" s="561"/>
      <c r="AD74" s="561"/>
      <c r="AE74" s="561"/>
      <c r="AF74" s="567"/>
      <c r="AG74" s="1375" t="s">
        <v>315</v>
      </c>
      <c r="AH74" s="1376"/>
      <c r="AI74" s="1376"/>
      <c r="AJ74" s="1376"/>
      <c r="AK74" s="1376"/>
      <c r="AL74" s="1377"/>
    </row>
    <row r="75" spans="1:38" ht="19" thickBot="1">
      <c r="A75" s="566"/>
      <c r="B75" s="561"/>
      <c r="C75" s="561"/>
      <c r="D75" s="561"/>
      <c r="E75" s="575"/>
      <c r="F75" s="575"/>
      <c r="G75" s="575"/>
      <c r="H75" s="575"/>
      <c r="I75" s="575"/>
      <c r="J75" s="575"/>
      <c r="K75" s="575"/>
      <c r="L75" s="575"/>
      <c r="M75" s="575"/>
      <c r="N75" s="575"/>
      <c r="O75" s="575"/>
      <c r="P75" s="575"/>
      <c r="Q75" s="575"/>
      <c r="R75" s="575"/>
      <c r="S75" s="575"/>
      <c r="T75" s="575"/>
      <c r="U75" s="575"/>
      <c r="V75" s="575"/>
      <c r="W75" s="575"/>
      <c r="X75" s="575"/>
      <c r="Y75" s="575"/>
      <c r="Z75" s="575"/>
      <c r="AA75" s="575"/>
      <c r="AB75" s="575"/>
      <c r="AC75" s="561"/>
      <c r="AD75" s="561"/>
      <c r="AE75" s="561"/>
      <c r="AF75" s="567"/>
      <c r="AG75" s="1372" t="s">
        <v>316</v>
      </c>
      <c r="AH75" s="1373"/>
      <c r="AI75" s="1373"/>
      <c r="AJ75" s="1373"/>
      <c r="AK75" s="1373"/>
      <c r="AL75" s="1374"/>
    </row>
    <row r="76" spans="1:38" ht="18">
      <c r="A76" s="566"/>
      <c r="B76" s="561"/>
      <c r="C76" s="561"/>
      <c r="D76" s="561"/>
      <c r="E76" s="575"/>
      <c r="F76" s="575"/>
      <c r="G76" s="575"/>
      <c r="H76" s="575"/>
      <c r="I76" s="575"/>
      <c r="J76" s="575"/>
      <c r="K76" s="575"/>
      <c r="L76" s="575"/>
      <c r="M76" s="575"/>
      <c r="N76" s="575"/>
      <c r="O76" s="575"/>
      <c r="P76" s="575"/>
      <c r="Q76" s="575"/>
      <c r="R76" s="575"/>
      <c r="S76" s="575"/>
      <c r="T76" s="575"/>
      <c r="U76" s="575"/>
      <c r="V76" s="575"/>
      <c r="W76" s="575"/>
      <c r="X76" s="575"/>
      <c r="Y76" s="575"/>
      <c r="Z76" s="575"/>
      <c r="AA76" s="575"/>
      <c r="AB76" s="575"/>
      <c r="AC76" s="561"/>
      <c r="AD76" s="561"/>
      <c r="AE76" s="561"/>
      <c r="AF76" s="567"/>
      <c r="AG76" s="1375" t="s">
        <v>317</v>
      </c>
      <c r="AH76" s="1376"/>
      <c r="AI76" s="1376"/>
      <c r="AJ76" s="1376"/>
      <c r="AK76" s="1376"/>
      <c r="AL76" s="1377"/>
    </row>
    <row r="77" spans="1:38" ht="18.75" customHeight="1" thickBot="1">
      <c r="A77" s="566"/>
      <c r="B77" s="561"/>
      <c r="C77" s="561"/>
      <c r="D77" s="561"/>
      <c r="E77" s="575"/>
      <c r="F77" s="575"/>
      <c r="G77" s="575"/>
      <c r="H77" s="575"/>
      <c r="I77" s="575"/>
      <c r="J77" s="575"/>
      <c r="K77" s="575"/>
      <c r="L77" s="575"/>
      <c r="M77" s="575"/>
      <c r="N77" s="575"/>
      <c r="O77" s="575"/>
      <c r="P77" s="575"/>
      <c r="Q77" s="575"/>
      <c r="R77" s="575"/>
      <c r="S77" s="575"/>
      <c r="T77" s="575"/>
      <c r="U77" s="575"/>
      <c r="V77" s="575"/>
      <c r="W77" s="575"/>
      <c r="X77" s="575"/>
      <c r="Y77" s="575"/>
      <c r="Z77" s="575"/>
      <c r="AA77" s="575"/>
      <c r="AB77" s="575"/>
      <c r="AC77" s="561"/>
      <c r="AD77" s="561"/>
      <c r="AE77" s="561"/>
      <c r="AF77" s="567"/>
      <c r="AG77" s="1378" t="s">
        <v>318</v>
      </c>
      <c r="AH77" s="1379"/>
      <c r="AI77" s="1379"/>
      <c r="AJ77" s="1379"/>
      <c r="AK77" s="1379"/>
      <c r="AL77" s="1380"/>
    </row>
    <row r="78" spans="1:38" ht="18">
      <c r="A78" s="566"/>
      <c r="B78" s="561"/>
      <c r="C78" s="561"/>
      <c r="D78" s="561"/>
      <c r="E78" s="575"/>
      <c r="F78" s="575"/>
      <c r="G78" s="575"/>
      <c r="H78" s="575"/>
      <c r="I78" s="575"/>
      <c r="J78" s="575"/>
      <c r="K78" s="575"/>
      <c r="L78" s="575"/>
      <c r="M78" s="575"/>
      <c r="N78" s="575"/>
      <c r="O78" s="575"/>
      <c r="P78" s="575"/>
      <c r="Q78" s="575"/>
      <c r="R78" s="575"/>
      <c r="S78" s="575"/>
      <c r="T78" s="575"/>
      <c r="U78" s="575"/>
      <c r="V78" s="575"/>
      <c r="W78" s="575"/>
      <c r="X78" s="575"/>
      <c r="Y78" s="575"/>
      <c r="Z78" s="575"/>
      <c r="AA78" s="575"/>
      <c r="AB78" s="575"/>
      <c r="AC78" s="561"/>
      <c r="AD78" s="561"/>
      <c r="AE78" s="561"/>
      <c r="AF78" s="567"/>
      <c r="AG78" s="1375" t="s">
        <v>319</v>
      </c>
      <c r="AH78" s="1376"/>
      <c r="AI78" s="1376"/>
      <c r="AJ78" s="1376"/>
      <c r="AK78" s="1376"/>
      <c r="AL78" s="1377"/>
    </row>
    <row r="79" spans="1:38" ht="19" thickBot="1">
      <c r="A79" s="566"/>
      <c r="B79" s="561"/>
      <c r="C79" s="561"/>
      <c r="D79" s="561"/>
      <c r="E79" s="575"/>
      <c r="F79" s="575"/>
      <c r="G79" s="575"/>
      <c r="H79" s="575"/>
      <c r="I79" s="575"/>
      <c r="J79" s="575"/>
      <c r="K79" s="575"/>
      <c r="L79" s="575"/>
      <c r="M79" s="575"/>
      <c r="N79" s="575"/>
      <c r="O79" s="575"/>
      <c r="P79" s="575"/>
      <c r="Q79" s="575"/>
      <c r="R79" s="575"/>
      <c r="S79" s="575"/>
      <c r="T79" s="575"/>
      <c r="U79" s="575"/>
      <c r="V79" s="575"/>
      <c r="W79" s="575"/>
      <c r="X79" s="575"/>
      <c r="Y79" s="575"/>
      <c r="Z79" s="575"/>
      <c r="AA79" s="575"/>
      <c r="AB79" s="575"/>
      <c r="AC79" s="561"/>
      <c r="AD79" s="561"/>
      <c r="AE79" s="561"/>
      <c r="AF79" s="567"/>
      <c r="AG79" s="1381" t="s">
        <v>329</v>
      </c>
      <c r="AH79" s="1382"/>
      <c r="AI79" s="1382"/>
      <c r="AJ79" s="1382"/>
      <c r="AK79" s="1382"/>
      <c r="AL79" s="1383"/>
    </row>
    <row r="80" spans="1:38" ht="18">
      <c r="A80" s="566"/>
      <c r="B80" s="561"/>
      <c r="C80" s="561"/>
      <c r="D80" s="561"/>
      <c r="E80" s="575"/>
      <c r="F80" s="575"/>
      <c r="G80" s="575"/>
      <c r="H80" s="575"/>
      <c r="I80" s="575"/>
      <c r="J80" s="575"/>
      <c r="K80" s="575"/>
      <c r="L80" s="575"/>
      <c r="M80" s="575"/>
      <c r="N80" s="575"/>
      <c r="O80" s="575"/>
      <c r="P80" s="575"/>
      <c r="Q80" s="575"/>
      <c r="R80" s="575"/>
      <c r="S80" s="575"/>
      <c r="T80" s="575"/>
      <c r="U80" s="575"/>
      <c r="V80" s="575"/>
      <c r="W80" s="575"/>
      <c r="X80" s="575"/>
      <c r="Y80" s="575"/>
      <c r="Z80" s="575"/>
      <c r="AA80" s="575"/>
      <c r="AB80" s="575"/>
      <c r="AC80" s="561"/>
      <c r="AD80" s="561"/>
      <c r="AE80" s="561"/>
      <c r="AF80" s="567"/>
      <c r="AG80" s="1384" t="s">
        <v>321</v>
      </c>
      <c r="AH80" s="1385"/>
      <c r="AI80" s="1385"/>
      <c r="AJ80" s="1385"/>
      <c r="AK80" s="1385"/>
      <c r="AL80" s="1386"/>
    </row>
    <row r="81" spans="1:38" ht="18">
      <c r="A81" s="566"/>
      <c r="B81" s="561"/>
      <c r="C81" s="561"/>
      <c r="D81" s="561"/>
      <c r="E81" s="575"/>
      <c r="F81" s="575"/>
      <c r="G81" s="575"/>
      <c r="H81" s="575"/>
      <c r="I81" s="575"/>
      <c r="J81" s="575"/>
      <c r="K81" s="575"/>
      <c r="L81" s="575"/>
      <c r="M81" s="575"/>
      <c r="N81" s="575"/>
      <c r="O81" s="575"/>
      <c r="P81" s="575"/>
      <c r="Q81" s="575"/>
      <c r="R81" s="575"/>
      <c r="S81" s="575"/>
      <c r="T81" s="575"/>
      <c r="U81" s="575"/>
      <c r="V81" s="575"/>
      <c r="W81" s="575"/>
      <c r="X81" s="575"/>
      <c r="Y81" s="575"/>
      <c r="Z81" s="575"/>
      <c r="AA81" s="575"/>
      <c r="AB81" s="575"/>
      <c r="AC81" s="561"/>
      <c r="AD81" s="561"/>
      <c r="AE81" s="561"/>
      <c r="AF81" s="567"/>
      <c r="AG81" s="1387" t="str">
        <f>AG51</f>
        <v>Tim Perencana</v>
      </c>
      <c r="AH81" s="1388"/>
      <c r="AI81" s="1388"/>
      <c r="AJ81" s="1388"/>
      <c r="AK81" s="1388"/>
      <c r="AL81" s="1389"/>
    </row>
    <row r="82" spans="1:38" ht="96" customHeight="1" thickBot="1">
      <c r="A82" s="566"/>
      <c r="B82" s="561"/>
      <c r="C82" s="568"/>
      <c r="D82" s="568"/>
      <c r="E82" s="576"/>
      <c r="F82" s="576"/>
      <c r="G82" s="576"/>
      <c r="H82" s="576"/>
      <c r="I82" s="576"/>
      <c r="J82" s="576"/>
      <c r="K82" s="576"/>
      <c r="L82" s="576"/>
      <c r="M82" s="576"/>
      <c r="N82" s="576"/>
      <c r="O82" s="576"/>
      <c r="P82" s="576"/>
      <c r="Q82" s="576"/>
      <c r="R82" s="576"/>
      <c r="S82" s="576"/>
      <c r="T82" s="576"/>
      <c r="U82" s="576"/>
      <c r="V82" s="576"/>
      <c r="W82" s="576"/>
      <c r="X82" s="576"/>
      <c r="Y82" s="576"/>
      <c r="Z82" s="576"/>
      <c r="AA82" s="576"/>
      <c r="AB82" s="576"/>
      <c r="AC82" s="568"/>
      <c r="AD82" s="568"/>
      <c r="AE82" s="568"/>
      <c r="AF82" s="569"/>
      <c r="AG82" s="1390" t="str">
        <f>AG52</f>
        <v>( SULAIMAN )</v>
      </c>
      <c r="AH82" s="1391"/>
      <c r="AI82" s="1391"/>
      <c r="AJ82" s="1391"/>
      <c r="AK82" s="1391"/>
      <c r="AL82" s="1392"/>
    </row>
    <row r="83" spans="1:38" ht="19" thickBot="1">
      <c r="A83" s="566"/>
      <c r="B83" s="561"/>
      <c r="C83" s="568"/>
      <c r="D83" s="568"/>
      <c r="E83" s="576"/>
      <c r="F83" s="576"/>
      <c r="G83" s="576"/>
      <c r="H83" s="576"/>
      <c r="I83" s="576"/>
      <c r="J83" s="576"/>
      <c r="K83" s="576"/>
      <c r="L83" s="576"/>
      <c r="M83" s="576"/>
      <c r="N83" s="576"/>
      <c r="O83" s="576"/>
      <c r="P83" s="576"/>
      <c r="Q83" s="576"/>
      <c r="R83" s="576"/>
      <c r="S83" s="576"/>
      <c r="T83" s="576"/>
      <c r="U83" s="576"/>
      <c r="V83" s="576"/>
      <c r="W83" s="576"/>
      <c r="X83" s="576"/>
      <c r="Y83" s="576"/>
      <c r="Z83" s="576"/>
      <c r="AA83" s="576"/>
      <c r="AB83" s="576"/>
      <c r="AC83" s="568"/>
      <c r="AD83" s="568"/>
      <c r="AE83" s="568"/>
      <c r="AF83" s="569"/>
      <c r="AG83" s="1393" t="s">
        <v>323</v>
      </c>
      <c r="AH83" s="1394"/>
      <c r="AI83" s="1394"/>
      <c r="AJ83" s="1394"/>
      <c r="AK83" s="1394"/>
      <c r="AL83" s="1395"/>
    </row>
    <row r="84" spans="1:38" ht="18">
      <c r="A84" s="566"/>
      <c r="B84" s="561"/>
      <c r="C84" s="568"/>
      <c r="D84" s="568"/>
      <c r="E84" s="568"/>
      <c r="F84" s="568"/>
      <c r="G84" s="568"/>
      <c r="H84" s="568"/>
      <c r="I84" s="568"/>
      <c r="J84" s="568"/>
      <c r="K84" s="568"/>
      <c r="L84" s="568"/>
      <c r="M84" s="568"/>
      <c r="N84" s="568"/>
      <c r="O84" s="568"/>
      <c r="P84" s="568"/>
      <c r="Q84" s="568"/>
      <c r="R84" s="568"/>
      <c r="S84" s="568"/>
      <c r="T84" s="568"/>
      <c r="U84" s="568"/>
      <c r="V84" s="568"/>
      <c r="W84" s="568"/>
      <c r="X84" s="568"/>
      <c r="Y84" s="568"/>
      <c r="Z84" s="568"/>
      <c r="AA84" s="568"/>
      <c r="AB84" s="568"/>
      <c r="AC84" s="568"/>
      <c r="AD84" s="568"/>
      <c r="AE84" s="568"/>
      <c r="AF84" s="569"/>
      <c r="AG84" s="1396" t="s">
        <v>324</v>
      </c>
      <c r="AH84" s="1397"/>
      <c r="AI84" s="1397"/>
      <c r="AJ84" s="1397"/>
      <c r="AK84" s="1397"/>
      <c r="AL84" s="1398"/>
    </row>
    <row r="85" spans="1:38" ht="18">
      <c r="A85" s="566"/>
      <c r="B85" s="561"/>
      <c r="C85" s="568"/>
      <c r="D85" s="568"/>
      <c r="E85" s="568"/>
      <c r="F85" s="568"/>
      <c r="G85" s="568"/>
      <c r="H85" s="568"/>
      <c r="I85" s="568"/>
      <c r="J85" s="568"/>
      <c r="K85" s="568"/>
      <c r="L85" s="568"/>
      <c r="M85" s="568"/>
      <c r="N85" s="568"/>
      <c r="O85" s="568"/>
      <c r="P85" s="568"/>
      <c r="Q85" s="568"/>
      <c r="R85" s="568"/>
      <c r="S85" s="568"/>
      <c r="T85" s="568"/>
      <c r="U85" s="568"/>
      <c r="V85" s="568"/>
      <c r="W85" s="568"/>
      <c r="X85" s="568"/>
      <c r="Y85" s="568"/>
      <c r="Z85" s="568"/>
      <c r="AA85" s="568"/>
      <c r="AB85" s="568"/>
      <c r="AC85" s="568"/>
      <c r="AD85" s="568"/>
      <c r="AE85" s="568"/>
      <c r="AF85" s="569"/>
      <c r="AG85" s="1399" t="s">
        <v>325</v>
      </c>
      <c r="AH85" s="1400"/>
      <c r="AI85" s="1400"/>
      <c r="AJ85" s="1400"/>
      <c r="AK85" s="1400"/>
      <c r="AL85" s="1401"/>
    </row>
    <row r="86" spans="1:38" ht="18">
      <c r="A86" s="566"/>
      <c r="B86" s="561"/>
      <c r="C86" s="568"/>
      <c r="D86" s="568"/>
      <c r="E86" s="568"/>
      <c r="F86" s="568"/>
      <c r="G86" s="568"/>
      <c r="H86" s="568"/>
      <c r="I86" s="568"/>
      <c r="J86" s="568"/>
      <c r="K86" s="568"/>
      <c r="L86" s="568"/>
      <c r="M86" s="568"/>
      <c r="N86" s="568"/>
      <c r="O86" s="568"/>
      <c r="P86" s="568"/>
      <c r="Q86" s="568"/>
      <c r="R86" s="568"/>
      <c r="S86" s="568"/>
      <c r="T86" s="568"/>
      <c r="U86" s="568"/>
      <c r="V86" s="568"/>
      <c r="W86" s="568"/>
      <c r="X86" s="568"/>
      <c r="Y86" s="568"/>
      <c r="Z86" s="568"/>
      <c r="AA86" s="568"/>
      <c r="AB86" s="568"/>
      <c r="AC86" s="568"/>
      <c r="AD86" s="568"/>
      <c r="AE86" s="568"/>
      <c r="AF86" s="569"/>
      <c r="AG86" s="1399"/>
      <c r="AH86" s="1400"/>
      <c r="AI86" s="1400"/>
      <c r="AJ86" s="1400"/>
      <c r="AK86" s="1400"/>
      <c r="AL86" s="1401"/>
    </row>
    <row r="87" spans="1:38" ht="34.5" customHeight="1" thickBot="1">
      <c r="A87" s="566"/>
      <c r="B87" s="561"/>
      <c r="C87" s="561"/>
      <c r="D87" s="561"/>
      <c r="E87" s="561"/>
      <c r="F87" s="561"/>
      <c r="G87" s="561"/>
      <c r="H87" s="561"/>
      <c r="I87" s="561"/>
      <c r="J87" s="561"/>
      <c r="K87" s="561"/>
      <c r="L87" s="561"/>
      <c r="M87" s="561"/>
      <c r="N87" s="561"/>
      <c r="O87" s="561"/>
      <c r="P87" s="561"/>
      <c r="Q87" s="561"/>
      <c r="R87" s="561"/>
      <c r="S87" s="561"/>
      <c r="T87" s="561"/>
      <c r="U87" s="561"/>
      <c r="V87" s="561"/>
      <c r="W87" s="561"/>
      <c r="X87" s="561"/>
      <c r="Y87" s="561"/>
      <c r="Z87" s="561"/>
      <c r="AA87" s="561"/>
      <c r="AB87" s="561"/>
      <c r="AC87" s="561"/>
      <c r="AD87" s="561"/>
      <c r="AE87" s="561"/>
      <c r="AF87" s="567"/>
      <c r="AG87" s="1390"/>
      <c r="AH87" s="1391"/>
      <c r="AI87" s="1391"/>
      <c r="AJ87" s="1391"/>
      <c r="AK87" s="1391"/>
      <c r="AL87" s="1392"/>
    </row>
    <row r="88" spans="1:38" ht="19" thickBot="1">
      <c r="A88" s="570"/>
      <c r="B88" s="571"/>
      <c r="C88" s="571"/>
      <c r="D88" s="571"/>
      <c r="E88" s="571"/>
      <c r="F88" s="571"/>
      <c r="G88" s="571"/>
      <c r="H88" s="571"/>
      <c r="I88" s="571"/>
      <c r="J88" s="571"/>
      <c r="K88" s="571"/>
      <c r="L88" s="571"/>
      <c r="M88" s="571"/>
      <c r="N88" s="571"/>
      <c r="O88" s="571"/>
      <c r="P88" s="571"/>
      <c r="Q88" s="571"/>
      <c r="R88" s="571"/>
      <c r="S88" s="571"/>
      <c r="T88" s="571"/>
      <c r="U88" s="571"/>
      <c r="V88" s="571"/>
      <c r="W88" s="571"/>
      <c r="X88" s="571"/>
      <c r="Y88" s="571"/>
      <c r="Z88" s="571"/>
      <c r="AA88" s="571"/>
      <c r="AB88" s="571"/>
      <c r="AC88" s="571"/>
      <c r="AD88" s="571"/>
      <c r="AE88" s="571"/>
      <c r="AF88" s="572"/>
      <c r="AG88" s="1369" t="s">
        <v>330</v>
      </c>
      <c r="AH88" s="1370"/>
      <c r="AI88" s="1370"/>
      <c r="AJ88" s="1370"/>
      <c r="AK88" s="1370"/>
      <c r="AL88" s="1371"/>
    </row>
    <row r="89" spans="1:38" ht="18">
      <c r="A89" s="561"/>
      <c r="B89" s="561"/>
      <c r="C89" s="561"/>
      <c r="D89" s="561"/>
      <c r="E89" s="561"/>
      <c r="F89" s="561"/>
      <c r="G89" s="561"/>
      <c r="H89" s="561"/>
      <c r="I89" s="561"/>
      <c r="J89" s="561"/>
      <c r="K89" s="561"/>
      <c r="L89" s="561"/>
      <c r="M89" s="561"/>
      <c r="N89" s="561"/>
      <c r="O89" s="561"/>
      <c r="P89" s="561"/>
      <c r="Q89" s="561"/>
      <c r="R89" s="561"/>
      <c r="S89" s="561"/>
      <c r="T89" s="561"/>
      <c r="U89" s="561"/>
      <c r="V89" s="561"/>
      <c r="W89" s="561"/>
      <c r="X89" s="561"/>
      <c r="Y89" s="561"/>
      <c r="Z89" s="561"/>
      <c r="AA89" s="561"/>
      <c r="AB89" s="561"/>
      <c r="AC89" s="561"/>
      <c r="AD89" s="561"/>
      <c r="AE89" s="561"/>
      <c r="AF89" s="561"/>
      <c r="AG89" s="561"/>
      <c r="AH89" s="561"/>
      <c r="AI89" s="561"/>
      <c r="AJ89" s="561"/>
      <c r="AK89" s="561"/>
      <c r="AL89" s="561"/>
    </row>
    <row r="90" spans="1:38" ht="18">
      <c r="A90" s="561" t="s">
        <v>306</v>
      </c>
      <c r="B90" s="561"/>
      <c r="C90" s="561"/>
      <c r="D90" s="561"/>
      <c r="E90" s="561"/>
      <c r="F90" s="561"/>
      <c r="G90" s="561"/>
      <c r="H90" s="561"/>
      <c r="I90" s="561"/>
      <c r="J90" s="561"/>
      <c r="K90" s="561"/>
      <c r="L90" s="561"/>
      <c r="M90" s="561"/>
      <c r="N90" s="561"/>
      <c r="O90" s="561"/>
      <c r="P90" s="561"/>
      <c r="Q90" s="561"/>
      <c r="R90" s="561"/>
      <c r="S90" s="561"/>
      <c r="T90" s="561"/>
      <c r="U90" s="561"/>
      <c r="V90" s="561"/>
      <c r="W90" s="561"/>
      <c r="X90" s="561"/>
      <c r="Y90" s="561"/>
      <c r="Z90" s="561"/>
      <c r="AA90" s="561"/>
      <c r="AB90" s="561"/>
      <c r="AC90" s="561"/>
      <c r="AD90" s="561"/>
      <c r="AE90" s="561"/>
      <c r="AF90" s="561"/>
      <c r="AG90" s="561"/>
      <c r="AH90" s="561"/>
      <c r="AI90" s="561"/>
      <c r="AJ90" s="561"/>
      <c r="AK90" s="561"/>
      <c r="AL90" s="561"/>
    </row>
    <row r="91" spans="1:38" ht="18">
      <c r="A91" s="561"/>
      <c r="B91" s="561"/>
      <c r="C91" s="561"/>
      <c r="D91" s="561"/>
      <c r="E91" s="561"/>
      <c r="F91" s="561"/>
      <c r="G91" s="561"/>
      <c r="H91" s="561"/>
      <c r="I91" s="561"/>
      <c r="J91" s="561"/>
      <c r="K91" s="561"/>
      <c r="L91" s="561"/>
      <c r="M91" s="561"/>
      <c r="N91" s="561"/>
      <c r="O91" s="561"/>
      <c r="P91" s="561"/>
      <c r="Q91" s="561"/>
      <c r="R91" s="561"/>
      <c r="S91" s="561"/>
      <c r="T91" s="561"/>
      <c r="U91" s="561"/>
      <c r="V91" s="561"/>
      <c r="W91" s="561"/>
      <c r="X91" s="561"/>
      <c r="Y91" s="561"/>
      <c r="Z91" s="561"/>
      <c r="AA91" s="561"/>
      <c r="AB91" s="561"/>
      <c r="AC91" s="561"/>
      <c r="AD91" s="561"/>
      <c r="AE91" s="561"/>
      <c r="AF91" s="561"/>
      <c r="AG91" s="561"/>
      <c r="AH91" s="561"/>
      <c r="AI91" s="561"/>
      <c r="AJ91" s="561"/>
      <c r="AK91" s="561"/>
      <c r="AL91" s="561"/>
    </row>
    <row r="92" spans="1:38" ht="28">
      <c r="A92" s="1402" t="s">
        <v>307</v>
      </c>
      <c r="B92" s="1402"/>
      <c r="C92" s="1402"/>
      <c r="D92" s="1402"/>
      <c r="E92" s="1402"/>
      <c r="F92" s="1402"/>
      <c r="G92" s="1402"/>
      <c r="H92" s="1402"/>
      <c r="I92" s="1402"/>
      <c r="J92" s="1402"/>
      <c r="K92" s="1402"/>
      <c r="L92" s="1402"/>
      <c r="M92" s="1402"/>
      <c r="N92" s="1402"/>
      <c r="O92" s="1402"/>
      <c r="P92" s="1402"/>
      <c r="Q92" s="1402"/>
      <c r="R92" s="1402"/>
      <c r="S92" s="1402"/>
      <c r="T92" s="1402"/>
      <c r="U92" s="1402"/>
      <c r="V92" s="1402"/>
      <c r="W92" s="1402"/>
      <c r="X92" s="1402"/>
      <c r="Y92" s="1402"/>
      <c r="Z92" s="1402"/>
      <c r="AA92" s="1402"/>
      <c r="AB92" s="1402"/>
      <c r="AC92" s="1402"/>
      <c r="AD92" s="1402"/>
      <c r="AE92" s="1402"/>
      <c r="AF92" s="1402"/>
      <c r="AG92" s="1402"/>
      <c r="AH92" s="1402"/>
      <c r="AI92" s="1402"/>
      <c r="AJ92" s="1402"/>
      <c r="AK92" s="1402"/>
      <c r="AL92" s="1402"/>
    </row>
    <row r="93" spans="1:38" ht="19" thickBot="1">
      <c r="A93" s="561"/>
      <c r="B93" s="561"/>
      <c r="C93" s="561"/>
      <c r="D93" s="561"/>
      <c r="E93" s="561"/>
      <c r="F93" s="561"/>
      <c r="G93" s="561"/>
      <c r="H93" s="561"/>
      <c r="I93" s="561"/>
      <c r="J93" s="561"/>
      <c r="K93" s="561"/>
      <c r="L93" s="561"/>
      <c r="M93" s="561"/>
      <c r="N93" s="561"/>
      <c r="O93" s="561"/>
      <c r="P93" s="561"/>
      <c r="Q93" s="561"/>
      <c r="R93" s="561"/>
      <c r="S93" s="561"/>
      <c r="T93" s="561"/>
      <c r="U93" s="561"/>
      <c r="V93" s="561"/>
      <c r="W93" s="561"/>
      <c r="X93" s="561"/>
      <c r="Y93" s="561"/>
      <c r="Z93" s="561"/>
      <c r="AA93" s="561"/>
      <c r="AB93" s="561"/>
      <c r="AC93" s="561"/>
      <c r="AD93" s="561"/>
      <c r="AE93" s="561"/>
      <c r="AF93" s="561"/>
      <c r="AG93" s="561"/>
      <c r="AH93" s="561"/>
      <c r="AI93" s="561"/>
      <c r="AJ93" s="561"/>
      <c r="AK93" s="561"/>
      <c r="AL93" s="561"/>
    </row>
    <row r="94" spans="1:38" ht="18">
      <c r="A94" s="563"/>
      <c r="B94" s="564"/>
      <c r="C94" s="564"/>
      <c r="D94" s="564"/>
      <c r="E94" s="564"/>
      <c r="F94" s="564"/>
      <c r="G94" s="564"/>
      <c r="H94" s="564"/>
      <c r="I94" s="564"/>
      <c r="J94" s="564"/>
      <c r="K94" s="564"/>
      <c r="L94" s="564"/>
      <c r="M94" s="564"/>
      <c r="N94" s="564"/>
      <c r="O94" s="564"/>
      <c r="P94" s="564"/>
      <c r="Q94" s="564"/>
      <c r="R94" s="564"/>
      <c r="S94" s="564"/>
      <c r="T94" s="564"/>
      <c r="U94" s="564"/>
      <c r="V94" s="564"/>
      <c r="W94" s="564"/>
      <c r="X94" s="564"/>
      <c r="Y94" s="564"/>
      <c r="Z94" s="564"/>
      <c r="AA94" s="564"/>
      <c r="AB94" s="564"/>
      <c r="AC94" s="564"/>
      <c r="AD94" s="564"/>
      <c r="AE94" s="564"/>
      <c r="AF94" s="565"/>
      <c r="AG94" s="1396" t="s">
        <v>308</v>
      </c>
      <c r="AH94" s="1397"/>
      <c r="AI94" s="1397"/>
      <c r="AJ94" s="1397"/>
      <c r="AK94" s="1397"/>
      <c r="AL94" s="1398"/>
    </row>
    <row r="95" spans="1:38" ht="18">
      <c r="A95" s="566"/>
      <c r="B95" s="561"/>
      <c r="C95" s="561"/>
      <c r="D95" s="561"/>
      <c r="E95" s="561"/>
      <c r="F95" s="561"/>
      <c r="G95" s="561"/>
      <c r="H95" s="561"/>
      <c r="I95" s="561"/>
      <c r="J95" s="561"/>
      <c r="K95" s="561"/>
      <c r="L95" s="561"/>
      <c r="M95" s="561"/>
      <c r="N95" s="561"/>
      <c r="O95" s="561"/>
      <c r="P95" s="561"/>
      <c r="Q95" s="561"/>
      <c r="R95" s="561"/>
      <c r="S95" s="561"/>
      <c r="T95" s="561"/>
      <c r="U95" s="561"/>
      <c r="V95" s="561"/>
      <c r="W95" s="561"/>
      <c r="X95" s="561"/>
      <c r="Y95" s="561"/>
      <c r="Z95" s="561"/>
      <c r="AA95" s="561"/>
      <c r="AB95" s="561"/>
      <c r="AC95" s="561"/>
      <c r="AD95" s="561"/>
      <c r="AE95" s="561"/>
      <c r="AF95" s="567"/>
      <c r="AG95" s="1387"/>
      <c r="AH95" s="1388"/>
      <c r="AI95" s="1388"/>
      <c r="AJ95" s="1388"/>
      <c r="AK95" s="1388"/>
      <c r="AL95" s="1389"/>
    </row>
    <row r="96" spans="1:38" ht="18">
      <c r="A96" s="566"/>
      <c r="B96" s="561"/>
      <c r="C96" s="561"/>
      <c r="D96" s="561"/>
      <c r="E96" s="561"/>
      <c r="F96" s="561"/>
      <c r="G96" s="561"/>
      <c r="H96" s="561"/>
      <c r="I96" s="561"/>
      <c r="J96" s="561"/>
      <c r="K96" s="561"/>
      <c r="L96" s="561"/>
      <c r="M96" s="561"/>
      <c r="N96" s="561"/>
      <c r="O96" s="561"/>
      <c r="P96" s="561"/>
      <c r="Q96" s="561"/>
      <c r="R96" s="561"/>
      <c r="S96" s="561"/>
      <c r="T96" s="561"/>
      <c r="U96" s="561"/>
      <c r="V96" s="561"/>
      <c r="W96" s="561"/>
      <c r="X96" s="561"/>
      <c r="Y96" s="561"/>
      <c r="Z96" s="561"/>
      <c r="AA96" s="561"/>
      <c r="AB96" s="561"/>
      <c r="AC96" s="561"/>
      <c r="AD96" s="561"/>
      <c r="AE96" s="561"/>
      <c r="AF96" s="567"/>
      <c r="AG96" s="1387"/>
      <c r="AH96" s="1388"/>
      <c r="AI96" s="1388"/>
      <c r="AJ96" s="1388"/>
      <c r="AK96" s="1388"/>
      <c r="AL96" s="1389"/>
    </row>
    <row r="97" spans="1:40" ht="19" thickBot="1">
      <c r="A97" s="566"/>
      <c r="B97" s="561"/>
      <c r="C97" s="561"/>
      <c r="D97" s="561"/>
      <c r="E97" s="575"/>
      <c r="F97" s="575"/>
      <c r="G97" s="575"/>
      <c r="H97" s="575"/>
      <c r="I97" s="575"/>
      <c r="J97" s="575"/>
      <c r="K97" s="575"/>
      <c r="L97" s="575"/>
      <c r="M97" s="575"/>
      <c r="N97" s="575"/>
      <c r="O97" s="575"/>
      <c r="P97" s="575"/>
      <c r="Q97" s="575"/>
      <c r="R97" s="575"/>
      <c r="S97" s="575"/>
      <c r="T97" s="575"/>
      <c r="U97" s="575"/>
      <c r="V97" s="575"/>
      <c r="W97" s="575"/>
      <c r="X97" s="575"/>
      <c r="Y97" s="575"/>
      <c r="Z97" s="575"/>
      <c r="AA97" s="575"/>
      <c r="AB97" s="575"/>
      <c r="AC97" s="575"/>
      <c r="AD97" s="575"/>
      <c r="AE97" s="575"/>
      <c r="AF97" s="567"/>
      <c r="AG97" s="1378"/>
      <c r="AH97" s="1379"/>
      <c r="AI97" s="1379"/>
      <c r="AJ97" s="1379"/>
      <c r="AK97" s="1379"/>
      <c r="AL97" s="1380"/>
    </row>
    <row r="98" spans="1:40" ht="18">
      <c r="A98" s="566"/>
      <c r="B98" s="561"/>
      <c r="C98" s="561"/>
      <c r="D98" s="561"/>
      <c r="E98" s="575"/>
      <c r="F98" s="575"/>
      <c r="G98" s="575"/>
      <c r="H98" s="575"/>
      <c r="I98" s="575"/>
      <c r="J98" s="575"/>
      <c r="K98" s="575"/>
      <c r="L98" s="575"/>
      <c r="M98" s="575"/>
      <c r="N98" s="575"/>
      <c r="O98" s="575"/>
      <c r="P98" s="575"/>
      <c r="Q98" s="575"/>
      <c r="R98" s="575"/>
      <c r="S98" s="575"/>
      <c r="T98" s="575"/>
      <c r="U98" s="575"/>
      <c r="V98" s="575"/>
      <c r="W98" s="575"/>
      <c r="X98" s="575"/>
      <c r="Y98" s="575"/>
      <c r="Z98" s="575"/>
      <c r="AA98" s="575"/>
      <c r="AB98" s="575"/>
      <c r="AC98" s="575"/>
      <c r="AD98" s="575"/>
      <c r="AE98" s="575"/>
      <c r="AF98" s="567"/>
      <c r="AG98" s="1375" t="s">
        <v>309</v>
      </c>
      <c r="AH98" s="1376"/>
      <c r="AI98" s="1376"/>
      <c r="AJ98" s="1376"/>
      <c r="AK98" s="1376"/>
      <c r="AL98" s="1377"/>
    </row>
    <row r="99" spans="1:40" ht="19" thickBot="1">
      <c r="A99" s="566"/>
      <c r="B99" s="561"/>
      <c r="C99" s="561"/>
      <c r="D99" s="561"/>
      <c r="E99" s="575"/>
      <c r="F99" s="575"/>
      <c r="G99" s="575"/>
      <c r="H99" s="575"/>
      <c r="I99" s="575"/>
      <c r="J99" s="575"/>
      <c r="K99" s="575"/>
      <c r="L99" s="575"/>
      <c r="M99" s="575"/>
      <c r="N99" s="575"/>
      <c r="O99" s="575"/>
      <c r="P99" s="575"/>
      <c r="Q99" s="575"/>
      <c r="R99" s="575"/>
      <c r="S99" s="575"/>
      <c r="T99" s="575"/>
      <c r="U99" s="575"/>
      <c r="V99" s="575"/>
      <c r="W99" s="575"/>
      <c r="X99" s="575"/>
      <c r="Y99" s="575"/>
      <c r="Z99" s="575"/>
      <c r="AA99" s="575"/>
      <c r="AB99" s="575"/>
      <c r="AC99" s="575"/>
      <c r="AD99" s="575"/>
      <c r="AE99" s="575"/>
      <c r="AF99" s="567"/>
      <c r="AG99" s="1381" t="s">
        <v>310</v>
      </c>
      <c r="AH99" s="1382"/>
      <c r="AI99" s="1382"/>
      <c r="AJ99" s="1382"/>
      <c r="AK99" s="1382"/>
      <c r="AL99" s="1383"/>
    </row>
    <row r="100" spans="1:40" ht="18">
      <c r="A100" s="566"/>
      <c r="B100" s="561"/>
      <c r="C100" s="561"/>
      <c r="D100" s="561"/>
      <c r="E100" s="575"/>
      <c r="F100" s="575"/>
      <c r="G100" s="575"/>
      <c r="H100" s="575"/>
      <c r="I100" s="575"/>
      <c r="J100" s="575"/>
      <c r="K100" s="575"/>
      <c r="L100" s="575"/>
      <c r="M100" s="575"/>
      <c r="N100" s="575"/>
      <c r="O100" s="575"/>
      <c r="P100" s="575"/>
      <c r="Q100" s="575"/>
      <c r="R100" s="575"/>
      <c r="S100" s="575"/>
      <c r="T100" s="575"/>
      <c r="U100" s="575"/>
      <c r="V100" s="575"/>
      <c r="W100" s="575"/>
      <c r="X100" s="575"/>
      <c r="Y100" s="575"/>
      <c r="Z100" s="575"/>
      <c r="AA100" s="575"/>
      <c r="AB100" s="575"/>
      <c r="AC100" s="575"/>
      <c r="AD100" s="575"/>
      <c r="AE100" s="575"/>
      <c r="AF100" s="567"/>
      <c r="AG100" s="1375" t="s">
        <v>311</v>
      </c>
      <c r="AH100" s="1376"/>
      <c r="AI100" s="1376"/>
      <c r="AJ100" s="1376"/>
      <c r="AK100" s="1376"/>
      <c r="AL100" s="1377"/>
    </row>
    <row r="101" spans="1:40" ht="19" thickBot="1">
      <c r="A101" s="566"/>
      <c r="B101" s="561"/>
      <c r="C101" s="561"/>
      <c r="D101" s="561"/>
      <c r="E101" s="575"/>
      <c r="F101" s="575"/>
      <c r="G101" s="575"/>
      <c r="H101" s="575"/>
      <c r="I101" s="575"/>
      <c r="J101" s="575"/>
      <c r="K101" s="575"/>
      <c r="L101" s="575"/>
      <c r="M101" s="575"/>
      <c r="N101" s="575"/>
      <c r="O101" s="575"/>
      <c r="P101" s="575"/>
      <c r="Q101" s="575"/>
      <c r="R101" s="575"/>
      <c r="S101" s="575"/>
      <c r="T101" s="575"/>
      <c r="U101" s="575"/>
      <c r="V101" s="575"/>
      <c r="W101" s="575"/>
      <c r="X101" s="575"/>
      <c r="Y101" s="575"/>
      <c r="Z101" s="575"/>
      <c r="AA101" s="575"/>
      <c r="AB101" s="575"/>
      <c r="AC101" s="575"/>
      <c r="AD101" s="575"/>
      <c r="AE101" s="575"/>
      <c r="AF101" s="567"/>
      <c r="AG101" s="1381" t="s">
        <v>312</v>
      </c>
      <c r="AH101" s="1382"/>
      <c r="AI101" s="1382"/>
      <c r="AJ101" s="1382"/>
      <c r="AK101" s="1382"/>
      <c r="AL101" s="1383"/>
    </row>
    <row r="102" spans="1:40" ht="18">
      <c r="A102" s="566"/>
      <c r="B102" s="561"/>
      <c r="C102" s="561"/>
      <c r="D102" s="561"/>
      <c r="E102" s="575"/>
      <c r="F102" s="575"/>
      <c r="G102" s="575"/>
      <c r="H102" s="575"/>
      <c r="I102" s="575"/>
      <c r="J102" s="575"/>
      <c r="K102" s="575"/>
      <c r="L102" s="575"/>
      <c r="M102" s="575"/>
      <c r="N102" s="575"/>
      <c r="O102" s="575"/>
      <c r="P102" s="575"/>
      <c r="Q102" s="575"/>
      <c r="R102" s="575"/>
      <c r="S102" s="575"/>
      <c r="T102" s="575"/>
      <c r="U102" s="575"/>
      <c r="V102" s="575"/>
      <c r="W102" s="575"/>
      <c r="X102" s="575"/>
      <c r="Y102" s="575"/>
      <c r="Z102" s="575"/>
      <c r="AA102" s="575"/>
      <c r="AB102" s="575"/>
      <c r="AC102" s="575"/>
      <c r="AD102" s="575"/>
      <c r="AE102" s="575"/>
      <c r="AF102" s="567"/>
      <c r="AG102" s="1375" t="s">
        <v>313</v>
      </c>
      <c r="AH102" s="1376"/>
      <c r="AI102" s="1376"/>
      <c r="AJ102" s="1376"/>
      <c r="AK102" s="1376"/>
      <c r="AL102" s="1377"/>
    </row>
    <row r="103" spans="1:40" ht="19" thickBot="1">
      <c r="A103" s="566"/>
      <c r="B103" s="561"/>
      <c r="C103" s="561"/>
      <c r="D103" s="561"/>
      <c r="E103" s="575"/>
      <c r="F103" s="575"/>
      <c r="G103" s="575"/>
      <c r="H103" s="575"/>
      <c r="I103" s="575"/>
      <c r="J103" s="575"/>
      <c r="K103" s="575"/>
      <c r="L103" s="575"/>
      <c r="M103" s="575"/>
      <c r="N103" s="575"/>
      <c r="O103" s="575"/>
      <c r="P103" s="575"/>
      <c r="Q103" s="575"/>
      <c r="R103" s="575"/>
      <c r="S103" s="575"/>
      <c r="T103" s="575"/>
      <c r="U103" s="575"/>
      <c r="V103" s="575"/>
      <c r="W103" s="575"/>
      <c r="X103" s="575"/>
      <c r="Y103" s="575"/>
      <c r="Z103" s="575"/>
      <c r="AA103" s="575"/>
      <c r="AB103" s="575"/>
      <c r="AC103" s="575"/>
      <c r="AD103" s="575"/>
      <c r="AE103" s="575"/>
      <c r="AF103" s="567"/>
      <c r="AG103" s="1381" t="s">
        <v>314</v>
      </c>
      <c r="AH103" s="1382"/>
      <c r="AI103" s="1382"/>
      <c r="AJ103" s="1382"/>
      <c r="AK103" s="1382"/>
      <c r="AL103" s="1383"/>
    </row>
    <row r="104" spans="1:40" ht="18">
      <c r="A104" s="566"/>
      <c r="B104" s="561"/>
      <c r="C104" s="561"/>
      <c r="D104" s="561"/>
      <c r="E104" s="575"/>
      <c r="F104" s="575"/>
      <c r="G104" s="575"/>
      <c r="H104" s="575"/>
      <c r="I104" s="575"/>
      <c r="J104" s="575"/>
      <c r="K104" s="575"/>
      <c r="L104" s="575"/>
      <c r="M104" s="575"/>
      <c r="N104" s="575"/>
      <c r="O104" s="575"/>
      <c r="P104" s="575"/>
      <c r="Q104" s="575"/>
      <c r="R104" s="575"/>
      <c r="S104" s="575"/>
      <c r="T104" s="575"/>
      <c r="U104" s="575"/>
      <c r="V104" s="575"/>
      <c r="W104" s="575"/>
      <c r="X104" s="575"/>
      <c r="Y104" s="575"/>
      <c r="Z104" s="575"/>
      <c r="AA104" s="575"/>
      <c r="AB104" s="575"/>
      <c r="AC104" s="575"/>
      <c r="AD104" s="575"/>
      <c r="AE104" s="575"/>
      <c r="AF104" s="567"/>
      <c r="AG104" s="1375" t="s">
        <v>315</v>
      </c>
      <c r="AH104" s="1376"/>
      <c r="AI104" s="1376"/>
      <c r="AJ104" s="1376"/>
      <c r="AK104" s="1376"/>
      <c r="AL104" s="1377"/>
    </row>
    <row r="105" spans="1:40" ht="19" thickBot="1">
      <c r="A105" s="566"/>
      <c r="B105" s="561"/>
      <c r="C105" s="561"/>
      <c r="D105" s="561"/>
      <c r="E105" s="575"/>
      <c r="F105" s="575"/>
      <c r="G105" s="575"/>
      <c r="H105" s="575"/>
      <c r="I105" s="575"/>
      <c r="J105" s="575"/>
      <c r="K105" s="575"/>
      <c r="L105" s="575"/>
      <c r="M105" s="575"/>
      <c r="N105" s="575"/>
      <c r="O105" s="575"/>
      <c r="P105" s="575"/>
      <c r="Q105" s="575"/>
      <c r="R105" s="575"/>
      <c r="S105" s="575"/>
      <c r="T105" s="575"/>
      <c r="U105" s="575"/>
      <c r="V105" s="575"/>
      <c r="W105" s="575"/>
      <c r="X105" s="575"/>
      <c r="Y105" s="575"/>
      <c r="Z105" s="575"/>
      <c r="AA105" s="575"/>
      <c r="AB105" s="575"/>
      <c r="AC105" s="575"/>
      <c r="AD105" s="575"/>
      <c r="AE105" s="575"/>
      <c r="AF105" s="567"/>
      <c r="AG105" s="1372" t="s">
        <v>316</v>
      </c>
      <c r="AH105" s="1373"/>
      <c r="AI105" s="1373"/>
      <c r="AJ105" s="1373"/>
      <c r="AK105" s="1373"/>
      <c r="AL105" s="1374"/>
    </row>
    <row r="106" spans="1:40" ht="18">
      <c r="A106" s="566"/>
      <c r="B106" s="561"/>
      <c r="C106" s="561"/>
      <c r="D106" s="561"/>
      <c r="E106" s="575"/>
      <c r="F106" s="575"/>
      <c r="G106" s="575"/>
      <c r="H106" s="575"/>
      <c r="I106" s="575"/>
      <c r="J106" s="575"/>
      <c r="K106" s="575"/>
      <c r="L106" s="575"/>
      <c r="M106" s="575"/>
      <c r="N106" s="575"/>
      <c r="O106" s="575"/>
      <c r="P106" s="575"/>
      <c r="Q106" s="575"/>
      <c r="R106" s="575"/>
      <c r="S106" s="575"/>
      <c r="T106" s="575"/>
      <c r="U106" s="575"/>
      <c r="V106" s="575"/>
      <c r="W106" s="575"/>
      <c r="X106" s="575"/>
      <c r="Y106" s="575"/>
      <c r="Z106" s="575"/>
      <c r="AA106" s="575"/>
      <c r="AB106" s="575"/>
      <c r="AC106" s="575"/>
      <c r="AD106" s="575"/>
      <c r="AE106" s="575"/>
      <c r="AF106" s="567"/>
      <c r="AG106" s="1375" t="s">
        <v>317</v>
      </c>
      <c r="AH106" s="1376"/>
      <c r="AI106" s="1376"/>
      <c r="AJ106" s="1376"/>
      <c r="AK106" s="1376"/>
      <c r="AL106" s="1377"/>
    </row>
    <row r="107" spans="1:40" ht="18.75" customHeight="1" thickBot="1">
      <c r="A107" s="566"/>
      <c r="B107" s="561"/>
      <c r="C107" s="561"/>
      <c r="D107" s="561"/>
      <c r="E107" s="575"/>
      <c r="F107" s="575"/>
      <c r="G107" s="575"/>
      <c r="H107" s="575"/>
      <c r="I107" s="575"/>
      <c r="J107" s="575"/>
      <c r="K107" s="575"/>
      <c r="L107" s="575"/>
      <c r="M107" s="575"/>
      <c r="N107" s="575"/>
      <c r="O107" s="575"/>
      <c r="P107" s="575"/>
      <c r="Q107" s="575"/>
      <c r="R107" s="575"/>
      <c r="S107" s="575"/>
      <c r="T107" s="575"/>
      <c r="U107" s="575"/>
      <c r="V107" s="575"/>
      <c r="W107" s="575"/>
      <c r="X107" s="575"/>
      <c r="Y107" s="575"/>
      <c r="Z107" s="575"/>
      <c r="AA107" s="575"/>
      <c r="AB107" s="575"/>
      <c r="AC107" s="575"/>
      <c r="AD107" s="575"/>
      <c r="AE107" s="575"/>
      <c r="AF107" s="567"/>
      <c r="AG107" s="1378" t="s">
        <v>318</v>
      </c>
      <c r="AH107" s="1379"/>
      <c r="AI107" s="1379"/>
      <c r="AJ107" s="1379"/>
      <c r="AK107" s="1379"/>
      <c r="AL107" s="1380"/>
    </row>
    <row r="108" spans="1:40" ht="18">
      <c r="A108" s="566"/>
      <c r="B108" s="561"/>
      <c r="C108" s="561"/>
      <c r="D108" s="561"/>
      <c r="E108" s="575"/>
      <c r="F108" s="575"/>
      <c r="G108" s="575"/>
      <c r="H108" s="575"/>
      <c r="I108" s="575"/>
      <c r="J108" s="575"/>
      <c r="K108" s="575"/>
      <c r="L108" s="575"/>
      <c r="M108" s="575"/>
      <c r="N108" s="575"/>
      <c r="O108" s="575"/>
      <c r="P108" s="575"/>
      <c r="Q108" s="575"/>
      <c r="R108" s="575"/>
      <c r="S108" s="575"/>
      <c r="T108" s="575"/>
      <c r="U108" s="575"/>
      <c r="V108" s="575"/>
      <c r="W108" s="575"/>
      <c r="X108" s="575"/>
      <c r="Y108" s="575"/>
      <c r="Z108" s="575"/>
      <c r="AA108" s="575"/>
      <c r="AB108" s="575"/>
      <c r="AC108" s="575"/>
      <c r="AD108" s="575"/>
      <c r="AE108" s="575"/>
      <c r="AF108" s="567"/>
      <c r="AG108" s="1375" t="s">
        <v>319</v>
      </c>
      <c r="AH108" s="1376"/>
      <c r="AI108" s="1376"/>
      <c r="AJ108" s="1376"/>
      <c r="AK108" s="1376"/>
      <c r="AL108" s="1377"/>
    </row>
    <row r="109" spans="1:40" ht="19" thickBot="1">
      <c r="A109" s="566"/>
      <c r="B109" s="561"/>
      <c r="C109" s="561"/>
      <c r="D109" s="561"/>
      <c r="E109" s="575"/>
      <c r="F109" s="575"/>
      <c r="G109" s="575"/>
      <c r="H109" s="575"/>
      <c r="I109" s="575"/>
      <c r="J109" s="575"/>
      <c r="K109" s="575"/>
      <c r="L109" s="575"/>
      <c r="M109" s="575"/>
      <c r="N109" s="575"/>
      <c r="O109" s="575"/>
      <c r="P109" s="575"/>
      <c r="Q109" s="575"/>
      <c r="R109" s="575"/>
      <c r="S109" s="575"/>
      <c r="T109" s="575"/>
      <c r="U109" s="575"/>
      <c r="V109" s="575"/>
      <c r="W109" s="575"/>
      <c r="X109" s="575"/>
      <c r="Y109" s="575"/>
      <c r="Z109" s="575"/>
      <c r="AA109" s="575"/>
      <c r="AB109" s="575"/>
      <c r="AC109" s="575"/>
      <c r="AD109" s="575"/>
      <c r="AE109" s="575"/>
      <c r="AF109" s="567"/>
      <c r="AG109" s="1381" t="s">
        <v>329</v>
      </c>
      <c r="AH109" s="1382"/>
      <c r="AI109" s="1382"/>
      <c r="AJ109" s="1382"/>
      <c r="AK109" s="1382"/>
      <c r="AL109" s="1383"/>
      <c r="AN109" s="574"/>
    </row>
    <row r="110" spans="1:40" ht="18">
      <c r="A110" s="566"/>
      <c r="B110" s="561"/>
      <c r="C110" s="561"/>
      <c r="D110" s="561"/>
      <c r="E110" s="575"/>
      <c r="F110" s="575"/>
      <c r="G110" s="575"/>
      <c r="H110" s="575"/>
      <c r="I110" s="575"/>
      <c r="J110" s="575"/>
      <c r="K110" s="575"/>
      <c r="L110" s="575"/>
      <c r="M110" s="575"/>
      <c r="N110" s="575"/>
      <c r="O110" s="575"/>
      <c r="P110" s="575"/>
      <c r="Q110" s="575"/>
      <c r="R110" s="575"/>
      <c r="S110" s="575"/>
      <c r="T110" s="575"/>
      <c r="U110" s="575"/>
      <c r="V110" s="575"/>
      <c r="W110" s="575"/>
      <c r="X110" s="575"/>
      <c r="Y110" s="575"/>
      <c r="Z110" s="575"/>
      <c r="AA110" s="575"/>
      <c r="AB110" s="575"/>
      <c r="AC110" s="575"/>
      <c r="AD110" s="575"/>
      <c r="AE110" s="575"/>
      <c r="AF110" s="567"/>
      <c r="AG110" s="1384" t="s">
        <v>321</v>
      </c>
      <c r="AH110" s="1385"/>
      <c r="AI110" s="1385"/>
      <c r="AJ110" s="1385"/>
      <c r="AK110" s="1385"/>
      <c r="AL110" s="1386"/>
    </row>
    <row r="111" spans="1:40" ht="18">
      <c r="A111" s="566"/>
      <c r="B111" s="561"/>
      <c r="C111" s="561"/>
      <c r="D111" s="561"/>
      <c r="E111" s="575"/>
      <c r="F111" s="575"/>
      <c r="G111" s="575"/>
      <c r="H111" s="575"/>
      <c r="I111" s="575"/>
      <c r="J111" s="575"/>
      <c r="K111" s="575"/>
      <c r="L111" s="575"/>
      <c r="M111" s="575"/>
      <c r="N111" s="575"/>
      <c r="O111" s="575"/>
      <c r="P111" s="575"/>
      <c r="Q111" s="575"/>
      <c r="R111" s="575"/>
      <c r="S111" s="575"/>
      <c r="T111" s="575"/>
      <c r="U111" s="575"/>
      <c r="V111" s="575"/>
      <c r="W111" s="575"/>
      <c r="X111" s="575"/>
      <c r="Y111" s="575"/>
      <c r="Z111" s="575"/>
      <c r="AA111" s="575"/>
      <c r="AB111" s="575"/>
      <c r="AC111" s="575"/>
      <c r="AD111" s="575"/>
      <c r="AE111" s="575"/>
      <c r="AF111" s="567"/>
      <c r="AG111" s="1387"/>
      <c r="AH111" s="1388"/>
      <c r="AI111" s="1388"/>
      <c r="AJ111" s="1388"/>
      <c r="AK111" s="1388"/>
      <c r="AL111" s="1389"/>
    </row>
    <row r="112" spans="1:40" ht="87" customHeight="1" thickBot="1">
      <c r="A112" s="566"/>
      <c r="B112" s="561"/>
      <c r="C112" s="568"/>
      <c r="D112" s="568"/>
      <c r="E112" s="576"/>
      <c r="F112" s="576"/>
      <c r="G112" s="576"/>
      <c r="H112" s="576"/>
      <c r="I112" s="576"/>
      <c r="J112" s="576"/>
      <c r="K112" s="576"/>
      <c r="L112" s="576"/>
      <c r="M112" s="576"/>
      <c r="N112" s="576"/>
      <c r="O112" s="576"/>
      <c r="P112" s="576"/>
      <c r="Q112" s="576"/>
      <c r="R112" s="576"/>
      <c r="S112" s="576"/>
      <c r="T112" s="576"/>
      <c r="U112" s="576"/>
      <c r="V112" s="576"/>
      <c r="W112" s="576"/>
      <c r="X112" s="576"/>
      <c r="Y112" s="576"/>
      <c r="Z112" s="576"/>
      <c r="AA112" s="576"/>
      <c r="AB112" s="576"/>
      <c r="AC112" s="576"/>
      <c r="AD112" s="576"/>
      <c r="AE112" s="576"/>
      <c r="AF112" s="569"/>
      <c r="AG112" s="1390" t="str">
        <f>AG82</f>
        <v>( SULAIMAN )</v>
      </c>
      <c r="AH112" s="1391"/>
      <c r="AI112" s="1391"/>
      <c r="AJ112" s="1391"/>
      <c r="AK112" s="1391"/>
      <c r="AL112" s="1392"/>
    </row>
    <row r="113" spans="1:38" ht="19" thickBot="1">
      <c r="A113" s="566"/>
      <c r="B113" s="561"/>
      <c r="C113" s="568"/>
      <c r="D113" s="568"/>
      <c r="E113" s="576"/>
      <c r="F113" s="576"/>
      <c r="G113" s="576"/>
      <c r="H113" s="576"/>
      <c r="I113" s="576"/>
      <c r="J113" s="576"/>
      <c r="K113" s="576"/>
      <c r="L113" s="576"/>
      <c r="M113" s="576"/>
      <c r="N113" s="576"/>
      <c r="O113" s="576"/>
      <c r="P113" s="576"/>
      <c r="Q113" s="576"/>
      <c r="R113" s="576"/>
      <c r="S113" s="576"/>
      <c r="T113" s="576"/>
      <c r="U113" s="576"/>
      <c r="V113" s="576"/>
      <c r="W113" s="576"/>
      <c r="X113" s="576"/>
      <c r="Y113" s="576"/>
      <c r="Z113" s="576"/>
      <c r="AA113" s="576"/>
      <c r="AB113" s="576"/>
      <c r="AC113" s="576"/>
      <c r="AD113" s="576"/>
      <c r="AE113" s="576"/>
      <c r="AF113" s="569"/>
      <c r="AG113" s="1393" t="s">
        <v>323</v>
      </c>
      <c r="AH113" s="1394"/>
      <c r="AI113" s="1394"/>
      <c r="AJ113" s="1394"/>
      <c r="AK113" s="1394"/>
      <c r="AL113" s="1395"/>
    </row>
    <row r="114" spans="1:38" ht="18">
      <c r="A114" s="566"/>
      <c r="B114" s="561"/>
      <c r="C114" s="568"/>
      <c r="D114" s="568"/>
      <c r="E114" s="576"/>
      <c r="F114" s="576"/>
      <c r="G114" s="576"/>
      <c r="H114" s="576"/>
      <c r="I114" s="576"/>
      <c r="J114" s="576"/>
      <c r="K114" s="576"/>
      <c r="L114" s="576"/>
      <c r="M114" s="576"/>
      <c r="N114" s="576"/>
      <c r="O114" s="576"/>
      <c r="P114" s="576"/>
      <c r="Q114" s="576"/>
      <c r="R114" s="576"/>
      <c r="S114" s="576"/>
      <c r="T114" s="576"/>
      <c r="U114" s="576"/>
      <c r="V114" s="576"/>
      <c r="W114" s="576"/>
      <c r="X114" s="576"/>
      <c r="Y114" s="576"/>
      <c r="Z114" s="576"/>
      <c r="AA114" s="576"/>
      <c r="AB114" s="576"/>
      <c r="AC114" s="576"/>
      <c r="AD114" s="576"/>
      <c r="AE114" s="576"/>
      <c r="AF114" s="569"/>
      <c r="AG114" s="1396" t="s">
        <v>324</v>
      </c>
      <c r="AH114" s="1397"/>
      <c r="AI114" s="1397"/>
      <c r="AJ114" s="1397"/>
      <c r="AK114" s="1397"/>
      <c r="AL114" s="1398"/>
    </row>
    <row r="115" spans="1:38" ht="18">
      <c r="A115" s="566"/>
      <c r="B115" s="561"/>
      <c r="C115" s="568"/>
      <c r="D115" s="568"/>
      <c r="E115" s="576"/>
      <c r="F115" s="576"/>
      <c r="G115" s="576"/>
      <c r="H115" s="576"/>
      <c r="I115" s="576"/>
      <c r="J115" s="576"/>
      <c r="K115" s="576"/>
      <c r="L115" s="576"/>
      <c r="M115" s="576"/>
      <c r="N115" s="576"/>
      <c r="O115" s="576"/>
      <c r="P115" s="576"/>
      <c r="Q115" s="576"/>
      <c r="R115" s="576"/>
      <c r="S115" s="576"/>
      <c r="T115" s="576"/>
      <c r="U115" s="576"/>
      <c r="V115" s="576"/>
      <c r="W115" s="576"/>
      <c r="X115" s="576"/>
      <c r="Y115" s="576"/>
      <c r="Z115" s="576"/>
      <c r="AA115" s="576"/>
      <c r="AB115" s="576"/>
      <c r="AC115" s="576"/>
      <c r="AD115" s="576"/>
      <c r="AE115" s="576"/>
      <c r="AF115" s="569"/>
      <c r="AG115" s="1399" t="s">
        <v>325</v>
      </c>
      <c r="AH115" s="1400"/>
      <c r="AI115" s="1400"/>
      <c r="AJ115" s="1400"/>
      <c r="AK115" s="1400"/>
      <c r="AL115" s="1401"/>
    </row>
    <row r="116" spans="1:38" ht="18">
      <c r="A116" s="566"/>
      <c r="B116" s="561"/>
      <c r="C116" s="568"/>
      <c r="D116" s="568"/>
      <c r="E116" s="576"/>
      <c r="F116" s="576"/>
      <c r="G116" s="576"/>
      <c r="H116" s="576"/>
      <c r="I116" s="576"/>
      <c r="J116" s="576"/>
      <c r="K116" s="576"/>
      <c r="L116" s="576"/>
      <c r="M116" s="576"/>
      <c r="N116" s="576"/>
      <c r="O116" s="576"/>
      <c r="P116" s="576"/>
      <c r="Q116" s="576"/>
      <c r="R116" s="576"/>
      <c r="S116" s="576"/>
      <c r="T116" s="576"/>
      <c r="U116" s="576"/>
      <c r="V116" s="576"/>
      <c r="W116" s="576"/>
      <c r="X116" s="576"/>
      <c r="Y116" s="576"/>
      <c r="Z116" s="576"/>
      <c r="AA116" s="576"/>
      <c r="AB116" s="576"/>
      <c r="AC116" s="576"/>
      <c r="AD116" s="576"/>
      <c r="AE116" s="576"/>
      <c r="AF116" s="569"/>
      <c r="AG116" s="1399"/>
      <c r="AH116" s="1400"/>
      <c r="AI116" s="1400"/>
      <c r="AJ116" s="1400"/>
      <c r="AK116" s="1400"/>
      <c r="AL116" s="1401"/>
    </row>
    <row r="117" spans="1:38" ht="39.75" customHeight="1" thickBot="1">
      <c r="A117" s="566"/>
      <c r="B117" s="561"/>
      <c r="C117" s="561"/>
      <c r="D117" s="561"/>
      <c r="E117" s="561"/>
      <c r="F117" s="561"/>
      <c r="G117" s="561"/>
      <c r="H117" s="561"/>
      <c r="I117" s="561"/>
      <c r="J117" s="561"/>
      <c r="K117" s="561"/>
      <c r="L117" s="561"/>
      <c r="M117" s="561"/>
      <c r="N117" s="561"/>
      <c r="O117" s="561"/>
      <c r="P117" s="561"/>
      <c r="Q117" s="561"/>
      <c r="R117" s="561"/>
      <c r="S117" s="561"/>
      <c r="T117" s="561"/>
      <c r="U117" s="561"/>
      <c r="V117" s="561"/>
      <c r="W117" s="561"/>
      <c r="X117" s="561"/>
      <c r="Y117" s="561"/>
      <c r="Z117" s="561"/>
      <c r="AA117" s="561"/>
      <c r="AB117" s="561"/>
      <c r="AC117" s="561"/>
      <c r="AD117" s="561"/>
      <c r="AE117" s="561"/>
      <c r="AF117" s="567"/>
      <c r="AG117" s="1390"/>
      <c r="AH117" s="1391"/>
      <c r="AI117" s="1391"/>
      <c r="AJ117" s="1391"/>
      <c r="AK117" s="1391"/>
      <c r="AL117" s="1392"/>
    </row>
    <row r="118" spans="1:38" ht="19" thickBot="1">
      <c r="A118" s="570"/>
      <c r="B118" s="571"/>
      <c r="C118" s="571"/>
      <c r="D118" s="571"/>
      <c r="E118" s="571"/>
      <c r="F118" s="571"/>
      <c r="G118" s="571"/>
      <c r="H118" s="571"/>
      <c r="I118" s="571"/>
      <c r="J118" s="571"/>
      <c r="K118" s="571"/>
      <c r="L118" s="571"/>
      <c r="M118" s="571"/>
      <c r="N118" s="571"/>
      <c r="O118" s="571"/>
      <c r="P118" s="571"/>
      <c r="Q118" s="571"/>
      <c r="R118" s="571"/>
      <c r="S118" s="571"/>
      <c r="T118" s="571"/>
      <c r="U118" s="571"/>
      <c r="V118" s="571"/>
      <c r="W118" s="571"/>
      <c r="X118" s="571"/>
      <c r="Y118" s="571"/>
      <c r="Z118" s="571"/>
      <c r="AA118" s="571"/>
      <c r="AB118" s="571"/>
      <c r="AC118" s="571"/>
      <c r="AD118" s="571"/>
      <c r="AE118" s="571"/>
      <c r="AF118" s="572"/>
      <c r="AG118" s="1369" t="s">
        <v>331</v>
      </c>
      <c r="AH118" s="1370"/>
      <c r="AI118" s="1370"/>
      <c r="AJ118" s="1370"/>
      <c r="AK118" s="1370"/>
      <c r="AL118" s="1371"/>
    </row>
    <row r="119" spans="1:38" ht="18">
      <c r="A119" s="561"/>
      <c r="B119" s="561"/>
      <c r="C119" s="561"/>
      <c r="D119" s="561"/>
      <c r="E119" s="561"/>
      <c r="F119" s="561"/>
      <c r="G119" s="561"/>
      <c r="H119" s="561"/>
      <c r="I119" s="561"/>
      <c r="J119" s="561"/>
      <c r="K119" s="561"/>
      <c r="L119" s="561"/>
      <c r="M119" s="561"/>
      <c r="N119" s="561"/>
      <c r="O119" s="561"/>
      <c r="P119" s="561"/>
      <c r="Q119" s="561"/>
      <c r="R119" s="561"/>
      <c r="S119" s="561"/>
      <c r="T119" s="561"/>
      <c r="U119" s="561"/>
      <c r="V119" s="561"/>
      <c r="W119" s="561"/>
      <c r="X119" s="561"/>
      <c r="Y119" s="561"/>
      <c r="Z119" s="561"/>
      <c r="AA119" s="561"/>
      <c r="AB119" s="561"/>
      <c r="AC119" s="561"/>
      <c r="AD119" s="561"/>
      <c r="AE119" s="561"/>
      <c r="AF119" s="561"/>
      <c r="AG119" s="561"/>
      <c r="AH119" s="561"/>
      <c r="AI119" s="561"/>
      <c r="AJ119" s="561"/>
      <c r="AK119" s="561"/>
      <c r="AL119" s="561"/>
    </row>
    <row r="120" spans="1:38" ht="18">
      <c r="A120" s="561"/>
      <c r="B120" s="561"/>
      <c r="C120" s="561"/>
      <c r="D120" s="561"/>
      <c r="E120" s="561"/>
      <c r="F120" s="561"/>
      <c r="G120" s="561"/>
      <c r="H120" s="561"/>
      <c r="I120" s="561"/>
      <c r="J120" s="561"/>
      <c r="K120" s="561"/>
      <c r="L120" s="561"/>
      <c r="M120" s="561"/>
      <c r="N120" s="561"/>
      <c r="O120" s="561"/>
      <c r="P120" s="561"/>
      <c r="Q120" s="561"/>
      <c r="R120" s="561"/>
      <c r="S120" s="561"/>
      <c r="T120" s="561"/>
      <c r="U120" s="561"/>
      <c r="V120" s="561"/>
      <c r="W120" s="561"/>
      <c r="X120" s="561"/>
      <c r="Y120" s="561"/>
      <c r="Z120" s="561"/>
      <c r="AA120" s="561"/>
      <c r="AB120" s="561"/>
      <c r="AC120" s="561"/>
      <c r="AD120" s="561"/>
      <c r="AE120" s="561"/>
      <c r="AF120" s="561"/>
      <c r="AG120" s="561"/>
      <c r="AH120" s="561"/>
      <c r="AI120" s="561"/>
      <c r="AJ120" s="561"/>
      <c r="AK120" s="561"/>
      <c r="AL120" s="561"/>
    </row>
    <row r="121" spans="1:38" ht="18">
      <c r="A121" s="561"/>
      <c r="B121" s="561"/>
      <c r="C121" s="561"/>
      <c r="D121" s="561"/>
      <c r="E121" s="561"/>
      <c r="F121" s="561"/>
      <c r="G121" s="561"/>
      <c r="H121" s="561"/>
      <c r="I121" s="561"/>
      <c r="J121" s="561"/>
      <c r="K121" s="561"/>
      <c r="L121" s="561"/>
      <c r="M121" s="561"/>
      <c r="N121" s="561"/>
      <c r="O121" s="561"/>
      <c r="P121" s="561"/>
      <c r="Q121" s="561"/>
      <c r="R121" s="561"/>
      <c r="S121" s="561"/>
      <c r="T121" s="561"/>
      <c r="U121" s="561"/>
      <c r="V121" s="561"/>
      <c r="W121" s="561"/>
      <c r="X121" s="561"/>
      <c r="Y121" s="561"/>
      <c r="Z121" s="561"/>
      <c r="AA121" s="561"/>
      <c r="AB121" s="561"/>
      <c r="AC121" s="561"/>
      <c r="AD121" s="561"/>
      <c r="AE121" s="561"/>
      <c r="AF121" s="561"/>
      <c r="AG121" s="561"/>
      <c r="AH121" s="561"/>
      <c r="AI121" s="561"/>
      <c r="AJ121" s="561"/>
      <c r="AK121" s="561"/>
      <c r="AL121" s="561"/>
    </row>
    <row r="122" spans="1:38" ht="18">
      <c r="A122" s="561"/>
      <c r="B122" s="561"/>
      <c r="C122" s="561"/>
      <c r="D122" s="561"/>
      <c r="E122" s="561"/>
      <c r="F122" s="561"/>
      <c r="G122" s="561"/>
      <c r="H122" s="561"/>
      <c r="I122" s="561"/>
      <c r="J122" s="561"/>
      <c r="K122" s="561"/>
      <c r="L122" s="561"/>
      <c r="M122" s="561"/>
      <c r="N122" s="561"/>
      <c r="O122" s="561"/>
      <c r="P122" s="561"/>
      <c r="Q122" s="561"/>
      <c r="R122" s="561"/>
      <c r="S122" s="561"/>
      <c r="T122" s="561"/>
      <c r="U122" s="561"/>
      <c r="V122" s="561"/>
      <c r="W122" s="561"/>
      <c r="X122" s="561"/>
      <c r="Y122" s="561"/>
      <c r="Z122" s="561"/>
      <c r="AA122" s="561"/>
      <c r="AB122" s="561"/>
      <c r="AC122" s="561"/>
      <c r="AD122" s="561"/>
      <c r="AE122" s="561"/>
      <c r="AF122" s="561"/>
      <c r="AG122" s="561"/>
      <c r="AH122" s="561"/>
      <c r="AI122" s="561"/>
      <c r="AJ122" s="561"/>
      <c r="AK122" s="561"/>
      <c r="AL122" s="561"/>
    </row>
    <row r="123" spans="1:38" ht="18">
      <c r="A123" s="561"/>
      <c r="B123" s="561"/>
      <c r="C123" s="561"/>
      <c r="D123" s="561"/>
      <c r="E123" s="561"/>
      <c r="F123" s="561"/>
      <c r="G123" s="561"/>
      <c r="H123" s="561"/>
      <c r="I123" s="561"/>
      <c r="J123" s="561"/>
      <c r="K123" s="561"/>
      <c r="L123" s="561"/>
      <c r="M123" s="561"/>
      <c r="N123" s="561"/>
      <c r="O123" s="561"/>
      <c r="P123" s="561"/>
      <c r="Q123" s="561"/>
      <c r="R123" s="561"/>
      <c r="S123" s="561"/>
      <c r="T123" s="561"/>
      <c r="U123" s="561"/>
      <c r="V123" s="561"/>
      <c r="W123" s="561"/>
      <c r="X123" s="561"/>
      <c r="Y123" s="561"/>
      <c r="Z123" s="561"/>
      <c r="AA123" s="561"/>
      <c r="AB123" s="561"/>
      <c r="AC123" s="561"/>
      <c r="AD123" s="561"/>
      <c r="AE123" s="561"/>
      <c r="AF123" s="561"/>
      <c r="AG123" s="561"/>
      <c r="AH123" s="561"/>
      <c r="AI123" s="561"/>
      <c r="AJ123" s="561"/>
      <c r="AK123" s="561"/>
      <c r="AL123" s="561"/>
    </row>
    <row r="124" spans="1:38" ht="18">
      <c r="A124" s="561"/>
      <c r="B124" s="561"/>
      <c r="C124" s="561"/>
      <c r="D124" s="561"/>
      <c r="E124" s="561"/>
      <c r="F124" s="561"/>
      <c r="G124" s="561"/>
      <c r="H124" s="561"/>
      <c r="I124" s="561"/>
      <c r="J124" s="561"/>
      <c r="K124" s="561"/>
      <c r="L124" s="561"/>
      <c r="M124" s="561"/>
      <c r="N124" s="561"/>
      <c r="O124" s="561"/>
      <c r="P124" s="561"/>
      <c r="Q124" s="561"/>
      <c r="R124" s="561"/>
      <c r="S124" s="561"/>
      <c r="T124" s="561"/>
      <c r="U124" s="561"/>
      <c r="V124" s="561"/>
      <c r="W124" s="561"/>
      <c r="X124" s="561"/>
      <c r="Y124" s="561"/>
      <c r="Z124" s="561"/>
      <c r="AA124" s="561"/>
      <c r="AB124" s="561"/>
      <c r="AC124" s="561"/>
      <c r="AD124" s="561"/>
      <c r="AE124" s="561"/>
      <c r="AF124" s="561"/>
      <c r="AG124" s="561"/>
      <c r="AH124" s="561"/>
      <c r="AI124" s="561"/>
      <c r="AJ124" s="561"/>
      <c r="AK124" s="561"/>
      <c r="AL124" s="561"/>
    </row>
    <row r="125" spans="1:38" ht="18">
      <c r="A125" s="561"/>
      <c r="B125" s="561"/>
      <c r="C125" s="561"/>
      <c r="D125" s="561"/>
      <c r="E125" s="561"/>
      <c r="F125" s="561"/>
      <c r="G125" s="561"/>
      <c r="H125" s="561"/>
      <c r="I125" s="561"/>
      <c r="J125" s="561"/>
      <c r="K125" s="561"/>
      <c r="L125" s="561"/>
      <c r="M125" s="561"/>
      <c r="N125" s="561"/>
      <c r="O125" s="561"/>
      <c r="P125" s="561"/>
      <c r="Q125" s="561"/>
      <c r="R125" s="561"/>
      <c r="S125" s="561"/>
      <c r="T125" s="561"/>
      <c r="U125" s="561"/>
      <c r="V125" s="561"/>
      <c r="W125" s="561"/>
      <c r="X125" s="561"/>
      <c r="Y125" s="561"/>
      <c r="Z125" s="561"/>
      <c r="AA125" s="561"/>
      <c r="AB125" s="561"/>
      <c r="AC125" s="561"/>
      <c r="AD125" s="561"/>
      <c r="AE125" s="561"/>
      <c r="AF125" s="561"/>
      <c r="AG125" s="561"/>
      <c r="AH125" s="561"/>
      <c r="AI125" s="561"/>
      <c r="AJ125" s="561"/>
      <c r="AK125" s="561"/>
      <c r="AL125" s="561"/>
    </row>
    <row r="126" spans="1:38" ht="18">
      <c r="A126" s="561"/>
      <c r="B126" s="561"/>
      <c r="C126" s="561"/>
      <c r="D126" s="561"/>
      <c r="E126" s="561"/>
      <c r="F126" s="561"/>
      <c r="G126" s="561"/>
      <c r="H126" s="561"/>
      <c r="I126" s="561"/>
      <c r="J126" s="561"/>
      <c r="K126" s="561"/>
      <c r="L126" s="561"/>
      <c r="M126" s="561"/>
      <c r="N126" s="561"/>
      <c r="O126" s="561"/>
      <c r="P126" s="561"/>
      <c r="Q126" s="561"/>
      <c r="R126" s="561"/>
      <c r="S126" s="561"/>
      <c r="T126" s="561"/>
      <c r="U126" s="561"/>
      <c r="V126" s="561"/>
      <c r="W126" s="561"/>
      <c r="X126" s="561"/>
      <c r="Y126" s="561"/>
      <c r="Z126" s="561"/>
      <c r="AA126" s="561"/>
      <c r="AB126" s="561"/>
      <c r="AC126" s="561"/>
      <c r="AD126" s="561"/>
      <c r="AE126" s="561"/>
      <c r="AF126" s="561"/>
      <c r="AG126" s="561"/>
      <c r="AH126" s="561"/>
      <c r="AI126" s="561"/>
      <c r="AJ126" s="561"/>
      <c r="AK126" s="561"/>
      <c r="AL126" s="561"/>
    </row>
    <row r="127" spans="1:38" ht="18">
      <c r="A127" s="561"/>
      <c r="B127" s="561"/>
      <c r="C127" s="561"/>
      <c r="D127" s="561"/>
      <c r="E127" s="561"/>
      <c r="F127" s="561"/>
      <c r="G127" s="561"/>
      <c r="H127" s="561"/>
      <c r="I127" s="561"/>
      <c r="J127" s="561"/>
      <c r="K127" s="561"/>
      <c r="L127" s="561"/>
      <c r="M127" s="561"/>
      <c r="N127" s="561"/>
      <c r="O127" s="561"/>
      <c r="P127" s="561"/>
      <c r="Q127" s="561"/>
      <c r="R127" s="561"/>
      <c r="S127" s="561"/>
      <c r="T127" s="561"/>
      <c r="U127" s="561"/>
      <c r="V127" s="561"/>
      <c r="W127" s="561"/>
      <c r="X127" s="561"/>
      <c r="Y127" s="561"/>
      <c r="Z127" s="561"/>
      <c r="AA127" s="561"/>
      <c r="AB127" s="561"/>
      <c r="AC127" s="561"/>
      <c r="AD127" s="561"/>
      <c r="AE127" s="561"/>
      <c r="AF127" s="561"/>
      <c r="AG127" s="561"/>
      <c r="AH127" s="561"/>
      <c r="AI127" s="561"/>
      <c r="AJ127" s="561"/>
      <c r="AK127" s="561"/>
      <c r="AL127" s="561"/>
    </row>
    <row r="128" spans="1:38" ht="18">
      <c r="A128" s="561"/>
      <c r="B128" s="561"/>
      <c r="C128" s="561"/>
      <c r="D128" s="561"/>
      <c r="E128" s="561"/>
      <c r="F128" s="561"/>
      <c r="G128" s="561"/>
      <c r="H128" s="561"/>
      <c r="I128" s="561"/>
      <c r="J128" s="561"/>
      <c r="K128" s="561"/>
      <c r="L128" s="561"/>
      <c r="M128" s="561"/>
      <c r="N128" s="561"/>
      <c r="O128" s="561"/>
      <c r="P128" s="561"/>
      <c r="Q128" s="561"/>
      <c r="R128" s="561"/>
      <c r="S128" s="561"/>
      <c r="T128" s="561"/>
      <c r="U128" s="561"/>
      <c r="V128" s="561"/>
      <c r="W128" s="561"/>
      <c r="X128" s="561"/>
      <c r="Y128" s="561"/>
      <c r="Z128" s="561"/>
      <c r="AA128" s="561"/>
      <c r="AB128" s="561"/>
      <c r="AC128" s="561"/>
      <c r="AD128" s="561"/>
      <c r="AE128" s="561"/>
      <c r="AF128" s="561"/>
      <c r="AG128" s="561"/>
      <c r="AH128" s="561"/>
      <c r="AI128" s="561"/>
      <c r="AJ128" s="561"/>
      <c r="AK128" s="561"/>
      <c r="AL128" s="561"/>
    </row>
    <row r="129" spans="1:38" ht="18">
      <c r="A129" s="561"/>
      <c r="B129" s="561"/>
      <c r="C129" s="561"/>
      <c r="D129" s="561"/>
      <c r="E129" s="561"/>
      <c r="F129" s="561"/>
      <c r="G129" s="561"/>
      <c r="H129" s="561"/>
      <c r="I129" s="561"/>
      <c r="J129" s="561"/>
      <c r="K129" s="561"/>
      <c r="L129" s="561"/>
      <c r="M129" s="561"/>
      <c r="N129" s="561"/>
      <c r="O129" s="561"/>
      <c r="P129" s="561"/>
      <c r="Q129" s="561"/>
      <c r="R129" s="561"/>
      <c r="S129" s="561"/>
      <c r="T129" s="561"/>
      <c r="U129" s="561"/>
      <c r="V129" s="561"/>
      <c r="W129" s="561"/>
      <c r="X129" s="561"/>
      <c r="Y129" s="561"/>
      <c r="Z129" s="561"/>
      <c r="AA129" s="561"/>
      <c r="AB129" s="561"/>
      <c r="AC129" s="561"/>
      <c r="AD129" s="561"/>
      <c r="AE129" s="561"/>
      <c r="AF129" s="561"/>
      <c r="AG129" s="561"/>
      <c r="AH129" s="561"/>
      <c r="AI129" s="561"/>
      <c r="AJ129" s="561"/>
      <c r="AK129" s="561"/>
      <c r="AL129" s="561"/>
    </row>
    <row r="130" spans="1:38" ht="18">
      <c r="A130" s="561"/>
      <c r="B130" s="561"/>
      <c r="C130" s="561"/>
      <c r="D130" s="561"/>
      <c r="E130" s="561"/>
      <c r="F130" s="561"/>
      <c r="G130" s="561"/>
      <c r="H130" s="561"/>
      <c r="I130" s="561"/>
      <c r="J130" s="561"/>
      <c r="K130" s="561"/>
      <c r="L130" s="561"/>
      <c r="M130" s="561"/>
      <c r="N130" s="561"/>
      <c r="O130" s="561"/>
      <c r="P130" s="561"/>
      <c r="Q130" s="561"/>
      <c r="R130" s="561"/>
      <c r="S130" s="561"/>
      <c r="T130" s="561"/>
      <c r="U130" s="561"/>
      <c r="V130" s="561"/>
      <c r="W130" s="561"/>
      <c r="X130" s="561"/>
      <c r="Y130" s="561"/>
      <c r="Z130" s="561"/>
      <c r="AA130" s="561"/>
      <c r="AB130" s="561"/>
      <c r="AC130" s="561"/>
      <c r="AD130" s="561"/>
      <c r="AE130" s="561"/>
      <c r="AF130" s="561"/>
      <c r="AG130" s="561"/>
      <c r="AH130" s="561"/>
      <c r="AI130" s="561"/>
      <c r="AJ130" s="561"/>
      <c r="AK130" s="561"/>
      <c r="AL130" s="561"/>
    </row>
    <row r="131" spans="1:38" ht="18">
      <c r="A131" s="561"/>
      <c r="B131" s="561"/>
      <c r="C131" s="561"/>
      <c r="D131" s="561"/>
      <c r="E131" s="561"/>
      <c r="F131" s="561"/>
      <c r="G131" s="561"/>
      <c r="H131" s="561"/>
      <c r="I131" s="561"/>
      <c r="J131" s="561"/>
      <c r="K131" s="561"/>
      <c r="L131" s="561"/>
      <c r="M131" s="561"/>
      <c r="N131" s="561"/>
      <c r="O131" s="561"/>
      <c r="P131" s="561"/>
      <c r="Q131" s="561"/>
      <c r="R131" s="561"/>
      <c r="S131" s="561"/>
      <c r="T131" s="561"/>
      <c r="U131" s="561"/>
      <c r="V131" s="561"/>
      <c r="W131" s="561"/>
      <c r="X131" s="561"/>
      <c r="Y131" s="561"/>
      <c r="Z131" s="561"/>
      <c r="AA131" s="561"/>
      <c r="AB131" s="561"/>
      <c r="AC131" s="561"/>
      <c r="AD131" s="561"/>
      <c r="AE131" s="561"/>
      <c r="AF131" s="561"/>
      <c r="AG131" s="561"/>
      <c r="AH131" s="561"/>
      <c r="AI131" s="561"/>
      <c r="AJ131" s="561"/>
      <c r="AK131" s="561"/>
      <c r="AL131" s="561"/>
    </row>
    <row r="132" spans="1:38" ht="18">
      <c r="A132" s="561"/>
      <c r="B132" s="561"/>
      <c r="C132" s="561"/>
      <c r="D132" s="561"/>
      <c r="E132" s="561"/>
      <c r="F132" s="561"/>
      <c r="G132" s="561"/>
      <c r="H132" s="561"/>
      <c r="I132" s="561"/>
      <c r="J132" s="561"/>
      <c r="K132" s="561"/>
      <c r="L132" s="561"/>
      <c r="M132" s="561"/>
      <c r="N132" s="561"/>
      <c r="O132" s="561"/>
      <c r="P132" s="561"/>
      <c r="Q132" s="561"/>
      <c r="R132" s="561"/>
      <c r="S132" s="561"/>
      <c r="T132" s="561"/>
      <c r="U132" s="561"/>
      <c r="V132" s="561"/>
      <c r="W132" s="561"/>
      <c r="X132" s="561"/>
      <c r="Y132" s="561"/>
      <c r="Z132" s="561"/>
      <c r="AA132" s="561"/>
      <c r="AB132" s="561"/>
      <c r="AC132" s="561"/>
      <c r="AD132" s="561"/>
      <c r="AE132" s="561"/>
      <c r="AF132" s="561"/>
      <c r="AG132" s="561"/>
      <c r="AH132" s="561"/>
      <c r="AI132" s="561"/>
      <c r="AJ132" s="561"/>
      <c r="AK132" s="561"/>
      <c r="AL132" s="561"/>
    </row>
    <row r="133" spans="1:38" ht="18">
      <c r="A133" s="561"/>
      <c r="B133" s="561"/>
      <c r="C133" s="561"/>
      <c r="D133" s="561"/>
      <c r="E133" s="561"/>
      <c r="F133" s="561"/>
      <c r="G133" s="561"/>
      <c r="H133" s="561"/>
      <c r="I133" s="561"/>
      <c r="J133" s="561"/>
      <c r="K133" s="561"/>
      <c r="L133" s="561"/>
      <c r="M133" s="561"/>
      <c r="N133" s="561"/>
      <c r="O133" s="561"/>
      <c r="P133" s="561"/>
      <c r="Q133" s="561"/>
      <c r="R133" s="561"/>
      <c r="S133" s="561"/>
      <c r="T133" s="561"/>
      <c r="U133" s="561"/>
      <c r="V133" s="561"/>
      <c r="W133" s="561"/>
      <c r="X133" s="561"/>
      <c r="Y133" s="561"/>
      <c r="Z133" s="561"/>
      <c r="AA133" s="561"/>
      <c r="AB133" s="561"/>
      <c r="AC133" s="561"/>
      <c r="AD133" s="561"/>
      <c r="AE133" s="561"/>
      <c r="AF133" s="561"/>
      <c r="AG133" s="561"/>
      <c r="AH133" s="561"/>
      <c r="AI133" s="561"/>
      <c r="AJ133" s="561"/>
      <c r="AK133" s="561"/>
      <c r="AL133" s="561"/>
    </row>
    <row r="134" spans="1:38" ht="18">
      <c r="A134" s="561"/>
      <c r="B134" s="561"/>
      <c r="C134" s="561"/>
      <c r="D134" s="561"/>
      <c r="E134" s="561"/>
      <c r="F134" s="561"/>
      <c r="G134" s="561"/>
      <c r="H134" s="561"/>
      <c r="I134" s="561"/>
      <c r="J134" s="561"/>
      <c r="K134" s="561"/>
      <c r="L134" s="561"/>
      <c r="M134" s="561"/>
      <c r="N134" s="561"/>
      <c r="O134" s="561"/>
      <c r="P134" s="561"/>
      <c r="Q134" s="561"/>
      <c r="R134" s="561"/>
      <c r="S134" s="561"/>
      <c r="T134" s="561"/>
      <c r="U134" s="561"/>
      <c r="V134" s="561"/>
      <c r="W134" s="561"/>
      <c r="X134" s="561"/>
      <c r="Y134" s="561"/>
      <c r="Z134" s="561"/>
      <c r="AA134" s="561"/>
      <c r="AB134" s="561"/>
      <c r="AC134" s="561"/>
      <c r="AD134" s="561"/>
      <c r="AE134" s="561"/>
      <c r="AF134" s="561"/>
      <c r="AG134" s="561"/>
      <c r="AH134" s="561"/>
      <c r="AI134" s="561"/>
      <c r="AJ134" s="561"/>
      <c r="AK134" s="561"/>
      <c r="AL134" s="561"/>
    </row>
    <row r="135" spans="1:38" ht="18">
      <c r="A135" s="561"/>
      <c r="B135" s="561"/>
      <c r="C135" s="561"/>
      <c r="D135" s="561"/>
      <c r="E135" s="561"/>
      <c r="F135" s="561"/>
      <c r="G135" s="561"/>
      <c r="H135" s="561"/>
      <c r="I135" s="561"/>
      <c r="J135" s="561"/>
      <c r="K135" s="561"/>
      <c r="L135" s="561"/>
      <c r="M135" s="561"/>
      <c r="N135" s="561"/>
      <c r="O135" s="561"/>
      <c r="P135" s="561"/>
      <c r="Q135" s="561"/>
      <c r="R135" s="561"/>
      <c r="S135" s="561"/>
      <c r="T135" s="561"/>
      <c r="U135" s="561"/>
      <c r="V135" s="561"/>
      <c r="W135" s="561"/>
      <c r="X135" s="561"/>
      <c r="Y135" s="561"/>
      <c r="Z135" s="561"/>
      <c r="AA135" s="561"/>
      <c r="AB135" s="561"/>
      <c r="AC135" s="561"/>
      <c r="AD135" s="561"/>
      <c r="AE135" s="561"/>
      <c r="AF135" s="561"/>
      <c r="AG135" s="561"/>
      <c r="AH135" s="561"/>
      <c r="AI135" s="561"/>
      <c r="AJ135" s="561"/>
      <c r="AK135" s="561"/>
      <c r="AL135" s="561"/>
    </row>
    <row r="136" spans="1:38" ht="18">
      <c r="A136" s="561"/>
      <c r="B136" s="561"/>
      <c r="C136" s="561"/>
      <c r="D136" s="561"/>
      <c r="E136" s="561"/>
      <c r="F136" s="561"/>
      <c r="G136" s="561"/>
      <c r="H136" s="561"/>
      <c r="I136" s="561"/>
      <c r="J136" s="561"/>
      <c r="K136" s="561"/>
      <c r="L136" s="561"/>
      <c r="M136" s="561"/>
      <c r="N136" s="561"/>
      <c r="O136" s="561"/>
      <c r="P136" s="561"/>
      <c r="Q136" s="561"/>
      <c r="R136" s="561"/>
      <c r="S136" s="561"/>
      <c r="T136" s="561"/>
      <c r="U136" s="561"/>
      <c r="V136" s="561"/>
      <c r="W136" s="561"/>
      <c r="X136" s="561"/>
      <c r="Y136" s="561"/>
      <c r="Z136" s="561"/>
      <c r="AA136" s="561"/>
      <c r="AB136" s="561"/>
      <c r="AC136" s="561"/>
      <c r="AD136" s="561"/>
      <c r="AE136" s="561"/>
      <c r="AF136" s="561"/>
      <c r="AG136" s="561"/>
      <c r="AH136" s="561"/>
      <c r="AI136" s="561"/>
      <c r="AJ136" s="561"/>
      <c r="AK136" s="561"/>
      <c r="AL136" s="561"/>
    </row>
    <row r="137" spans="1:38" ht="18">
      <c r="A137" s="561"/>
      <c r="B137" s="561"/>
      <c r="C137" s="561"/>
      <c r="D137" s="561"/>
      <c r="E137" s="561"/>
      <c r="F137" s="561"/>
      <c r="G137" s="561"/>
      <c r="H137" s="561"/>
      <c r="I137" s="561"/>
      <c r="J137" s="561"/>
      <c r="K137" s="561"/>
      <c r="L137" s="561"/>
      <c r="M137" s="561"/>
      <c r="N137" s="561"/>
      <c r="O137" s="561"/>
      <c r="P137" s="561"/>
      <c r="Q137" s="561"/>
      <c r="R137" s="561"/>
      <c r="S137" s="561"/>
      <c r="T137" s="561"/>
      <c r="U137" s="561"/>
      <c r="V137" s="561"/>
      <c r="W137" s="561"/>
      <c r="X137" s="561"/>
      <c r="Y137" s="561"/>
      <c r="Z137" s="561"/>
      <c r="AA137" s="561"/>
      <c r="AB137" s="561"/>
      <c r="AC137" s="561"/>
      <c r="AD137" s="561"/>
      <c r="AE137" s="561"/>
      <c r="AF137" s="561"/>
      <c r="AG137" s="561"/>
      <c r="AH137" s="561"/>
      <c r="AI137" s="561"/>
      <c r="AJ137" s="561"/>
      <c r="AK137" s="561"/>
      <c r="AL137" s="561"/>
    </row>
    <row r="138" spans="1:38" ht="18">
      <c r="A138" s="561"/>
      <c r="B138" s="561"/>
      <c r="C138" s="561"/>
      <c r="D138" s="561"/>
      <c r="E138" s="561"/>
      <c r="F138" s="561"/>
      <c r="G138" s="561"/>
      <c r="H138" s="561"/>
      <c r="I138" s="561"/>
      <c r="J138" s="561"/>
      <c r="K138" s="561"/>
      <c r="L138" s="561"/>
      <c r="M138" s="561"/>
      <c r="N138" s="561"/>
      <c r="O138" s="561"/>
      <c r="P138" s="561"/>
      <c r="Q138" s="561"/>
      <c r="R138" s="561"/>
      <c r="S138" s="561"/>
      <c r="T138" s="561"/>
      <c r="U138" s="561"/>
      <c r="V138" s="561"/>
      <c r="W138" s="561"/>
      <c r="X138" s="561"/>
      <c r="Y138" s="561"/>
      <c r="Z138" s="561"/>
      <c r="AA138" s="561"/>
      <c r="AB138" s="561"/>
      <c r="AC138" s="561"/>
      <c r="AD138" s="561"/>
      <c r="AE138" s="561"/>
      <c r="AF138" s="561"/>
      <c r="AG138" s="561"/>
      <c r="AH138" s="561"/>
      <c r="AI138" s="561"/>
      <c r="AJ138" s="561"/>
      <c r="AK138" s="561"/>
      <c r="AL138" s="561"/>
    </row>
    <row r="139" spans="1:38" ht="18">
      <c r="A139" s="561"/>
      <c r="B139" s="561"/>
      <c r="C139" s="561"/>
      <c r="D139" s="561"/>
      <c r="E139" s="561"/>
      <c r="F139" s="561"/>
      <c r="G139" s="561"/>
      <c r="H139" s="561"/>
      <c r="I139" s="561"/>
      <c r="J139" s="561"/>
      <c r="K139" s="561"/>
      <c r="L139" s="561"/>
      <c r="M139" s="561"/>
      <c r="N139" s="561"/>
      <c r="O139" s="561"/>
      <c r="P139" s="561"/>
      <c r="Q139" s="561"/>
      <c r="R139" s="561"/>
      <c r="S139" s="561"/>
      <c r="T139" s="561"/>
      <c r="U139" s="561"/>
      <c r="V139" s="561"/>
      <c r="W139" s="561"/>
      <c r="X139" s="561"/>
      <c r="Y139" s="561"/>
      <c r="Z139" s="561"/>
      <c r="AA139" s="561"/>
      <c r="AB139" s="561"/>
      <c r="AC139" s="561"/>
      <c r="AD139" s="561"/>
      <c r="AE139" s="561"/>
      <c r="AF139" s="561"/>
      <c r="AG139" s="561"/>
      <c r="AH139" s="561"/>
      <c r="AI139" s="561"/>
      <c r="AJ139" s="561"/>
      <c r="AK139" s="561"/>
      <c r="AL139" s="561"/>
    </row>
    <row r="140" spans="1:38" ht="18">
      <c r="A140" s="561"/>
      <c r="B140" s="561"/>
      <c r="C140" s="561"/>
      <c r="D140" s="561"/>
      <c r="E140" s="561"/>
      <c r="F140" s="561"/>
      <c r="G140" s="561"/>
      <c r="H140" s="561"/>
      <c r="I140" s="561"/>
      <c r="J140" s="561"/>
      <c r="K140" s="561"/>
      <c r="L140" s="561"/>
      <c r="M140" s="561"/>
      <c r="N140" s="561"/>
      <c r="O140" s="561"/>
      <c r="P140" s="561"/>
      <c r="Q140" s="561"/>
      <c r="R140" s="561"/>
      <c r="S140" s="561"/>
      <c r="T140" s="561"/>
      <c r="U140" s="561"/>
      <c r="V140" s="561"/>
      <c r="W140" s="561"/>
      <c r="X140" s="561"/>
      <c r="Y140" s="561"/>
      <c r="Z140" s="561"/>
      <c r="AA140" s="561"/>
      <c r="AB140" s="561"/>
      <c r="AC140" s="561"/>
      <c r="AD140" s="561"/>
      <c r="AE140" s="561"/>
      <c r="AF140" s="561"/>
      <c r="AG140" s="561"/>
      <c r="AH140" s="561"/>
      <c r="AI140" s="561"/>
      <c r="AJ140" s="561"/>
      <c r="AK140" s="561"/>
      <c r="AL140" s="561"/>
    </row>
    <row r="141" spans="1:38" ht="18">
      <c r="A141" s="561"/>
      <c r="B141" s="561"/>
      <c r="C141" s="561"/>
      <c r="D141" s="561"/>
      <c r="E141" s="561"/>
      <c r="F141" s="561"/>
      <c r="G141" s="561"/>
      <c r="H141" s="561"/>
      <c r="I141" s="561"/>
      <c r="J141" s="561"/>
      <c r="K141" s="561"/>
      <c r="L141" s="561"/>
      <c r="M141" s="561"/>
      <c r="N141" s="561"/>
      <c r="O141" s="561"/>
      <c r="P141" s="561"/>
      <c r="Q141" s="561"/>
      <c r="R141" s="561"/>
      <c r="S141" s="561"/>
      <c r="T141" s="561"/>
      <c r="U141" s="561"/>
      <c r="V141" s="561"/>
      <c r="W141" s="561"/>
      <c r="X141" s="561"/>
      <c r="Y141" s="561"/>
      <c r="Z141" s="561"/>
      <c r="AA141" s="561"/>
      <c r="AB141" s="561"/>
      <c r="AC141" s="561"/>
      <c r="AD141" s="561"/>
      <c r="AE141" s="561"/>
      <c r="AF141" s="561"/>
      <c r="AG141" s="561"/>
      <c r="AH141" s="561"/>
      <c r="AI141" s="561"/>
      <c r="AJ141" s="561"/>
      <c r="AK141" s="561"/>
      <c r="AL141" s="561"/>
    </row>
    <row r="142" spans="1:38" ht="18">
      <c r="A142" s="561"/>
      <c r="B142" s="561"/>
      <c r="C142" s="561"/>
      <c r="D142" s="561"/>
      <c r="E142" s="561"/>
      <c r="F142" s="561"/>
      <c r="G142" s="561"/>
      <c r="H142" s="561"/>
      <c r="I142" s="561"/>
      <c r="J142" s="561"/>
      <c r="K142" s="561"/>
      <c r="L142" s="561"/>
      <c r="M142" s="561"/>
      <c r="N142" s="561"/>
      <c r="O142" s="561"/>
      <c r="P142" s="561"/>
      <c r="Q142" s="561"/>
      <c r="R142" s="561"/>
      <c r="S142" s="561"/>
      <c r="T142" s="561"/>
      <c r="U142" s="561"/>
      <c r="V142" s="561"/>
      <c r="W142" s="561"/>
      <c r="X142" s="561"/>
      <c r="Y142" s="561"/>
      <c r="Z142" s="561"/>
      <c r="AA142" s="561"/>
      <c r="AB142" s="561"/>
      <c r="AC142" s="561"/>
      <c r="AD142" s="561"/>
      <c r="AE142" s="561"/>
      <c r="AF142" s="561"/>
      <c r="AG142" s="561"/>
      <c r="AH142" s="561"/>
      <c r="AI142" s="561"/>
      <c r="AJ142" s="561"/>
      <c r="AK142" s="561"/>
      <c r="AL142" s="561"/>
    </row>
    <row r="143" spans="1:38" ht="18">
      <c r="A143" s="561"/>
      <c r="B143" s="561"/>
      <c r="C143" s="561"/>
      <c r="D143" s="561"/>
      <c r="E143" s="561"/>
      <c r="F143" s="561"/>
      <c r="G143" s="561"/>
      <c r="H143" s="561"/>
      <c r="I143" s="561"/>
      <c r="J143" s="561"/>
      <c r="K143" s="561"/>
      <c r="L143" s="561"/>
      <c r="M143" s="561"/>
      <c r="N143" s="561"/>
      <c r="O143" s="561"/>
      <c r="P143" s="561"/>
      <c r="Q143" s="561"/>
      <c r="R143" s="561"/>
      <c r="S143" s="561"/>
      <c r="T143" s="561"/>
      <c r="U143" s="561"/>
      <c r="V143" s="561"/>
      <c r="W143" s="561"/>
      <c r="X143" s="561"/>
      <c r="Y143" s="561"/>
      <c r="Z143" s="561"/>
      <c r="AA143" s="561"/>
      <c r="AB143" s="561"/>
      <c r="AC143" s="561"/>
      <c r="AD143" s="561"/>
      <c r="AE143" s="561"/>
      <c r="AF143" s="561"/>
      <c r="AG143" s="561"/>
      <c r="AH143" s="561"/>
      <c r="AI143" s="561"/>
      <c r="AJ143" s="561"/>
      <c r="AK143" s="561"/>
      <c r="AL143" s="561"/>
    </row>
    <row r="144" spans="1:38" ht="18">
      <c r="A144" s="561"/>
      <c r="B144" s="561"/>
      <c r="C144" s="561"/>
      <c r="D144" s="561"/>
      <c r="E144" s="561"/>
      <c r="F144" s="561"/>
      <c r="G144" s="561"/>
      <c r="H144" s="561"/>
      <c r="I144" s="561"/>
      <c r="J144" s="561"/>
      <c r="K144" s="561"/>
      <c r="L144" s="561"/>
      <c r="M144" s="561"/>
      <c r="N144" s="561"/>
      <c r="O144" s="561"/>
      <c r="P144" s="561"/>
      <c r="Q144" s="561"/>
      <c r="R144" s="561"/>
      <c r="S144" s="561"/>
      <c r="T144" s="561"/>
      <c r="U144" s="561"/>
      <c r="V144" s="561"/>
      <c r="W144" s="561"/>
      <c r="X144" s="561"/>
      <c r="Y144" s="561"/>
      <c r="Z144" s="561"/>
      <c r="AA144" s="561"/>
      <c r="AB144" s="561"/>
      <c r="AC144" s="561"/>
      <c r="AD144" s="561"/>
      <c r="AE144" s="561"/>
      <c r="AF144" s="561"/>
      <c r="AG144" s="561"/>
      <c r="AH144" s="561"/>
      <c r="AI144" s="561"/>
      <c r="AJ144" s="561"/>
      <c r="AK144" s="561"/>
      <c r="AL144" s="561"/>
    </row>
    <row r="145" spans="1:38" ht="18">
      <c r="A145" s="561"/>
      <c r="B145" s="561"/>
      <c r="C145" s="561"/>
      <c r="D145" s="561"/>
      <c r="E145" s="561"/>
      <c r="F145" s="561"/>
      <c r="G145" s="561"/>
      <c r="H145" s="561"/>
      <c r="I145" s="561"/>
      <c r="J145" s="561"/>
      <c r="K145" s="561"/>
      <c r="L145" s="561"/>
      <c r="M145" s="561"/>
      <c r="N145" s="561"/>
      <c r="O145" s="561"/>
      <c r="P145" s="561"/>
      <c r="Q145" s="561"/>
      <c r="R145" s="561"/>
      <c r="S145" s="561"/>
      <c r="T145" s="561"/>
      <c r="U145" s="561"/>
      <c r="V145" s="561"/>
      <c r="W145" s="561"/>
      <c r="X145" s="561"/>
      <c r="Y145" s="561"/>
      <c r="Z145" s="561"/>
      <c r="AA145" s="561"/>
      <c r="AB145" s="561"/>
      <c r="AC145" s="561"/>
      <c r="AD145" s="561"/>
      <c r="AE145" s="561"/>
      <c r="AF145" s="561"/>
      <c r="AG145" s="561"/>
      <c r="AH145" s="561"/>
      <c r="AI145" s="561"/>
      <c r="AJ145" s="561"/>
      <c r="AK145" s="561"/>
      <c r="AL145" s="561"/>
    </row>
  </sheetData>
  <mergeCells count="84">
    <mergeCell ref="AG17:AL17"/>
    <mergeCell ref="A3:AL3"/>
    <mergeCell ref="AG5:AL7"/>
    <mergeCell ref="AG8:AL8"/>
    <mergeCell ref="AG9:AL9"/>
    <mergeCell ref="AG10:AL10"/>
    <mergeCell ref="AG11:AL11"/>
    <mergeCell ref="AG12:AL12"/>
    <mergeCell ref="AG13:AL13"/>
    <mergeCell ref="AG14:AL14"/>
    <mergeCell ref="AG15:AL15"/>
    <mergeCell ref="AG16:AL16"/>
    <mergeCell ref="AG38:AL38"/>
    <mergeCell ref="AG18:AL18"/>
    <mergeCell ref="AG19:AL19"/>
    <mergeCell ref="AG20:AL20"/>
    <mergeCell ref="AG21:AL21"/>
    <mergeCell ref="AG22:AL22"/>
    <mergeCell ref="AG23:AL23"/>
    <mergeCell ref="AG24:AL24"/>
    <mergeCell ref="AG25:AL27"/>
    <mergeCell ref="AG28:AL28"/>
    <mergeCell ref="A32:AL32"/>
    <mergeCell ref="AG34:AL37"/>
    <mergeCell ref="AG50:AL50"/>
    <mergeCell ref="AG39:AL39"/>
    <mergeCell ref="AG40:AL40"/>
    <mergeCell ref="AG41:AL41"/>
    <mergeCell ref="AG42:AL42"/>
    <mergeCell ref="AG43:AL43"/>
    <mergeCell ref="AG44:AL44"/>
    <mergeCell ref="AG45:AL45"/>
    <mergeCell ref="AG46:AL46"/>
    <mergeCell ref="AG47:AL47"/>
    <mergeCell ref="AG48:AL48"/>
    <mergeCell ref="AG49:AL49"/>
    <mergeCell ref="AG71:AL71"/>
    <mergeCell ref="AG51:AL51"/>
    <mergeCell ref="AG52:AL52"/>
    <mergeCell ref="AG53:AL53"/>
    <mergeCell ref="AG54:AL54"/>
    <mergeCell ref="AG55:AL57"/>
    <mergeCell ref="AG58:AL58"/>
    <mergeCell ref="A62:AL62"/>
    <mergeCell ref="AG64:AL67"/>
    <mergeCell ref="AG68:AL68"/>
    <mergeCell ref="AG69:AL69"/>
    <mergeCell ref="AG70:AL70"/>
    <mergeCell ref="AG83:AL83"/>
    <mergeCell ref="AG72:AL72"/>
    <mergeCell ref="AG73:AL73"/>
    <mergeCell ref="AG74:AL74"/>
    <mergeCell ref="AG75:AL75"/>
    <mergeCell ref="AG76:AL76"/>
    <mergeCell ref="AG77:AL77"/>
    <mergeCell ref="AG78:AL78"/>
    <mergeCell ref="AG79:AL79"/>
    <mergeCell ref="AG80:AL80"/>
    <mergeCell ref="AG81:AL81"/>
    <mergeCell ref="AG82:AL82"/>
    <mergeCell ref="AG104:AL104"/>
    <mergeCell ref="AG84:AL84"/>
    <mergeCell ref="AG85:AL87"/>
    <mergeCell ref="AG88:AL88"/>
    <mergeCell ref="A92:AL92"/>
    <mergeCell ref="AG94:AL97"/>
    <mergeCell ref="AG98:AL98"/>
    <mergeCell ref="AG99:AL99"/>
    <mergeCell ref="AG100:AL100"/>
    <mergeCell ref="AG101:AL101"/>
    <mergeCell ref="AG102:AL102"/>
    <mergeCell ref="AG103:AL103"/>
    <mergeCell ref="AG118:AL118"/>
    <mergeCell ref="AG105:AL105"/>
    <mergeCell ref="AG106:AL106"/>
    <mergeCell ref="AG107:AL107"/>
    <mergeCell ref="AG108:AL108"/>
    <mergeCell ref="AG109:AL109"/>
    <mergeCell ref="AG110:AL110"/>
    <mergeCell ref="AG111:AL111"/>
    <mergeCell ref="AG112:AL112"/>
    <mergeCell ref="AG113:AL113"/>
    <mergeCell ref="AG114:AL114"/>
    <mergeCell ref="AG115:AL117"/>
  </mergeCells>
  <printOptions horizontalCentered="1" verticalCentered="1"/>
  <pageMargins left="0.27" right="0.14000000000000001" top="0.15748031496063" bottom="0.196850393700787" header="0.25" footer="0.19"/>
  <pageSetup paperSize="5" scale="85" orientation="landscape" horizontalDpi="4294967294" verticalDpi="300" r:id="rId1"/>
  <headerFooter alignWithMargins="0">
    <oddHeader>&amp;C&amp;"Bookman Old Style,Regular"&amp;12- 23 -</oddHead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V121"/>
  <sheetViews>
    <sheetView view="pageBreakPreview" topLeftCell="A12" zoomScale="115" zoomScaleNormal="100" zoomScaleSheetLayoutView="115" workbookViewId="0">
      <selection activeCell="Q16" sqref="Q16"/>
    </sheetView>
  </sheetViews>
  <sheetFormatPr baseColWidth="10" defaultColWidth="9.1640625" defaultRowHeight="13"/>
  <cols>
    <col min="1" max="1" width="2" style="1" customWidth="1"/>
    <col min="2" max="2" width="5.33203125" style="2" customWidth="1"/>
    <col min="3" max="3" width="11" style="1" customWidth="1"/>
    <col min="4" max="4" width="4.5" style="1" customWidth="1"/>
    <col min="5" max="5" width="15.1640625" style="1" customWidth="1"/>
    <col min="6" max="6" width="12.1640625" style="1" customWidth="1"/>
    <col min="7" max="7" width="23.5" style="1" customWidth="1"/>
    <col min="8" max="8" width="2.33203125" style="1" customWidth="1"/>
    <col min="9" max="9" width="3.5" style="1" customWidth="1"/>
    <col min="10" max="10" width="9.6640625" style="3" customWidth="1"/>
    <col min="11" max="12" width="4" style="1" customWidth="1"/>
    <col min="13" max="13" width="13.33203125" style="3" customWidth="1"/>
    <col min="14" max="14" width="7.5" style="1" customWidth="1"/>
    <col min="15" max="15" width="5.83203125" style="1" customWidth="1"/>
    <col min="16" max="16" width="9.1640625" style="4"/>
    <col min="17" max="20" width="9.1640625" style="1"/>
    <col min="21" max="21" width="9.83203125" style="1" customWidth="1"/>
    <col min="22" max="16384" width="9.1640625" style="1"/>
  </cols>
  <sheetData>
    <row r="1" spans="2:14" ht="15" customHeight="1">
      <c r="B1" s="1403" t="s">
        <v>244</v>
      </c>
      <c r="C1" s="1403"/>
      <c r="D1" s="1403"/>
      <c r="E1" s="1403"/>
      <c r="F1" s="1403"/>
      <c r="G1" s="1403"/>
      <c r="H1" s="1403"/>
      <c r="I1" s="1403"/>
      <c r="J1" s="1403"/>
      <c r="K1" s="1403"/>
      <c r="L1" s="1403"/>
      <c r="M1" s="1403"/>
      <c r="N1" s="1403"/>
    </row>
    <row r="2" spans="2:14" ht="15" customHeight="1"/>
    <row r="3" spans="2:14" ht="15" customHeight="1">
      <c r="B3" s="5" t="s">
        <v>126</v>
      </c>
      <c r="D3" s="2"/>
      <c r="E3" s="5" t="str">
        <f>'9.RAB.'!C3</f>
        <v>: Sumber Air Bersih</v>
      </c>
      <c r="F3" s="5"/>
      <c r="G3" s="5"/>
      <c r="H3" s="5"/>
      <c r="I3" s="5"/>
      <c r="J3" s="5"/>
      <c r="K3" s="5"/>
    </row>
    <row r="4" spans="2:14" ht="15" customHeight="1">
      <c r="B4" s="5" t="s">
        <v>127</v>
      </c>
      <c r="D4" s="2"/>
      <c r="E4" s="6" t="str">
        <f>'9.RAB.'!C4</f>
        <v>: Dusun…</v>
      </c>
      <c r="F4" s="5"/>
      <c r="G4" s="5"/>
      <c r="I4" s="5"/>
      <c r="J4" s="5"/>
      <c r="K4" s="5"/>
    </row>
    <row r="5" spans="2:14" ht="15" customHeight="1">
      <c r="B5" s="5"/>
      <c r="D5" s="2"/>
      <c r="E5" s="5" t="str">
        <f>'9.RAB.'!C5</f>
        <v>: Desa bbb</v>
      </c>
      <c r="F5" s="5"/>
      <c r="G5" s="5"/>
      <c r="I5" s="5"/>
      <c r="J5" s="5"/>
      <c r="K5" s="5"/>
    </row>
    <row r="6" spans="2:14" ht="15" customHeight="1">
      <c r="B6" s="5"/>
      <c r="D6" s="2"/>
      <c r="E6" s="5" t="str">
        <f>'9.RAB.'!C6</f>
        <v>: Kecamatan aaaaa</v>
      </c>
      <c r="F6" s="5"/>
      <c r="G6" s="5"/>
      <c r="I6" s="5"/>
      <c r="J6" s="5"/>
      <c r="K6" s="5"/>
    </row>
    <row r="7" spans="2:14" ht="15" customHeight="1">
      <c r="B7" s="5" t="s">
        <v>128</v>
      </c>
      <c r="D7" s="2"/>
      <c r="E7" s="5" t="str">
        <f>'9.RAB.'!C7</f>
        <v>: 2021</v>
      </c>
      <c r="F7" s="5"/>
      <c r="G7" s="5"/>
      <c r="I7" s="5"/>
      <c r="J7" s="5"/>
      <c r="K7" s="5"/>
    </row>
    <row r="8" spans="2:14" ht="15" customHeight="1">
      <c r="B8" s="5" t="s">
        <v>129</v>
      </c>
      <c r="D8" s="2"/>
      <c r="E8" s="5">
        <f>'9.RAB.'!C8</f>
        <v>0</v>
      </c>
      <c r="F8" s="5"/>
      <c r="G8" s="5"/>
      <c r="I8" s="5"/>
      <c r="J8" s="5"/>
      <c r="K8" s="5"/>
    </row>
    <row r="9" spans="2:14" ht="15" customHeight="1"/>
    <row r="10" spans="2:14" ht="15" customHeight="1">
      <c r="B10" s="7" t="s">
        <v>221</v>
      </c>
      <c r="C10" s="1404" t="s">
        <v>245</v>
      </c>
      <c r="D10" s="1405"/>
      <c r="E10" s="1405"/>
      <c r="F10" s="1405"/>
      <c r="G10" s="1405"/>
      <c r="H10" s="1405"/>
      <c r="I10" s="1405"/>
      <c r="J10" s="1405"/>
      <c r="K10" s="1405"/>
      <c r="L10" s="1405"/>
      <c r="M10" s="1405"/>
      <c r="N10" s="1406"/>
    </row>
    <row r="11" spans="2:14" ht="15" customHeight="1">
      <c r="B11" s="8">
        <v>1</v>
      </c>
      <c r="C11" s="527" t="s">
        <v>132</v>
      </c>
      <c r="D11" s="9"/>
      <c r="E11" s="10"/>
      <c r="F11" s="10"/>
      <c r="G11" s="10"/>
      <c r="H11" s="10" t="s">
        <v>246</v>
      </c>
      <c r="I11" s="10"/>
      <c r="J11" s="10"/>
      <c r="K11" s="29"/>
      <c r="L11" s="29"/>
      <c r="M11" s="29"/>
      <c r="N11" s="30"/>
    </row>
    <row r="12" spans="2:14" ht="15" customHeight="1">
      <c r="B12" s="11"/>
      <c r="C12" s="12" t="s">
        <v>247</v>
      </c>
      <c r="D12" s="13"/>
      <c r="E12" s="13"/>
      <c r="F12" s="13"/>
      <c r="G12" s="13"/>
      <c r="H12" s="13"/>
      <c r="I12" s="13"/>
      <c r="J12" s="13"/>
      <c r="K12" s="31"/>
      <c r="L12" s="31"/>
      <c r="M12" s="31"/>
      <c r="N12" s="32"/>
    </row>
    <row r="13" spans="2:14" ht="15" customHeight="1">
      <c r="B13" s="11"/>
      <c r="C13" s="14">
        <v>0.7</v>
      </c>
      <c r="D13" s="13" t="s">
        <v>248</v>
      </c>
      <c r="E13" s="13" t="s">
        <v>120</v>
      </c>
      <c r="F13" s="13"/>
      <c r="G13" s="13"/>
      <c r="H13" s="528" t="s">
        <v>249</v>
      </c>
      <c r="I13" s="13" t="s">
        <v>250</v>
      </c>
      <c r="J13" s="33">
        <f>'Harga Satuan'!K182</f>
        <v>110000</v>
      </c>
      <c r="K13" s="528" t="s">
        <v>251</v>
      </c>
      <c r="L13" s="13" t="s">
        <v>250</v>
      </c>
      <c r="M13" s="33">
        <f>SUM(C13*J13)</f>
        <v>77000</v>
      </c>
      <c r="N13" s="32"/>
    </row>
    <row r="14" spans="2:14" ht="15" customHeight="1">
      <c r="B14" s="15"/>
      <c r="C14" s="16"/>
      <c r="D14" s="17"/>
      <c r="E14" s="18"/>
      <c r="F14" s="18"/>
      <c r="G14" s="18"/>
      <c r="H14" s="18"/>
      <c r="I14" s="18"/>
      <c r="J14" s="34" t="s">
        <v>252</v>
      </c>
      <c r="K14" s="529" t="s">
        <v>251</v>
      </c>
      <c r="L14" s="36" t="s">
        <v>250</v>
      </c>
      <c r="M14" s="37">
        <f>SUM(M13:M13)</f>
        <v>77000</v>
      </c>
      <c r="N14" s="38"/>
    </row>
    <row r="15" spans="2:14" ht="15" customHeight="1">
      <c r="B15" s="19">
        <v>2</v>
      </c>
      <c r="C15" s="13" t="s">
        <v>134</v>
      </c>
      <c r="D15" s="13"/>
      <c r="E15" s="13"/>
      <c r="F15" s="13"/>
      <c r="G15" s="13"/>
      <c r="H15" s="13" t="s">
        <v>253</v>
      </c>
      <c r="I15" s="13"/>
      <c r="J15" s="39"/>
      <c r="K15" s="13"/>
      <c r="L15" s="13"/>
      <c r="M15" s="39"/>
      <c r="N15" s="40"/>
    </row>
    <row r="16" spans="2:14" ht="15" customHeight="1">
      <c r="B16" s="19"/>
      <c r="C16" s="13" t="s">
        <v>174</v>
      </c>
      <c r="D16" s="13"/>
      <c r="E16" s="13"/>
      <c r="F16" s="13"/>
      <c r="G16" s="13"/>
      <c r="H16" s="13"/>
      <c r="I16" s="13"/>
      <c r="J16" s="39"/>
      <c r="K16" s="13"/>
      <c r="L16" s="13"/>
      <c r="M16" s="39"/>
      <c r="N16" s="40"/>
    </row>
    <row r="17" spans="2:22" ht="15" customHeight="1">
      <c r="B17" s="19"/>
      <c r="C17" s="20">
        <v>1.2</v>
      </c>
      <c r="D17" s="13" t="s">
        <v>254</v>
      </c>
      <c r="E17" s="13" t="s">
        <v>255</v>
      </c>
      <c r="F17" s="13"/>
      <c r="G17" s="13"/>
      <c r="H17" s="13" t="s">
        <v>256</v>
      </c>
      <c r="I17" s="13" t="s">
        <v>250</v>
      </c>
      <c r="J17" s="39">
        <f>'Harga Satuan'!J117</f>
        <v>150000</v>
      </c>
      <c r="K17" s="13" t="s">
        <v>146</v>
      </c>
      <c r="L17" s="18" t="s">
        <v>250</v>
      </c>
      <c r="M17" s="41">
        <f>J17*C17</f>
        <v>180000</v>
      </c>
      <c r="N17" s="40"/>
    </row>
    <row r="18" spans="2:22" ht="15" customHeight="1">
      <c r="B18" s="19"/>
      <c r="C18" s="20"/>
      <c r="D18" s="13"/>
      <c r="E18" s="13"/>
      <c r="F18" s="13"/>
      <c r="G18" s="13"/>
      <c r="H18" s="13"/>
      <c r="I18" s="13"/>
      <c r="J18" s="39"/>
      <c r="K18" s="13"/>
      <c r="L18" s="13" t="s">
        <v>250</v>
      </c>
      <c r="M18" s="39">
        <f>SUM(M17)</f>
        <v>180000</v>
      </c>
      <c r="N18" s="40"/>
      <c r="P18" s="42" t="s">
        <v>257</v>
      </c>
      <c r="Q18" s="42"/>
      <c r="R18" s="42"/>
      <c r="S18" s="42"/>
      <c r="T18" s="42"/>
      <c r="U18" s="42"/>
      <c r="V18" s="64"/>
    </row>
    <row r="19" spans="2:22" ht="15" customHeight="1">
      <c r="B19" s="19"/>
      <c r="C19" s="20" t="s">
        <v>258</v>
      </c>
      <c r="D19" s="13"/>
      <c r="E19" s="13"/>
      <c r="F19" s="13"/>
      <c r="G19" s="13"/>
      <c r="H19" s="13"/>
      <c r="I19" s="13"/>
      <c r="J19" s="39"/>
      <c r="K19" s="13"/>
      <c r="L19" s="13"/>
      <c r="M19" s="39"/>
      <c r="N19" s="40"/>
      <c r="P19" s="43" t="s">
        <v>188</v>
      </c>
      <c r="Q19" s="65" t="s">
        <v>259</v>
      </c>
      <c r="R19" s="43" t="s">
        <v>223</v>
      </c>
      <c r="S19" s="66" t="s">
        <v>260</v>
      </c>
      <c r="T19" s="67" t="s">
        <v>261</v>
      </c>
      <c r="U19" s="68" t="s">
        <v>262</v>
      </c>
    </row>
    <row r="20" spans="2:22" ht="15" customHeight="1">
      <c r="B20" s="19"/>
      <c r="C20" s="20">
        <v>0.3</v>
      </c>
      <c r="D20" s="13" t="s">
        <v>248</v>
      </c>
      <c r="E20" s="13" t="s">
        <v>120</v>
      </c>
      <c r="F20" s="13"/>
      <c r="G20" s="13"/>
      <c r="H20" s="13" t="s">
        <v>256</v>
      </c>
      <c r="I20" s="13" t="s">
        <v>250</v>
      </c>
      <c r="J20" s="39">
        <f>'Harga Satuan'!K182</f>
        <v>110000</v>
      </c>
      <c r="K20" s="13" t="s">
        <v>146</v>
      </c>
      <c r="L20" s="18" t="s">
        <v>250</v>
      </c>
      <c r="M20" s="41">
        <f>J20*C20</f>
        <v>33000</v>
      </c>
      <c r="N20" s="40"/>
      <c r="P20" s="43">
        <v>2</v>
      </c>
      <c r="Q20" s="65">
        <v>3</v>
      </c>
      <c r="R20" s="43">
        <v>4</v>
      </c>
      <c r="S20" s="69">
        <v>5</v>
      </c>
      <c r="T20" s="43">
        <v>6</v>
      </c>
      <c r="U20" s="70">
        <v>7</v>
      </c>
    </row>
    <row r="21" spans="2:22" ht="15" customHeight="1">
      <c r="B21" s="19"/>
      <c r="C21" s="13"/>
      <c r="D21" s="13"/>
      <c r="E21" s="13"/>
      <c r="F21" s="13"/>
      <c r="G21" s="13"/>
      <c r="H21" s="13"/>
      <c r="I21" s="13"/>
      <c r="J21" s="39"/>
      <c r="K21" s="13"/>
      <c r="L21" s="13" t="s">
        <v>250</v>
      </c>
      <c r="M21" s="39">
        <f>SUM(M20)</f>
        <v>33000</v>
      </c>
      <c r="N21" s="40"/>
      <c r="P21" s="44" t="s">
        <v>263</v>
      </c>
      <c r="Q21" s="65"/>
      <c r="R21" s="43"/>
      <c r="S21" s="66"/>
      <c r="T21" s="44"/>
      <c r="U21" s="71"/>
    </row>
    <row r="22" spans="2:22" ht="15" customHeight="1">
      <c r="B22" s="21"/>
      <c r="C22" s="18"/>
      <c r="D22" s="18"/>
      <c r="E22" s="18"/>
      <c r="F22" s="18"/>
      <c r="G22" s="18"/>
      <c r="H22" s="22"/>
      <c r="I22" s="22"/>
      <c r="J22" s="34" t="s">
        <v>264</v>
      </c>
      <c r="K22" s="35" t="s">
        <v>146</v>
      </c>
      <c r="L22" s="35" t="s">
        <v>250</v>
      </c>
      <c r="M22" s="45">
        <f>SUM(M21,M18)</f>
        <v>213000</v>
      </c>
      <c r="N22" s="46"/>
      <c r="P22" s="47" t="s">
        <v>120</v>
      </c>
      <c r="Q22" s="72" t="s">
        <v>265</v>
      </c>
      <c r="R22" s="73" t="s">
        <v>138</v>
      </c>
      <c r="S22" s="74">
        <v>0.25</v>
      </c>
      <c r="T22" s="75">
        <v>76000</v>
      </c>
      <c r="U22" s="75"/>
    </row>
    <row r="23" spans="2:22" ht="15" customHeight="1">
      <c r="B23" s="8">
        <v>3</v>
      </c>
      <c r="C23" s="1407" t="s">
        <v>266</v>
      </c>
      <c r="D23" s="1408"/>
      <c r="E23" s="1408"/>
      <c r="F23" s="1408"/>
      <c r="G23" s="1408"/>
      <c r="H23" s="1408"/>
      <c r="I23" s="1408"/>
      <c r="J23" s="48"/>
      <c r="K23" s="10"/>
      <c r="L23" s="10"/>
      <c r="M23" s="48"/>
      <c r="N23" s="49"/>
      <c r="P23" s="47" t="s">
        <v>148</v>
      </c>
      <c r="Q23" s="72" t="s">
        <v>267</v>
      </c>
      <c r="R23" s="73" t="s">
        <v>138</v>
      </c>
      <c r="S23" s="74">
        <v>0.5</v>
      </c>
      <c r="T23" s="75">
        <v>87000</v>
      </c>
      <c r="U23" s="75"/>
    </row>
    <row r="24" spans="2:22" ht="15" customHeight="1">
      <c r="B24" s="19"/>
      <c r="C24" s="13" t="s">
        <v>268</v>
      </c>
      <c r="D24" s="13"/>
      <c r="E24" s="13"/>
      <c r="F24" s="13"/>
      <c r="G24" s="13"/>
      <c r="H24" s="13"/>
      <c r="I24" s="13"/>
      <c r="J24" s="39"/>
      <c r="K24" s="13"/>
      <c r="L24" s="13"/>
      <c r="M24" s="39"/>
      <c r="N24" s="40"/>
      <c r="P24" s="47" t="s">
        <v>122</v>
      </c>
      <c r="Q24" s="72" t="s">
        <v>269</v>
      </c>
      <c r="R24" s="73" t="s">
        <v>138</v>
      </c>
      <c r="S24" s="74">
        <v>0.05</v>
      </c>
      <c r="T24" s="75">
        <v>109000</v>
      </c>
      <c r="U24" s="75"/>
    </row>
    <row r="25" spans="2:22" ht="15" customHeight="1">
      <c r="B25" s="19"/>
      <c r="C25" s="20">
        <v>33</v>
      </c>
      <c r="D25" s="13" t="s">
        <v>231</v>
      </c>
      <c r="E25" s="13" t="s">
        <v>270</v>
      </c>
      <c r="F25" s="13"/>
      <c r="G25" s="13"/>
      <c r="H25" s="13" t="s">
        <v>256</v>
      </c>
      <c r="I25" s="13" t="s">
        <v>250</v>
      </c>
      <c r="J25" s="39" t="e">
        <f>'Harga Satuan'!#REF!</f>
        <v>#REF!</v>
      </c>
      <c r="K25" s="13" t="s">
        <v>146</v>
      </c>
      <c r="L25" s="13" t="s">
        <v>250</v>
      </c>
      <c r="M25" s="39" t="e">
        <f>J25*C25</f>
        <v>#REF!</v>
      </c>
      <c r="N25" s="40"/>
      <c r="P25" s="47" t="s">
        <v>124</v>
      </c>
      <c r="Q25" s="72" t="s">
        <v>271</v>
      </c>
      <c r="R25" s="73" t="s">
        <v>138</v>
      </c>
      <c r="S25" s="74">
        <v>1.2999999999999999E-3</v>
      </c>
      <c r="T25" s="75">
        <v>126000</v>
      </c>
      <c r="U25" s="75"/>
    </row>
    <row r="26" spans="2:22" ht="15" customHeight="1">
      <c r="B26" s="19"/>
      <c r="C26" s="20">
        <v>1E-3</v>
      </c>
      <c r="D26" s="13" t="s">
        <v>254</v>
      </c>
      <c r="E26" s="13" t="str">
        <f>E17</f>
        <v>Pasir cor</v>
      </c>
      <c r="F26" s="13"/>
      <c r="G26" s="13"/>
      <c r="H26" s="13" t="s">
        <v>256</v>
      </c>
      <c r="I26" s="13" t="s">
        <v>250</v>
      </c>
      <c r="J26" s="39">
        <f>J17</f>
        <v>150000</v>
      </c>
      <c r="K26" s="13" t="s">
        <v>146</v>
      </c>
      <c r="L26" s="18" t="s">
        <v>250</v>
      </c>
      <c r="M26" s="41">
        <f>J26*C26</f>
        <v>150</v>
      </c>
      <c r="N26" s="40"/>
      <c r="P26" s="1409" t="s">
        <v>272</v>
      </c>
      <c r="Q26" s="1410"/>
      <c r="R26" s="1410"/>
      <c r="S26" s="1410"/>
      <c r="T26" s="1411"/>
      <c r="U26" s="75"/>
    </row>
    <row r="27" spans="2:22" ht="15" customHeight="1">
      <c r="B27" s="19"/>
      <c r="C27" s="20"/>
      <c r="D27" s="13"/>
      <c r="E27" s="13"/>
      <c r="F27" s="13"/>
      <c r="G27" s="13"/>
      <c r="H27" s="13"/>
      <c r="I27" s="13"/>
      <c r="J27" s="39"/>
      <c r="K27" s="13"/>
      <c r="L27" s="13" t="s">
        <v>250</v>
      </c>
      <c r="M27" s="39" t="e">
        <f>SUM(M25:M26)</f>
        <v>#REF!</v>
      </c>
      <c r="N27" s="40"/>
      <c r="P27" s="50" t="s">
        <v>145</v>
      </c>
      <c r="Q27" s="65"/>
      <c r="R27" s="76"/>
      <c r="S27" s="77"/>
      <c r="T27" s="50"/>
      <c r="U27" s="71"/>
    </row>
    <row r="28" spans="2:22" ht="15" customHeight="1">
      <c r="B28" s="19"/>
      <c r="C28" s="20" t="s">
        <v>258</v>
      </c>
      <c r="D28" s="13"/>
      <c r="E28" s="13"/>
      <c r="F28" s="13"/>
      <c r="G28" s="13"/>
      <c r="H28" s="13"/>
      <c r="I28" s="13"/>
      <c r="J28" s="39"/>
      <c r="K28" s="13"/>
      <c r="L28" s="13"/>
      <c r="M28" s="39"/>
      <c r="N28" s="40"/>
      <c r="O28" s="51">
        <f>T28/33</f>
        <v>1818.1818181818182</v>
      </c>
      <c r="P28" s="52" t="s">
        <v>273</v>
      </c>
      <c r="Q28" s="78" t="s">
        <v>274</v>
      </c>
      <c r="R28" s="79" t="s">
        <v>169</v>
      </c>
      <c r="S28" s="80">
        <v>1.01</v>
      </c>
      <c r="T28" s="75">
        <v>60000</v>
      </c>
      <c r="U28" s="75"/>
    </row>
    <row r="29" spans="2:22" ht="15" customHeight="1">
      <c r="B29" s="19"/>
      <c r="C29" s="20">
        <f>T78</f>
        <v>0.25</v>
      </c>
      <c r="D29" s="13" t="s">
        <v>121</v>
      </c>
      <c r="E29" s="13" t="s">
        <v>120</v>
      </c>
      <c r="F29" s="13"/>
      <c r="G29" s="13"/>
      <c r="H29" s="13" t="s">
        <v>256</v>
      </c>
      <c r="I29" s="13" t="s">
        <v>250</v>
      </c>
      <c r="J29" s="39">
        <f>'Harga Satuan'!K182</f>
        <v>110000</v>
      </c>
      <c r="K29" s="13" t="s">
        <v>146</v>
      </c>
      <c r="L29" s="13" t="s">
        <v>250</v>
      </c>
      <c r="M29" s="39">
        <f>J29*C29</f>
        <v>27500</v>
      </c>
      <c r="N29" s="40"/>
      <c r="P29" s="53" t="s">
        <v>275</v>
      </c>
      <c r="Q29" s="81" t="s">
        <v>276</v>
      </c>
      <c r="R29" s="79" t="s">
        <v>133</v>
      </c>
      <c r="S29" s="80">
        <v>0.05</v>
      </c>
      <c r="T29" s="75">
        <v>429000</v>
      </c>
      <c r="U29" s="75"/>
    </row>
    <row r="30" spans="2:22" ht="15" customHeight="1">
      <c r="B30" s="19"/>
      <c r="C30" s="20">
        <f>T79</f>
        <v>0.5</v>
      </c>
      <c r="D30" s="13" t="s">
        <v>121</v>
      </c>
      <c r="E30" s="13" t="s">
        <v>277</v>
      </c>
      <c r="F30" s="13"/>
      <c r="G30" s="13"/>
      <c r="H30" s="13" t="s">
        <v>256</v>
      </c>
      <c r="I30" s="13" t="s">
        <v>250</v>
      </c>
      <c r="J30" s="39">
        <f>'Harga Satuan'!J178</f>
        <v>120000</v>
      </c>
      <c r="K30" s="13" t="s">
        <v>146</v>
      </c>
      <c r="L30" s="13" t="s">
        <v>250</v>
      </c>
      <c r="M30" s="39">
        <f>J30*C30</f>
        <v>60000</v>
      </c>
      <c r="N30" s="40"/>
    </row>
    <row r="31" spans="2:22" ht="15" customHeight="1">
      <c r="B31" s="19"/>
      <c r="C31" s="23">
        <f>T81</f>
        <v>1.2999999999999999E-3</v>
      </c>
      <c r="D31" s="13" t="s">
        <v>121</v>
      </c>
      <c r="E31" s="13" t="s">
        <v>124</v>
      </c>
      <c r="F31" s="13"/>
      <c r="G31" s="13"/>
      <c r="H31" s="13" t="s">
        <v>256</v>
      </c>
      <c r="I31" s="13" t="s">
        <v>250</v>
      </c>
      <c r="J31" s="39">
        <f>'Harga Satuan'!J179</f>
        <v>150000</v>
      </c>
      <c r="K31" s="13" t="s">
        <v>146</v>
      </c>
      <c r="L31" s="13" t="s">
        <v>250</v>
      </c>
      <c r="M31" s="39">
        <f>J31*C31</f>
        <v>195</v>
      </c>
      <c r="N31" s="40"/>
      <c r="P31" s="1412" t="s">
        <v>278</v>
      </c>
      <c r="Q31" s="1412"/>
      <c r="R31" s="1412"/>
      <c r="S31" s="1412"/>
      <c r="T31" s="1412"/>
      <c r="U31" s="1412"/>
      <c r="V31" s="1412"/>
    </row>
    <row r="32" spans="2:22" ht="15" customHeight="1">
      <c r="B32" s="19"/>
      <c r="C32" s="23"/>
      <c r="D32" s="13"/>
      <c r="E32" s="13"/>
      <c r="F32" s="13"/>
      <c r="G32" s="13"/>
      <c r="H32" s="13"/>
      <c r="I32" s="13"/>
      <c r="J32" s="39"/>
      <c r="K32" s="13"/>
      <c r="L32" s="13" t="s">
        <v>250</v>
      </c>
      <c r="M32" s="39">
        <f>SUM(M29:M30)</f>
        <v>87500</v>
      </c>
      <c r="N32" s="40"/>
      <c r="P32" s="43" t="s">
        <v>188</v>
      </c>
      <c r="Q32" s="65" t="s">
        <v>259</v>
      </c>
      <c r="R32" s="43" t="s">
        <v>223</v>
      </c>
      <c r="S32" s="66" t="s">
        <v>260</v>
      </c>
      <c r="T32" s="67" t="s">
        <v>261</v>
      </c>
      <c r="V32" s="68" t="s">
        <v>262</v>
      </c>
    </row>
    <row r="33" spans="2:22" ht="15" customHeight="1">
      <c r="B33" s="24"/>
      <c r="C33" s="25"/>
      <c r="D33" s="25"/>
      <c r="E33" s="25"/>
      <c r="F33" s="25"/>
      <c r="G33" s="25"/>
      <c r="H33" s="25"/>
      <c r="I33" s="25"/>
      <c r="J33" s="54" t="s">
        <v>264</v>
      </c>
      <c r="K33" s="55" t="s">
        <v>146</v>
      </c>
      <c r="L33" s="55" t="s">
        <v>250</v>
      </c>
      <c r="M33" s="56" t="e">
        <f>SUM(M27,M32)</f>
        <v>#REF!</v>
      </c>
      <c r="N33" s="57"/>
      <c r="P33" s="43">
        <v>2</v>
      </c>
      <c r="Q33" s="65">
        <v>3</v>
      </c>
      <c r="R33" s="43">
        <v>4</v>
      </c>
      <c r="S33" s="69">
        <v>5</v>
      </c>
      <c r="T33" s="43">
        <v>6</v>
      </c>
      <c r="V33" s="70">
        <v>7</v>
      </c>
    </row>
    <row r="34" spans="2:22" ht="15" customHeight="1">
      <c r="B34" s="19">
        <v>4</v>
      </c>
      <c r="C34" s="13" t="s">
        <v>136</v>
      </c>
      <c r="D34" s="13"/>
      <c r="E34" s="13"/>
      <c r="F34" s="13"/>
      <c r="G34" s="13"/>
      <c r="H34" s="13" t="s">
        <v>279</v>
      </c>
      <c r="I34" s="13"/>
      <c r="J34" s="39"/>
      <c r="K34" s="13"/>
      <c r="L34" s="13"/>
      <c r="M34" s="39"/>
      <c r="N34" s="40"/>
      <c r="P34" s="44" t="s">
        <v>263</v>
      </c>
      <c r="Q34" s="65"/>
      <c r="R34" s="43"/>
      <c r="S34" s="66"/>
      <c r="T34" s="44"/>
      <c r="V34" s="71"/>
    </row>
    <row r="35" spans="2:22" ht="15" customHeight="1">
      <c r="B35" s="19"/>
      <c r="C35" s="13" t="s">
        <v>280</v>
      </c>
      <c r="D35" s="13"/>
      <c r="E35" s="13"/>
      <c r="F35" s="13"/>
      <c r="G35" s="13"/>
      <c r="H35" s="13"/>
      <c r="I35" s="13"/>
      <c r="J35" s="39"/>
      <c r="K35" s="13"/>
      <c r="L35" s="13"/>
      <c r="M35" s="39"/>
      <c r="N35" s="40"/>
      <c r="P35" s="47" t="s">
        <v>120</v>
      </c>
      <c r="Q35" s="72" t="s">
        <v>265</v>
      </c>
      <c r="R35" s="73" t="s">
        <v>138</v>
      </c>
      <c r="S35" s="74">
        <v>0.5</v>
      </c>
      <c r="T35" s="75">
        <v>76000</v>
      </c>
      <c r="V35" s="75"/>
    </row>
    <row r="36" spans="2:22" ht="15" customHeight="1">
      <c r="B36" s="19"/>
      <c r="C36" s="20">
        <v>3.2</v>
      </c>
      <c r="D36" s="13" t="s">
        <v>115</v>
      </c>
      <c r="E36" s="13" t="s">
        <v>281</v>
      </c>
      <c r="F36" s="13"/>
      <c r="G36" s="13"/>
      <c r="H36" s="13" t="s">
        <v>256</v>
      </c>
      <c r="I36" s="13" t="s">
        <v>250</v>
      </c>
      <c r="J36" s="39" t="e">
        <f>'Harga Satuan'!#REF!</f>
        <v>#REF!</v>
      </c>
      <c r="K36" s="13" t="s">
        <v>146</v>
      </c>
      <c r="L36" s="13" t="s">
        <v>250</v>
      </c>
      <c r="M36" s="39" t="e">
        <f>J36*C36</f>
        <v>#REF!</v>
      </c>
      <c r="N36" s="40"/>
      <c r="P36" s="47" t="s">
        <v>148</v>
      </c>
      <c r="Q36" s="72" t="s">
        <v>267</v>
      </c>
      <c r="R36" s="73" t="s">
        <v>138</v>
      </c>
      <c r="S36" s="74">
        <v>0.5</v>
      </c>
      <c r="T36" s="75">
        <v>87000</v>
      </c>
      <c r="V36" s="75"/>
    </row>
    <row r="37" spans="2:22" ht="15" customHeight="1">
      <c r="B37" s="19"/>
      <c r="C37" s="20">
        <v>1E-3</v>
      </c>
      <c r="D37" s="13" t="s">
        <v>254</v>
      </c>
      <c r="E37" s="13" t="str">
        <f>E26</f>
        <v>Pasir cor</v>
      </c>
      <c r="F37" s="13"/>
      <c r="G37" s="13"/>
      <c r="H37" s="13" t="s">
        <v>256</v>
      </c>
      <c r="I37" s="13" t="s">
        <v>250</v>
      </c>
      <c r="J37" s="39">
        <f>J26</f>
        <v>150000</v>
      </c>
      <c r="K37" s="13" t="s">
        <v>146</v>
      </c>
      <c r="L37" s="18" t="s">
        <v>250</v>
      </c>
      <c r="M37" s="41">
        <f>J37*C37</f>
        <v>150</v>
      </c>
      <c r="N37" s="40"/>
      <c r="P37" s="47" t="s">
        <v>122</v>
      </c>
      <c r="Q37" s="72" t="s">
        <v>269</v>
      </c>
      <c r="R37" s="73" t="s">
        <v>138</v>
      </c>
      <c r="S37" s="74">
        <v>0.05</v>
      </c>
      <c r="T37" s="75">
        <v>109000</v>
      </c>
      <c r="V37" s="75"/>
    </row>
    <row r="38" spans="2:22" ht="15" customHeight="1">
      <c r="B38" s="19"/>
      <c r="C38" s="20"/>
      <c r="D38" s="13"/>
      <c r="E38" s="13"/>
      <c r="F38" s="13"/>
      <c r="G38" s="13"/>
      <c r="H38" s="13"/>
      <c r="I38" s="13"/>
      <c r="J38" s="39"/>
      <c r="K38" s="13"/>
      <c r="L38" s="13" t="s">
        <v>250</v>
      </c>
      <c r="M38" s="39" t="e">
        <f>SUM(M36:M37)</f>
        <v>#REF!</v>
      </c>
      <c r="N38" s="40"/>
      <c r="P38" s="47" t="s">
        <v>124</v>
      </c>
      <c r="Q38" s="72" t="s">
        <v>271</v>
      </c>
      <c r="R38" s="73" t="s">
        <v>138</v>
      </c>
      <c r="S38" s="74">
        <v>1.2999999999999999E-3</v>
      </c>
      <c r="T38" s="75">
        <v>126000</v>
      </c>
      <c r="V38" s="75"/>
    </row>
    <row r="39" spans="2:22" ht="15" customHeight="1">
      <c r="B39" s="19"/>
      <c r="C39" s="20" t="s">
        <v>206</v>
      </c>
      <c r="D39" s="13"/>
      <c r="E39" s="13"/>
      <c r="F39" s="13"/>
      <c r="G39" s="13"/>
      <c r="H39" s="13"/>
      <c r="I39" s="13"/>
      <c r="J39" s="39"/>
      <c r="K39" s="13"/>
      <c r="L39" s="13"/>
      <c r="M39" s="39"/>
      <c r="N39" s="40"/>
      <c r="P39" s="1409" t="s">
        <v>272</v>
      </c>
      <c r="Q39" s="1410"/>
      <c r="R39" s="1410"/>
      <c r="S39" s="1410"/>
      <c r="T39" s="1411"/>
      <c r="V39" s="75"/>
    </row>
    <row r="40" spans="2:22" ht="15" customHeight="1">
      <c r="B40" s="19"/>
      <c r="C40" s="20">
        <v>0.1</v>
      </c>
      <c r="D40" s="13" t="s">
        <v>248</v>
      </c>
      <c r="E40" s="13" t="s">
        <v>120</v>
      </c>
      <c r="F40" s="13"/>
      <c r="G40" s="13"/>
      <c r="H40" s="13" t="s">
        <v>256</v>
      </c>
      <c r="I40" s="13" t="s">
        <v>250</v>
      </c>
      <c r="J40" s="39">
        <f>J29</f>
        <v>110000</v>
      </c>
      <c r="K40" s="13" t="s">
        <v>146</v>
      </c>
      <c r="L40" s="13" t="s">
        <v>250</v>
      </c>
      <c r="M40" s="39">
        <f>J40*C40</f>
        <v>11000</v>
      </c>
      <c r="N40" s="40"/>
      <c r="P40" s="50" t="s">
        <v>145</v>
      </c>
      <c r="Q40" s="65"/>
      <c r="R40" s="76"/>
      <c r="S40" s="77"/>
      <c r="T40" s="50"/>
      <c r="V40" s="71"/>
    </row>
    <row r="41" spans="2:22" ht="15" customHeight="1">
      <c r="B41" s="19"/>
      <c r="C41" s="20">
        <v>0.2</v>
      </c>
      <c r="D41" s="13" t="s">
        <v>248</v>
      </c>
      <c r="E41" s="13" t="s">
        <v>277</v>
      </c>
      <c r="F41" s="13"/>
      <c r="G41" s="13"/>
      <c r="H41" s="13" t="s">
        <v>256</v>
      </c>
      <c r="I41" s="13" t="s">
        <v>250</v>
      </c>
      <c r="J41" s="39">
        <f>J30</f>
        <v>120000</v>
      </c>
      <c r="K41" s="13" t="s">
        <v>146</v>
      </c>
      <c r="L41" s="18" t="s">
        <v>250</v>
      </c>
      <c r="M41" s="41">
        <f>J41*C41</f>
        <v>24000</v>
      </c>
      <c r="N41" s="40"/>
      <c r="P41" s="58" t="s">
        <v>282</v>
      </c>
      <c r="Q41" s="78" t="s">
        <v>283</v>
      </c>
      <c r="R41" s="72" t="s">
        <v>169</v>
      </c>
      <c r="S41" s="82">
        <v>1.01</v>
      </c>
      <c r="T41" s="83">
        <v>119000</v>
      </c>
      <c r="V41" s="75"/>
    </row>
    <row r="42" spans="2:22" ht="15" customHeight="1">
      <c r="B42" s="19"/>
      <c r="C42" s="13"/>
      <c r="D42" s="13"/>
      <c r="E42" s="13"/>
      <c r="F42" s="13"/>
      <c r="G42" s="13"/>
      <c r="H42" s="13"/>
      <c r="I42" s="13"/>
      <c r="J42" s="39"/>
      <c r="K42" s="13"/>
      <c r="L42" s="13" t="s">
        <v>250</v>
      </c>
      <c r="M42" s="39">
        <f>SUM(M40:M41)</f>
        <v>35000</v>
      </c>
      <c r="N42" s="40"/>
      <c r="P42" s="59" t="s">
        <v>275</v>
      </c>
      <c r="Q42" s="81" t="s">
        <v>276</v>
      </c>
      <c r="R42" s="72" t="s">
        <v>133</v>
      </c>
      <c r="S42" s="82">
        <v>2.0699999999999998</v>
      </c>
      <c r="T42" s="83">
        <v>429000</v>
      </c>
      <c r="V42" s="75"/>
    </row>
    <row r="43" spans="2:22" ht="15" customHeight="1">
      <c r="B43" s="21"/>
      <c r="C43" s="18"/>
      <c r="D43" s="18"/>
      <c r="E43" s="18"/>
      <c r="F43" s="18"/>
      <c r="G43" s="18"/>
      <c r="H43" s="18"/>
      <c r="I43" s="18"/>
      <c r="J43" s="34" t="s">
        <v>264</v>
      </c>
      <c r="K43" s="35" t="s">
        <v>146</v>
      </c>
      <c r="L43" s="35" t="s">
        <v>250</v>
      </c>
      <c r="M43" s="45" t="e">
        <f>SUM(M38,M42)</f>
        <v>#REF!</v>
      </c>
      <c r="N43" s="46"/>
      <c r="P43" s="1"/>
    </row>
    <row r="44" spans="2:22" ht="15" customHeight="1">
      <c r="B44" s="19">
        <v>7</v>
      </c>
      <c r="C44" s="13" t="s">
        <v>284</v>
      </c>
      <c r="D44" s="13"/>
      <c r="E44" s="13"/>
      <c r="F44" s="13"/>
      <c r="G44" s="13"/>
      <c r="H44" s="13" t="s">
        <v>285</v>
      </c>
      <c r="I44" s="13"/>
      <c r="J44" s="39"/>
      <c r="K44" s="13"/>
      <c r="L44" s="13"/>
      <c r="M44" s="39"/>
      <c r="N44" s="40"/>
      <c r="P44" s="1"/>
    </row>
    <row r="45" spans="2:22" ht="15" customHeight="1">
      <c r="B45" s="19"/>
      <c r="C45" s="13" t="s">
        <v>286</v>
      </c>
      <c r="D45" s="13"/>
      <c r="E45" s="13"/>
      <c r="F45" s="13"/>
      <c r="G45" s="13"/>
      <c r="H45" s="13"/>
      <c r="I45" s="13"/>
      <c r="J45" s="39"/>
      <c r="K45" s="13"/>
      <c r="L45" s="13"/>
      <c r="M45" s="39"/>
      <c r="N45" s="40"/>
      <c r="P45" s="1"/>
    </row>
    <row r="46" spans="2:22" ht="15" customHeight="1">
      <c r="B46" s="19"/>
      <c r="C46" s="20">
        <v>2.5</v>
      </c>
      <c r="D46" s="13" t="s">
        <v>231</v>
      </c>
      <c r="E46" s="26" t="s">
        <v>287</v>
      </c>
      <c r="F46" s="26"/>
      <c r="G46" s="13"/>
      <c r="H46" s="13" t="s">
        <v>256</v>
      </c>
      <c r="I46" s="13" t="s">
        <v>250</v>
      </c>
      <c r="J46" s="39" t="e">
        <f>'Harga Satuan'!#REF!</f>
        <v>#REF!</v>
      </c>
      <c r="K46" s="13" t="s">
        <v>146</v>
      </c>
      <c r="L46" s="13" t="s">
        <v>250</v>
      </c>
      <c r="M46" s="39" t="e">
        <f>J46*C46</f>
        <v>#REF!</v>
      </c>
      <c r="N46" s="40"/>
      <c r="O46" s="1">
        <v>142</v>
      </c>
      <c r="P46" s="1"/>
    </row>
    <row r="47" spans="2:22" ht="15" customHeight="1">
      <c r="B47" s="19"/>
      <c r="C47" s="20">
        <v>1E-3</v>
      </c>
      <c r="D47" s="13" t="s">
        <v>254</v>
      </c>
      <c r="E47" s="13" t="str">
        <f>E26</f>
        <v>Pasir cor</v>
      </c>
      <c r="F47" s="13"/>
      <c r="G47" s="13"/>
      <c r="H47" s="13" t="s">
        <v>256</v>
      </c>
      <c r="I47" s="13" t="s">
        <v>250</v>
      </c>
      <c r="J47" s="39">
        <f>J37</f>
        <v>150000</v>
      </c>
      <c r="K47" s="13" t="s">
        <v>146</v>
      </c>
      <c r="L47" s="13" t="s">
        <v>250</v>
      </c>
      <c r="M47" s="39">
        <f>J47*C47</f>
        <v>150</v>
      </c>
      <c r="N47" s="40"/>
      <c r="P47" s="1"/>
    </row>
    <row r="48" spans="2:22" ht="15" customHeight="1">
      <c r="B48" s="19"/>
      <c r="C48" s="20">
        <v>0.28799999999999998</v>
      </c>
      <c r="D48" s="13" t="s">
        <v>288</v>
      </c>
      <c r="E48" s="13" t="s">
        <v>289</v>
      </c>
      <c r="F48" s="13"/>
      <c r="G48" s="13"/>
      <c r="H48" s="13" t="s">
        <v>256</v>
      </c>
      <c r="I48" s="13" t="s">
        <v>250</v>
      </c>
      <c r="J48" s="39" t="e">
        <f>'Harga Satuan'!#REF!</f>
        <v>#REF!</v>
      </c>
      <c r="K48" s="13" t="s">
        <v>146</v>
      </c>
      <c r="L48" s="13" t="s">
        <v>250</v>
      </c>
      <c r="M48" s="41" t="e">
        <f>J48*C48</f>
        <v>#REF!</v>
      </c>
      <c r="N48" s="40"/>
      <c r="P48" s="1"/>
    </row>
    <row r="49" spans="2:19" ht="15" customHeight="1">
      <c r="B49" s="19"/>
      <c r="C49" s="20"/>
      <c r="D49" s="13"/>
      <c r="E49" s="13"/>
      <c r="F49" s="13"/>
      <c r="G49" s="13"/>
      <c r="H49" s="13"/>
      <c r="I49" s="13"/>
      <c r="J49" s="39"/>
      <c r="K49" s="13"/>
      <c r="L49" s="13" t="s">
        <v>250</v>
      </c>
      <c r="M49" s="39" t="e">
        <f>SUM(M46:M48)</f>
        <v>#REF!</v>
      </c>
      <c r="N49" s="40"/>
      <c r="P49" s="1"/>
    </row>
    <row r="50" spans="2:19" ht="15" customHeight="1">
      <c r="B50" s="19"/>
      <c r="C50" s="20" t="s">
        <v>247</v>
      </c>
      <c r="D50" s="13"/>
      <c r="E50" s="13"/>
      <c r="F50" s="13"/>
      <c r="G50" s="13"/>
      <c r="H50" s="13"/>
      <c r="I50" s="13"/>
      <c r="J50" s="39"/>
      <c r="K50" s="13"/>
      <c r="L50" s="13"/>
      <c r="M50" s="39"/>
      <c r="N50" s="40"/>
      <c r="P50" s="1"/>
    </row>
    <row r="51" spans="2:19" ht="15" customHeight="1">
      <c r="B51" s="19"/>
      <c r="C51" s="20"/>
      <c r="D51" s="13"/>
      <c r="E51" s="13"/>
      <c r="F51" s="13"/>
      <c r="G51" s="13"/>
      <c r="H51" s="13"/>
      <c r="I51" s="13"/>
      <c r="J51" s="39"/>
      <c r="K51" s="13"/>
      <c r="L51" s="13"/>
      <c r="M51" s="39"/>
      <c r="N51" s="40"/>
      <c r="P51" s="1"/>
    </row>
    <row r="52" spans="2:19" ht="15" customHeight="1">
      <c r="B52" s="19"/>
      <c r="C52" s="27">
        <v>0.05</v>
      </c>
      <c r="D52" s="13" t="s">
        <v>248</v>
      </c>
      <c r="E52" s="13" t="s">
        <v>120</v>
      </c>
      <c r="F52" s="13"/>
      <c r="G52" s="13"/>
      <c r="H52" s="13" t="s">
        <v>256</v>
      </c>
      <c r="I52" s="13" t="s">
        <v>250</v>
      </c>
      <c r="J52" s="39">
        <f>J29</f>
        <v>110000</v>
      </c>
      <c r="K52" s="13" t="s">
        <v>146</v>
      </c>
      <c r="L52" s="13" t="s">
        <v>250</v>
      </c>
      <c r="M52" s="39">
        <f>J52*C52</f>
        <v>5500</v>
      </c>
      <c r="N52" s="40"/>
      <c r="P52" s="1"/>
    </row>
    <row r="53" spans="2:19" ht="15" customHeight="1">
      <c r="B53" s="19"/>
      <c r="C53" s="20">
        <v>0.05</v>
      </c>
      <c r="D53" s="13" t="s">
        <v>248</v>
      </c>
      <c r="E53" s="13" t="s">
        <v>277</v>
      </c>
      <c r="F53" s="13"/>
      <c r="G53" s="13"/>
      <c r="H53" s="13" t="s">
        <v>256</v>
      </c>
      <c r="I53" s="13" t="s">
        <v>250</v>
      </c>
      <c r="J53" s="39">
        <f>J30</f>
        <v>120000</v>
      </c>
      <c r="K53" s="13" t="s">
        <v>146</v>
      </c>
      <c r="L53" s="18" t="s">
        <v>250</v>
      </c>
      <c r="M53" s="41">
        <f>J53*C53</f>
        <v>6000</v>
      </c>
      <c r="N53" s="40"/>
      <c r="P53" s="1"/>
    </row>
    <row r="54" spans="2:19" ht="15" customHeight="1">
      <c r="B54" s="19"/>
      <c r="C54" s="13"/>
      <c r="D54" s="13"/>
      <c r="E54" s="13"/>
      <c r="F54" s="13"/>
      <c r="G54" s="13"/>
      <c r="H54" s="13"/>
      <c r="I54" s="13"/>
      <c r="J54" s="39"/>
      <c r="K54" s="13"/>
      <c r="L54" s="13" t="s">
        <v>250</v>
      </c>
      <c r="M54" s="39">
        <f>SUM(M52:M53)</f>
        <v>11500</v>
      </c>
      <c r="N54" s="40"/>
      <c r="P54" s="1"/>
    </row>
    <row r="55" spans="2:19" ht="15" customHeight="1">
      <c r="B55" s="21"/>
      <c r="C55" s="18"/>
      <c r="D55" s="18"/>
      <c r="E55" s="18"/>
      <c r="F55" s="18"/>
      <c r="G55" s="18"/>
      <c r="H55" s="18"/>
      <c r="I55" s="18"/>
      <c r="J55" s="34" t="s">
        <v>290</v>
      </c>
      <c r="K55" s="35" t="s">
        <v>146</v>
      </c>
      <c r="L55" s="35" t="s">
        <v>250</v>
      </c>
      <c r="M55" s="45" t="e">
        <f>SUM(M54,M49)</f>
        <v>#REF!</v>
      </c>
      <c r="N55" s="46"/>
      <c r="P55" s="1"/>
    </row>
    <row r="56" spans="2:19" ht="15" customHeight="1">
      <c r="B56" s="19">
        <v>8</v>
      </c>
      <c r="C56" s="13" t="s">
        <v>137</v>
      </c>
      <c r="D56" s="13"/>
      <c r="E56" s="13"/>
      <c r="F56" s="13"/>
      <c r="G56" s="13"/>
      <c r="H56" s="13"/>
      <c r="I56" s="13" t="s">
        <v>291</v>
      </c>
      <c r="J56" s="39"/>
      <c r="K56" s="13"/>
      <c r="L56" s="13"/>
      <c r="M56" s="39"/>
      <c r="N56" s="40"/>
      <c r="P56" s="1"/>
    </row>
    <row r="57" spans="2:19" ht="15" customHeight="1">
      <c r="B57" s="19"/>
      <c r="C57" s="13" t="s">
        <v>268</v>
      </c>
      <c r="D57" s="13"/>
      <c r="E57" s="13"/>
      <c r="F57" s="13"/>
      <c r="G57" s="13"/>
      <c r="H57" s="13"/>
      <c r="I57" s="13"/>
      <c r="J57" s="39"/>
      <c r="K57" s="13"/>
      <c r="L57" s="13"/>
      <c r="M57" s="39"/>
      <c r="N57" s="40"/>
      <c r="P57" s="1"/>
    </row>
    <row r="58" spans="2:19" ht="15" customHeight="1">
      <c r="B58" s="19"/>
      <c r="C58" s="20">
        <v>1.2</v>
      </c>
      <c r="D58" s="13" t="s">
        <v>254</v>
      </c>
      <c r="E58" s="13" t="s">
        <v>292</v>
      </c>
      <c r="F58" s="13"/>
      <c r="G58" s="13"/>
      <c r="H58" s="13" t="s">
        <v>256</v>
      </c>
      <c r="I58" s="13" t="s">
        <v>250</v>
      </c>
      <c r="J58" s="39">
        <f>'Harga Satuan'!J118</f>
        <v>47000</v>
      </c>
      <c r="K58" s="13" t="s">
        <v>146</v>
      </c>
      <c r="L58" s="18" t="s">
        <v>250</v>
      </c>
      <c r="M58" s="41">
        <f>J58*C58</f>
        <v>56400</v>
      </c>
      <c r="N58" s="40"/>
      <c r="P58" s="1"/>
    </row>
    <row r="59" spans="2:19" ht="15" customHeight="1">
      <c r="B59" s="19"/>
      <c r="C59" s="20"/>
      <c r="D59" s="13"/>
      <c r="E59" s="13"/>
      <c r="F59" s="13"/>
      <c r="G59" s="13"/>
      <c r="H59" s="13"/>
      <c r="I59" s="13"/>
      <c r="J59" s="39"/>
      <c r="K59" s="13"/>
      <c r="L59" s="13" t="s">
        <v>250</v>
      </c>
      <c r="M59" s="39">
        <f>SUM(M58)</f>
        <v>56400</v>
      </c>
      <c r="N59" s="40"/>
      <c r="P59" s="1"/>
    </row>
    <row r="60" spans="2:19" ht="15" customHeight="1">
      <c r="B60" s="19"/>
      <c r="C60" s="20" t="s">
        <v>258</v>
      </c>
      <c r="D60" s="13"/>
      <c r="E60" s="13"/>
      <c r="F60" s="13"/>
      <c r="G60" s="13"/>
      <c r="H60" s="13"/>
      <c r="I60" s="13"/>
      <c r="J60" s="39"/>
      <c r="K60" s="13"/>
      <c r="L60" s="13"/>
      <c r="M60" s="39"/>
      <c r="N60" s="40"/>
      <c r="P60" s="1"/>
    </row>
    <row r="61" spans="2:19" ht="15" customHeight="1">
      <c r="B61" s="19"/>
      <c r="C61" s="20">
        <v>0.25</v>
      </c>
      <c r="D61" s="13" t="s">
        <v>248</v>
      </c>
      <c r="E61" s="13" t="s">
        <v>120</v>
      </c>
      <c r="F61" s="13"/>
      <c r="G61" s="13"/>
      <c r="H61" s="13" t="s">
        <v>256</v>
      </c>
      <c r="I61" s="13" t="s">
        <v>250</v>
      </c>
      <c r="J61" s="39">
        <f>J52</f>
        <v>110000</v>
      </c>
      <c r="K61" s="13" t="s">
        <v>146</v>
      </c>
      <c r="L61" s="18" t="s">
        <v>250</v>
      </c>
      <c r="M61" s="41">
        <f>J61*C61</f>
        <v>27500</v>
      </c>
      <c r="N61" s="40"/>
      <c r="P61" s="1"/>
    </row>
    <row r="62" spans="2:19" ht="15" customHeight="1">
      <c r="B62" s="19"/>
      <c r="C62" s="13"/>
      <c r="D62" s="13"/>
      <c r="E62" s="13"/>
      <c r="F62" s="13"/>
      <c r="G62" s="13"/>
      <c r="H62" s="13"/>
      <c r="I62" s="13"/>
      <c r="J62" s="39"/>
      <c r="K62" s="13"/>
      <c r="L62" s="13" t="s">
        <v>250</v>
      </c>
      <c r="M62" s="39">
        <f>SUM(M61)</f>
        <v>27500</v>
      </c>
      <c r="N62" s="40"/>
    </row>
    <row r="63" spans="2:19" ht="15" customHeight="1">
      <c r="B63" s="21"/>
      <c r="C63" s="16"/>
      <c r="D63" s="18"/>
      <c r="E63" s="18"/>
      <c r="F63" s="18"/>
      <c r="G63" s="18"/>
      <c r="H63" s="18"/>
      <c r="I63" s="18"/>
      <c r="J63" s="34" t="s">
        <v>264</v>
      </c>
      <c r="K63" s="35" t="s">
        <v>146</v>
      </c>
      <c r="L63" s="35" t="s">
        <v>250</v>
      </c>
      <c r="M63" s="45">
        <f>SUM(M62,M59)</f>
        <v>83900</v>
      </c>
      <c r="N63" s="46"/>
      <c r="P63" s="4" t="s">
        <v>147</v>
      </c>
    </row>
    <row r="64" spans="2:19" ht="15" customHeight="1">
      <c r="B64" s="28"/>
      <c r="C64" s="1413"/>
      <c r="D64" s="1413"/>
      <c r="E64" s="1413"/>
      <c r="F64" s="1413"/>
      <c r="G64" s="1413"/>
      <c r="H64" s="1413"/>
      <c r="I64" s="1413"/>
      <c r="J64" s="60"/>
      <c r="K64" s="61"/>
      <c r="L64" s="61"/>
      <c r="M64" s="62"/>
      <c r="N64" s="13"/>
      <c r="P64" s="63" t="s">
        <v>147</v>
      </c>
      <c r="Q64" s="84"/>
      <c r="R64" s="85"/>
      <c r="S64" s="86"/>
    </row>
    <row r="65" spans="2:22" ht="15" customHeight="1">
      <c r="B65" s="28"/>
      <c r="C65" s="1414" t="s">
        <v>293</v>
      </c>
      <c r="D65" s="1414"/>
      <c r="E65" s="1414"/>
      <c r="F65" s="1414"/>
      <c r="G65" s="1414"/>
      <c r="H65" s="1414"/>
      <c r="I65" s="1414"/>
      <c r="J65" s="60"/>
      <c r="K65" s="61"/>
      <c r="L65" s="61"/>
      <c r="M65" s="62"/>
      <c r="N65" s="13"/>
      <c r="P65" s="96" t="s">
        <v>120</v>
      </c>
      <c r="Q65" s="101" t="s">
        <v>265</v>
      </c>
      <c r="R65" s="102" t="s">
        <v>138</v>
      </c>
      <c r="S65" s="103">
        <v>1.32</v>
      </c>
    </row>
    <row r="66" spans="2:22" ht="15" customHeight="1">
      <c r="B66" s="28"/>
      <c r="C66" s="13"/>
      <c r="D66" s="13"/>
      <c r="E66" s="13"/>
      <c r="F66" s="13"/>
      <c r="G66" s="13"/>
      <c r="H66" s="13"/>
      <c r="I66" s="13"/>
      <c r="J66" s="60"/>
      <c r="K66" s="61"/>
      <c r="L66" s="61"/>
      <c r="M66" s="62"/>
      <c r="N66" s="13"/>
      <c r="P66" s="96" t="s">
        <v>277</v>
      </c>
      <c r="Q66" s="101" t="s">
        <v>267</v>
      </c>
      <c r="R66" s="102" t="s">
        <v>138</v>
      </c>
      <c r="S66" s="103">
        <v>0.22</v>
      </c>
    </row>
    <row r="67" spans="2:22" ht="15" customHeight="1">
      <c r="B67" s="28"/>
      <c r="C67" s="13"/>
      <c r="D67" s="13"/>
      <c r="E67" s="13"/>
      <c r="F67" s="13"/>
      <c r="G67" s="13"/>
      <c r="H67" s="13"/>
      <c r="I67" s="13"/>
      <c r="J67" s="60"/>
      <c r="K67" s="61"/>
      <c r="L67" s="61"/>
      <c r="M67" s="62"/>
      <c r="N67" s="13"/>
      <c r="P67" s="96" t="s">
        <v>294</v>
      </c>
      <c r="Q67" s="101" t="s">
        <v>269</v>
      </c>
      <c r="R67" s="102" t="s">
        <v>138</v>
      </c>
      <c r="S67" s="103">
        <v>2.1999999999999999E-2</v>
      </c>
    </row>
    <row r="68" spans="2:22" ht="15" customHeight="1">
      <c r="B68" s="28"/>
      <c r="C68" s="13"/>
      <c r="D68" s="13"/>
      <c r="E68" s="13"/>
      <c r="F68" s="13"/>
      <c r="G68" s="13"/>
      <c r="H68" s="13"/>
      <c r="I68" s="13"/>
      <c r="J68" s="60"/>
      <c r="K68" s="61"/>
      <c r="L68" s="61"/>
      <c r="M68" s="62"/>
      <c r="N68" s="13"/>
      <c r="P68" s="97" t="s">
        <v>124</v>
      </c>
      <c r="Q68" s="104" t="s">
        <v>271</v>
      </c>
      <c r="R68" s="105" t="s">
        <v>138</v>
      </c>
      <c r="S68" s="106">
        <v>0.13200000000000001</v>
      </c>
    </row>
    <row r="69" spans="2:22" ht="15" customHeight="1">
      <c r="B69" s="28"/>
      <c r="C69" s="13"/>
      <c r="D69" s="13"/>
      <c r="E69" s="13"/>
      <c r="F69" s="13"/>
      <c r="G69" s="13"/>
      <c r="H69" s="13"/>
      <c r="I69" s="13"/>
      <c r="J69" s="60"/>
      <c r="K69" s="61"/>
      <c r="L69" s="61"/>
      <c r="M69" s="62"/>
      <c r="N69" s="13"/>
      <c r="P69" s="63" t="s">
        <v>145</v>
      </c>
      <c r="Q69" s="84"/>
      <c r="R69" s="85"/>
      <c r="S69" s="86"/>
    </row>
    <row r="70" spans="2:22" ht="15" customHeight="1">
      <c r="B70" s="28"/>
      <c r="C70" s="13"/>
      <c r="D70" s="13"/>
      <c r="E70" s="13"/>
      <c r="F70" s="13"/>
      <c r="G70" s="13"/>
      <c r="H70" s="13"/>
      <c r="I70" s="13"/>
      <c r="J70" s="60"/>
      <c r="K70" s="61"/>
      <c r="L70" s="61"/>
      <c r="M70" s="62"/>
      <c r="N70" s="13"/>
      <c r="P70" s="96" t="s">
        <v>295</v>
      </c>
      <c r="Q70" s="101" t="s">
        <v>296</v>
      </c>
      <c r="R70" s="102" t="s">
        <v>297</v>
      </c>
      <c r="S70" s="107">
        <v>220</v>
      </c>
    </row>
    <row r="71" spans="2:22" ht="15" customHeight="1">
      <c r="B71" s="28"/>
      <c r="C71" s="13"/>
      <c r="D71" s="13"/>
      <c r="E71" s="13"/>
      <c r="F71" s="13"/>
      <c r="G71" s="13"/>
      <c r="H71" s="13"/>
      <c r="I71" s="13"/>
      <c r="J71" s="60"/>
      <c r="K71" s="61"/>
      <c r="L71" s="61"/>
      <c r="M71" s="62"/>
      <c r="N71" s="13"/>
      <c r="P71" s="96" t="s">
        <v>298</v>
      </c>
      <c r="Q71" s="101" t="s">
        <v>299</v>
      </c>
      <c r="R71" s="102" t="s">
        <v>133</v>
      </c>
      <c r="S71" s="103">
        <v>0.58799999999999997</v>
      </c>
    </row>
    <row r="72" spans="2:22" ht="15" customHeight="1">
      <c r="B72" s="28"/>
      <c r="C72" s="13"/>
      <c r="D72" s="13"/>
      <c r="E72" s="13"/>
      <c r="F72" s="13"/>
      <c r="G72" s="13"/>
      <c r="H72" s="13"/>
      <c r="I72" s="13"/>
      <c r="J72" s="60"/>
      <c r="K72" s="61"/>
      <c r="L72" s="61"/>
      <c r="M72" s="62"/>
      <c r="N72" s="13"/>
      <c r="P72" s="97" t="s">
        <v>300</v>
      </c>
      <c r="Q72" s="104" t="s">
        <v>301</v>
      </c>
      <c r="R72" s="105" t="s">
        <v>133</v>
      </c>
      <c r="S72" s="106">
        <v>0.755</v>
      </c>
    </row>
    <row r="73" spans="2:22" ht="15" customHeight="1">
      <c r="B73" s="28"/>
      <c r="C73" s="13"/>
      <c r="D73" s="13"/>
      <c r="E73" s="13"/>
      <c r="F73" s="13"/>
      <c r="G73" s="13"/>
      <c r="H73" s="13"/>
      <c r="I73" s="13"/>
      <c r="J73" s="60"/>
      <c r="K73" s="61"/>
      <c r="L73" s="61"/>
      <c r="M73" s="62"/>
      <c r="N73" s="13"/>
    </row>
    <row r="74" spans="2:22" ht="15" customHeight="1">
      <c r="B74" s="28"/>
      <c r="C74" s="13"/>
      <c r="D74" s="13"/>
      <c r="E74" s="13"/>
      <c r="F74" s="13"/>
      <c r="G74" s="13"/>
      <c r="H74" s="13"/>
      <c r="I74" s="13"/>
      <c r="J74" s="60"/>
      <c r="K74" s="61"/>
      <c r="L74" s="61"/>
      <c r="M74" s="62"/>
      <c r="N74" s="13"/>
      <c r="P74" s="1415" t="s">
        <v>302</v>
      </c>
      <c r="Q74" s="1416"/>
      <c r="R74" s="1416"/>
      <c r="S74" s="1416"/>
      <c r="T74" s="1416"/>
      <c r="U74" s="1416"/>
      <c r="V74" s="1417"/>
    </row>
    <row r="75" spans="2:22" ht="15" customHeight="1">
      <c r="B75" s="1"/>
      <c r="C75" s="87"/>
      <c r="D75" s="87"/>
      <c r="E75" s="87"/>
      <c r="F75" s="87"/>
      <c r="G75" s="88"/>
      <c r="H75" s="89"/>
      <c r="I75" s="94"/>
      <c r="J75" s="98" t="str">
        <f>INPUT!M9&amp;","</f>
        <v>bbb,</v>
      </c>
      <c r="K75" s="1278">
        <f>INPUT!M17</f>
        <v>43604</v>
      </c>
      <c r="L75" s="1278"/>
      <c r="M75" s="1278"/>
      <c r="N75" s="1278"/>
      <c r="P75" s="43" t="s">
        <v>150</v>
      </c>
      <c r="Q75" s="43" t="s">
        <v>188</v>
      </c>
      <c r="R75" s="65" t="s">
        <v>259</v>
      </c>
      <c r="S75" s="43" t="s">
        <v>223</v>
      </c>
      <c r="T75" s="66" t="s">
        <v>260</v>
      </c>
      <c r="U75" s="67" t="s">
        <v>261</v>
      </c>
      <c r="V75" s="68" t="s">
        <v>262</v>
      </c>
    </row>
    <row r="76" spans="2:22" ht="15" customHeight="1">
      <c r="B76" s="1"/>
      <c r="C76" s="1279" t="s">
        <v>180</v>
      </c>
      <c r="D76" s="1279"/>
      <c r="E76" s="1279"/>
      <c r="F76" s="90"/>
      <c r="G76" s="91" t="s">
        <v>181</v>
      </c>
      <c r="H76" s="92"/>
      <c r="I76" s="13"/>
      <c r="K76" s="1280" t="s">
        <v>182</v>
      </c>
      <c r="L76" s="1280"/>
      <c r="M76" s="1280"/>
      <c r="N76" s="13"/>
      <c r="P76" s="43">
        <v>1</v>
      </c>
      <c r="Q76" s="43">
        <v>2</v>
      </c>
      <c r="R76" s="65">
        <v>3</v>
      </c>
      <c r="S76" s="43">
        <v>4</v>
      </c>
      <c r="T76" s="69">
        <v>5</v>
      </c>
      <c r="U76" s="43">
        <v>6</v>
      </c>
      <c r="V76" s="70">
        <v>7</v>
      </c>
    </row>
    <row r="77" spans="2:22" ht="15" customHeight="1">
      <c r="B77" s="28"/>
      <c r="C77" s="1279" t="str">
        <f>INPUT!C13</f>
        <v>Kepala Desa</v>
      </c>
      <c r="D77" s="1279"/>
      <c r="E77" s="1279"/>
      <c r="F77" s="28"/>
      <c r="G77" s="14" t="str">
        <f>INPUT!C14</f>
        <v>Tenaga Ahli Teknik</v>
      </c>
      <c r="H77" s="88"/>
      <c r="I77" s="13"/>
      <c r="K77" s="1280" t="str">
        <f>INPUT!C16</f>
        <v>Kader Teknik</v>
      </c>
      <c r="L77" s="1280"/>
      <c r="M77" s="1280"/>
      <c r="N77" s="13"/>
      <c r="P77" s="43" t="s">
        <v>228</v>
      </c>
      <c r="Q77" s="44" t="s">
        <v>263</v>
      </c>
      <c r="R77" s="65"/>
      <c r="S77" s="43"/>
      <c r="T77" s="66"/>
      <c r="U77" s="44"/>
      <c r="V77" s="71"/>
    </row>
    <row r="78" spans="2:22" ht="15" customHeight="1">
      <c r="B78" s="28"/>
      <c r="C78" s="28"/>
      <c r="D78" s="28"/>
      <c r="E78" s="28"/>
      <c r="F78" s="28"/>
      <c r="G78" s="88"/>
      <c r="H78" s="88"/>
      <c r="I78" s="13"/>
      <c r="J78" s="39"/>
      <c r="K78" s="13"/>
      <c r="L78" s="98"/>
      <c r="M78" s="92"/>
      <c r="N78" s="13"/>
      <c r="P78" s="73">
        <v>1</v>
      </c>
      <c r="Q78" s="47" t="s">
        <v>120</v>
      </c>
      <c r="R78" s="72" t="s">
        <v>265</v>
      </c>
      <c r="S78" s="73" t="s">
        <v>138</v>
      </c>
      <c r="T78" s="74">
        <v>0.25</v>
      </c>
      <c r="U78" s="75">
        <v>76000</v>
      </c>
      <c r="V78" s="75">
        <v>19000</v>
      </c>
    </row>
    <row r="79" spans="2:22" ht="15" customHeight="1">
      <c r="B79" s="1"/>
      <c r="E79" s="13"/>
      <c r="F79" s="13"/>
      <c r="G79" s="14"/>
      <c r="H79" s="92"/>
      <c r="I79" s="13"/>
      <c r="J79" s="39"/>
      <c r="K79" s="13"/>
      <c r="L79" s="98"/>
      <c r="M79" s="92"/>
      <c r="N79" s="13"/>
      <c r="P79" s="73">
        <v>2</v>
      </c>
      <c r="Q79" s="47" t="s">
        <v>148</v>
      </c>
      <c r="R79" s="72" t="s">
        <v>267</v>
      </c>
      <c r="S79" s="73" t="s">
        <v>138</v>
      </c>
      <c r="T79" s="74">
        <v>0.5</v>
      </c>
      <c r="U79" s="75">
        <v>87000</v>
      </c>
      <c r="V79" s="75">
        <v>43500</v>
      </c>
    </row>
    <row r="80" spans="2:22" ht="15" customHeight="1">
      <c r="B80" s="1"/>
      <c r="E80" s="13"/>
      <c r="F80" s="13"/>
      <c r="G80" s="14"/>
      <c r="H80" s="92"/>
      <c r="I80" s="13"/>
      <c r="J80" s="39"/>
      <c r="K80" s="13"/>
      <c r="L80" s="98"/>
      <c r="M80" s="92"/>
      <c r="N80" s="13"/>
      <c r="P80" s="73">
        <v>3</v>
      </c>
      <c r="Q80" s="47" t="s">
        <v>122</v>
      </c>
      <c r="R80" s="72" t="s">
        <v>269</v>
      </c>
      <c r="S80" s="73" t="s">
        <v>138</v>
      </c>
      <c r="T80" s="74">
        <v>0.05</v>
      </c>
      <c r="U80" s="75">
        <v>109000</v>
      </c>
      <c r="V80" s="75">
        <v>5450</v>
      </c>
    </row>
    <row r="81" spans="2:22" ht="15" customHeight="1">
      <c r="B81" s="1"/>
      <c r="E81" s="13"/>
      <c r="F81" s="13"/>
      <c r="G81" s="14"/>
      <c r="H81" s="92"/>
      <c r="I81" s="13"/>
      <c r="J81" s="39"/>
      <c r="K81" s="13"/>
      <c r="L81" s="98"/>
      <c r="M81" s="92"/>
      <c r="N81" s="13"/>
      <c r="P81" s="73">
        <v>4</v>
      </c>
      <c r="Q81" s="47" t="s">
        <v>124</v>
      </c>
      <c r="R81" s="72" t="s">
        <v>271</v>
      </c>
      <c r="S81" s="73" t="s">
        <v>138</v>
      </c>
      <c r="T81" s="74">
        <v>1.2999999999999999E-3</v>
      </c>
      <c r="U81" s="75">
        <v>126000</v>
      </c>
      <c r="V81" s="75">
        <v>163.80000000000001</v>
      </c>
    </row>
    <row r="82" spans="2:22" ht="15" customHeight="1">
      <c r="B82" s="1"/>
      <c r="C82" s="1279" t="str">
        <f>INPUT!M13</f>
        <v>Ulfa Hidayah,SE</v>
      </c>
      <c r="D82" s="1279"/>
      <c r="E82" s="1279"/>
      <c r="F82" s="13"/>
      <c r="G82" s="14" t="str">
        <f>INPUT!M14</f>
        <v>Andik Subagyo,ST</v>
      </c>
      <c r="H82" s="92"/>
      <c r="I82" s="13"/>
      <c r="K82" s="1421" t="str">
        <f>INPUT!M16</f>
        <v>Supriono</v>
      </c>
      <c r="L82" s="1421"/>
      <c r="M82" s="1421"/>
      <c r="N82" s="13"/>
      <c r="P82" s="73"/>
      <c r="Q82" s="1418" t="s">
        <v>272</v>
      </c>
      <c r="R82" s="1419"/>
      <c r="S82" s="1419"/>
      <c r="T82" s="1419"/>
      <c r="U82" s="1420"/>
      <c r="V82" s="75">
        <v>68113.8</v>
      </c>
    </row>
    <row r="83" spans="2:22" ht="15" customHeight="1">
      <c r="B83" s="93"/>
      <c r="C83" s="93"/>
      <c r="D83" s="93"/>
      <c r="E83" s="93"/>
      <c r="F83" s="93"/>
      <c r="G83" s="94"/>
      <c r="H83" s="94"/>
      <c r="I83" s="87"/>
      <c r="J83" s="99"/>
      <c r="K83" s="94"/>
      <c r="L83" s="94"/>
      <c r="M83" s="26"/>
      <c r="P83" s="73"/>
      <c r="Q83" s="108"/>
      <c r="R83" s="109"/>
      <c r="S83" s="109"/>
      <c r="T83" s="109"/>
      <c r="U83" s="110"/>
      <c r="V83" s="75"/>
    </row>
    <row r="84" spans="2:22" ht="15" customHeight="1">
      <c r="B84" s="1"/>
      <c r="C84" s="90"/>
      <c r="D84" s="90"/>
      <c r="E84" s="90"/>
      <c r="F84" s="90"/>
      <c r="G84" s="91"/>
      <c r="H84" s="95"/>
      <c r="I84" s="90"/>
      <c r="J84" s="100"/>
      <c r="K84" s="89"/>
      <c r="L84" s="98"/>
      <c r="M84" s="13"/>
      <c r="P84" s="43" t="s">
        <v>229</v>
      </c>
      <c r="Q84" s="50" t="s">
        <v>145</v>
      </c>
      <c r="R84" s="65"/>
      <c r="S84" s="76"/>
      <c r="T84" s="77"/>
      <c r="U84" s="50"/>
      <c r="V84" s="71"/>
    </row>
    <row r="85" spans="2:22" ht="15" customHeight="1">
      <c r="P85" s="73">
        <v>1</v>
      </c>
      <c r="Q85" s="52" t="s">
        <v>303</v>
      </c>
      <c r="R85" s="78" t="s">
        <v>304</v>
      </c>
      <c r="S85" s="79" t="s">
        <v>169</v>
      </c>
      <c r="T85" s="80">
        <v>1.01</v>
      </c>
      <c r="U85" s="75">
        <v>72000</v>
      </c>
      <c r="V85" s="75">
        <v>72720</v>
      </c>
    </row>
    <row r="86" spans="2:22" ht="15" customHeight="1">
      <c r="P86" s="73">
        <v>2</v>
      </c>
      <c r="Q86" s="53" t="s">
        <v>275</v>
      </c>
      <c r="R86" s="81" t="s">
        <v>276</v>
      </c>
      <c r="S86" s="79" t="s">
        <v>133</v>
      </c>
      <c r="T86" s="80">
        <v>0.05</v>
      </c>
      <c r="U86" s="75">
        <v>429000</v>
      </c>
      <c r="V86" s="75">
        <v>21450</v>
      </c>
    </row>
    <row r="87" spans="2:22" ht="15" customHeight="1"/>
    <row r="88" spans="2:22" ht="15" customHeight="1"/>
    <row r="89" spans="2:22" ht="15" customHeight="1"/>
    <row r="90" spans="2:22" ht="15" customHeight="1"/>
    <row r="91" spans="2:22" ht="15" customHeight="1"/>
    <row r="92" spans="2:22" ht="15" customHeight="1"/>
    <row r="93" spans="2:22" ht="15" customHeight="1"/>
    <row r="94" spans="2:22" ht="15" customHeight="1"/>
    <row r="95" spans="2:22" ht="15" customHeight="1"/>
    <row r="96" spans="2:22" ht="15" customHeight="1"/>
    <row r="97" ht="15"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ht="15" customHeight="1"/>
    <row r="114" ht="15" customHeight="1"/>
    <row r="115" ht="15" customHeight="1"/>
    <row r="116" ht="15" customHeight="1"/>
    <row r="117" ht="15" customHeight="1"/>
    <row r="118" ht="15" customHeight="1"/>
    <row r="119" ht="15" customHeight="1"/>
    <row r="120" ht="15" customHeight="1"/>
    <row r="121" ht="15" customHeight="1"/>
  </sheetData>
  <mergeCells count="17">
    <mergeCell ref="Q82:U82"/>
    <mergeCell ref="C76:E76"/>
    <mergeCell ref="K76:M76"/>
    <mergeCell ref="C77:E77"/>
    <mergeCell ref="K77:M77"/>
    <mergeCell ref="C82:E82"/>
    <mergeCell ref="K82:M82"/>
    <mergeCell ref="P39:T39"/>
    <mergeCell ref="C64:I64"/>
    <mergeCell ref="C65:I65"/>
    <mergeCell ref="P74:V74"/>
    <mergeCell ref="K75:N75"/>
    <mergeCell ref="B1:N1"/>
    <mergeCell ref="C10:N10"/>
    <mergeCell ref="C23:I23"/>
    <mergeCell ref="P26:T26"/>
    <mergeCell ref="P31:V31"/>
  </mergeCells>
  <pageMargins left="0.63888888888888895" right="0.41875000000000001" top="0.68888888888888899" bottom="0.66944444444444495" header="0.43263888888888902" footer="0.51180555555555596"/>
  <pageSetup paperSize="256" scale="79" orientation="portrait" r:id="rId1"/>
  <headerFooter alignWithMargins="0"/>
  <rowBreaks count="2" manualBreakCount="2">
    <brk id="33" max="13" man="1"/>
    <brk id="84" max="1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
  <sheetViews>
    <sheetView workbookViewId="0">
      <selection activeCell="F29" sqref="F29"/>
    </sheetView>
  </sheetViews>
  <sheetFormatPr baseColWidth="10" defaultColWidth="8.83203125" defaultRowHeight="1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DFDB74-7D56-4FB9-A8B4-80874C05BEA0}">
  <sheetPr>
    <tabColor rgb="FF00B050"/>
  </sheetPr>
  <dimension ref="A1"/>
  <sheetViews>
    <sheetView workbookViewId="0">
      <selection activeCell="F29" sqref="F29"/>
    </sheetView>
  </sheetViews>
  <sheetFormatPr baseColWidth="10" defaultColWidth="8.83203125" defaultRowHeight="1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B1:BL93"/>
  <sheetViews>
    <sheetView view="pageBreakPreview" topLeftCell="A38" zoomScale="150" zoomScaleNormal="90" zoomScaleSheetLayoutView="210" workbookViewId="0">
      <selection activeCell="R27" sqref="R27"/>
    </sheetView>
  </sheetViews>
  <sheetFormatPr baseColWidth="10" defaultColWidth="9.1640625" defaultRowHeight="13"/>
  <cols>
    <col min="1" max="1" width="1.33203125" style="375" customWidth="1"/>
    <col min="2" max="2" width="4.5" style="13" customWidth="1"/>
    <col min="3" max="22" width="4.83203125" style="95" customWidth="1"/>
    <col min="23" max="23" width="6.1640625" style="95" customWidth="1"/>
    <col min="24" max="28" width="4.83203125" style="95" customWidth="1"/>
    <col min="29" max="29" width="16.33203125" style="95" customWidth="1"/>
    <col min="30" max="30" width="8.83203125" style="376" customWidth="1"/>
    <col min="31" max="31" width="34.83203125" style="376" customWidth="1"/>
    <col min="32" max="32" width="11.1640625" style="377" customWidth="1"/>
    <col min="33" max="33" width="10.1640625" style="377" customWidth="1"/>
    <col min="34" max="34" width="6.33203125" style="378" customWidth="1"/>
    <col min="35" max="35" width="4.5" style="375" customWidth="1"/>
    <col min="36" max="36" width="26.1640625" style="375" customWidth="1"/>
    <col min="37" max="37" width="12.6640625" style="375" customWidth="1"/>
    <col min="38" max="38" width="10.83203125" style="375" customWidth="1"/>
    <col min="39" max="39" width="9.33203125" style="375" customWidth="1"/>
    <col min="40" max="40" width="10.83203125" style="375" customWidth="1"/>
    <col min="41" max="41" width="13.33203125" style="375" customWidth="1"/>
    <col min="42" max="42" width="11.5" style="375" customWidth="1"/>
    <col min="43" max="16384" width="9.1640625" style="375"/>
  </cols>
  <sheetData>
    <row r="1" spans="2:35">
      <c r="B1" s="1198" t="s">
        <v>125</v>
      </c>
      <c r="C1" s="1198"/>
      <c r="D1" s="1198"/>
      <c r="E1" s="1198"/>
      <c r="F1" s="1198"/>
      <c r="G1" s="1198"/>
      <c r="H1" s="1198"/>
      <c r="I1" s="1198"/>
      <c r="J1" s="1198"/>
      <c r="K1" s="1198"/>
      <c r="L1" s="1198"/>
      <c r="M1" s="1198"/>
      <c r="N1" s="1198"/>
      <c r="O1" s="1198"/>
      <c r="P1" s="1198"/>
      <c r="Q1" s="1198"/>
      <c r="R1" s="1198"/>
      <c r="S1" s="1198"/>
      <c r="T1" s="1198"/>
      <c r="U1" s="1198"/>
      <c r="V1" s="1198"/>
      <c r="W1" s="1198"/>
      <c r="X1" s="1198"/>
      <c r="Y1" s="1198"/>
      <c r="Z1" s="1198"/>
      <c r="AA1" s="1198"/>
      <c r="AB1" s="1198"/>
      <c r="AC1" s="1198"/>
      <c r="AD1" s="1198"/>
      <c r="AE1" s="1198"/>
      <c r="AF1" s="1198"/>
      <c r="AG1" s="1198"/>
      <c r="AH1" s="1198"/>
    </row>
    <row r="2" spans="2:35" ht="6.75" customHeight="1">
      <c r="B2" s="372"/>
      <c r="C2" s="31"/>
      <c r="D2" s="1036"/>
      <c r="E2" s="1036"/>
      <c r="F2" s="1036"/>
      <c r="G2" s="1036"/>
      <c r="H2" s="31"/>
      <c r="I2" s="31"/>
      <c r="J2" s="31"/>
      <c r="K2" s="31"/>
      <c r="L2" s="31"/>
      <c r="M2" s="590"/>
      <c r="N2" s="590"/>
      <c r="O2" s="590"/>
      <c r="P2" s="590"/>
      <c r="Q2" s="590"/>
      <c r="R2" s="590"/>
      <c r="S2" s="590"/>
      <c r="T2" s="590"/>
      <c r="U2" s="590"/>
      <c r="V2" s="590"/>
      <c r="W2" s="590"/>
      <c r="X2" s="590"/>
      <c r="Y2" s="590"/>
      <c r="Z2" s="590"/>
      <c r="AA2" s="590"/>
      <c r="AB2" s="590"/>
      <c r="AC2" s="590"/>
      <c r="AD2" s="383"/>
      <c r="AE2" s="383"/>
      <c r="AF2" s="383"/>
      <c r="AG2" s="383"/>
      <c r="AH2" s="383"/>
    </row>
    <row r="3" spans="2:35" s="373" customFormat="1" ht="9.75" customHeight="1">
      <c r="B3" s="380" t="s">
        <v>126</v>
      </c>
      <c r="I3" s="555" t="s">
        <v>305</v>
      </c>
      <c r="J3" s="379"/>
      <c r="K3" s="379"/>
      <c r="L3" s="379"/>
      <c r="M3" s="379"/>
      <c r="N3" s="379"/>
      <c r="O3" s="379"/>
      <c r="P3" s="379"/>
      <c r="Q3" s="379"/>
      <c r="R3" s="379"/>
      <c r="S3" s="379"/>
      <c r="T3" s="379"/>
      <c r="U3" s="379"/>
      <c r="V3" s="379"/>
      <c r="W3" s="379"/>
      <c r="X3" s="379"/>
      <c r="Y3" s="379"/>
      <c r="Z3" s="379"/>
      <c r="AA3" s="379"/>
      <c r="AB3" s="379"/>
      <c r="AC3" s="379"/>
      <c r="AD3" s="384"/>
      <c r="AE3" s="385" t="s">
        <v>2</v>
      </c>
      <c r="AF3" s="377"/>
      <c r="AG3" s="377"/>
      <c r="AH3" s="386"/>
    </row>
    <row r="4" spans="2:35" s="373" customFormat="1" ht="9.75" customHeight="1">
      <c r="B4" s="380" t="s">
        <v>127</v>
      </c>
      <c r="I4" s="380" t="str">
        <f>":"&amp;" "&amp;INPUT!M10</f>
        <v>: Dusun…</v>
      </c>
      <c r="J4" s="380"/>
      <c r="K4" s="380"/>
      <c r="L4" s="380"/>
      <c r="M4" s="380"/>
      <c r="N4" s="380"/>
      <c r="O4" s="380"/>
      <c r="P4" s="380"/>
      <c r="Q4" s="380"/>
      <c r="R4" s="380"/>
      <c r="S4" s="380"/>
      <c r="T4" s="380"/>
      <c r="U4" s="380"/>
      <c r="V4" s="380"/>
      <c r="W4" s="380"/>
      <c r="X4" s="380"/>
      <c r="Y4" s="380"/>
      <c r="Z4" s="380"/>
      <c r="AA4" s="380"/>
      <c r="AB4" s="380"/>
      <c r="AC4" s="380"/>
      <c r="AD4" s="376"/>
      <c r="AE4" s="385" t="s">
        <v>2</v>
      </c>
      <c r="AF4" s="377"/>
      <c r="AG4" s="377"/>
      <c r="AH4" s="386"/>
    </row>
    <row r="5" spans="2:35" s="373" customFormat="1" ht="9.75" customHeight="1">
      <c r="B5" s="380"/>
      <c r="I5" s="379" t="str">
        <f>":"&amp;" "&amp;"Desa"&amp;" "&amp;INPUT!M9</f>
        <v>: Desa bbb</v>
      </c>
      <c r="J5" s="379"/>
      <c r="K5" s="379"/>
      <c r="L5" s="379"/>
      <c r="M5" s="379"/>
      <c r="N5" s="379"/>
      <c r="O5" s="379"/>
      <c r="P5" s="379"/>
      <c r="Q5" s="379"/>
      <c r="R5" s="379"/>
      <c r="S5" s="379"/>
      <c r="T5" s="379"/>
      <c r="U5" s="379"/>
      <c r="V5" s="379"/>
      <c r="W5" s="379"/>
      <c r="X5" s="379"/>
      <c r="Y5" s="379"/>
      <c r="Z5" s="379"/>
      <c r="AA5" s="379"/>
      <c r="AB5" s="379"/>
      <c r="AC5" s="379"/>
      <c r="AD5" s="376"/>
      <c r="AE5" s="385"/>
      <c r="AF5" s="377"/>
      <c r="AG5" s="377"/>
      <c r="AH5" s="386"/>
    </row>
    <row r="6" spans="2:35" s="373" customFormat="1" ht="9.75" customHeight="1">
      <c r="B6" s="380"/>
      <c r="I6" s="379" t="str">
        <f>":"&amp;" "&amp;INPUT!C8&amp;" "&amp;INPUT!M8</f>
        <v>: Kecamatan aaaaa</v>
      </c>
      <c r="J6" s="379"/>
      <c r="K6" s="379"/>
      <c r="L6" s="379"/>
      <c r="M6" s="379"/>
      <c r="N6" s="379"/>
      <c r="O6" s="379"/>
      <c r="P6" s="379"/>
      <c r="Q6" s="379"/>
      <c r="R6" s="379"/>
      <c r="S6" s="379"/>
      <c r="T6" s="379"/>
      <c r="U6" s="379"/>
      <c r="V6" s="379"/>
      <c r="W6" s="379"/>
      <c r="X6" s="379"/>
      <c r="Y6" s="379"/>
      <c r="Z6" s="379"/>
      <c r="AA6" s="379"/>
      <c r="AB6" s="379"/>
      <c r="AC6" s="379"/>
      <c r="AD6" s="376"/>
      <c r="AE6" s="385"/>
      <c r="AF6" s="377"/>
      <c r="AG6" s="377"/>
      <c r="AH6" s="386"/>
    </row>
    <row r="7" spans="2:35" s="373" customFormat="1" ht="9.75" customHeight="1">
      <c r="B7" s="380" t="s">
        <v>128</v>
      </c>
      <c r="I7" s="379" t="str">
        <f>":"&amp;" "&amp;INPUT!M5</f>
        <v>: 2021</v>
      </c>
      <c r="J7" s="379"/>
      <c r="K7" s="379"/>
      <c r="L7" s="379"/>
      <c r="M7" s="379"/>
      <c r="N7" s="379"/>
      <c r="O7" s="379"/>
      <c r="P7" s="379"/>
      <c r="Q7" s="379"/>
      <c r="R7" s="379"/>
      <c r="S7" s="379"/>
      <c r="T7" s="379"/>
      <c r="U7" s="379"/>
      <c r="V7" s="379"/>
      <c r="W7" s="379"/>
      <c r="X7" s="379"/>
      <c r="Y7" s="379"/>
      <c r="Z7" s="379"/>
      <c r="AA7" s="379"/>
      <c r="AB7" s="379"/>
      <c r="AC7" s="379"/>
      <c r="AD7" s="376"/>
      <c r="AE7" s="385" t="s">
        <v>2</v>
      </c>
      <c r="AF7" s="377"/>
      <c r="AG7" s="377"/>
      <c r="AH7" s="386"/>
    </row>
    <row r="8" spans="2:35" s="373" customFormat="1" ht="9.75" customHeight="1">
      <c r="B8" s="380" t="s">
        <v>129</v>
      </c>
      <c r="I8" s="381"/>
      <c r="J8" s="381"/>
      <c r="K8" s="381"/>
      <c r="L8" s="381"/>
      <c r="M8" s="381"/>
      <c r="N8" s="381"/>
      <c r="O8" s="381"/>
      <c r="P8" s="381"/>
      <c r="Q8" s="381"/>
      <c r="R8" s="381"/>
      <c r="S8" s="381"/>
      <c r="T8" s="381"/>
      <c r="U8" s="381"/>
      <c r="V8" s="381"/>
      <c r="W8" s="381"/>
      <c r="X8" s="381"/>
      <c r="Y8" s="381"/>
      <c r="Z8" s="381"/>
      <c r="AA8" s="381"/>
      <c r="AB8" s="381"/>
      <c r="AC8" s="381"/>
      <c r="AD8" s="376"/>
      <c r="AE8" s="385" t="s">
        <v>2</v>
      </c>
      <c r="AF8" s="377"/>
      <c r="AG8" s="377"/>
      <c r="AH8" s="386"/>
    </row>
    <row r="9" spans="2:35" ht="6.75" customHeight="1" thickBot="1">
      <c r="C9" s="308"/>
      <c r="D9" s="308"/>
      <c r="E9" s="308"/>
      <c r="F9" s="308"/>
      <c r="G9" s="308"/>
      <c r="H9" s="308"/>
      <c r="I9" s="308"/>
      <c r="J9" s="308"/>
      <c r="K9" s="308"/>
      <c r="L9" s="308"/>
      <c r="M9" s="308"/>
      <c r="N9" s="308"/>
      <c r="O9" s="308"/>
      <c r="P9" s="308"/>
      <c r="Q9" s="308"/>
      <c r="R9" s="308"/>
      <c r="S9" s="308"/>
      <c r="T9" s="308"/>
      <c r="U9" s="308"/>
      <c r="V9" s="308"/>
      <c r="W9" s="308"/>
      <c r="X9" s="308"/>
      <c r="Y9" s="308"/>
      <c r="Z9" s="308"/>
      <c r="AA9" s="308"/>
      <c r="AB9" s="308"/>
      <c r="AC9" s="308"/>
      <c r="AE9" s="385"/>
      <c r="AH9" s="386"/>
    </row>
    <row r="10" spans="2:35" s="374" customFormat="1" ht="31.25" customHeight="1" thickBot="1">
      <c r="B10" s="551" t="s">
        <v>90</v>
      </c>
      <c r="C10" s="1204" t="s">
        <v>130</v>
      </c>
      <c r="D10" s="1205"/>
      <c r="E10" s="1205"/>
      <c r="F10" s="1205"/>
      <c r="G10" s="1205"/>
      <c r="H10" s="1205"/>
      <c r="I10" s="1205"/>
      <c r="J10" s="1205"/>
      <c r="K10" s="1205"/>
      <c r="L10" s="1205"/>
      <c r="M10" s="1205"/>
      <c r="N10" s="1205"/>
      <c r="O10" s="1205"/>
      <c r="P10" s="1205"/>
      <c r="Q10" s="1205"/>
      <c r="R10" s="1205"/>
      <c r="S10" s="1205"/>
      <c r="T10" s="1205"/>
      <c r="U10" s="1205"/>
      <c r="V10" s="1205"/>
      <c r="W10" s="1205"/>
      <c r="X10" s="1205"/>
      <c r="Y10" s="1205"/>
      <c r="Z10" s="1205"/>
      <c r="AA10" s="1205"/>
      <c r="AB10" s="1205"/>
      <c r="AC10" s="1205"/>
      <c r="AD10" s="1199" t="s">
        <v>646</v>
      </c>
      <c r="AE10" s="1200"/>
      <c r="AF10" s="1078" t="s">
        <v>152</v>
      </c>
      <c r="AG10" s="1078" t="s">
        <v>223</v>
      </c>
      <c r="AH10" s="954"/>
      <c r="AI10" s="388"/>
    </row>
    <row r="11" spans="2:35" ht="15.75" hidden="1" customHeight="1" thickBot="1">
      <c r="B11" s="552"/>
      <c r="C11" s="1192"/>
      <c r="D11" s="1193"/>
      <c r="E11" s="1193"/>
      <c r="F11" s="1193"/>
      <c r="G11" s="1193"/>
      <c r="H11" s="1193"/>
      <c r="I11" s="1193"/>
      <c r="J11" s="1193"/>
      <c r="K11" s="1193"/>
      <c r="L11" s="1193"/>
      <c r="M11" s="1193"/>
      <c r="N11" s="1193"/>
      <c r="O11" s="1193"/>
      <c r="P11" s="1193"/>
      <c r="Q11" s="1193"/>
      <c r="R11" s="1193"/>
      <c r="S11" s="1193"/>
      <c r="T11" s="1193"/>
      <c r="U11" s="1193"/>
      <c r="V11" s="1193"/>
      <c r="W11" s="1193"/>
      <c r="X11" s="1193"/>
      <c r="Y11" s="1193"/>
      <c r="Z11" s="1193"/>
      <c r="AA11" s="1193"/>
      <c r="AB11" s="1193"/>
      <c r="AC11" s="1193"/>
      <c r="AD11" s="1055"/>
      <c r="AE11" s="1056"/>
      <c r="AF11" s="1070"/>
      <c r="AG11" s="955"/>
      <c r="AH11" s="956"/>
    </row>
    <row r="12" spans="2:35" ht="15.75" hidden="1" customHeight="1">
      <c r="B12" s="552"/>
      <c r="C12" s="1192"/>
      <c r="D12" s="1193"/>
      <c r="E12" s="1193"/>
      <c r="F12" s="1193"/>
      <c r="G12" s="1193"/>
      <c r="H12" s="1193"/>
      <c r="I12" s="1193"/>
      <c r="J12" s="1193"/>
      <c r="K12" s="1193"/>
      <c r="L12" s="1193"/>
      <c r="M12" s="1193"/>
      <c r="N12" s="1193"/>
      <c r="O12" s="1193"/>
      <c r="P12" s="1193"/>
      <c r="Q12" s="1193"/>
      <c r="R12" s="1193"/>
      <c r="S12" s="1193"/>
      <c r="T12" s="1193"/>
      <c r="U12" s="1193"/>
      <c r="V12" s="1193"/>
      <c r="W12" s="1193"/>
      <c r="X12" s="1193"/>
      <c r="Y12" s="1193"/>
      <c r="Z12" s="1193"/>
      <c r="AA12" s="1193"/>
      <c r="AB12" s="1193"/>
      <c r="AC12" s="1193"/>
      <c r="AD12" s="1057"/>
      <c r="AE12" s="1058"/>
      <c r="AF12" s="1070"/>
      <c r="AG12" s="955"/>
      <c r="AH12" s="385"/>
    </row>
    <row r="13" spans="2:35" ht="15.75" hidden="1" customHeight="1">
      <c r="B13" s="552"/>
      <c r="C13" s="1192"/>
      <c r="D13" s="1193"/>
      <c r="E13" s="1193"/>
      <c r="F13" s="1193"/>
      <c r="G13" s="1193"/>
      <c r="H13" s="1193"/>
      <c r="I13" s="1193"/>
      <c r="J13" s="1193"/>
      <c r="K13" s="1193"/>
      <c r="L13" s="1193"/>
      <c r="M13" s="1193"/>
      <c r="N13" s="1193"/>
      <c r="O13" s="1193"/>
      <c r="P13" s="1193"/>
      <c r="Q13" s="1193"/>
      <c r="R13" s="1193"/>
      <c r="S13" s="1193"/>
      <c r="T13" s="1193"/>
      <c r="U13" s="1193"/>
      <c r="V13" s="1193"/>
      <c r="W13" s="1193"/>
      <c r="X13" s="1193"/>
      <c r="Y13" s="1193"/>
      <c r="Z13" s="1193"/>
      <c r="AA13" s="1193"/>
      <c r="AB13" s="1193"/>
      <c r="AC13" s="1193"/>
      <c r="AD13" s="1059"/>
      <c r="AE13" s="1058"/>
      <c r="AF13" s="1071"/>
      <c r="AG13" s="957"/>
      <c r="AH13" s="958"/>
    </row>
    <row r="14" spans="2:35" ht="15.75" hidden="1" customHeight="1">
      <c r="B14" s="552"/>
      <c r="C14" s="1192"/>
      <c r="D14" s="1193"/>
      <c r="E14" s="1193"/>
      <c r="F14" s="1193"/>
      <c r="G14" s="1193"/>
      <c r="H14" s="1193"/>
      <c r="I14" s="1193"/>
      <c r="J14" s="1193"/>
      <c r="K14" s="1193"/>
      <c r="L14" s="1193"/>
      <c r="M14" s="1193"/>
      <c r="N14" s="1193"/>
      <c r="O14" s="1193"/>
      <c r="P14" s="1193"/>
      <c r="Q14" s="1193"/>
      <c r="R14" s="1193"/>
      <c r="S14" s="1193"/>
      <c r="T14" s="1193"/>
      <c r="U14" s="1193"/>
      <c r="V14" s="1193"/>
      <c r="W14" s="1193"/>
      <c r="X14" s="1193"/>
      <c r="Y14" s="1193"/>
      <c r="Z14" s="1193"/>
      <c r="AA14" s="1193"/>
      <c r="AB14" s="1193"/>
      <c r="AC14" s="1193"/>
      <c r="AD14" s="1057"/>
      <c r="AE14" s="1060"/>
      <c r="AF14" s="1072"/>
      <c r="AG14" s="959"/>
      <c r="AH14" s="385"/>
    </row>
    <row r="15" spans="2:35" ht="15.75" hidden="1" customHeight="1">
      <c r="B15" s="552"/>
      <c r="C15" s="1192"/>
      <c r="D15" s="1193"/>
      <c r="E15" s="1193"/>
      <c r="F15" s="1193"/>
      <c r="G15" s="1193"/>
      <c r="H15" s="1193"/>
      <c r="I15" s="1193"/>
      <c r="J15" s="1193"/>
      <c r="K15" s="1193"/>
      <c r="L15" s="1193"/>
      <c r="M15" s="1193"/>
      <c r="N15" s="1193"/>
      <c r="O15" s="1193"/>
      <c r="P15" s="1193"/>
      <c r="Q15" s="1193"/>
      <c r="R15" s="1193"/>
      <c r="S15" s="1193"/>
      <c r="T15" s="1193"/>
      <c r="U15" s="1193"/>
      <c r="V15" s="1193"/>
      <c r="W15" s="1193"/>
      <c r="X15" s="1193"/>
      <c r="Y15" s="1193"/>
      <c r="Z15" s="1193"/>
      <c r="AA15" s="1193"/>
      <c r="AB15" s="1193"/>
      <c r="AC15" s="1193"/>
      <c r="AD15" s="1059"/>
      <c r="AE15" s="1061"/>
      <c r="AF15" s="1073"/>
      <c r="AG15" s="960"/>
      <c r="AH15" s="958"/>
    </row>
    <row r="16" spans="2:35" ht="15.75" hidden="1" customHeight="1">
      <c r="B16" s="552"/>
      <c r="C16" s="1192"/>
      <c r="D16" s="1193"/>
      <c r="E16" s="1193"/>
      <c r="F16" s="1193"/>
      <c r="G16" s="1193"/>
      <c r="H16" s="1193"/>
      <c r="I16" s="1193"/>
      <c r="J16" s="1193"/>
      <c r="K16" s="1193"/>
      <c r="L16" s="1193"/>
      <c r="M16" s="1193"/>
      <c r="N16" s="1193"/>
      <c r="O16" s="1193"/>
      <c r="P16" s="1193"/>
      <c r="Q16" s="1193"/>
      <c r="R16" s="1193"/>
      <c r="S16" s="1193"/>
      <c r="T16" s="1193"/>
      <c r="U16" s="1193"/>
      <c r="V16" s="1193"/>
      <c r="W16" s="1193"/>
      <c r="X16" s="1193"/>
      <c r="Y16" s="1193"/>
      <c r="Z16" s="1193"/>
      <c r="AA16" s="1193"/>
      <c r="AB16" s="1193"/>
      <c r="AC16" s="1193"/>
      <c r="AD16" s="1057"/>
      <c r="AE16" s="1062"/>
      <c r="AF16" s="1074"/>
      <c r="AG16" s="961"/>
      <c r="AH16" s="385"/>
    </row>
    <row r="17" spans="2:64" ht="15.75" hidden="1" customHeight="1">
      <c r="B17" s="552"/>
      <c r="C17" s="1192"/>
      <c r="D17" s="1193"/>
      <c r="E17" s="1193"/>
      <c r="F17" s="1193"/>
      <c r="G17" s="1193"/>
      <c r="H17" s="1193"/>
      <c r="I17" s="1193"/>
      <c r="J17" s="1193"/>
      <c r="K17" s="1193"/>
      <c r="L17" s="1193"/>
      <c r="M17" s="1193"/>
      <c r="N17" s="1193"/>
      <c r="O17" s="1193"/>
      <c r="P17" s="1193"/>
      <c r="Q17" s="1193"/>
      <c r="R17" s="1193"/>
      <c r="S17" s="1193"/>
      <c r="T17" s="1193"/>
      <c r="U17" s="1193"/>
      <c r="V17" s="1193"/>
      <c r="W17" s="1193"/>
      <c r="X17" s="1193"/>
      <c r="Y17" s="1193"/>
      <c r="Z17" s="1193"/>
      <c r="AA17" s="1193"/>
      <c r="AB17" s="1193"/>
      <c r="AC17" s="1193"/>
      <c r="AD17" s="1059"/>
      <c r="AE17" s="1062"/>
      <c r="AF17" s="1071"/>
      <c r="AG17" s="957"/>
      <c r="AH17" s="958"/>
    </row>
    <row r="18" spans="2:64" ht="15.75" hidden="1" customHeight="1">
      <c r="B18" s="552"/>
      <c r="C18" s="1192"/>
      <c r="D18" s="1193"/>
      <c r="E18" s="1193"/>
      <c r="F18" s="1193"/>
      <c r="G18" s="1193"/>
      <c r="H18" s="1193"/>
      <c r="I18" s="1193"/>
      <c r="J18" s="1193"/>
      <c r="K18" s="1193"/>
      <c r="L18" s="1193"/>
      <c r="M18" s="1193"/>
      <c r="N18" s="1193"/>
      <c r="O18" s="1193"/>
      <c r="P18" s="1193"/>
      <c r="Q18" s="1193"/>
      <c r="R18" s="1193"/>
      <c r="S18" s="1193"/>
      <c r="T18" s="1193"/>
      <c r="U18" s="1193"/>
      <c r="V18" s="1193"/>
      <c r="W18" s="1193"/>
      <c r="X18" s="1193"/>
      <c r="Y18" s="1193"/>
      <c r="Z18" s="1193"/>
      <c r="AA18" s="1193"/>
      <c r="AB18" s="1193"/>
      <c r="AC18" s="1193"/>
      <c r="AD18" s="1057"/>
      <c r="AE18" s="1060"/>
      <c r="AF18" s="1074"/>
      <c r="AG18" s="961"/>
      <c r="AH18" s="385"/>
    </row>
    <row r="19" spans="2:64" ht="15.75" hidden="1" customHeight="1">
      <c r="B19" s="552"/>
      <c r="C19" s="1192"/>
      <c r="D19" s="1193"/>
      <c r="E19" s="1193"/>
      <c r="F19" s="1193"/>
      <c r="G19" s="1193"/>
      <c r="H19" s="1193"/>
      <c r="I19" s="1193"/>
      <c r="J19" s="1193"/>
      <c r="K19" s="1193"/>
      <c r="L19" s="1193"/>
      <c r="M19" s="1193"/>
      <c r="N19" s="1193"/>
      <c r="O19" s="1193"/>
      <c r="P19" s="1193"/>
      <c r="Q19" s="1193"/>
      <c r="R19" s="1193"/>
      <c r="S19" s="1193"/>
      <c r="T19" s="1193"/>
      <c r="U19" s="1193"/>
      <c r="V19" s="1193"/>
      <c r="W19" s="1193"/>
      <c r="X19" s="1193"/>
      <c r="Y19" s="1193"/>
      <c r="Z19" s="1193"/>
      <c r="AA19" s="1193"/>
      <c r="AB19" s="1193"/>
      <c r="AC19" s="1193"/>
      <c r="AD19" s="1059"/>
      <c r="AE19" s="1060"/>
      <c r="AF19" s="1071"/>
      <c r="AG19" s="957"/>
      <c r="AH19" s="958"/>
    </row>
    <row r="20" spans="2:64" ht="15.75" hidden="1" customHeight="1">
      <c r="B20" s="552"/>
      <c r="C20" s="1192"/>
      <c r="D20" s="1193"/>
      <c r="E20" s="1193"/>
      <c r="F20" s="1193"/>
      <c r="G20" s="1193"/>
      <c r="H20" s="1193"/>
      <c r="I20" s="1193"/>
      <c r="J20" s="1193"/>
      <c r="K20" s="1193"/>
      <c r="L20" s="1193"/>
      <c r="M20" s="1193"/>
      <c r="N20" s="1193"/>
      <c r="O20" s="1193"/>
      <c r="P20" s="1193"/>
      <c r="Q20" s="1193"/>
      <c r="R20" s="1193"/>
      <c r="S20" s="1193"/>
      <c r="T20" s="1193"/>
      <c r="U20" s="1193"/>
      <c r="V20" s="1193"/>
      <c r="W20" s="1193"/>
      <c r="X20" s="1193"/>
      <c r="Y20" s="1193"/>
      <c r="Z20" s="1193"/>
      <c r="AA20" s="1193"/>
      <c r="AB20" s="1193"/>
      <c r="AC20" s="1193"/>
      <c r="AD20" s="1057"/>
      <c r="AE20" s="1060"/>
      <c r="AF20" s="1074"/>
      <c r="AG20" s="961"/>
      <c r="AH20" s="385"/>
    </row>
    <row r="21" spans="2:64" ht="15.75" hidden="1" customHeight="1">
      <c r="B21" s="552"/>
      <c r="C21" s="1192"/>
      <c r="D21" s="1193"/>
      <c r="E21" s="1193"/>
      <c r="F21" s="1193"/>
      <c r="G21" s="1193"/>
      <c r="H21" s="1193"/>
      <c r="I21" s="1193"/>
      <c r="J21" s="1193"/>
      <c r="K21" s="1193"/>
      <c r="L21" s="1193"/>
      <c r="M21" s="1193"/>
      <c r="N21" s="1193"/>
      <c r="O21" s="1193"/>
      <c r="P21" s="1193"/>
      <c r="Q21" s="1193"/>
      <c r="R21" s="1193"/>
      <c r="S21" s="1193"/>
      <c r="T21" s="1193"/>
      <c r="U21" s="1193"/>
      <c r="V21" s="1193"/>
      <c r="W21" s="1193"/>
      <c r="X21" s="1193"/>
      <c r="Y21" s="1193"/>
      <c r="Z21" s="1193"/>
      <c r="AA21" s="1193"/>
      <c r="AB21" s="1193"/>
      <c r="AC21" s="1193"/>
      <c r="AD21" s="1059"/>
      <c r="AE21" s="1061"/>
      <c r="AF21" s="1071"/>
      <c r="AG21" s="957"/>
      <c r="AH21" s="958"/>
    </row>
    <row r="22" spans="2:64" ht="17.5" hidden="1" customHeight="1">
      <c r="B22" s="552"/>
      <c r="C22" s="1192"/>
      <c r="D22" s="1193"/>
      <c r="E22" s="1193"/>
      <c r="F22" s="1193"/>
      <c r="G22" s="1193"/>
      <c r="H22" s="1193"/>
      <c r="I22" s="1193"/>
      <c r="J22" s="1193"/>
      <c r="K22" s="1193"/>
      <c r="L22" s="1193"/>
      <c r="M22" s="1193"/>
      <c r="N22" s="1193"/>
      <c r="O22" s="1193"/>
      <c r="P22" s="1193"/>
      <c r="Q22" s="1193"/>
      <c r="R22" s="1193"/>
      <c r="S22" s="1193"/>
      <c r="T22" s="1193"/>
      <c r="U22" s="1193"/>
      <c r="V22" s="1193"/>
      <c r="W22" s="1193"/>
      <c r="X22" s="1193"/>
      <c r="Y22" s="1193"/>
      <c r="Z22" s="1193"/>
      <c r="AA22" s="1193"/>
      <c r="AB22" s="1193"/>
      <c r="AC22" s="1193"/>
      <c r="AD22" s="1063"/>
      <c r="AE22" s="1060"/>
      <c r="AF22" s="1075"/>
      <c r="AG22" s="962"/>
      <c r="AH22" s="385"/>
    </row>
    <row r="23" spans="2:64" s="374" customFormat="1" ht="15.75" customHeight="1">
      <c r="B23" s="553"/>
      <c r="C23" s="12"/>
      <c r="D23" s="90"/>
      <c r="E23" s="90"/>
      <c r="F23" s="90"/>
      <c r="G23" s="90"/>
      <c r="H23" s="556"/>
      <c r="I23" s="382"/>
      <c r="J23" s="540"/>
      <c r="K23" s="13"/>
      <c r="L23" s="541"/>
      <c r="M23" s="541"/>
      <c r="N23" s="541"/>
      <c r="O23" s="541"/>
      <c r="P23" s="541"/>
      <c r="Q23" s="541"/>
      <c r="R23" s="541"/>
      <c r="S23" s="541"/>
      <c r="T23" s="541"/>
      <c r="U23" s="541"/>
      <c r="V23" s="541"/>
      <c r="W23" s="541"/>
      <c r="X23" s="541"/>
      <c r="Y23" s="541"/>
      <c r="Z23" s="541"/>
      <c r="AA23" s="541"/>
      <c r="AB23" s="541"/>
      <c r="AC23" s="1189" t="s">
        <v>667</v>
      </c>
      <c r="AD23" s="1065"/>
      <c r="AE23" s="1186" t="s">
        <v>660</v>
      </c>
      <c r="AF23" s="1076"/>
      <c r="AG23" s="1095"/>
      <c r="AH23" s="385"/>
    </row>
    <row r="24" spans="2:64" s="374" customFormat="1" ht="15" customHeight="1">
      <c r="B24" s="552"/>
      <c r="C24" s="591"/>
      <c r="D24" s="593"/>
      <c r="E24" s="593"/>
      <c r="F24" s="593"/>
      <c r="G24" s="593"/>
      <c r="H24" s="558"/>
      <c r="I24" s="538"/>
      <c r="J24" s="592"/>
      <c r="K24" s="593"/>
      <c r="L24" s="657"/>
      <c r="M24" s="657"/>
      <c r="N24" s="657"/>
      <c r="O24" s="657"/>
      <c r="P24" s="657"/>
      <c r="Q24" s="657"/>
      <c r="R24" s="657"/>
      <c r="S24" s="657"/>
      <c r="T24" s="1118"/>
      <c r="U24" s="1117" t="s">
        <v>700</v>
      </c>
      <c r="X24" s="1117"/>
      <c r="Y24" s="1117"/>
      <c r="Z24" s="1117"/>
      <c r="AA24" s="1117"/>
      <c r="AB24" s="657"/>
      <c r="AC24" s="1190"/>
      <c r="AD24" s="1066"/>
      <c r="AE24" s="1187"/>
      <c r="AF24" s="1077"/>
      <c r="AG24" s="1077"/>
      <c r="BL24" s="374" t="s">
        <v>132</v>
      </c>
    </row>
    <row r="25" spans="2:64" s="374" customFormat="1" ht="15" customHeight="1" thickBot="1">
      <c r="B25" s="552"/>
      <c r="C25" s="591"/>
      <c r="D25" s="593"/>
      <c r="E25" s="593"/>
      <c r="F25" s="593"/>
      <c r="G25" s="593"/>
      <c r="H25" s="558"/>
      <c r="I25" s="538"/>
      <c r="J25" s="592"/>
      <c r="K25" s="593"/>
      <c r="L25" s="542"/>
      <c r="M25" s="542"/>
      <c r="N25" s="542"/>
      <c r="O25" s="542"/>
      <c r="P25" s="542"/>
      <c r="Q25" s="542"/>
      <c r="R25" s="542"/>
      <c r="S25" s="542"/>
      <c r="T25" s="542"/>
      <c r="U25" s="1117" t="s">
        <v>701</v>
      </c>
      <c r="X25" s="1117"/>
      <c r="Y25" s="1117"/>
      <c r="Z25" s="1117"/>
      <c r="AA25" s="1117"/>
      <c r="AB25" s="542"/>
      <c r="AC25" s="1190"/>
      <c r="AD25" s="1067"/>
      <c r="AE25" s="1188"/>
      <c r="AF25" s="1077"/>
      <c r="AG25" s="1077"/>
      <c r="AH25" s="534"/>
    </row>
    <row r="26" spans="2:64" s="374" customFormat="1" ht="15" customHeight="1" thickBot="1">
      <c r="B26" s="552"/>
      <c r="C26" s="591"/>
      <c r="D26" s="593"/>
      <c r="E26" s="593"/>
      <c r="F26" s="593"/>
      <c r="G26" s="593"/>
      <c r="H26" s="558"/>
      <c r="I26" s="372"/>
      <c r="J26" s="592"/>
      <c r="K26" s="593"/>
      <c r="L26" s="542"/>
      <c r="M26" s="542"/>
      <c r="N26" s="542"/>
      <c r="O26" s="542"/>
      <c r="P26" s="542"/>
      <c r="Q26" s="542"/>
      <c r="R26" s="542"/>
      <c r="S26" s="542"/>
      <c r="T26" s="542"/>
      <c r="U26" s="1117"/>
      <c r="X26" s="1117"/>
      <c r="Y26" s="1117"/>
      <c r="Z26" s="1117"/>
      <c r="AA26" s="1117"/>
      <c r="AB26" s="542"/>
      <c r="AC26" s="1191"/>
      <c r="AD26" s="1067"/>
      <c r="AE26" s="1064"/>
      <c r="AF26" s="1077"/>
      <c r="AG26" s="1077"/>
      <c r="AH26" s="534"/>
    </row>
    <row r="27" spans="2:64" s="374" customFormat="1" ht="20" customHeight="1" thickBot="1">
      <c r="B27" s="552"/>
      <c r="C27" s="591"/>
      <c r="D27" s="593"/>
      <c r="E27" s="593"/>
      <c r="F27" s="593"/>
      <c r="G27" s="593"/>
      <c r="H27" s="558"/>
      <c r="I27" s="372"/>
      <c r="J27" s="1040" t="s">
        <v>632</v>
      </c>
      <c r="K27" s="681"/>
      <c r="L27" s="682"/>
      <c r="M27" s="682"/>
      <c r="N27" s="682"/>
      <c r="O27" s="682"/>
      <c r="P27" s="682"/>
      <c r="Q27" s="682"/>
      <c r="R27" s="682"/>
      <c r="S27" s="682"/>
      <c r="T27" s="682"/>
      <c r="U27" s="682"/>
      <c r="V27" s="682"/>
      <c r="W27" s="682"/>
      <c r="X27" s="682"/>
      <c r="Y27" s="682"/>
      <c r="Z27" s="682"/>
      <c r="AA27" s="682"/>
      <c r="AB27" s="1050"/>
      <c r="AC27" s="1097"/>
      <c r="AD27" s="1093">
        <v>1</v>
      </c>
      <c r="AE27" s="1094" t="s">
        <v>647</v>
      </c>
      <c r="AF27" s="1079"/>
      <c r="AG27" s="1079"/>
      <c r="AH27" s="534"/>
      <c r="AI27" s="594"/>
      <c r="AJ27" s="595" t="s">
        <v>345</v>
      </c>
      <c r="AK27" s="596"/>
      <c r="AL27" s="596"/>
      <c r="AM27" s="597"/>
      <c r="AN27" s="598"/>
      <c r="AO27" s="636"/>
    </row>
    <row r="28" spans="2:64" s="374" customFormat="1" ht="20" customHeight="1">
      <c r="B28" s="552"/>
      <c r="C28" s="591"/>
      <c r="D28" s="593"/>
      <c r="E28" s="593"/>
      <c r="F28" s="593"/>
      <c r="G28" s="593"/>
      <c r="H28" s="558"/>
      <c r="I28" s="372"/>
      <c r="J28" s="758"/>
      <c r="K28" s="757"/>
      <c r="L28" s="759"/>
      <c r="M28" s="759"/>
      <c r="N28" s="759"/>
      <c r="O28" s="759"/>
      <c r="P28" s="759"/>
      <c r="Q28" s="759"/>
      <c r="R28" s="1049" t="s">
        <v>633</v>
      </c>
      <c r="S28" s="1041"/>
      <c r="T28" s="759"/>
      <c r="U28" s="759"/>
      <c r="V28" s="759"/>
      <c r="W28" s="759"/>
      <c r="X28" s="759"/>
      <c r="Y28" s="759"/>
      <c r="Z28" s="1042" t="s">
        <v>146</v>
      </c>
      <c r="AA28" s="964">
        <v>12</v>
      </c>
      <c r="AB28" s="1051" t="s">
        <v>231</v>
      </c>
      <c r="AC28" s="1098"/>
      <c r="AD28" s="1080"/>
      <c r="AE28" s="1091" t="s">
        <v>655</v>
      </c>
      <c r="AF28" s="1092">
        <f>AA38*AA39*AA40</f>
        <v>8</v>
      </c>
      <c r="AG28" s="1092" t="s">
        <v>133</v>
      </c>
      <c r="AH28" s="534"/>
      <c r="AI28" s="630"/>
      <c r="AJ28" s="1178" t="str">
        <f>AE27</f>
        <v>Galian Bronjong yang tertanam</v>
      </c>
      <c r="AK28" s="1179"/>
      <c r="AL28" s="1179"/>
      <c r="AM28" s="1179"/>
      <c r="AN28" s="1179"/>
      <c r="AO28" s="1180"/>
    </row>
    <row r="29" spans="2:64" s="374" customFormat="1" ht="20" customHeight="1" thickBot="1">
      <c r="B29" s="552"/>
      <c r="C29" s="591"/>
      <c r="D29" s="593"/>
      <c r="E29" s="593"/>
      <c r="F29" s="593"/>
      <c r="G29" s="593"/>
      <c r="H29" s="558"/>
      <c r="I29" s="372"/>
      <c r="J29" s="758"/>
      <c r="K29" s="757"/>
      <c r="L29" s="759"/>
      <c r="M29" s="759"/>
      <c r="N29" s="759"/>
      <c r="O29" s="759"/>
      <c r="P29" s="759"/>
      <c r="Q29" s="759"/>
      <c r="R29" s="759"/>
      <c r="S29" s="759"/>
      <c r="T29" s="759"/>
      <c r="U29" s="759"/>
      <c r="V29" s="759"/>
      <c r="W29" s="759"/>
      <c r="X29" s="1202" t="s">
        <v>634</v>
      </c>
      <c r="Y29" s="1203"/>
      <c r="Z29" s="1042" t="s">
        <v>146</v>
      </c>
      <c r="AA29" s="1043">
        <v>0.5</v>
      </c>
      <c r="AB29" s="1051" t="s">
        <v>30</v>
      </c>
      <c r="AC29" s="1098"/>
      <c r="AD29" s="1080"/>
      <c r="AE29" s="1081"/>
      <c r="AF29" s="1082"/>
      <c r="AG29" s="1082"/>
      <c r="AH29" s="534"/>
      <c r="AI29" s="630"/>
      <c r="AJ29" s="637" t="s">
        <v>139</v>
      </c>
      <c r="AK29" s="638" t="s">
        <v>140</v>
      </c>
      <c r="AL29" s="639" t="s">
        <v>141</v>
      </c>
      <c r="AM29" s="638" t="s">
        <v>142</v>
      </c>
      <c r="AN29" s="640" t="s">
        <v>143</v>
      </c>
      <c r="AO29" s="818" t="s">
        <v>144</v>
      </c>
    </row>
    <row r="30" spans="2:64" s="374" customFormat="1" ht="20" customHeight="1" thickBot="1">
      <c r="B30" s="552"/>
      <c r="C30" s="591"/>
      <c r="D30" s="593"/>
      <c r="E30" s="593"/>
      <c r="F30" s="593"/>
      <c r="G30" s="593"/>
      <c r="H30" s="558"/>
      <c r="I30" s="372"/>
      <c r="J30" s="758"/>
      <c r="K30" s="757"/>
      <c r="L30" s="759"/>
      <c r="M30" s="759"/>
      <c r="N30" s="759"/>
      <c r="O30" s="759"/>
      <c r="P30" s="759"/>
      <c r="Q30" s="759"/>
      <c r="R30" s="759"/>
      <c r="S30" s="759"/>
      <c r="T30" s="759"/>
      <c r="U30" s="759"/>
      <c r="V30" s="759"/>
      <c r="W30" s="759"/>
      <c r="X30" s="1202" t="s">
        <v>635</v>
      </c>
      <c r="Y30" s="1203"/>
      <c r="Z30" s="1042" t="s">
        <v>146</v>
      </c>
      <c r="AA30" s="1043">
        <v>0.5</v>
      </c>
      <c r="AB30" s="1051" t="s">
        <v>30</v>
      </c>
      <c r="AC30" s="1098"/>
      <c r="AD30" s="1093">
        <v>2</v>
      </c>
      <c r="AE30" s="1094" t="s">
        <v>658</v>
      </c>
      <c r="AF30" s="1079"/>
      <c r="AG30" s="1079"/>
      <c r="AH30" s="534"/>
      <c r="AI30" s="630"/>
      <c r="AJ30" s="641" t="s">
        <v>147</v>
      </c>
      <c r="AK30" s="642"/>
      <c r="AL30" s="643"/>
      <c r="AM30" s="642"/>
      <c r="AN30" s="640"/>
      <c r="AO30" s="818"/>
    </row>
    <row r="31" spans="2:64" s="374" customFormat="1" ht="20" customHeight="1">
      <c r="B31" s="552"/>
      <c r="C31" s="591"/>
      <c r="D31" s="593"/>
      <c r="E31" s="593"/>
      <c r="F31" s="593"/>
      <c r="G31" s="593"/>
      <c r="H31" s="558"/>
      <c r="I31" s="557"/>
      <c r="J31" s="758"/>
      <c r="K31" s="1039"/>
      <c r="L31" s="759"/>
      <c r="M31" s="759"/>
      <c r="N31" s="759"/>
      <c r="O31" s="759"/>
      <c r="P31" s="759"/>
      <c r="Q31" s="759"/>
      <c r="R31" s="1049" t="s">
        <v>656</v>
      </c>
      <c r="S31" s="759"/>
      <c r="T31" s="759"/>
      <c r="U31" s="759"/>
      <c r="V31" s="759"/>
      <c r="W31" s="759"/>
      <c r="X31" s="1202" t="s">
        <v>636</v>
      </c>
      <c r="Y31" s="1203"/>
      <c r="Z31" s="1042" t="s">
        <v>146</v>
      </c>
      <c r="AA31" s="1043">
        <v>0.5</v>
      </c>
      <c r="AB31" s="1051" t="s">
        <v>30</v>
      </c>
      <c r="AC31" s="1098"/>
      <c r="AD31" s="1080"/>
      <c r="AE31" s="1091" t="s">
        <v>662</v>
      </c>
      <c r="AF31" s="1092">
        <f>AA49</f>
        <v>64</v>
      </c>
      <c r="AG31" s="1092" t="s">
        <v>28</v>
      </c>
      <c r="AH31" s="534"/>
      <c r="AI31" s="630"/>
      <c r="AJ31" s="611" t="s">
        <v>120</v>
      </c>
      <c r="AK31" s="612">
        <v>0.67500000000000004</v>
      </c>
      <c r="AL31" s="644">
        <f>AK31*$AF$28</f>
        <v>5.4</v>
      </c>
      <c r="AM31" s="536" t="s">
        <v>121</v>
      </c>
      <c r="AN31" s="614">
        <f>'Harga Satuan'!$J$176</f>
        <v>90000</v>
      </c>
      <c r="AO31" s="645">
        <f>AL31*AN31</f>
        <v>486000.00000000006</v>
      </c>
      <c r="BL31" s="374" t="s">
        <v>134</v>
      </c>
    </row>
    <row r="32" spans="2:64" s="374" customFormat="1" ht="20" customHeight="1" thickBot="1">
      <c r="B32" s="552"/>
      <c r="C32" s="591"/>
      <c r="D32" s="593"/>
      <c r="E32" s="593"/>
      <c r="F32" s="593"/>
      <c r="G32" s="593"/>
      <c r="H32" s="558"/>
      <c r="I32" s="557"/>
      <c r="J32" s="758"/>
      <c r="K32" s="1039"/>
      <c r="L32" s="759"/>
      <c r="M32" s="759"/>
      <c r="N32" s="759"/>
      <c r="O32" s="759"/>
      <c r="P32" s="759"/>
      <c r="Q32" s="759"/>
      <c r="R32" s="759"/>
      <c r="S32" s="759"/>
      <c r="T32" s="759"/>
      <c r="U32" s="759"/>
      <c r="V32" s="759"/>
      <c r="W32" s="759"/>
      <c r="X32" s="1202" t="s">
        <v>637</v>
      </c>
      <c r="Y32" s="1203"/>
      <c r="Z32" s="1042" t="s">
        <v>146</v>
      </c>
      <c r="AA32" s="1043">
        <v>1</v>
      </c>
      <c r="AB32" s="1051" t="s">
        <v>30</v>
      </c>
      <c r="AC32" s="1098"/>
      <c r="AD32" s="1080"/>
      <c r="AE32" s="1081"/>
      <c r="AF32" s="1079"/>
      <c r="AG32" s="1079"/>
      <c r="AH32" s="534"/>
      <c r="AI32" s="630"/>
      <c r="AJ32" s="611" t="s">
        <v>124</v>
      </c>
      <c r="AK32" s="616">
        <v>6.7500000000000004E-2</v>
      </c>
      <c r="AL32" s="644">
        <f>AK32*$AF$28</f>
        <v>0.54</v>
      </c>
      <c r="AM32" s="536" t="s">
        <v>121</v>
      </c>
      <c r="AN32" s="614">
        <f>'Harga Satuan'!$J$179</f>
        <v>150000</v>
      </c>
      <c r="AO32" s="646">
        <f>AL32*AN32</f>
        <v>81000</v>
      </c>
      <c r="AP32" s="622"/>
      <c r="BL32" s="374" t="s">
        <v>135</v>
      </c>
    </row>
    <row r="33" spans="2:42" s="374" customFormat="1" ht="20" customHeight="1" thickBot="1">
      <c r="B33" s="552"/>
      <c r="C33" s="537"/>
      <c r="D33" s="535"/>
      <c r="E33" s="535"/>
      <c r="F33" s="535"/>
      <c r="G33" s="535"/>
      <c r="H33" s="538"/>
      <c r="I33" s="538"/>
      <c r="J33" s="759"/>
      <c r="K33" s="756"/>
      <c r="L33" s="759"/>
      <c r="M33" s="759"/>
      <c r="N33" s="759"/>
      <c r="O33" s="759"/>
      <c r="P33" s="759"/>
      <c r="Q33" s="759"/>
      <c r="R33" s="1049" t="s">
        <v>645</v>
      </c>
      <c r="S33" s="759"/>
      <c r="T33" s="759"/>
      <c r="U33" s="759"/>
      <c r="V33" s="759"/>
      <c r="W33" s="759"/>
      <c r="X33" s="759"/>
      <c r="Y33" s="759"/>
      <c r="Z33" s="759"/>
      <c r="AA33" s="759"/>
      <c r="AB33" s="1051"/>
      <c r="AC33" s="1098"/>
      <c r="AD33" s="1093">
        <v>3</v>
      </c>
      <c r="AE33" s="1094" t="s">
        <v>680</v>
      </c>
      <c r="AF33" s="1079"/>
      <c r="AG33" s="1079"/>
      <c r="AI33" s="630"/>
      <c r="AJ33" s="624"/>
      <c r="AK33" s="625"/>
      <c r="AL33" s="626"/>
      <c r="AM33" s="627"/>
      <c r="AN33" s="628"/>
      <c r="AO33" s="647">
        <f>SUM(AO31:AO32)</f>
        <v>567000</v>
      </c>
      <c r="AP33" s="622"/>
    </row>
    <row r="34" spans="2:42" s="374" customFormat="1" ht="20" customHeight="1">
      <c r="B34" s="552"/>
      <c r="C34" s="537"/>
      <c r="D34" s="535"/>
      <c r="E34" s="535"/>
      <c r="F34" s="535"/>
      <c r="G34" s="535"/>
      <c r="H34" s="538"/>
      <c r="I34" s="538"/>
      <c r="J34" s="756"/>
      <c r="K34" s="756"/>
      <c r="L34" s="759"/>
      <c r="M34" s="759"/>
      <c r="N34" s="759"/>
      <c r="O34" s="759"/>
      <c r="P34" s="759"/>
      <c r="Q34" s="759"/>
      <c r="R34" s="1041" t="s">
        <v>638</v>
      </c>
      <c r="S34" s="759"/>
      <c r="T34" s="759"/>
      <c r="U34" s="759"/>
      <c r="V34" s="759"/>
      <c r="W34" s="759"/>
      <c r="X34" s="759"/>
      <c r="Y34" s="759"/>
      <c r="Z34" s="1042" t="s">
        <v>146</v>
      </c>
      <c r="AA34" s="1043">
        <v>8</v>
      </c>
      <c r="AB34" s="1051" t="s">
        <v>30</v>
      </c>
      <c r="AC34" s="1105" t="s">
        <v>702</v>
      </c>
      <c r="AD34" s="1080"/>
      <c r="AE34" s="1091" t="s">
        <v>682</v>
      </c>
      <c r="AF34" s="1092">
        <f>AA35</f>
        <v>48</v>
      </c>
      <c r="AG34" s="1092" t="s">
        <v>231</v>
      </c>
      <c r="AH34" s="534"/>
      <c r="AP34" s="622"/>
    </row>
    <row r="35" spans="2:42" s="374" customFormat="1" ht="20" customHeight="1" thickBot="1">
      <c r="B35" s="552"/>
      <c r="C35" s="537"/>
      <c r="D35" s="535"/>
      <c r="E35" s="535"/>
      <c r="F35" s="535"/>
      <c r="G35" s="535"/>
      <c r="H35" s="372"/>
      <c r="I35" s="538"/>
      <c r="J35" s="756"/>
      <c r="K35" s="756"/>
      <c r="L35" s="759"/>
      <c r="M35" s="759"/>
      <c r="N35" s="759"/>
      <c r="O35" s="759"/>
      <c r="P35" s="759"/>
      <c r="Q35" s="759"/>
      <c r="R35" s="759"/>
      <c r="S35" s="759"/>
      <c r="T35" s="759"/>
      <c r="U35" s="759"/>
      <c r="V35" s="759"/>
      <c r="W35" s="759" t="s">
        <v>681</v>
      </c>
      <c r="X35" s="759"/>
      <c r="Y35" s="759"/>
      <c r="Z35" s="1042" t="s">
        <v>146</v>
      </c>
      <c r="AA35" s="964">
        <f>AA28*(AA34/2)</f>
        <v>48</v>
      </c>
      <c r="AB35" s="1051" t="s">
        <v>231</v>
      </c>
      <c r="AC35" s="1098"/>
      <c r="AD35" s="1068"/>
      <c r="AE35" s="1069"/>
      <c r="AF35" s="1079"/>
      <c r="AG35" s="1079"/>
      <c r="AH35" s="534"/>
      <c r="AI35" s="187"/>
      <c r="AJ35" s="938"/>
      <c r="AK35" s="789"/>
      <c r="AL35" s="789"/>
      <c r="AM35" s="789"/>
      <c r="AN35" s="789"/>
      <c r="AO35" s="789"/>
      <c r="AP35" s="622"/>
    </row>
    <row r="36" spans="2:42" s="374" customFormat="1" ht="20" customHeight="1" thickBot="1">
      <c r="B36" s="552"/>
      <c r="C36" s="537"/>
      <c r="D36" s="535"/>
      <c r="E36" s="535"/>
      <c r="F36" s="535"/>
      <c r="G36" s="535"/>
      <c r="H36" s="372"/>
      <c r="I36" s="538"/>
      <c r="J36" s="756"/>
      <c r="K36" s="756"/>
      <c r="L36" s="756"/>
      <c r="M36" s="756"/>
      <c r="N36" s="756"/>
      <c r="O36" s="756"/>
      <c r="P36" s="756"/>
      <c r="Q36" s="756"/>
      <c r="R36" s="1046" t="s">
        <v>648</v>
      </c>
      <c r="S36" s="756"/>
      <c r="T36" s="756"/>
      <c r="U36" s="756"/>
      <c r="V36" s="756"/>
      <c r="W36" s="756"/>
      <c r="X36" s="756"/>
      <c r="Y36" s="756"/>
      <c r="Z36" s="756"/>
      <c r="AA36" s="756"/>
      <c r="AB36" s="1052"/>
      <c r="AC36" s="1099"/>
      <c r="AD36" s="1093">
        <v>4</v>
      </c>
      <c r="AE36" s="1094" t="s">
        <v>688</v>
      </c>
      <c r="AF36" s="1079"/>
      <c r="AG36" s="1079"/>
      <c r="AH36" s="534"/>
      <c r="AJ36" s="841" t="s">
        <v>657</v>
      </c>
      <c r="AK36" s="649"/>
      <c r="AL36" s="649"/>
      <c r="AM36" s="649"/>
      <c r="AN36" s="649"/>
      <c r="AO36" s="649"/>
      <c r="AP36" s="622"/>
    </row>
    <row r="37" spans="2:42" s="374" customFormat="1" ht="20" customHeight="1">
      <c r="B37" s="552"/>
      <c r="C37" s="537"/>
      <c r="D37" s="535"/>
      <c r="E37" s="535"/>
      <c r="F37" s="535"/>
      <c r="G37" s="535"/>
      <c r="H37" s="372"/>
      <c r="I37" s="538"/>
      <c r="J37" s="756"/>
      <c r="K37" s="756"/>
      <c r="L37" s="756"/>
      <c r="M37" s="756"/>
      <c r="N37" s="756"/>
      <c r="O37" s="756"/>
      <c r="P37" s="756"/>
      <c r="Q37" s="756"/>
      <c r="R37" s="1046" t="s">
        <v>649</v>
      </c>
      <c r="S37" s="756"/>
      <c r="T37" s="756"/>
      <c r="U37" s="756"/>
      <c r="V37" s="756"/>
      <c r="W37" s="756"/>
      <c r="X37" s="756"/>
      <c r="Y37" s="756"/>
      <c r="Z37" s="756"/>
      <c r="AA37" s="756"/>
      <c r="AB37" s="1052"/>
      <c r="AC37" s="1109" t="s">
        <v>689</v>
      </c>
      <c r="AD37" s="1110" t="s">
        <v>336</v>
      </c>
      <c r="AE37" s="1091" t="s">
        <v>292</v>
      </c>
      <c r="AF37" s="1092">
        <f>(AA31*1*AA38)+(AA32*1*AA38)</f>
        <v>12</v>
      </c>
      <c r="AG37" s="1092" t="s">
        <v>133</v>
      </c>
      <c r="AH37" s="534"/>
      <c r="AJ37" s="1178" t="str">
        <f>AE30</f>
        <v>Cecucuk Bambu</v>
      </c>
      <c r="AK37" s="1179"/>
      <c r="AL37" s="1179"/>
      <c r="AM37" s="1179"/>
      <c r="AN37" s="1179"/>
      <c r="AO37" s="1180"/>
      <c r="AP37" s="622"/>
    </row>
    <row r="38" spans="2:42" s="374" customFormat="1" ht="20" customHeight="1" thickBot="1">
      <c r="B38" s="552"/>
      <c r="C38" s="537"/>
      <c r="D38" s="535"/>
      <c r="E38" s="535"/>
      <c r="F38" s="535"/>
      <c r="G38" s="535"/>
      <c r="H38" s="372"/>
      <c r="I38" s="538"/>
      <c r="J38" s="756"/>
      <c r="K38" s="756"/>
      <c r="L38" s="756"/>
      <c r="M38" s="756"/>
      <c r="N38" s="756"/>
      <c r="O38" s="756"/>
      <c r="P38" s="756"/>
      <c r="Q38" s="756"/>
      <c r="R38" s="1044"/>
      <c r="S38" s="756"/>
      <c r="T38" s="756"/>
      <c r="U38" s="756"/>
      <c r="V38" s="756"/>
      <c r="W38" s="756"/>
      <c r="X38" s="1181" t="s">
        <v>651</v>
      </c>
      <c r="Y38" s="1183"/>
      <c r="Z38" s="1042" t="s">
        <v>146</v>
      </c>
      <c r="AA38" s="963">
        <f>AA34</f>
        <v>8</v>
      </c>
      <c r="AB38" s="1051" t="s">
        <v>30</v>
      </c>
      <c r="AC38" s="1099"/>
      <c r="AD38" s="1068"/>
      <c r="AE38" s="1069"/>
      <c r="AF38" s="1079"/>
      <c r="AG38" s="1079"/>
      <c r="AH38" s="534"/>
      <c r="AJ38" s="637" t="s">
        <v>139</v>
      </c>
      <c r="AK38" s="638" t="s">
        <v>140</v>
      </c>
      <c r="AL38" s="639" t="s">
        <v>141</v>
      </c>
      <c r="AM38" s="638" t="s">
        <v>142</v>
      </c>
      <c r="AN38" s="640" t="s">
        <v>143</v>
      </c>
      <c r="AO38" s="818" t="s">
        <v>144</v>
      </c>
      <c r="AP38" s="622"/>
    </row>
    <row r="39" spans="2:42" s="374" customFormat="1" ht="20" customHeight="1">
      <c r="B39" s="552"/>
      <c r="C39" s="537"/>
      <c r="D39" s="535"/>
      <c r="E39" s="535"/>
      <c r="F39" s="535"/>
      <c r="G39" s="535"/>
      <c r="H39" s="372"/>
      <c r="I39" s="538"/>
      <c r="J39" s="756"/>
      <c r="K39" s="756"/>
      <c r="L39" s="756"/>
      <c r="M39" s="756"/>
      <c r="N39" s="756"/>
      <c r="O39" s="756"/>
      <c r="P39" s="756"/>
      <c r="Q39" s="756"/>
      <c r="R39" s="1044"/>
      <c r="S39" s="756"/>
      <c r="T39" s="756"/>
      <c r="U39" s="756"/>
      <c r="V39" s="756"/>
      <c r="W39" s="756"/>
      <c r="X39" s="1181" t="s">
        <v>650</v>
      </c>
      <c r="Y39" s="1183"/>
      <c r="Z39" s="1042" t="s">
        <v>146</v>
      </c>
      <c r="AA39" s="1045">
        <v>2</v>
      </c>
      <c r="AB39" s="1051" t="s">
        <v>30</v>
      </c>
      <c r="AC39" s="1099"/>
      <c r="AD39" s="1068"/>
      <c r="AE39" s="1069"/>
      <c r="AF39" s="1079"/>
      <c r="AG39" s="1079"/>
      <c r="AH39" s="534"/>
      <c r="AJ39" s="641" t="s">
        <v>147</v>
      </c>
      <c r="AK39" s="642"/>
      <c r="AL39" s="643"/>
      <c r="AM39" s="642"/>
      <c r="AN39" s="640"/>
      <c r="AO39" s="818"/>
      <c r="AP39" s="622"/>
    </row>
    <row r="40" spans="2:42" s="374" customFormat="1" ht="20" customHeight="1">
      <c r="B40" s="552"/>
      <c r="C40" s="340" t="s">
        <v>639</v>
      </c>
      <c r="D40" s="372"/>
      <c r="E40" s="372"/>
      <c r="F40" s="372"/>
      <c r="G40" s="372"/>
      <c r="H40" s="538"/>
      <c r="I40" s="538"/>
      <c r="J40" s="759"/>
      <c r="K40" s="756"/>
      <c r="L40" s="756"/>
      <c r="M40" s="756"/>
      <c r="N40" s="756"/>
      <c r="O40" s="756"/>
      <c r="P40" s="756"/>
      <c r="Q40" s="756"/>
      <c r="R40" s="1044"/>
      <c r="S40" s="756"/>
      <c r="T40" s="756"/>
      <c r="U40" s="756"/>
      <c r="V40" s="756"/>
      <c r="W40" s="756"/>
      <c r="X40" s="1181" t="s">
        <v>652</v>
      </c>
      <c r="Y40" s="1183"/>
      <c r="Z40" s="1042" t="s">
        <v>146</v>
      </c>
      <c r="AA40" s="1045">
        <v>0.5</v>
      </c>
      <c r="AB40" s="1051" t="s">
        <v>30</v>
      </c>
      <c r="AC40" s="1098"/>
      <c r="AD40" s="1068"/>
      <c r="AE40" s="1069"/>
      <c r="AF40" s="1079"/>
      <c r="AG40" s="1079"/>
      <c r="AH40" s="534"/>
      <c r="AJ40" s="652" t="s">
        <v>120</v>
      </c>
      <c r="AK40" s="653">
        <v>0.12</v>
      </c>
      <c r="AL40" s="1422">
        <f>$AF$31*AK40</f>
        <v>7.68</v>
      </c>
      <c r="AM40" s="536" t="s">
        <v>121</v>
      </c>
      <c r="AN40" s="614">
        <f>'Harga Satuan'!$J$176</f>
        <v>90000</v>
      </c>
      <c r="AO40" s="645">
        <f>AL40*AN40</f>
        <v>691200</v>
      </c>
      <c r="AP40" s="622"/>
    </row>
    <row r="41" spans="2:42" s="374" customFormat="1" ht="20" customHeight="1">
      <c r="B41" s="552"/>
      <c r="C41" s="340" t="s">
        <v>640</v>
      </c>
      <c r="D41" s="372"/>
      <c r="E41" s="372"/>
      <c r="F41" s="372"/>
      <c r="G41" s="372"/>
      <c r="H41" s="538"/>
      <c r="I41" s="538"/>
      <c r="J41" s="756"/>
      <c r="K41" s="756"/>
      <c r="L41" s="756"/>
      <c r="M41" s="756"/>
      <c r="N41" s="756"/>
      <c r="O41" s="756"/>
      <c r="P41" s="756"/>
      <c r="Q41" s="756"/>
      <c r="R41" s="1044" t="s">
        <v>654</v>
      </c>
      <c r="S41" s="756"/>
      <c r="T41" s="756"/>
      <c r="U41" s="756"/>
      <c r="V41" s="756"/>
      <c r="W41" s="756"/>
      <c r="X41" s="756"/>
      <c r="Y41" s="756"/>
      <c r="Z41" s="756"/>
      <c r="AA41" s="756"/>
      <c r="AB41" s="1052"/>
      <c r="AC41" s="1099"/>
      <c r="AD41" s="1068"/>
      <c r="AE41" s="1069"/>
      <c r="AF41" s="1079"/>
      <c r="AG41" s="1079"/>
      <c r="AH41" s="534"/>
      <c r="AJ41" s="652" t="s">
        <v>124</v>
      </c>
      <c r="AK41" s="653">
        <v>1.2E-2</v>
      </c>
      <c r="AL41" s="1422">
        <f>$AF$31*AK41</f>
        <v>0.76800000000000002</v>
      </c>
      <c r="AM41" s="536" t="s">
        <v>121</v>
      </c>
      <c r="AN41" s="614">
        <f>'Harga Satuan'!$J$179</f>
        <v>150000</v>
      </c>
      <c r="AO41" s="645">
        <f>AL41*AN41</f>
        <v>115200</v>
      </c>
      <c r="AP41" s="622"/>
    </row>
    <row r="42" spans="2:42" s="374" customFormat="1" ht="20" customHeight="1">
      <c r="B42" s="552"/>
      <c r="C42" s="340" t="s">
        <v>659</v>
      </c>
      <c r="D42" s="372"/>
      <c r="E42" s="372"/>
      <c r="F42" s="372"/>
      <c r="G42" s="372"/>
      <c r="H42" s="538"/>
      <c r="I42" s="538"/>
      <c r="J42" s="756"/>
      <c r="K42" s="756"/>
      <c r="L42" s="756"/>
      <c r="M42" s="756"/>
      <c r="N42" s="756"/>
      <c r="O42" s="756"/>
      <c r="P42" s="756"/>
      <c r="Q42" s="756"/>
      <c r="R42" s="1044" t="s">
        <v>653</v>
      </c>
      <c r="S42" s="756"/>
      <c r="T42" s="756"/>
      <c r="U42" s="756"/>
      <c r="V42" s="756"/>
      <c r="W42" s="756"/>
      <c r="X42" s="756"/>
      <c r="Y42" s="756"/>
      <c r="Z42" s="756"/>
      <c r="AA42" s="756"/>
      <c r="AB42" s="1052"/>
      <c r="AC42" s="1099"/>
      <c r="AD42" s="1068"/>
      <c r="AE42" s="1069"/>
      <c r="AF42" s="1079"/>
      <c r="AG42" s="1079"/>
      <c r="AH42" s="534"/>
      <c r="AJ42" s="641" t="s">
        <v>145</v>
      </c>
      <c r="AK42" s="642"/>
      <c r="AL42" s="643"/>
      <c r="AM42" s="642"/>
      <c r="AN42" s="640"/>
      <c r="AO42" s="818"/>
      <c r="AP42" s="622"/>
    </row>
    <row r="43" spans="2:42" s="374" customFormat="1" ht="20" customHeight="1">
      <c r="B43" s="552"/>
      <c r="C43" s="340"/>
      <c r="D43" s="372"/>
      <c r="E43" s="372"/>
      <c r="F43" s="372"/>
      <c r="G43" s="372"/>
      <c r="H43" s="538"/>
      <c r="I43" s="538"/>
      <c r="J43" s="756"/>
      <c r="K43" s="756"/>
      <c r="L43" s="756"/>
      <c r="M43" s="756"/>
      <c r="N43" s="756"/>
      <c r="O43" s="756"/>
      <c r="P43" s="756"/>
      <c r="Q43" s="756"/>
      <c r="R43" s="1044"/>
      <c r="S43" s="756"/>
      <c r="T43" s="756"/>
      <c r="U43" s="756"/>
      <c r="V43" s="756"/>
      <c r="W43" s="756"/>
      <c r="X43" s="756"/>
      <c r="Y43" s="756"/>
      <c r="Z43" s="756"/>
      <c r="AA43" s="756"/>
      <c r="AB43" s="1052"/>
      <c r="AC43" s="1099"/>
      <c r="AD43" s="1068"/>
      <c r="AE43" s="1069"/>
      <c r="AF43" s="1079"/>
      <c r="AG43" s="1079"/>
      <c r="AH43" s="534"/>
      <c r="AJ43" s="652" t="s">
        <v>661</v>
      </c>
      <c r="AK43" s="653">
        <v>1.05</v>
      </c>
      <c r="AL43" s="654">
        <f>$AF$31*AK43</f>
        <v>67.2</v>
      </c>
      <c r="AM43" s="788" t="s">
        <v>28</v>
      </c>
      <c r="AN43" s="614">
        <v>5000</v>
      </c>
      <c r="AO43" s="645">
        <f>AL43*AN43</f>
        <v>336000</v>
      </c>
      <c r="AP43" s="622"/>
    </row>
    <row r="44" spans="2:42" s="374" customFormat="1" ht="20" customHeight="1">
      <c r="B44" s="552"/>
      <c r="C44" s="340"/>
      <c r="D44" s="372"/>
      <c r="E44" s="372"/>
      <c r="F44" s="372"/>
      <c r="G44" s="372"/>
      <c r="H44" s="538"/>
      <c r="I44" s="538"/>
      <c r="J44" s="756"/>
      <c r="K44" s="756"/>
      <c r="L44" s="756"/>
      <c r="M44" s="756"/>
      <c r="N44" s="756"/>
      <c r="O44" s="756"/>
      <c r="P44" s="756"/>
      <c r="Q44" s="756"/>
      <c r="R44" s="756"/>
      <c r="S44" s="756"/>
      <c r="T44" s="756"/>
      <c r="U44" s="756"/>
      <c r="V44" s="756"/>
      <c r="W44" s="756"/>
      <c r="X44" s="756"/>
      <c r="Y44" s="756"/>
      <c r="Z44" s="756"/>
      <c r="AA44" s="756"/>
      <c r="AB44" s="1052"/>
      <c r="AC44" s="1099"/>
      <c r="AD44" s="1068"/>
      <c r="AE44" s="1069"/>
      <c r="AF44" s="1079"/>
      <c r="AG44" s="1079"/>
      <c r="AH44" s="534"/>
      <c r="AJ44" s="655"/>
      <c r="AK44" s="655"/>
      <c r="AL44" s="655"/>
      <c r="AM44" s="655"/>
      <c r="AN44" s="655"/>
      <c r="AO44" s="656">
        <f>SUM(AO40:AO43)</f>
        <v>1142400</v>
      </c>
      <c r="AP44" s="622"/>
    </row>
    <row r="45" spans="2:42" s="374" customFormat="1" ht="20" customHeight="1">
      <c r="B45" s="552"/>
      <c r="C45" s="537"/>
      <c r="D45" s="535"/>
      <c r="E45" s="535"/>
      <c r="F45" s="535"/>
      <c r="G45" s="535"/>
      <c r="H45" s="538"/>
      <c r="I45" s="538"/>
      <c r="J45" s="756"/>
      <c r="K45" s="756"/>
      <c r="L45" s="756"/>
      <c r="M45" s="756"/>
      <c r="N45" s="756"/>
      <c r="O45" s="756"/>
      <c r="P45" s="756"/>
      <c r="Q45" s="756"/>
      <c r="R45" s="1046" t="s">
        <v>641</v>
      </c>
      <c r="S45" s="756"/>
      <c r="T45" s="756"/>
      <c r="U45" s="756"/>
      <c r="V45" s="756"/>
      <c r="W45" s="756"/>
      <c r="X45" s="756"/>
      <c r="Y45" s="757" t="s">
        <v>636</v>
      </c>
      <c r="Z45" s="758" t="s">
        <v>146</v>
      </c>
      <c r="AA45" s="1045">
        <v>0.5</v>
      </c>
      <c r="AB45" s="1052" t="s">
        <v>30</v>
      </c>
      <c r="AC45" s="1099"/>
      <c r="AD45" s="1068"/>
      <c r="AE45" s="1069"/>
      <c r="AF45" s="1079"/>
      <c r="AG45" s="1079"/>
      <c r="AJ45" s="374" t="s">
        <v>672</v>
      </c>
      <c r="AK45" s="1106">
        <f>AA51</f>
        <v>4</v>
      </c>
      <c r="AL45" s="374" t="s">
        <v>673</v>
      </c>
      <c r="AM45" s="882">
        <f>AL43/AK45</f>
        <v>16.8</v>
      </c>
    </row>
    <row r="46" spans="2:42" s="374" customFormat="1" ht="20" customHeight="1">
      <c r="B46" s="552"/>
      <c r="C46" s="537"/>
      <c r="D46" s="535"/>
      <c r="E46" s="535"/>
      <c r="F46" s="535"/>
      <c r="G46" s="535"/>
      <c r="H46" s="538"/>
      <c r="I46" s="538"/>
      <c r="J46" s="756"/>
      <c r="K46" s="756"/>
      <c r="L46" s="756"/>
      <c r="M46" s="756"/>
      <c r="N46" s="756"/>
      <c r="O46" s="756"/>
      <c r="P46" s="756"/>
      <c r="Q46" s="756"/>
      <c r="R46" s="1046" t="s">
        <v>642</v>
      </c>
      <c r="S46" s="756"/>
      <c r="T46" s="756"/>
      <c r="U46" s="756"/>
      <c r="V46" s="756"/>
      <c r="W46" s="756"/>
      <c r="X46" s="756"/>
      <c r="Y46" s="756" t="s">
        <v>644</v>
      </c>
      <c r="Z46" s="758" t="s">
        <v>146</v>
      </c>
      <c r="AA46" s="1043">
        <v>1</v>
      </c>
      <c r="AB46" s="1052" t="s">
        <v>30</v>
      </c>
      <c r="AC46" s="1099"/>
      <c r="AD46" s="1068"/>
      <c r="AE46" s="1069"/>
      <c r="AF46" s="1079"/>
      <c r="AG46" s="1079"/>
      <c r="AH46" s="534"/>
    </row>
    <row r="47" spans="2:42" s="374" customFormat="1" ht="20" customHeight="1">
      <c r="B47" s="552"/>
      <c r="C47" s="537"/>
      <c r="D47" s="535"/>
      <c r="E47" s="535"/>
      <c r="F47" s="535"/>
      <c r="G47" s="535"/>
      <c r="H47" s="538"/>
      <c r="I47" s="538"/>
      <c r="J47" s="756"/>
      <c r="K47" s="756"/>
      <c r="L47" s="756"/>
      <c r="M47" s="756"/>
      <c r="N47" s="756"/>
      <c r="O47" s="756"/>
      <c r="P47" s="756"/>
      <c r="Q47" s="756"/>
      <c r="R47" s="1044" t="s">
        <v>663</v>
      </c>
      <c r="S47" s="756"/>
      <c r="T47" s="756"/>
      <c r="U47" s="756"/>
      <c r="V47" s="756"/>
      <c r="W47" s="756"/>
      <c r="X47" s="756"/>
      <c r="Y47" s="757" t="s">
        <v>643</v>
      </c>
      <c r="Z47" s="758" t="s">
        <v>146</v>
      </c>
      <c r="AA47" s="1104">
        <f>2/AA45</f>
        <v>4</v>
      </c>
      <c r="AB47" s="1053" t="s">
        <v>115</v>
      </c>
      <c r="AC47" s="1100" t="s">
        <v>666</v>
      </c>
      <c r="AD47" s="1068"/>
      <c r="AE47" s="1069"/>
      <c r="AF47" s="1079"/>
      <c r="AG47" s="1079"/>
      <c r="AH47" s="534"/>
      <c r="AI47" s="594"/>
      <c r="AJ47" s="1184" t="s">
        <v>678</v>
      </c>
      <c r="AK47" s="1184"/>
      <c r="AL47" s="1184"/>
      <c r="AM47" s="1184"/>
      <c r="AN47" s="1184"/>
      <c r="AO47" s="1184"/>
      <c r="AP47" s="943"/>
    </row>
    <row r="48" spans="2:42" s="374" customFormat="1" ht="20" customHeight="1">
      <c r="B48" s="552"/>
      <c r="C48" s="537"/>
      <c r="D48" s="535"/>
      <c r="E48" s="535"/>
      <c r="F48" s="535"/>
      <c r="G48" s="535"/>
      <c r="H48" s="538"/>
      <c r="I48" s="538"/>
      <c r="J48" s="1044"/>
      <c r="K48" s="1044"/>
      <c r="L48" s="1046"/>
      <c r="M48" s="1046"/>
      <c r="N48" s="1046"/>
      <c r="O48" s="1046"/>
      <c r="P48" s="1046"/>
      <c r="Q48" s="1046"/>
      <c r="R48" s="1046"/>
      <c r="S48" s="1046"/>
      <c r="T48" s="1046"/>
      <c r="U48" s="1046"/>
      <c r="V48" s="1096" t="s">
        <v>664</v>
      </c>
      <c r="W48" s="1046"/>
      <c r="X48" s="1046"/>
      <c r="Y48" s="757" t="s">
        <v>665</v>
      </c>
      <c r="Z48" s="758" t="s">
        <v>146</v>
      </c>
      <c r="AA48" s="1104">
        <f>AA34/AA45</f>
        <v>16</v>
      </c>
      <c r="AB48" s="1053" t="s">
        <v>115</v>
      </c>
      <c r="AC48" s="1101"/>
      <c r="AD48" s="1080"/>
      <c r="AE48" s="1081"/>
      <c r="AF48" s="1079"/>
      <c r="AG48" s="1079"/>
      <c r="AH48" s="534"/>
      <c r="AI48" s="601"/>
      <c r="AJ48" s="1184"/>
      <c r="AK48" s="1184"/>
      <c r="AL48" s="1184"/>
      <c r="AM48" s="1184"/>
      <c r="AN48" s="1184"/>
      <c r="AO48" s="1184"/>
      <c r="AP48" s="943"/>
    </row>
    <row r="49" spans="2:42" s="374" customFormat="1" ht="20" customHeight="1">
      <c r="B49" s="552"/>
      <c r="C49" s="537"/>
      <c r="D49" s="535"/>
      <c r="E49" s="535"/>
      <c r="F49" s="535"/>
      <c r="G49" s="535"/>
      <c r="H49" s="538"/>
      <c r="I49" s="538"/>
      <c r="J49" s="1044"/>
      <c r="K49" s="1044"/>
      <c r="L49" s="1044"/>
      <c r="M49" s="1044"/>
      <c r="N49" s="1044"/>
      <c r="O49" s="1044"/>
      <c r="P49" s="1044"/>
      <c r="Q49" s="1044"/>
      <c r="R49" s="1044"/>
      <c r="S49" s="1044"/>
      <c r="T49" s="1181" t="s">
        <v>668</v>
      </c>
      <c r="U49" s="1182"/>
      <c r="V49" s="1182"/>
      <c r="W49" s="1182"/>
      <c r="X49" s="1182"/>
      <c r="Y49" s="1183"/>
      <c r="Z49" s="756"/>
      <c r="AA49" s="963">
        <f>AA48*AA47*AA46</f>
        <v>64</v>
      </c>
      <c r="AB49" s="1052" t="s">
        <v>336</v>
      </c>
      <c r="AC49" s="1105" t="s">
        <v>669</v>
      </c>
      <c r="AD49" s="1080"/>
      <c r="AE49" s="1083"/>
      <c r="AF49" s="1079"/>
      <c r="AG49" s="1079"/>
      <c r="AH49" s="534"/>
      <c r="AI49" s="601"/>
      <c r="AJ49" s="1185" t="s">
        <v>679</v>
      </c>
      <c r="AK49" s="1185"/>
      <c r="AL49" s="1185"/>
      <c r="AM49" s="1185"/>
      <c r="AN49" s="1185"/>
      <c r="AO49" s="1185"/>
      <c r="AP49" s="943"/>
    </row>
    <row r="50" spans="2:42" s="374" customFormat="1" ht="20" customHeight="1">
      <c r="B50" s="552"/>
      <c r="C50" s="537"/>
      <c r="D50" s="535"/>
      <c r="E50" s="535"/>
      <c r="F50" s="535"/>
      <c r="G50" s="535"/>
      <c r="H50" s="538"/>
      <c r="I50" s="538"/>
      <c r="J50" s="1041"/>
      <c r="K50" s="1044"/>
      <c r="L50" s="1044"/>
      <c r="M50" s="1044"/>
      <c r="N50" s="1044"/>
      <c r="O50" s="1044"/>
      <c r="P50" s="1044"/>
      <c r="Q50" s="1044"/>
      <c r="R50" s="1044"/>
      <c r="S50" s="1044"/>
      <c r="T50" s="1044"/>
      <c r="U50" s="1044"/>
      <c r="V50" s="1044"/>
      <c r="W50" s="1044"/>
      <c r="X50" s="1044"/>
      <c r="Y50" s="756"/>
      <c r="Z50" s="756"/>
      <c r="AA50" s="756"/>
      <c r="AB50" s="1052"/>
      <c r="AC50" s="1099"/>
      <c r="AD50" s="1080"/>
      <c r="AE50" s="1081"/>
      <c r="AF50" s="1084"/>
      <c r="AG50" s="1084"/>
      <c r="AH50" s="534"/>
      <c r="AI50" s="601"/>
      <c r="AJ50" s="1185"/>
      <c r="AK50" s="1185"/>
      <c r="AL50" s="1185"/>
      <c r="AM50" s="1185"/>
      <c r="AN50" s="1185"/>
      <c r="AO50" s="1185"/>
      <c r="AP50" s="943"/>
    </row>
    <row r="51" spans="2:42" s="374" customFormat="1" ht="20" customHeight="1">
      <c r="B51" s="552"/>
      <c r="C51" s="537"/>
      <c r="D51" s="535"/>
      <c r="E51" s="535"/>
      <c r="F51" s="535"/>
      <c r="G51" s="535"/>
      <c r="H51" s="538"/>
      <c r="I51" s="538"/>
      <c r="J51" s="1044"/>
      <c r="K51" s="1044"/>
      <c r="L51" s="1044"/>
      <c r="M51" s="1044"/>
      <c r="N51" s="1044"/>
      <c r="O51" s="1044"/>
      <c r="P51" s="1044"/>
      <c r="Q51" s="1044"/>
      <c r="R51" s="1046" t="s">
        <v>670</v>
      </c>
      <c r="S51" s="1044"/>
      <c r="T51" s="1044"/>
      <c r="U51" s="1044"/>
      <c r="V51" s="1044"/>
      <c r="W51" s="1044"/>
      <c r="X51" s="1044"/>
      <c r="Y51" s="756"/>
      <c r="Z51" s="758" t="s">
        <v>146</v>
      </c>
      <c r="AA51" s="1045">
        <v>4</v>
      </c>
      <c r="AB51" s="1052" t="s">
        <v>30</v>
      </c>
      <c r="AC51" s="1099"/>
      <c r="AD51" s="1080"/>
      <c r="AE51" s="1083"/>
      <c r="AF51" s="1079"/>
      <c r="AG51" s="1079"/>
      <c r="AH51" s="534"/>
      <c r="AI51" s="601"/>
      <c r="AP51" s="943"/>
    </row>
    <row r="52" spans="2:42" s="374" customFormat="1" ht="20" customHeight="1">
      <c r="B52" s="552"/>
      <c r="C52" s="537"/>
      <c r="D52" s="535"/>
      <c r="E52" s="535"/>
      <c r="F52" s="535"/>
      <c r="G52" s="535"/>
      <c r="H52" s="538"/>
      <c r="I52" s="538"/>
      <c r="J52" s="1044"/>
      <c r="K52" s="1044"/>
      <c r="L52" s="1044"/>
      <c r="M52" s="1044"/>
      <c r="N52" s="1044"/>
      <c r="O52" s="1044"/>
      <c r="P52" s="1044"/>
      <c r="Q52" s="1044"/>
      <c r="R52" s="1046" t="s">
        <v>671</v>
      </c>
      <c r="S52" s="1044"/>
      <c r="T52" s="1044"/>
      <c r="U52" s="1044"/>
      <c r="V52" s="1044"/>
      <c r="W52" s="1044"/>
      <c r="X52" s="1044"/>
      <c r="Y52" s="756"/>
      <c r="Z52" s="756"/>
      <c r="AA52" s="756"/>
      <c r="AB52" s="1052"/>
      <c r="AC52" s="1099"/>
      <c r="AD52" s="1080"/>
      <c r="AE52" s="1085"/>
      <c r="AF52" s="1084"/>
      <c r="AG52" s="1084"/>
      <c r="AH52" s="534"/>
      <c r="AI52" s="601"/>
      <c r="AJ52" s="1194" t="str">
        <f>AE34</f>
        <v>Bronjong 2x1x0.5 perbuah</v>
      </c>
      <c r="AK52" s="1195"/>
      <c r="AL52" s="1195"/>
      <c r="AM52" s="1195"/>
      <c r="AN52" s="1195"/>
      <c r="AO52" s="1196"/>
      <c r="AP52" s="943"/>
    </row>
    <row r="53" spans="2:42" s="374" customFormat="1" ht="20" customHeight="1" thickBot="1">
      <c r="B53" s="552"/>
      <c r="C53" s="537"/>
      <c r="D53" s="535"/>
      <c r="E53" s="535"/>
      <c r="F53" s="535"/>
      <c r="G53" s="535"/>
      <c r="H53" s="538"/>
      <c r="I53" s="538"/>
      <c r="J53" s="1044"/>
      <c r="K53" s="1044"/>
      <c r="L53" s="1044"/>
      <c r="M53" s="1044"/>
      <c r="N53" s="1044"/>
      <c r="O53" s="1044"/>
      <c r="P53" s="1044"/>
      <c r="Q53" s="1044"/>
      <c r="R53" s="1044"/>
      <c r="S53" s="1044"/>
      <c r="T53" s="1044"/>
      <c r="U53" s="1044"/>
      <c r="V53" s="1044"/>
      <c r="W53" s="1044"/>
      <c r="X53" s="1044"/>
      <c r="Y53" s="756"/>
      <c r="Z53" s="756"/>
      <c r="AA53" s="756"/>
      <c r="AB53" s="1052"/>
      <c r="AC53" s="1098"/>
      <c r="AD53" s="1080"/>
      <c r="AE53" s="1083"/>
      <c r="AF53" s="1079"/>
      <c r="AG53" s="1079"/>
      <c r="AH53" s="534"/>
      <c r="AI53" s="601"/>
      <c r="AJ53" s="1108" t="s">
        <v>336</v>
      </c>
      <c r="AK53" s="603" t="s">
        <v>140</v>
      </c>
      <c r="AL53" s="604" t="s">
        <v>141</v>
      </c>
      <c r="AM53" s="603" t="s">
        <v>142</v>
      </c>
      <c r="AN53" s="605" t="s">
        <v>143</v>
      </c>
      <c r="AO53" s="670" t="s">
        <v>144</v>
      </c>
      <c r="AP53" s="943"/>
    </row>
    <row r="54" spans="2:42" s="374" customFormat="1" ht="20" customHeight="1">
      <c r="B54" s="552"/>
      <c r="C54" s="537"/>
      <c r="D54" s="535"/>
      <c r="E54" s="535"/>
      <c r="F54" s="535"/>
      <c r="G54" s="535"/>
      <c r="H54" s="538"/>
      <c r="I54" s="538"/>
      <c r="J54" s="1044"/>
      <c r="K54" s="1044"/>
      <c r="L54" s="1044"/>
      <c r="M54" s="1044"/>
      <c r="N54" s="1044"/>
      <c r="O54" s="1044"/>
      <c r="P54" s="1044"/>
      <c r="Q54" s="1044"/>
      <c r="R54" s="1044"/>
      <c r="S54" s="1044"/>
      <c r="T54" s="1044"/>
      <c r="U54" s="1044"/>
      <c r="V54" s="1044"/>
      <c r="W54" s="1044"/>
      <c r="X54" s="1044"/>
      <c r="Y54" s="756"/>
      <c r="Z54" s="756"/>
      <c r="AA54" s="756"/>
      <c r="AB54" s="1052"/>
      <c r="AC54" s="1099"/>
      <c r="AD54" s="1080"/>
      <c r="AE54" s="1081"/>
      <c r="AF54" s="1084"/>
      <c r="AG54" s="1084"/>
      <c r="AH54" s="534"/>
      <c r="AI54" s="601"/>
      <c r="AJ54" s="606" t="s">
        <v>147</v>
      </c>
      <c r="AK54" s="607"/>
      <c r="AL54" s="608"/>
      <c r="AM54" s="607"/>
      <c r="AN54" s="609"/>
      <c r="AO54" s="610"/>
      <c r="AP54" s="943"/>
    </row>
    <row r="55" spans="2:42" s="374" customFormat="1" ht="20" customHeight="1">
      <c r="B55" s="552"/>
      <c r="C55" s="537"/>
      <c r="D55" s="535"/>
      <c r="E55" s="535"/>
      <c r="F55" s="535"/>
      <c r="G55" s="535"/>
      <c r="H55" s="538"/>
      <c r="I55" s="538"/>
      <c r="J55" s="1044"/>
      <c r="K55" s="1044"/>
      <c r="L55" s="1044"/>
      <c r="M55" s="1044"/>
      <c r="N55" s="1044"/>
      <c r="O55" s="1044"/>
      <c r="P55" s="1044"/>
      <c r="Q55" s="1044"/>
      <c r="R55" s="1044"/>
      <c r="S55" s="1044"/>
      <c r="T55" s="1044"/>
      <c r="U55" s="1044"/>
      <c r="V55" s="1044"/>
      <c r="W55" s="1044"/>
      <c r="X55" s="1044"/>
      <c r="Y55" s="756"/>
      <c r="Z55" s="756"/>
      <c r="AA55" s="756"/>
      <c r="AB55" s="1052"/>
      <c r="AC55" s="1099"/>
      <c r="AD55" s="1080"/>
      <c r="AE55" s="1083"/>
      <c r="AF55" s="1079"/>
      <c r="AG55" s="1079"/>
      <c r="AH55" s="534"/>
      <c r="AI55" s="601"/>
      <c r="AJ55" s="611" t="s">
        <v>674</v>
      </c>
      <c r="AK55" s="612">
        <v>1.1399999999999999</v>
      </c>
      <c r="AL55" s="613">
        <f>AK55*$AF$34</f>
        <v>54.72</v>
      </c>
      <c r="AM55" s="536" t="s">
        <v>121</v>
      </c>
      <c r="AN55" s="614">
        <f>'Harga Satuan'!$J$176</f>
        <v>90000</v>
      </c>
      <c r="AO55" s="615">
        <f>AL55*AN55</f>
        <v>4924800</v>
      </c>
      <c r="AP55" s="622"/>
    </row>
    <row r="56" spans="2:42" s="374" customFormat="1" ht="20" customHeight="1">
      <c r="B56" s="552"/>
      <c r="C56" s="537"/>
      <c r="D56" s="535"/>
      <c r="E56" s="535"/>
      <c r="F56" s="535"/>
      <c r="G56" s="535"/>
      <c r="H56" s="538"/>
      <c r="I56" s="538"/>
      <c r="J56" s="1044"/>
      <c r="K56" s="1044"/>
      <c r="L56" s="1044"/>
      <c r="M56" s="1044"/>
      <c r="N56" s="1044"/>
      <c r="O56" s="1044"/>
      <c r="P56" s="1044"/>
      <c r="Q56" s="1044"/>
      <c r="R56" s="1044"/>
      <c r="S56" s="1044"/>
      <c r="T56" s="1044"/>
      <c r="U56" s="1044"/>
      <c r="V56" s="1044"/>
      <c r="W56" s="1044"/>
      <c r="X56" s="1044"/>
      <c r="Y56" s="756"/>
      <c r="Z56" s="756"/>
      <c r="AA56" s="756"/>
      <c r="AB56" s="1052"/>
      <c r="AC56" s="1099"/>
      <c r="AD56" s="1080"/>
      <c r="AE56" s="1085"/>
      <c r="AF56" s="1086"/>
      <c r="AG56" s="1086"/>
      <c r="AH56" s="534"/>
      <c r="AI56" s="601"/>
      <c r="AJ56" s="611" t="s">
        <v>675</v>
      </c>
      <c r="AK56" s="612">
        <v>0.38</v>
      </c>
      <c r="AL56" s="613">
        <f t="shared" ref="AL56:AL61" si="0">AK56*$AF$34</f>
        <v>18.240000000000002</v>
      </c>
      <c r="AM56" s="536" t="s">
        <v>121</v>
      </c>
      <c r="AN56" s="614">
        <f>'Harga Satuan'!$J$178</f>
        <v>120000</v>
      </c>
      <c r="AO56" s="615">
        <f>AL56*AN56</f>
        <v>2188800.0000000005</v>
      </c>
      <c r="AP56" s="943"/>
    </row>
    <row r="57" spans="2:42" s="374" customFormat="1" ht="26.5" customHeight="1">
      <c r="B57" s="552"/>
      <c r="C57" s="537"/>
      <c r="D57" s="535"/>
      <c r="E57" s="535"/>
      <c r="F57" s="535"/>
      <c r="G57" s="535"/>
      <c r="H57" s="538"/>
      <c r="I57" s="538"/>
      <c r="J57" s="1044"/>
      <c r="K57" s="1044"/>
      <c r="L57" s="1044"/>
      <c r="M57" s="1044"/>
      <c r="N57" s="1044"/>
      <c r="O57" s="1044"/>
      <c r="P57" s="1044"/>
      <c r="Q57" s="1044"/>
      <c r="R57" s="1044"/>
      <c r="S57" s="1044"/>
      <c r="T57" s="1044"/>
      <c r="U57" s="1044"/>
      <c r="V57" s="1044"/>
      <c r="W57" s="1044"/>
      <c r="X57" s="1044"/>
      <c r="Y57" s="756"/>
      <c r="Z57" s="756"/>
      <c r="AA57" s="756"/>
      <c r="AB57" s="1052"/>
      <c r="AC57" s="1099"/>
      <c r="AD57" s="1087"/>
      <c r="AE57" s="1083"/>
      <c r="AF57" s="1079"/>
      <c r="AG57" s="1079"/>
      <c r="AH57" s="534"/>
      <c r="AI57" s="601"/>
      <c r="AJ57" s="611" t="s">
        <v>676</v>
      </c>
      <c r="AK57" s="612">
        <v>0.32500000000000001</v>
      </c>
      <c r="AL57" s="613">
        <f t="shared" si="0"/>
        <v>15.600000000000001</v>
      </c>
      <c r="AM57" s="536" t="s">
        <v>121</v>
      </c>
      <c r="AN57" s="614">
        <f>'Harga Satuan'!$J$177</f>
        <v>130000</v>
      </c>
      <c r="AO57" s="615">
        <f>AL57*AN57</f>
        <v>2028000.0000000002</v>
      </c>
      <c r="AP57" s="943"/>
    </row>
    <row r="58" spans="2:42" s="374" customFormat="1" ht="20" customHeight="1">
      <c r="B58" s="552"/>
      <c r="C58" s="537"/>
      <c r="D58" s="535"/>
      <c r="E58" s="535"/>
      <c r="F58" s="535"/>
      <c r="G58" s="535"/>
      <c r="H58" s="1201"/>
      <c r="I58" s="1201"/>
      <c r="J58" s="1044"/>
      <c r="K58" s="1044"/>
      <c r="L58" s="1044"/>
      <c r="M58" s="1044"/>
      <c r="N58" s="1044"/>
      <c r="O58" s="1044"/>
      <c r="P58" s="1044"/>
      <c r="Q58" s="1044"/>
      <c r="R58" s="1044"/>
      <c r="S58" s="1044"/>
      <c r="T58" s="1044"/>
      <c r="U58" s="1044"/>
      <c r="V58" s="1044"/>
      <c r="W58" s="1044"/>
      <c r="X58" s="1044"/>
      <c r="Y58" s="756"/>
      <c r="Z58" s="756"/>
      <c r="AA58" s="756"/>
      <c r="AB58" s="1052"/>
      <c r="AC58" s="1099"/>
      <c r="AD58" s="1080"/>
      <c r="AE58" s="1085"/>
      <c r="AF58" s="1079"/>
      <c r="AG58" s="1079"/>
      <c r="AH58" s="534"/>
      <c r="AI58" s="601"/>
      <c r="AJ58" s="611" t="s">
        <v>124</v>
      </c>
      <c r="AK58" s="616">
        <v>0.29799999999999999</v>
      </c>
      <c r="AL58" s="613">
        <f t="shared" si="0"/>
        <v>14.303999999999998</v>
      </c>
      <c r="AM58" s="536" t="s">
        <v>121</v>
      </c>
      <c r="AN58" s="614">
        <f>'Harga Satuan'!$J$179</f>
        <v>150000</v>
      </c>
      <c r="AO58" s="615">
        <f>AL58*AN58</f>
        <v>2145600</v>
      </c>
      <c r="AP58" s="943"/>
    </row>
    <row r="59" spans="2:42" s="374" customFormat="1" ht="20" customHeight="1">
      <c r="B59" s="552"/>
      <c r="C59" s="537"/>
      <c r="D59" s="535"/>
      <c r="E59" s="535"/>
      <c r="F59" s="535"/>
      <c r="G59" s="535"/>
      <c r="H59" s="538"/>
      <c r="I59" s="538"/>
      <c r="J59" s="1044"/>
      <c r="K59" s="1044"/>
      <c r="L59" s="1044"/>
      <c r="M59" s="1044"/>
      <c r="N59" s="1044"/>
      <c r="O59" s="1044"/>
      <c r="P59" s="1044"/>
      <c r="Q59" s="1044"/>
      <c r="R59" s="1044"/>
      <c r="S59" s="1044"/>
      <c r="T59" s="1044"/>
      <c r="U59" s="1044"/>
      <c r="V59" s="1044"/>
      <c r="W59" s="1044"/>
      <c r="X59" s="1044"/>
      <c r="Y59" s="756"/>
      <c r="Z59" s="756"/>
      <c r="AA59" s="756"/>
      <c r="AB59" s="1052"/>
      <c r="AC59" s="1099"/>
      <c r="AD59" s="1087"/>
      <c r="AE59" s="1083"/>
      <c r="AF59" s="1079"/>
      <c r="AG59" s="1079"/>
      <c r="AH59" s="534"/>
      <c r="AI59" s="601"/>
      <c r="AJ59" s="617" t="s">
        <v>145</v>
      </c>
      <c r="AK59" s="618"/>
      <c r="AL59" s="619"/>
      <c r="AM59" s="618"/>
      <c r="AN59" s="620"/>
      <c r="AO59" s="621"/>
      <c r="AP59" s="943"/>
    </row>
    <row r="60" spans="2:42" s="374" customFormat="1" ht="20" customHeight="1">
      <c r="B60" s="552"/>
      <c r="C60" s="537"/>
      <c r="D60" s="535"/>
      <c r="E60" s="535"/>
      <c r="F60" s="535"/>
      <c r="G60" s="535"/>
      <c r="H60" s="538"/>
      <c r="I60" s="538"/>
      <c r="J60" s="1044"/>
      <c r="K60" s="1044"/>
      <c r="L60" s="1044"/>
      <c r="M60" s="1044"/>
      <c r="N60" s="1044"/>
      <c r="O60" s="1044"/>
      <c r="P60" s="1044"/>
      <c r="Q60" s="1041"/>
      <c r="R60" s="1044"/>
      <c r="S60" s="1044"/>
      <c r="T60" s="1044"/>
      <c r="U60" s="1044"/>
      <c r="V60" s="1044"/>
      <c r="W60" s="1041"/>
      <c r="X60" s="1044"/>
      <c r="Y60" s="756"/>
      <c r="Z60" s="756"/>
      <c r="AA60" s="756"/>
      <c r="AB60" s="1052"/>
      <c r="AC60" s="1099"/>
      <c r="AD60" s="1087"/>
      <c r="AE60" s="1083"/>
      <c r="AF60" s="1079"/>
      <c r="AG60" s="1079"/>
      <c r="AH60" s="534"/>
      <c r="AI60" s="630"/>
      <c r="AJ60" s="611" t="s">
        <v>339</v>
      </c>
      <c r="AK60" s="616">
        <v>1.3</v>
      </c>
      <c r="AL60" s="613">
        <f t="shared" si="0"/>
        <v>62.400000000000006</v>
      </c>
      <c r="AM60" s="536" t="s">
        <v>133</v>
      </c>
      <c r="AN60" s="614">
        <f>'Harga Satuan'!$J$117</f>
        <v>150000</v>
      </c>
      <c r="AO60" s="623">
        <f>AL60*AN60</f>
        <v>9360000</v>
      </c>
      <c r="AP60" s="943"/>
    </row>
    <row r="61" spans="2:42" s="374" customFormat="1" ht="20" customHeight="1">
      <c r="B61" s="552"/>
      <c r="C61" s="537"/>
      <c r="D61" s="535"/>
      <c r="E61" s="535"/>
      <c r="F61" s="535"/>
      <c r="G61" s="535"/>
      <c r="H61" s="538"/>
      <c r="I61" s="538"/>
      <c r="J61" s="1047"/>
      <c r="K61" s="1047"/>
      <c r="L61" s="1047"/>
      <c r="M61" s="1047"/>
      <c r="N61" s="1047"/>
      <c r="O61" s="1047"/>
      <c r="P61" s="1047"/>
      <c r="Q61" s="1047"/>
      <c r="R61" s="1047"/>
      <c r="S61" s="1047"/>
      <c r="T61" s="1047"/>
      <c r="U61" s="1047"/>
      <c r="V61" s="1047"/>
      <c r="W61" s="1047"/>
      <c r="X61" s="1047"/>
      <c r="Y61" s="684"/>
      <c r="Z61" s="684"/>
      <c r="AA61" s="684"/>
      <c r="AB61" s="1054"/>
      <c r="AC61" s="1102"/>
      <c r="AD61" s="1087"/>
      <c r="AE61" s="1083"/>
      <c r="AF61" s="1079"/>
      <c r="AG61" s="1079"/>
      <c r="AH61" s="534"/>
      <c r="AI61" s="630"/>
      <c r="AJ61" s="1107" t="s">
        <v>677</v>
      </c>
      <c r="AK61" s="616">
        <v>15.1</v>
      </c>
      <c r="AL61" s="613">
        <f t="shared" si="0"/>
        <v>724.8</v>
      </c>
      <c r="AM61" s="536" t="s">
        <v>112</v>
      </c>
      <c r="AN61" s="614">
        <v>21000</v>
      </c>
      <c r="AO61" s="623">
        <f>AL61*AN61</f>
        <v>15220799.999999998</v>
      </c>
      <c r="AP61" s="943"/>
    </row>
    <row r="62" spans="2:42" s="374" customFormat="1" ht="20" customHeight="1">
      <c r="B62" s="552"/>
      <c r="C62" s="537"/>
      <c r="D62" s="535"/>
      <c r="E62" s="535"/>
      <c r="F62" s="535"/>
      <c r="G62" s="535"/>
      <c r="H62" s="538"/>
      <c r="I62" s="538"/>
      <c r="J62" s="1047"/>
      <c r="K62" s="1047"/>
      <c r="L62" s="1047"/>
      <c r="M62" s="1047"/>
      <c r="N62" s="1047"/>
      <c r="O62" s="1047"/>
      <c r="P62" s="1047"/>
      <c r="Q62" s="1047"/>
      <c r="R62" s="1047"/>
      <c r="S62" s="1047"/>
      <c r="T62" s="1047"/>
      <c r="U62" s="1047"/>
      <c r="V62" s="1047"/>
      <c r="W62" s="1047"/>
      <c r="X62" s="1047"/>
      <c r="Y62" s="684"/>
      <c r="Z62" s="684"/>
      <c r="AA62" s="684"/>
      <c r="AB62" s="1054"/>
      <c r="AC62" s="1102"/>
      <c r="AD62" s="1087"/>
      <c r="AE62" s="1083"/>
      <c r="AF62" s="1079"/>
      <c r="AG62" s="1079"/>
      <c r="AH62" s="534"/>
      <c r="AJ62" s="611"/>
      <c r="AK62" s="616"/>
      <c r="AL62" s="613"/>
      <c r="AM62" s="536"/>
      <c r="AN62" s="614"/>
      <c r="AO62" s="623"/>
    </row>
    <row r="63" spans="2:42" s="374" customFormat="1" ht="20" customHeight="1">
      <c r="B63" s="552"/>
      <c r="C63" s="537"/>
      <c r="D63" s="535"/>
      <c r="E63" s="535"/>
      <c r="F63" s="535"/>
      <c r="G63" s="535"/>
      <c r="H63" s="538"/>
      <c r="I63" s="538"/>
      <c r="J63" s="1044"/>
      <c r="K63" s="1044"/>
      <c r="L63" s="1044"/>
      <c r="M63" s="1044"/>
      <c r="N63" s="1044"/>
      <c r="O63" s="1044"/>
      <c r="P63" s="1044"/>
      <c r="Q63" s="1044"/>
      <c r="R63" s="1044"/>
      <c r="S63" s="1044"/>
      <c r="T63" s="1044"/>
      <c r="U63" s="1044"/>
      <c r="V63" s="1044"/>
      <c r="W63" s="1044"/>
      <c r="X63" s="1044"/>
      <c r="Y63" s="756"/>
      <c r="Z63" s="756"/>
      <c r="AA63" s="756"/>
      <c r="AB63" s="1052"/>
      <c r="AC63" s="1099"/>
      <c r="AD63" s="1087"/>
      <c r="AE63" s="1083"/>
      <c r="AF63" s="1079"/>
      <c r="AG63" s="1079"/>
      <c r="AH63" s="534"/>
      <c r="AJ63" s="624"/>
      <c r="AK63" s="625"/>
      <c r="AL63" s="626"/>
      <c r="AM63" s="627"/>
      <c r="AN63" s="628"/>
      <c r="AO63" s="629">
        <f>SUM(AO55:AO62)</f>
        <v>35868000</v>
      </c>
    </row>
    <row r="64" spans="2:42" s="374" customFormat="1" ht="20" customHeight="1">
      <c r="B64" s="552"/>
      <c r="C64" s="537"/>
      <c r="D64" s="535"/>
      <c r="E64" s="535"/>
      <c r="F64" s="535"/>
      <c r="G64" s="535"/>
      <c r="H64" s="538"/>
      <c r="I64" s="538"/>
      <c r="J64" s="1048"/>
      <c r="K64" s="1044"/>
      <c r="L64" s="1044"/>
      <c r="M64" s="1044"/>
      <c r="N64" s="1044"/>
      <c r="O64" s="1044"/>
      <c r="P64" s="1044"/>
      <c r="Q64" s="1044"/>
      <c r="R64" s="1044"/>
      <c r="S64" s="1044"/>
      <c r="T64" s="1044"/>
      <c r="U64" s="1044"/>
      <c r="V64" s="1044"/>
      <c r="W64" s="1044"/>
      <c r="X64" s="1044"/>
      <c r="Y64" s="756"/>
      <c r="Z64" s="756"/>
      <c r="AA64" s="756"/>
      <c r="AB64" s="1052"/>
      <c r="AC64" s="1099"/>
      <c r="AD64" s="1087"/>
      <c r="AE64" s="1083"/>
      <c r="AF64" s="1079"/>
      <c r="AG64" s="1079"/>
      <c r="AH64" s="534"/>
      <c r="AI64" s="945"/>
      <c r="AJ64" s="631"/>
      <c r="AK64" s="631"/>
      <c r="AL64" s="631"/>
      <c r="AM64" s="631"/>
      <c r="AN64" s="632"/>
      <c r="AO64" s="633"/>
    </row>
    <row r="65" spans="2:41" s="374" customFormat="1" ht="20" customHeight="1">
      <c r="B65" s="552"/>
      <c r="C65" s="537"/>
      <c r="D65" s="535"/>
      <c r="E65" s="535"/>
      <c r="F65" s="535"/>
      <c r="G65" s="535"/>
      <c r="H65" s="538"/>
      <c r="I65" s="538"/>
      <c r="J65" s="1044"/>
      <c r="K65" s="1044"/>
      <c r="L65" s="1044"/>
      <c r="M65" s="1044"/>
      <c r="N65" s="1044"/>
      <c r="O65" s="1044"/>
      <c r="P65" s="1044"/>
      <c r="Q65" s="1044"/>
      <c r="R65" s="1044"/>
      <c r="S65" s="1044"/>
      <c r="T65" s="1044"/>
      <c r="U65" s="1044"/>
      <c r="V65" s="1044"/>
      <c r="W65" s="1044"/>
      <c r="X65" s="1044"/>
      <c r="Y65" s="756"/>
      <c r="Z65" s="756"/>
      <c r="AA65" s="756"/>
      <c r="AB65" s="1052"/>
      <c r="AC65" s="1099"/>
      <c r="AD65" s="1087"/>
      <c r="AE65" s="1083"/>
      <c r="AF65" s="1079"/>
      <c r="AG65" s="1079"/>
      <c r="AH65" s="534"/>
      <c r="AJ65" s="841" t="s">
        <v>687</v>
      </c>
      <c r="AK65" s="649"/>
      <c r="AL65" s="649"/>
      <c r="AM65" s="649"/>
      <c r="AN65" s="649"/>
      <c r="AO65" s="649"/>
    </row>
    <row r="66" spans="2:41" s="374" customFormat="1" ht="20" customHeight="1">
      <c r="B66" s="552"/>
      <c r="C66" s="537"/>
      <c r="D66" s="535"/>
      <c r="E66" s="535"/>
      <c r="F66" s="535"/>
      <c r="G66" s="535"/>
      <c r="H66" s="538"/>
      <c r="I66" s="538"/>
      <c r="J66" s="1044"/>
      <c r="K66" s="1044"/>
      <c r="L66" s="1044"/>
      <c r="M66" s="1044"/>
      <c r="N66" s="1044"/>
      <c r="O66" s="1044"/>
      <c r="P66" s="1044"/>
      <c r="Q66" s="1048"/>
      <c r="R66" s="1044"/>
      <c r="S66" s="1044"/>
      <c r="T66" s="1044"/>
      <c r="U66" s="1044"/>
      <c r="V66" s="1044"/>
      <c r="W66" s="1044"/>
      <c r="X66" s="1044"/>
      <c r="Y66" s="756"/>
      <c r="Z66" s="756"/>
      <c r="AA66" s="756"/>
      <c r="AB66" s="1052"/>
      <c r="AC66" s="1099"/>
      <c r="AD66" s="1087"/>
      <c r="AE66" s="1083"/>
      <c r="AF66" s="1079"/>
      <c r="AG66" s="1079"/>
      <c r="AH66" s="534"/>
      <c r="AJ66" s="1178">
        <f>AB36</f>
        <v>0</v>
      </c>
      <c r="AK66" s="1179"/>
      <c r="AL66" s="1179"/>
      <c r="AM66" s="1179"/>
      <c r="AN66" s="1179"/>
      <c r="AO66" s="1180"/>
    </row>
    <row r="67" spans="2:41" s="374" customFormat="1" ht="20" customHeight="1" thickBot="1">
      <c r="B67" s="552"/>
      <c r="C67" s="537"/>
      <c r="D67" s="535"/>
      <c r="E67" s="535"/>
      <c r="F67" s="535"/>
      <c r="G67" s="535"/>
      <c r="H67" s="538"/>
      <c r="I67" s="538"/>
      <c r="J67" s="1044"/>
      <c r="K67" s="1044"/>
      <c r="L67" s="1044"/>
      <c r="M67" s="1044"/>
      <c r="N67" s="1044"/>
      <c r="O67" s="1044"/>
      <c r="P67" s="1044"/>
      <c r="Q67" s="1044"/>
      <c r="R67" s="1044"/>
      <c r="S67" s="1044"/>
      <c r="T67" s="1044"/>
      <c r="U67" s="1044"/>
      <c r="V67" s="1044"/>
      <c r="W67" s="1044"/>
      <c r="X67" s="1044"/>
      <c r="Y67" s="756"/>
      <c r="Z67" s="756"/>
      <c r="AA67" s="756"/>
      <c r="AB67" s="1052"/>
      <c r="AC67" s="1099"/>
      <c r="AD67" s="1087"/>
      <c r="AE67" s="1083"/>
      <c r="AF67" s="1079"/>
      <c r="AG67" s="1079"/>
      <c r="AH67" s="534"/>
      <c r="AJ67" s="637" t="s">
        <v>139</v>
      </c>
      <c r="AK67" s="638" t="s">
        <v>140</v>
      </c>
      <c r="AL67" s="639" t="s">
        <v>141</v>
      </c>
      <c r="AM67" s="638" t="s">
        <v>142</v>
      </c>
      <c r="AN67" s="640" t="s">
        <v>143</v>
      </c>
      <c r="AO67" s="818" t="s">
        <v>144</v>
      </c>
    </row>
    <row r="68" spans="2:41" s="374" customFormat="1" ht="20" customHeight="1">
      <c r="B68" s="552"/>
      <c r="C68" s="537"/>
      <c r="D68" s="535"/>
      <c r="E68" s="535"/>
      <c r="F68" s="535"/>
      <c r="G68" s="535"/>
      <c r="H68" s="538"/>
      <c r="I68" s="538"/>
      <c r="J68" s="1044"/>
      <c r="K68" s="1044"/>
      <c r="L68" s="1044"/>
      <c r="M68" s="1044"/>
      <c r="N68" s="1044"/>
      <c r="O68" s="1044"/>
      <c r="P68" s="1044"/>
      <c r="Q68" s="1044"/>
      <c r="R68" s="1044"/>
      <c r="S68" s="1044"/>
      <c r="T68" s="1044"/>
      <c r="U68" s="1044"/>
      <c r="V68" s="1044"/>
      <c r="W68" s="1044"/>
      <c r="X68" s="1044"/>
      <c r="Y68" s="756"/>
      <c r="Z68" s="756"/>
      <c r="AA68" s="756"/>
      <c r="AB68" s="1052"/>
      <c r="AC68" s="1099"/>
      <c r="AD68" s="1087"/>
      <c r="AE68" s="1083"/>
      <c r="AF68" s="1079"/>
      <c r="AG68" s="1079"/>
      <c r="AH68" s="534"/>
      <c r="AJ68" s="641" t="s">
        <v>147</v>
      </c>
      <c r="AK68" s="642"/>
      <c r="AL68" s="643"/>
      <c r="AM68" s="642"/>
      <c r="AN68" s="640"/>
      <c r="AO68" s="818"/>
    </row>
    <row r="69" spans="2:41" s="374" customFormat="1" ht="20" customHeight="1">
      <c r="B69" s="552"/>
      <c r="C69" s="537"/>
      <c r="D69" s="535"/>
      <c r="E69" s="535"/>
      <c r="F69" s="535"/>
      <c r="G69" s="535"/>
      <c r="H69" s="538"/>
      <c r="I69" s="538"/>
      <c r="J69" s="1044"/>
      <c r="K69" s="1044"/>
      <c r="L69" s="1044"/>
      <c r="M69" s="1044"/>
      <c r="N69" s="1044"/>
      <c r="O69" s="1044"/>
      <c r="P69" s="1044"/>
      <c r="Q69" s="1044"/>
      <c r="R69" s="1044"/>
      <c r="S69" s="1044"/>
      <c r="T69" s="1044"/>
      <c r="U69" s="1044"/>
      <c r="V69" s="1044"/>
      <c r="W69" s="1044"/>
      <c r="X69" s="1044"/>
      <c r="Y69" s="756"/>
      <c r="Z69" s="756"/>
      <c r="AA69" s="756"/>
      <c r="AB69" s="1052"/>
      <c r="AC69" s="1099"/>
      <c r="AD69" s="1087"/>
      <c r="AE69" s="1083"/>
      <c r="AF69" s="1079"/>
      <c r="AG69" s="1079"/>
      <c r="AH69" s="534"/>
      <c r="AJ69" s="652" t="s">
        <v>120</v>
      </c>
      <c r="AK69" s="653">
        <v>0.3</v>
      </c>
      <c r="AL69" s="654">
        <f>AK$69*$AF$37</f>
        <v>3.5999999999999996</v>
      </c>
      <c r="AM69" s="536" t="s">
        <v>121</v>
      </c>
      <c r="AN69" s="614">
        <f>'Harga Satuan'!$J$176</f>
        <v>90000</v>
      </c>
      <c r="AO69" s="645">
        <f>AL69*AN69</f>
        <v>323999.99999999994</v>
      </c>
    </row>
    <row r="70" spans="2:41" s="374" customFormat="1" ht="20" customHeight="1">
      <c r="B70" s="552"/>
      <c r="C70" s="537"/>
      <c r="D70" s="535"/>
      <c r="E70" s="535"/>
      <c r="F70" s="535"/>
      <c r="G70" s="535"/>
      <c r="H70" s="538"/>
      <c r="I70" s="538"/>
      <c r="J70" s="1044"/>
      <c r="K70" s="1044"/>
      <c r="L70" s="1044"/>
      <c r="M70" s="1044"/>
      <c r="N70" s="1044"/>
      <c r="O70" s="1044"/>
      <c r="P70" s="1044"/>
      <c r="Q70" s="1044"/>
      <c r="R70" s="1044"/>
      <c r="S70" s="1044"/>
      <c r="T70" s="1044"/>
      <c r="U70" s="1044"/>
      <c r="V70" s="1044"/>
      <c r="W70" s="1044"/>
      <c r="X70" s="1044"/>
      <c r="Y70" s="756"/>
      <c r="Z70" s="756"/>
      <c r="AA70" s="756"/>
      <c r="AB70" s="1052"/>
      <c r="AC70" s="1099"/>
      <c r="AD70" s="1087"/>
      <c r="AE70" s="1083"/>
      <c r="AF70" s="1079"/>
      <c r="AG70" s="1079"/>
      <c r="AH70" s="534"/>
      <c r="AJ70" s="652" t="s">
        <v>124</v>
      </c>
      <c r="AK70" s="653">
        <v>0.01</v>
      </c>
      <c r="AL70" s="654">
        <f>AK$69*$AF$37</f>
        <v>3.5999999999999996</v>
      </c>
      <c r="AM70" s="536" t="s">
        <v>121</v>
      </c>
      <c r="AN70" s="614" t="s">
        <v>699</v>
      </c>
      <c r="AO70" s="645" t="e">
        <f>AL70*AN70</f>
        <v>#VALUE!</v>
      </c>
    </row>
    <row r="71" spans="2:41" s="374" customFormat="1" ht="20" customHeight="1">
      <c r="B71" s="552"/>
      <c r="C71" s="537"/>
      <c r="D71" s="535"/>
      <c r="E71" s="535"/>
      <c r="F71" s="535"/>
      <c r="G71" s="535"/>
      <c r="H71" s="538"/>
      <c r="I71" s="538"/>
      <c r="J71" s="1044"/>
      <c r="K71" s="1044"/>
      <c r="L71" s="1044"/>
      <c r="M71" s="1044"/>
      <c r="N71" s="1044"/>
      <c r="O71" s="1044"/>
      <c r="P71" s="1044"/>
      <c r="Q71" s="1044"/>
      <c r="R71" s="1044"/>
      <c r="S71" s="1044"/>
      <c r="T71" s="1044"/>
      <c r="U71" s="1044"/>
      <c r="V71" s="1044"/>
      <c r="W71" s="1044"/>
      <c r="X71" s="1044"/>
      <c r="Y71" s="756"/>
      <c r="Z71" s="756"/>
      <c r="AA71" s="756"/>
      <c r="AB71" s="1052"/>
      <c r="AC71" s="1099"/>
      <c r="AD71" s="1087"/>
      <c r="AE71" s="1083"/>
      <c r="AF71" s="1079"/>
      <c r="AG71" s="1079"/>
      <c r="AH71" s="534"/>
      <c r="AJ71" s="641" t="s">
        <v>145</v>
      </c>
      <c r="AK71" s="642"/>
      <c r="AL71" s="643"/>
      <c r="AM71" s="642"/>
      <c r="AN71" s="640"/>
      <c r="AO71" s="818"/>
    </row>
    <row r="72" spans="2:41" s="374" customFormat="1" ht="20" customHeight="1">
      <c r="B72" s="552"/>
      <c r="C72" s="537"/>
      <c r="D72" s="535"/>
      <c r="E72" s="535"/>
      <c r="F72" s="535"/>
      <c r="G72" s="535"/>
      <c r="H72" s="538"/>
      <c r="I72" s="538"/>
      <c r="J72" s="1044"/>
      <c r="K72" s="1044"/>
      <c r="L72" s="1044"/>
      <c r="M72" s="1044"/>
      <c r="N72" s="1044"/>
      <c r="O72" s="1044"/>
      <c r="P72" s="1044"/>
      <c r="Q72" s="1044"/>
      <c r="R72" s="1044"/>
      <c r="S72" s="1044"/>
      <c r="T72" s="1044"/>
      <c r="U72" s="1044"/>
      <c r="V72" s="1044"/>
      <c r="W72" s="1044"/>
      <c r="X72" s="1044"/>
      <c r="Y72" s="756"/>
      <c r="Z72" s="756"/>
      <c r="AA72" s="756"/>
      <c r="AB72" s="1052"/>
      <c r="AC72" s="1099"/>
      <c r="AD72" s="1087"/>
      <c r="AE72" s="1083"/>
      <c r="AF72" s="1079"/>
      <c r="AG72" s="1079"/>
      <c r="AH72" s="534"/>
      <c r="AJ72" s="652" t="s">
        <v>292</v>
      </c>
      <c r="AK72" s="653">
        <v>1.2</v>
      </c>
      <c r="AL72" s="654">
        <f>AK72*$AF$37</f>
        <v>14.399999999999999</v>
      </c>
      <c r="AM72" s="536" t="s">
        <v>133</v>
      </c>
      <c r="AN72" s="614">
        <v>60000</v>
      </c>
      <c r="AO72" s="645">
        <f>AL72*AN72</f>
        <v>863999.99999999988</v>
      </c>
    </row>
    <row r="73" spans="2:41" s="374" customFormat="1" ht="20" customHeight="1">
      <c r="B73" s="552"/>
      <c r="C73" s="537"/>
      <c r="D73" s="535"/>
      <c r="E73" s="535"/>
      <c r="F73" s="535"/>
      <c r="G73" s="535"/>
      <c r="H73" s="538"/>
      <c r="I73" s="538"/>
      <c r="J73" s="1044"/>
      <c r="K73" s="1044"/>
      <c r="L73" s="1044"/>
      <c r="M73" s="1044"/>
      <c r="N73" s="1044"/>
      <c r="O73" s="1044"/>
      <c r="P73" s="1044"/>
      <c r="Q73" s="1044"/>
      <c r="R73" s="1044"/>
      <c r="S73" s="1044"/>
      <c r="T73" s="1044"/>
      <c r="U73" s="1044"/>
      <c r="V73" s="1044"/>
      <c r="W73" s="1044"/>
      <c r="X73" s="1044"/>
      <c r="Y73" s="756"/>
      <c r="Z73" s="756"/>
      <c r="AA73" s="756"/>
      <c r="AB73" s="1052"/>
      <c r="AC73" s="1099"/>
      <c r="AD73" s="1087"/>
      <c r="AE73" s="1083"/>
      <c r="AF73" s="1079"/>
      <c r="AG73" s="1079"/>
      <c r="AH73" s="534"/>
      <c r="AJ73" s="655"/>
      <c r="AK73" s="655"/>
      <c r="AL73" s="655"/>
      <c r="AM73" s="655"/>
      <c r="AN73" s="655"/>
      <c r="AO73" s="656" t="e">
        <f>SUM(AO69:AO72)</f>
        <v>#VALUE!</v>
      </c>
    </row>
    <row r="74" spans="2:41" s="374" customFormat="1" ht="20" customHeight="1">
      <c r="B74" s="552"/>
      <c r="C74" s="537"/>
      <c r="D74" s="535"/>
      <c r="E74" s="535"/>
      <c r="F74" s="535"/>
      <c r="G74" s="535"/>
      <c r="H74" s="538"/>
      <c r="I74" s="538"/>
      <c r="J74" s="1044"/>
      <c r="K74" s="1044"/>
      <c r="L74" s="1044"/>
      <c r="M74" s="1044"/>
      <c r="N74" s="1044"/>
      <c r="O74" s="1044"/>
      <c r="P74" s="1044"/>
      <c r="Q74" s="1044"/>
      <c r="R74" s="1044"/>
      <c r="S74" s="1044"/>
      <c r="T74" s="1044"/>
      <c r="U74" s="1044"/>
      <c r="V74" s="1044"/>
      <c r="W74" s="1044"/>
      <c r="X74" s="1044"/>
      <c r="Y74" s="756"/>
      <c r="Z74" s="756"/>
      <c r="AA74" s="756"/>
      <c r="AB74" s="1052"/>
      <c r="AC74" s="1099"/>
      <c r="AD74" s="1087"/>
      <c r="AE74" s="1083"/>
      <c r="AF74" s="1079"/>
      <c r="AG74" s="1079"/>
      <c r="AH74" s="534"/>
      <c r="AI74" s="187"/>
      <c r="AJ74" s="842"/>
      <c r="AK74" s="940"/>
      <c r="AL74" s="626"/>
      <c r="AM74" s="627"/>
      <c r="AN74" s="628"/>
      <c r="AO74" s="941"/>
    </row>
    <row r="75" spans="2:41" s="374" customFormat="1" ht="20" customHeight="1">
      <c r="B75" s="552"/>
      <c r="C75" s="537"/>
      <c r="D75" s="535"/>
      <c r="E75" s="535"/>
      <c r="F75" s="535"/>
      <c r="G75" s="535"/>
      <c r="H75" s="538"/>
      <c r="I75" s="538"/>
      <c r="J75" s="1044"/>
      <c r="K75" s="1044"/>
      <c r="L75" s="1044"/>
      <c r="M75" s="1044"/>
      <c r="N75" s="1044"/>
      <c r="O75" s="1044"/>
      <c r="P75" s="1044"/>
      <c r="Q75" s="1044"/>
      <c r="R75" s="1044"/>
      <c r="S75" s="1044"/>
      <c r="T75" s="1044"/>
      <c r="U75" s="1044"/>
      <c r="V75" s="1044"/>
      <c r="W75" s="1044"/>
      <c r="X75" s="1044"/>
      <c r="Y75" s="756"/>
      <c r="Z75" s="756"/>
      <c r="AA75" s="756"/>
      <c r="AB75" s="1052"/>
      <c r="AC75" s="1099"/>
      <c r="AD75" s="1087"/>
      <c r="AE75" s="1083"/>
      <c r="AF75" s="1079"/>
      <c r="AG75" s="1079"/>
      <c r="AH75" s="534"/>
      <c r="AI75" s="187"/>
      <c r="AJ75" s="842"/>
      <c r="AK75" s="940"/>
      <c r="AL75" s="626"/>
      <c r="AM75" s="627"/>
      <c r="AN75" s="628"/>
      <c r="AO75" s="942"/>
    </row>
    <row r="76" spans="2:41" s="374" customFormat="1" ht="20" customHeight="1">
      <c r="B76" s="552"/>
      <c r="C76" s="537"/>
      <c r="D76" s="535"/>
      <c r="E76" s="535"/>
      <c r="F76" s="535"/>
      <c r="G76" s="535"/>
      <c r="H76" s="538"/>
      <c r="I76" s="538"/>
      <c r="J76" s="1044"/>
      <c r="K76" s="1044"/>
      <c r="L76" s="1044"/>
      <c r="M76" s="1044"/>
      <c r="N76" s="1044"/>
      <c r="O76" s="1044"/>
      <c r="P76" s="1044"/>
      <c r="Q76" s="1044"/>
      <c r="R76" s="1044"/>
      <c r="S76" s="1044"/>
      <c r="T76" s="1044"/>
      <c r="U76" s="1044"/>
      <c r="V76" s="1044"/>
      <c r="W76" s="1044"/>
      <c r="X76" s="1044"/>
      <c r="Y76" s="756"/>
      <c r="Z76" s="756"/>
      <c r="AA76" s="756"/>
      <c r="AB76" s="1052"/>
      <c r="AC76" s="1099"/>
      <c r="AD76" s="1087"/>
      <c r="AE76" s="1083"/>
      <c r="AF76" s="1079"/>
      <c r="AG76" s="1079"/>
      <c r="AH76" s="534"/>
      <c r="AI76" s="187"/>
      <c r="AJ76" s="810"/>
      <c r="AK76" s="810"/>
      <c r="AL76" s="810"/>
      <c r="AM76" s="810"/>
      <c r="AN76" s="811"/>
      <c r="AO76" s="633"/>
    </row>
    <row r="77" spans="2:41" s="374" customFormat="1" ht="20" customHeight="1">
      <c r="B77" s="552"/>
      <c r="C77" s="537"/>
      <c r="D77" s="535"/>
      <c r="E77" s="535"/>
      <c r="F77" s="535"/>
      <c r="G77" s="535"/>
      <c r="H77" s="538"/>
      <c r="I77" s="538"/>
      <c r="J77" s="1044"/>
      <c r="K77" s="1044"/>
      <c r="L77" s="1044"/>
      <c r="M77" s="1044"/>
      <c r="N77" s="1044"/>
      <c r="O77" s="1044"/>
      <c r="P77" s="1044"/>
      <c r="Q77" s="1044"/>
      <c r="R77" s="1044"/>
      <c r="S77" s="1044"/>
      <c r="T77" s="1044"/>
      <c r="U77" s="1044"/>
      <c r="V77" s="1044"/>
      <c r="W77" s="1044"/>
      <c r="X77" s="1044"/>
      <c r="Y77" s="756"/>
      <c r="Z77" s="756"/>
      <c r="AA77" s="756"/>
      <c r="AB77" s="1052"/>
      <c r="AC77" s="1099"/>
      <c r="AD77" s="1087"/>
      <c r="AE77" s="1083"/>
      <c r="AF77" s="1079"/>
      <c r="AG77" s="1079"/>
      <c r="AH77" s="534"/>
      <c r="AI77" s="187"/>
      <c r="AJ77" s="810"/>
      <c r="AK77" s="946"/>
      <c r="AL77" s="947"/>
      <c r="AM77" s="948"/>
      <c r="AN77" s="944"/>
      <c r="AO77" s="650"/>
    </row>
    <row r="78" spans="2:41" s="374" customFormat="1" ht="20" customHeight="1">
      <c r="B78" s="552"/>
      <c r="C78" s="537"/>
      <c r="D78" s="535"/>
      <c r="E78" s="535"/>
      <c r="F78" s="535"/>
      <c r="G78" s="535"/>
      <c r="H78" s="538"/>
      <c r="I78" s="538"/>
      <c r="J78" s="1044"/>
      <c r="K78" s="1044"/>
      <c r="L78" s="1044"/>
      <c r="M78" s="1044"/>
      <c r="N78" s="1044"/>
      <c r="O78" s="1044"/>
      <c r="P78" s="1044"/>
      <c r="Q78" s="1044"/>
      <c r="R78" s="1044"/>
      <c r="S78" s="1044"/>
      <c r="T78" s="1044"/>
      <c r="U78" s="1044"/>
      <c r="V78" s="1044"/>
      <c r="W78" s="1044"/>
      <c r="X78" s="1044"/>
      <c r="Y78" s="756"/>
      <c r="Z78" s="756"/>
      <c r="AA78" s="756"/>
      <c r="AB78" s="1052"/>
      <c r="AC78" s="1099"/>
      <c r="AD78" s="1087"/>
      <c r="AE78" s="1083"/>
      <c r="AF78" s="1079"/>
      <c r="AG78" s="1079"/>
      <c r="AH78" s="534"/>
    </row>
    <row r="79" spans="2:41" s="374" customFormat="1" ht="20" customHeight="1">
      <c r="B79" s="552"/>
      <c r="C79" s="537"/>
      <c r="D79" s="535"/>
      <c r="E79" s="535"/>
      <c r="F79" s="535"/>
      <c r="G79" s="535"/>
      <c r="H79" s="538"/>
      <c r="I79" s="538"/>
      <c r="J79" s="1044"/>
      <c r="K79" s="1044"/>
      <c r="L79" s="1044"/>
      <c r="M79" s="1044"/>
      <c r="N79" s="1044"/>
      <c r="O79" s="1044"/>
      <c r="P79" s="1044"/>
      <c r="Q79" s="1044"/>
      <c r="R79" s="1044"/>
      <c r="S79" s="1044"/>
      <c r="T79" s="1044"/>
      <c r="U79" s="1044"/>
      <c r="V79" s="1044"/>
      <c r="W79" s="1044"/>
      <c r="X79" s="1044"/>
      <c r="Y79" s="756"/>
      <c r="Z79" s="756"/>
      <c r="AA79" s="756"/>
      <c r="AB79" s="1052"/>
      <c r="AC79" s="1099"/>
      <c r="AD79" s="1087"/>
      <c r="AE79" s="1083"/>
      <c r="AF79" s="1079"/>
      <c r="AG79" s="1079"/>
      <c r="AH79" s="534"/>
      <c r="AJ79" s="949"/>
      <c r="AK79" s="649"/>
      <c r="AL79" s="649"/>
      <c r="AM79" s="649"/>
      <c r="AN79" s="649"/>
      <c r="AO79" s="649"/>
    </row>
    <row r="80" spans="2:41" s="374" customFormat="1" ht="20" customHeight="1">
      <c r="B80" s="552"/>
      <c r="C80" s="537"/>
      <c r="D80" s="535"/>
      <c r="E80" s="535"/>
      <c r="F80" s="535"/>
      <c r="G80" s="535"/>
      <c r="H80" s="538"/>
      <c r="I80" s="538"/>
      <c r="J80" s="1044"/>
      <c r="K80" s="1044"/>
      <c r="L80" s="1044"/>
      <c r="M80" s="1044"/>
      <c r="N80" s="1044"/>
      <c r="O80" s="1044"/>
      <c r="P80" s="1044"/>
      <c r="Q80" s="1044"/>
      <c r="R80" s="1044"/>
      <c r="S80" s="1044"/>
      <c r="T80" s="1044"/>
      <c r="U80" s="1044"/>
      <c r="V80" s="1044"/>
      <c r="W80" s="1044"/>
      <c r="X80" s="1044"/>
      <c r="Y80" s="756"/>
      <c r="Z80" s="756"/>
      <c r="AA80" s="756"/>
      <c r="AB80" s="1052"/>
      <c r="AC80" s="1099"/>
      <c r="AD80" s="1087"/>
      <c r="AE80" s="1083"/>
      <c r="AF80" s="1079"/>
      <c r="AG80" s="1079"/>
      <c r="AH80" s="534"/>
      <c r="AJ80" s="1197"/>
      <c r="AK80" s="1197"/>
      <c r="AL80" s="1197"/>
      <c r="AM80" s="1197"/>
      <c r="AN80" s="1197"/>
      <c r="AO80" s="1197"/>
    </row>
    <row r="81" spans="2:41" s="374" customFormat="1" ht="20" customHeight="1">
      <c r="B81" s="552"/>
      <c r="C81" s="537"/>
      <c r="D81" s="535"/>
      <c r="E81" s="535"/>
      <c r="F81" s="535"/>
      <c r="G81" s="535"/>
      <c r="H81" s="538"/>
      <c r="I81" s="538"/>
      <c r="J81" s="1044"/>
      <c r="K81" s="1044"/>
      <c r="L81" s="1044"/>
      <c r="M81" s="1044"/>
      <c r="N81" s="1044"/>
      <c r="O81" s="1044"/>
      <c r="P81" s="1044"/>
      <c r="Q81" s="1044"/>
      <c r="R81" s="1044"/>
      <c r="S81" s="1044"/>
      <c r="T81" s="1044"/>
      <c r="U81" s="1044"/>
      <c r="V81" s="1044"/>
      <c r="W81" s="1044"/>
      <c r="X81" s="1044"/>
      <c r="Y81" s="756"/>
      <c r="Z81" s="756"/>
      <c r="AA81" s="756"/>
      <c r="AB81" s="1052"/>
      <c r="AC81" s="1099"/>
      <c r="AD81" s="1087"/>
      <c r="AE81" s="1083"/>
      <c r="AF81" s="1079"/>
      <c r="AG81" s="1079"/>
      <c r="AH81" s="534"/>
      <c r="AJ81" s="789"/>
      <c r="AK81" s="789"/>
      <c r="AL81" s="789"/>
      <c r="AM81" s="789"/>
      <c r="AN81" s="789"/>
      <c r="AO81" s="789"/>
    </row>
    <row r="82" spans="2:41" s="374" customFormat="1" ht="20" customHeight="1">
      <c r="B82" s="552"/>
      <c r="C82" s="537"/>
      <c r="D82" s="535"/>
      <c r="E82" s="535"/>
      <c r="F82" s="535"/>
      <c r="G82" s="535"/>
      <c r="H82" s="538"/>
      <c r="I82" s="538"/>
      <c r="J82" s="1048"/>
      <c r="K82" s="1044"/>
      <c r="L82" s="1044"/>
      <c r="M82" s="1044"/>
      <c r="N82" s="1044"/>
      <c r="O82" s="1044"/>
      <c r="P82" s="1044"/>
      <c r="Q82" s="1044"/>
      <c r="R82" s="1044"/>
      <c r="S82" s="1044"/>
      <c r="T82" s="1044"/>
      <c r="U82" s="1044"/>
      <c r="V82" s="1044"/>
      <c r="W82" s="1044"/>
      <c r="X82" s="1044"/>
      <c r="Y82" s="756"/>
      <c r="Z82" s="756"/>
      <c r="AA82" s="756"/>
      <c r="AB82" s="1052"/>
      <c r="AC82" s="1099"/>
      <c r="AD82" s="1087"/>
      <c r="AE82" s="1083"/>
      <c r="AF82" s="1079"/>
      <c r="AG82" s="1079"/>
      <c r="AH82" s="534"/>
      <c r="AJ82" s="938"/>
      <c r="AK82" s="789"/>
      <c r="AL82" s="789"/>
      <c r="AM82" s="789"/>
      <c r="AN82" s="789"/>
      <c r="AO82" s="789"/>
    </row>
    <row r="83" spans="2:41" s="374" customFormat="1" ht="20" customHeight="1">
      <c r="B83" s="552"/>
      <c r="C83" s="537"/>
      <c r="D83" s="535"/>
      <c r="E83" s="535"/>
      <c r="F83" s="535"/>
      <c r="G83" s="535"/>
      <c r="H83" s="538"/>
      <c r="I83" s="538"/>
      <c r="J83" s="1044"/>
      <c r="K83" s="1044"/>
      <c r="L83" s="1044"/>
      <c r="M83" s="1044"/>
      <c r="N83" s="1044"/>
      <c r="O83" s="1044"/>
      <c r="P83" s="1044"/>
      <c r="Q83" s="1044"/>
      <c r="R83" s="1044"/>
      <c r="S83" s="1044"/>
      <c r="T83" s="1044"/>
      <c r="U83" s="1044"/>
      <c r="V83" s="1044"/>
      <c r="W83" s="1044"/>
      <c r="X83" s="1044"/>
      <c r="Y83" s="756"/>
      <c r="Z83" s="756"/>
      <c r="AA83" s="756"/>
      <c r="AB83" s="1052"/>
      <c r="AC83" s="1099"/>
      <c r="AD83" s="1087"/>
      <c r="AE83" s="1083"/>
      <c r="AF83" s="1079"/>
      <c r="AG83" s="1079"/>
      <c r="AH83" s="534"/>
      <c r="AJ83" s="950"/>
      <c r="AK83" s="951"/>
      <c r="AL83" s="952"/>
      <c r="AM83" s="627"/>
      <c r="AN83" s="628"/>
      <c r="AO83" s="939"/>
    </row>
    <row r="84" spans="2:41" s="374" customFormat="1" ht="20" customHeight="1">
      <c r="B84" s="552"/>
      <c r="C84" s="537"/>
      <c r="D84" s="535"/>
      <c r="E84" s="535"/>
      <c r="F84" s="535"/>
      <c r="G84" s="535"/>
      <c r="H84" s="538"/>
      <c r="I84" s="538"/>
      <c r="J84" s="1044"/>
      <c r="K84" s="1044"/>
      <c r="L84" s="1044"/>
      <c r="M84" s="1044"/>
      <c r="N84" s="1044"/>
      <c r="O84" s="1044"/>
      <c r="P84" s="1044"/>
      <c r="Q84" s="1044"/>
      <c r="R84" s="1044"/>
      <c r="S84" s="1044"/>
      <c r="T84" s="1044"/>
      <c r="U84" s="1044"/>
      <c r="V84" s="1044"/>
      <c r="W84" s="1044"/>
      <c r="X84" s="1044"/>
      <c r="Y84" s="756"/>
      <c r="Z84" s="756"/>
      <c r="AA84" s="756"/>
      <c r="AB84" s="1052"/>
      <c r="AC84" s="1099"/>
      <c r="AD84" s="1087"/>
      <c r="AE84" s="1083"/>
      <c r="AF84" s="1079"/>
      <c r="AG84" s="1079"/>
      <c r="AH84" s="534"/>
      <c r="AJ84" s="950"/>
      <c r="AK84" s="951"/>
      <c r="AL84" s="952"/>
      <c r="AM84" s="627"/>
      <c r="AN84" s="628"/>
      <c r="AO84" s="939"/>
    </row>
    <row r="85" spans="2:41" s="374" customFormat="1" ht="20" customHeight="1">
      <c r="B85" s="552"/>
      <c r="C85" s="537"/>
      <c r="D85" s="535"/>
      <c r="E85" s="535"/>
      <c r="F85" s="535"/>
      <c r="G85" s="535"/>
      <c r="H85" s="538"/>
      <c r="I85" s="538"/>
      <c r="J85" s="1044"/>
      <c r="K85" s="1044"/>
      <c r="L85" s="1044"/>
      <c r="M85" s="1044"/>
      <c r="N85" s="1044"/>
      <c r="O85" s="1044"/>
      <c r="P85" s="1044"/>
      <c r="Q85" s="1044"/>
      <c r="R85" s="1044"/>
      <c r="S85" s="1044"/>
      <c r="T85" s="1044"/>
      <c r="U85" s="1044"/>
      <c r="V85" s="1044"/>
      <c r="W85" s="1044"/>
      <c r="X85" s="1044"/>
      <c r="Y85" s="756"/>
      <c r="Z85" s="756"/>
      <c r="AA85" s="756"/>
      <c r="AB85" s="1052"/>
      <c r="AC85" s="1099"/>
      <c r="AD85" s="1087"/>
      <c r="AE85" s="1083"/>
      <c r="AF85" s="1079"/>
      <c r="AG85" s="1079"/>
      <c r="AH85" s="534"/>
      <c r="AJ85" s="938"/>
      <c r="AK85" s="789"/>
      <c r="AL85" s="789"/>
      <c r="AM85" s="789"/>
      <c r="AN85" s="789"/>
      <c r="AO85" s="789"/>
    </row>
    <row r="86" spans="2:41" s="374" customFormat="1" ht="20" customHeight="1" thickBot="1">
      <c r="B86" s="552"/>
      <c r="C86" s="537"/>
      <c r="D86" s="535"/>
      <c r="E86" s="535"/>
      <c r="F86" s="535"/>
      <c r="G86" s="535"/>
      <c r="H86" s="538"/>
      <c r="I86" s="538"/>
      <c r="J86" s="1044"/>
      <c r="K86" s="1044"/>
      <c r="L86" s="1044"/>
      <c r="M86" s="1044"/>
      <c r="N86" s="1044"/>
      <c r="O86" s="1044"/>
      <c r="P86" s="1044"/>
      <c r="Q86" s="1044"/>
      <c r="R86" s="1044"/>
      <c r="S86" s="1044"/>
      <c r="T86" s="1044"/>
      <c r="U86" s="1044"/>
      <c r="V86" s="1044"/>
      <c r="W86" s="1044"/>
      <c r="X86" s="1044"/>
      <c r="Y86" s="756"/>
      <c r="Z86" s="756"/>
      <c r="AA86" s="756"/>
      <c r="AB86" s="1052"/>
      <c r="AC86" s="1103"/>
      <c r="AD86" s="1088"/>
      <c r="AE86" s="1089"/>
      <c r="AF86" s="1090"/>
      <c r="AG86" s="1090"/>
      <c r="AH86" s="534"/>
      <c r="AJ86" s="950"/>
      <c r="AK86" s="951"/>
      <c r="AL86" s="952"/>
      <c r="AM86" s="627"/>
      <c r="AN86" s="628"/>
      <c r="AO86" s="939"/>
    </row>
    <row r="87" spans="2:41" s="374" customFormat="1" ht="20" customHeight="1">
      <c r="B87" s="552"/>
      <c r="C87" s="537"/>
      <c r="D87" s="535"/>
      <c r="E87" s="535"/>
      <c r="F87" s="535"/>
      <c r="G87" s="535"/>
      <c r="H87" s="538"/>
      <c r="I87" s="538"/>
      <c r="J87" s="585"/>
      <c r="K87" s="13"/>
      <c r="L87" s="13"/>
      <c r="M87" s="13"/>
      <c r="N87" s="13"/>
      <c r="O87" s="13"/>
      <c r="P87" s="13"/>
      <c r="Q87" s="13"/>
      <c r="R87" s="13"/>
      <c r="S87" s="13"/>
      <c r="T87" s="13"/>
      <c r="U87" s="13"/>
      <c r="V87" s="13"/>
      <c r="W87" s="13"/>
      <c r="X87" s="13"/>
      <c r="Y87" s="13"/>
      <c r="Z87" s="13"/>
      <c r="AA87" s="13"/>
      <c r="AB87" s="13"/>
      <c r="AC87" s="13"/>
      <c r="AD87" s="544"/>
      <c r="AE87" s="545"/>
      <c r="AH87" s="534"/>
      <c r="AJ87" s="655"/>
      <c r="AK87" s="655"/>
      <c r="AL87" s="655"/>
      <c r="AM87" s="655"/>
      <c r="AN87" s="655"/>
      <c r="AO87" s="953">
        <f>SUM(AO83:AO86)</f>
        <v>0</v>
      </c>
    </row>
    <row r="88" spans="2:41" s="374" customFormat="1" ht="20" customHeight="1">
      <c r="B88" s="552"/>
      <c r="C88" s="537"/>
      <c r="D88" s="535"/>
      <c r="E88" s="535"/>
      <c r="F88" s="535"/>
      <c r="G88" s="535"/>
      <c r="H88" s="538"/>
      <c r="I88" s="538"/>
      <c r="J88" s="28"/>
      <c r="K88" s="13"/>
      <c r="L88" s="13"/>
      <c r="M88" s="13"/>
      <c r="N88" s="13"/>
      <c r="O88" s="13"/>
      <c r="P88" s="13"/>
      <c r="Q88" s="13"/>
      <c r="R88" s="13"/>
      <c r="S88" s="13"/>
      <c r="T88" s="13"/>
      <c r="U88" s="13"/>
      <c r="V88" s="13"/>
      <c r="W88" s="13"/>
      <c r="X88" s="13"/>
      <c r="Y88" s="13"/>
      <c r="Z88" s="13"/>
      <c r="AA88" s="13"/>
      <c r="AB88" s="13"/>
      <c r="AC88" s="13"/>
      <c r="AD88" s="544"/>
      <c r="AE88" s="545"/>
      <c r="AH88" s="534"/>
    </row>
    <row r="89" spans="2:41" s="374" customFormat="1" ht="20" customHeight="1">
      <c r="B89" s="552"/>
      <c r="C89" s="537"/>
      <c r="D89" s="535"/>
      <c r="E89" s="535"/>
      <c r="F89" s="535"/>
      <c r="G89" s="535"/>
      <c r="H89" s="538"/>
      <c r="I89" s="577"/>
      <c r="J89" s="28"/>
      <c r="K89" s="13"/>
      <c r="L89" s="13"/>
      <c r="M89" s="13"/>
      <c r="N89" s="13"/>
      <c r="O89" s="13"/>
      <c r="P89" s="13"/>
      <c r="Q89" s="13"/>
      <c r="R89" s="13"/>
      <c r="S89" s="13"/>
      <c r="T89" s="13"/>
      <c r="U89" s="13"/>
      <c r="V89" s="13"/>
      <c r="W89" s="13"/>
      <c r="X89" s="13"/>
      <c r="Y89" s="13"/>
      <c r="Z89" s="13"/>
      <c r="AA89" s="13"/>
      <c r="AB89" s="13"/>
      <c r="AC89" s="13"/>
      <c r="AD89" s="544"/>
      <c r="AE89" s="545"/>
      <c r="AH89" s="534"/>
    </row>
    <row r="90" spans="2:41" s="374" customFormat="1" ht="20" customHeight="1">
      <c r="B90" s="552"/>
      <c r="C90" s="537"/>
      <c r="D90" s="535"/>
      <c r="E90" s="535"/>
      <c r="F90" s="535"/>
      <c r="G90" s="535"/>
      <c r="H90" s="538"/>
      <c r="J90" s="28"/>
      <c r="K90" s="13"/>
      <c r="L90" s="13"/>
      <c r="M90" s="13"/>
      <c r="N90" s="13"/>
      <c r="O90" s="13"/>
      <c r="P90" s="13"/>
      <c r="Q90" s="13"/>
      <c r="R90" s="13"/>
      <c r="S90" s="13"/>
      <c r="T90" s="13"/>
      <c r="U90" s="13"/>
      <c r="V90" s="13"/>
      <c r="W90" s="13"/>
      <c r="X90" s="13"/>
      <c r="Y90" s="13"/>
      <c r="Z90" s="13"/>
      <c r="AA90" s="13"/>
      <c r="AB90" s="13"/>
      <c r="AC90" s="13"/>
      <c r="AD90" s="544"/>
      <c r="AE90" s="545"/>
      <c r="AH90" s="534"/>
    </row>
    <row r="91" spans="2:41" s="374" customFormat="1" ht="20" customHeight="1">
      <c r="B91" s="552"/>
      <c r="C91" s="537"/>
      <c r="D91" s="535"/>
      <c r="E91" s="535"/>
      <c r="F91" s="535"/>
      <c r="G91" s="535"/>
      <c r="H91" s="538"/>
      <c r="I91" s="538"/>
      <c r="J91" s="28"/>
      <c r="K91" s="13"/>
      <c r="L91" s="13"/>
      <c r="M91" s="13"/>
      <c r="N91" s="13"/>
      <c r="O91" s="13"/>
      <c r="P91" s="13"/>
      <c r="Q91" s="13"/>
      <c r="R91" s="13"/>
      <c r="S91" s="13"/>
      <c r="T91" s="13"/>
      <c r="U91" s="13"/>
      <c r="V91" s="13"/>
      <c r="W91" s="13"/>
      <c r="X91" s="13"/>
      <c r="Y91" s="13"/>
      <c r="Z91" s="13"/>
      <c r="AA91" s="13"/>
      <c r="AB91" s="13"/>
      <c r="AC91" s="13"/>
      <c r="AD91" s="544"/>
      <c r="AE91" s="545"/>
      <c r="AH91" s="534"/>
    </row>
    <row r="92" spans="2:41" s="374" customFormat="1" ht="20" customHeight="1">
      <c r="B92" s="552"/>
      <c r="C92" s="537"/>
      <c r="D92" s="535"/>
      <c r="E92" s="535"/>
      <c r="F92" s="535"/>
      <c r="G92" s="535"/>
      <c r="H92" s="538"/>
      <c r="I92" s="538"/>
      <c r="J92" s="28"/>
      <c r="K92" s="13"/>
      <c r="L92" s="13"/>
      <c r="M92" s="13"/>
      <c r="N92" s="13"/>
      <c r="O92" s="13"/>
      <c r="P92" s="13"/>
      <c r="Q92" s="13"/>
      <c r="R92" s="13"/>
      <c r="S92" s="13"/>
      <c r="T92" s="13"/>
      <c r="U92" s="13"/>
      <c r="V92" s="13"/>
      <c r="W92" s="13"/>
      <c r="X92" s="13"/>
      <c r="Y92" s="13"/>
      <c r="Z92" s="13"/>
      <c r="AA92" s="13"/>
      <c r="AB92" s="13"/>
      <c r="AC92" s="13"/>
      <c r="AD92" s="544"/>
      <c r="AE92" s="545"/>
      <c r="AH92" s="534"/>
    </row>
    <row r="93" spans="2:41" s="374" customFormat="1" ht="20" customHeight="1">
      <c r="B93" s="552"/>
      <c r="C93" s="537"/>
      <c r="D93" s="535"/>
      <c r="E93" s="535"/>
      <c r="F93" s="535"/>
      <c r="G93" s="535"/>
      <c r="H93" s="538"/>
      <c r="I93" s="538"/>
      <c r="J93" s="28"/>
      <c r="K93" s="13"/>
      <c r="L93" s="13"/>
      <c r="M93" s="13"/>
      <c r="N93" s="13"/>
      <c r="O93" s="13"/>
      <c r="P93" s="13"/>
      <c r="Q93" s="13"/>
      <c r="R93" s="13"/>
      <c r="S93" s="13"/>
      <c r="T93" s="13"/>
      <c r="U93" s="13"/>
      <c r="V93" s="13"/>
      <c r="W93" s="13"/>
      <c r="X93" s="13"/>
      <c r="Y93" s="13"/>
      <c r="Z93" s="13"/>
      <c r="AA93" s="13"/>
      <c r="AB93" s="13"/>
      <c r="AC93" s="13"/>
      <c r="AD93" s="544"/>
      <c r="AE93" s="545"/>
      <c r="AH93" s="534"/>
    </row>
  </sheetData>
  <mergeCells count="22">
    <mergeCell ref="B1:AH1"/>
    <mergeCell ref="AD10:AE10"/>
    <mergeCell ref="H58:I58"/>
    <mergeCell ref="X29:Y29"/>
    <mergeCell ref="X30:Y30"/>
    <mergeCell ref="X31:Y31"/>
    <mergeCell ref="X32:Y32"/>
    <mergeCell ref="C10:AC10"/>
    <mergeCell ref="X38:Y38"/>
    <mergeCell ref="X39:Y39"/>
    <mergeCell ref="X40:Y40"/>
    <mergeCell ref="AE23:AE25"/>
    <mergeCell ref="AC23:AC26"/>
    <mergeCell ref="C11:AC22"/>
    <mergeCell ref="AJ52:AO52"/>
    <mergeCell ref="AJ80:AO80"/>
    <mergeCell ref="AJ66:AO66"/>
    <mergeCell ref="T49:Y49"/>
    <mergeCell ref="AJ47:AO48"/>
    <mergeCell ref="AJ49:AO50"/>
    <mergeCell ref="AJ28:AO28"/>
    <mergeCell ref="AJ37:AO37"/>
  </mergeCells>
  <phoneticPr fontId="149" type="noConversion"/>
  <pageMargins left="0.51180555555555596" right="0.43263888888888902" top="0.94374999999999998" bottom="0.59027777777777801" header="0.59027777777777801" footer="0.59027777777777801"/>
  <pageSetup paperSize="256" scale="10" orientation="landscape"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AQ464"/>
  <sheetViews>
    <sheetView view="pageBreakPreview" zoomScale="40" zoomScaleNormal="100" zoomScaleSheetLayoutView="40" workbookViewId="0">
      <selection activeCell="AH33" sqref="B2:AQ33"/>
    </sheetView>
  </sheetViews>
  <sheetFormatPr baseColWidth="10" defaultColWidth="9" defaultRowHeight="13"/>
  <cols>
    <col min="1" max="1" width="1.5" style="112" customWidth="1"/>
    <col min="2" max="5" width="3.6640625" style="112" customWidth="1"/>
    <col min="6" max="6" width="4" style="112" customWidth="1"/>
    <col min="7" max="7" width="5.5" style="112" customWidth="1"/>
    <col min="8" max="21" width="3.6640625" style="112" customWidth="1"/>
    <col min="22" max="22" width="4.33203125" style="112" customWidth="1"/>
    <col min="23" max="23" width="3.6640625" style="112" customWidth="1"/>
    <col min="24" max="24" width="4.5" style="112" customWidth="1"/>
    <col min="25" max="26" width="3.6640625" style="112" customWidth="1"/>
    <col min="27" max="27" width="6" style="112" customWidth="1"/>
    <col min="28" max="29" width="5.83203125" style="112" customWidth="1"/>
    <col min="30" max="30" width="6.1640625" style="112" customWidth="1"/>
    <col min="31" max="33" width="3.6640625" style="112" customWidth="1"/>
    <col min="34" max="43" width="3.6640625" style="113" customWidth="1"/>
    <col min="44" max="44" width="1.5" style="112" customWidth="1"/>
    <col min="45" max="255" width="9.1640625" style="112"/>
    <col min="256" max="256" width="1.5" style="112" customWidth="1"/>
    <col min="257" max="299" width="3.6640625" style="112" customWidth="1"/>
    <col min="300" max="300" width="1.5" style="112" customWidth="1"/>
    <col min="301" max="511" width="9.1640625" style="112"/>
    <col min="512" max="512" width="1.5" style="112" customWidth="1"/>
    <col min="513" max="555" width="3.6640625" style="112" customWidth="1"/>
    <col min="556" max="556" width="1.5" style="112" customWidth="1"/>
    <col min="557" max="767" width="9.1640625" style="112"/>
    <col min="768" max="768" width="1.5" style="112" customWidth="1"/>
    <col min="769" max="811" width="3.6640625" style="112" customWidth="1"/>
    <col min="812" max="812" width="1.5" style="112" customWidth="1"/>
    <col min="813" max="1023" width="9.1640625" style="112"/>
    <col min="1024" max="1024" width="1.5" style="112" customWidth="1"/>
    <col min="1025" max="1067" width="3.6640625" style="112" customWidth="1"/>
    <col min="1068" max="1068" width="1.5" style="112" customWidth="1"/>
    <col min="1069" max="1279" width="9.1640625" style="112"/>
    <col min="1280" max="1280" width="1.5" style="112" customWidth="1"/>
    <col min="1281" max="1323" width="3.6640625" style="112" customWidth="1"/>
    <col min="1324" max="1324" width="1.5" style="112" customWidth="1"/>
    <col min="1325" max="1535" width="9.1640625" style="112"/>
    <col min="1536" max="1536" width="1.5" style="112" customWidth="1"/>
    <col min="1537" max="1579" width="3.6640625" style="112" customWidth="1"/>
    <col min="1580" max="1580" width="1.5" style="112" customWidth="1"/>
    <col min="1581" max="1791" width="9.1640625" style="112"/>
    <col min="1792" max="1792" width="1.5" style="112" customWidth="1"/>
    <col min="1793" max="1835" width="3.6640625" style="112" customWidth="1"/>
    <col min="1836" max="1836" width="1.5" style="112" customWidth="1"/>
    <col min="1837" max="2047" width="9.1640625" style="112"/>
    <col min="2048" max="2048" width="1.5" style="112" customWidth="1"/>
    <col min="2049" max="2091" width="3.6640625" style="112" customWidth="1"/>
    <col min="2092" max="2092" width="1.5" style="112" customWidth="1"/>
    <col min="2093" max="2303" width="9.1640625" style="112"/>
    <col min="2304" max="2304" width="1.5" style="112" customWidth="1"/>
    <col min="2305" max="2347" width="3.6640625" style="112" customWidth="1"/>
    <col min="2348" max="2348" width="1.5" style="112" customWidth="1"/>
    <col min="2349" max="2559" width="9.1640625" style="112"/>
    <col min="2560" max="2560" width="1.5" style="112" customWidth="1"/>
    <col min="2561" max="2603" width="3.6640625" style="112" customWidth="1"/>
    <col min="2604" max="2604" width="1.5" style="112" customWidth="1"/>
    <col min="2605" max="2815" width="9.1640625" style="112"/>
    <col min="2816" max="2816" width="1.5" style="112" customWidth="1"/>
    <col min="2817" max="2859" width="3.6640625" style="112" customWidth="1"/>
    <col min="2860" max="2860" width="1.5" style="112" customWidth="1"/>
    <col min="2861" max="3071" width="9.1640625" style="112"/>
    <col min="3072" max="3072" width="1.5" style="112" customWidth="1"/>
    <col min="3073" max="3115" width="3.6640625" style="112" customWidth="1"/>
    <col min="3116" max="3116" width="1.5" style="112" customWidth="1"/>
    <col min="3117" max="3327" width="9.1640625" style="112"/>
    <col min="3328" max="3328" width="1.5" style="112" customWidth="1"/>
    <col min="3329" max="3371" width="3.6640625" style="112" customWidth="1"/>
    <col min="3372" max="3372" width="1.5" style="112" customWidth="1"/>
    <col min="3373" max="3583" width="9.1640625" style="112"/>
    <col min="3584" max="3584" width="1.5" style="112" customWidth="1"/>
    <col min="3585" max="3627" width="3.6640625" style="112" customWidth="1"/>
    <col min="3628" max="3628" width="1.5" style="112" customWidth="1"/>
    <col min="3629" max="3839" width="9.1640625" style="112"/>
    <col min="3840" max="3840" width="1.5" style="112" customWidth="1"/>
    <col min="3841" max="3883" width="3.6640625" style="112" customWidth="1"/>
    <col min="3884" max="3884" width="1.5" style="112" customWidth="1"/>
    <col min="3885" max="4095" width="9.1640625" style="112"/>
    <col min="4096" max="4096" width="1.5" style="112" customWidth="1"/>
    <col min="4097" max="4139" width="3.6640625" style="112" customWidth="1"/>
    <col min="4140" max="4140" width="1.5" style="112" customWidth="1"/>
    <col min="4141" max="4351" width="9.1640625" style="112"/>
    <col min="4352" max="4352" width="1.5" style="112" customWidth="1"/>
    <col min="4353" max="4395" width="3.6640625" style="112" customWidth="1"/>
    <col min="4396" max="4396" width="1.5" style="112" customWidth="1"/>
    <col min="4397" max="4607" width="9.1640625" style="112"/>
    <col min="4608" max="4608" width="1.5" style="112" customWidth="1"/>
    <col min="4609" max="4651" width="3.6640625" style="112" customWidth="1"/>
    <col min="4652" max="4652" width="1.5" style="112" customWidth="1"/>
    <col min="4653" max="4863" width="9.1640625" style="112"/>
    <col min="4864" max="4864" width="1.5" style="112" customWidth="1"/>
    <col min="4865" max="4907" width="3.6640625" style="112" customWidth="1"/>
    <col min="4908" max="4908" width="1.5" style="112" customWidth="1"/>
    <col min="4909" max="5119" width="9.1640625" style="112"/>
    <col min="5120" max="5120" width="1.5" style="112" customWidth="1"/>
    <col min="5121" max="5163" width="3.6640625" style="112" customWidth="1"/>
    <col min="5164" max="5164" width="1.5" style="112" customWidth="1"/>
    <col min="5165" max="5375" width="9.1640625" style="112"/>
    <col min="5376" max="5376" width="1.5" style="112" customWidth="1"/>
    <col min="5377" max="5419" width="3.6640625" style="112" customWidth="1"/>
    <col min="5420" max="5420" width="1.5" style="112" customWidth="1"/>
    <col min="5421" max="5631" width="9.1640625" style="112"/>
    <col min="5632" max="5632" width="1.5" style="112" customWidth="1"/>
    <col min="5633" max="5675" width="3.6640625" style="112" customWidth="1"/>
    <col min="5676" max="5676" width="1.5" style="112" customWidth="1"/>
    <col min="5677" max="5887" width="9.1640625" style="112"/>
    <col min="5888" max="5888" width="1.5" style="112" customWidth="1"/>
    <col min="5889" max="5931" width="3.6640625" style="112" customWidth="1"/>
    <col min="5932" max="5932" width="1.5" style="112" customWidth="1"/>
    <col min="5933" max="6143" width="9.1640625" style="112"/>
    <col min="6144" max="6144" width="1.5" style="112" customWidth="1"/>
    <col min="6145" max="6187" width="3.6640625" style="112" customWidth="1"/>
    <col min="6188" max="6188" width="1.5" style="112" customWidth="1"/>
    <col min="6189" max="6399" width="9.1640625" style="112"/>
    <col min="6400" max="6400" width="1.5" style="112" customWidth="1"/>
    <col min="6401" max="6443" width="3.6640625" style="112" customWidth="1"/>
    <col min="6444" max="6444" width="1.5" style="112" customWidth="1"/>
    <col min="6445" max="6655" width="9.1640625" style="112"/>
    <col min="6656" max="6656" width="1.5" style="112" customWidth="1"/>
    <col min="6657" max="6699" width="3.6640625" style="112" customWidth="1"/>
    <col min="6700" max="6700" width="1.5" style="112" customWidth="1"/>
    <col min="6701" max="6911" width="9.1640625" style="112"/>
    <col min="6912" max="6912" width="1.5" style="112" customWidth="1"/>
    <col min="6913" max="6955" width="3.6640625" style="112" customWidth="1"/>
    <col min="6956" max="6956" width="1.5" style="112" customWidth="1"/>
    <col min="6957" max="7167" width="9.1640625" style="112"/>
    <col min="7168" max="7168" width="1.5" style="112" customWidth="1"/>
    <col min="7169" max="7211" width="3.6640625" style="112" customWidth="1"/>
    <col min="7212" max="7212" width="1.5" style="112" customWidth="1"/>
    <col min="7213" max="7423" width="9.1640625" style="112"/>
    <col min="7424" max="7424" width="1.5" style="112" customWidth="1"/>
    <col min="7425" max="7467" width="3.6640625" style="112" customWidth="1"/>
    <col min="7468" max="7468" width="1.5" style="112" customWidth="1"/>
    <col min="7469" max="7679" width="9.1640625" style="112"/>
    <col min="7680" max="7680" width="1.5" style="112" customWidth="1"/>
    <col min="7681" max="7723" width="3.6640625" style="112" customWidth="1"/>
    <col min="7724" max="7724" width="1.5" style="112" customWidth="1"/>
    <col min="7725" max="7935" width="9.1640625" style="112"/>
    <col min="7936" max="7936" width="1.5" style="112" customWidth="1"/>
    <col min="7937" max="7979" width="3.6640625" style="112" customWidth="1"/>
    <col min="7980" max="7980" width="1.5" style="112" customWidth="1"/>
    <col min="7981" max="8191" width="9.1640625" style="112"/>
    <col min="8192" max="8192" width="1.5" style="112" customWidth="1"/>
    <col min="8193" max="8235" width="3.6640625" style="112" customWidth="1"/>
    <col min="8236" max="8236" width="1.5" style="112" customWidth="1"/>
    <col min="8237" max="8447" width="9.1640625" style="112"/>
    <col min="8448" max="8448" width="1.5" style="112" customWidth="1"/>
    <col min="8449" max="8491" width="3.6640625" style="112" customWidth="1"/>
    <col min="8492" max="8492" width="1.5" style="112" customWidth="1"/>
    <col min="8493" max="8703" width="9.1640625" style="112"/>
    <col min="8704" max="8704" width="1.5" style="112" customWidth="1"/>
    <col min="8705" max="8747" width="3.6640625" style="112" customWidth="1"/>
    <col min="8748" max="8748" width="1.5" style="112" customWidth="1"/>
    <col min="8749" max="8959" width="9.1640625" style="112"/>
    <col min="8960" max="8960" width="1.5" style="112" customWidth="1"/>
    <col min="8961" max="9003" width="3.6640625" style="112" customWidth="1"/>
    <col min="9004" max="9004" width="1.5" style="112" customWidth="1"/>
    <col min="9005" max="9215" width="9.1640625" style="112"/>
    <col min="9216" max="9216" width="1.5" style="112" customWidth="1"/>
    <col min="9217" max="9259" width="3.6640625" style="112" customWidth="1"/>
    <col min="9260" max="9260" width="1.5" style="112" customWidth="1"/>
    <col min="9261" max="9471" width="9.1640625" style="112"/>
    <col min="9472" max="9472" width="1.5" style="112" customWidth="1"/>
    <col min="9473" max="9515" width="3.6640625" style="112" customWidth="1"/>
    <col min="9516" max="9516" width="1.5" style="112" customWidth="1"/>
    <col min="9517" max="9727" width="9.1640625" style="112"/>
    <col min="9728" max="9728" width="1.5" style="112" customWidth="1"/>
    <col min="9729" max="9771" width="3.6640625" style="112" customWidth="1"/>
    <col min="9772" max="9772" width="1.5" style="112" customWidth="1"/>
    <col min="9773" max="9983" width="9.1640625" style="112"/>
    <col min="9984" max="9984" width="1.5" style="112" customWidth="1"/>
    <col min="9985" max="10027" width="3.6640625" style="112" customWidth="1"/>
    <col min="10028" max="10028" width="1.5" style="112" customWidth="1"/>
    <col min="10029" max="10239" width="9.1640625" style="112"/>
    <col min="10240" max="10240" width="1.5" style="112" customWidth="1"/>
    <col min="10241" max="10283" width="3.6640625" style="112" customWidth="1"/>
    <col min="10284" max="10284" width="1.5" style="112" customWidth="1"/>
    <col min="10285" max="10495" width="9.1640625" style="112"/>
    <col min="10496" max="10496" width="1.5" style="112" customWidth="1"/>
    <col min="10497" max="10539" width="3.6640625" style="112" customWidth="1"/>
    <col min="10540" max="10540" width="1.5" style="112" customWidth="1"/>
    <col min="10541" max="10751" width="9.1640625" style="112"/>
    <col min="10752" max="10752" width="1.5" style="112" customWidth="1"/>
    <col min="10753" max="10795" width="3.6640625" style="112" customWidth="1"/>
    <col min="10796" max="10796" width="1.5" style="112" customWidth="1"/>
    <col min="10797" max="11007" width="9.1640625" style="112"/>
    <col min="11008" max="11008" width="1.5" style="112" customWidth="1"/>
    <col min="11009" max="11051" width="3.6640625" style="112" customWidth="1"/>
    <col min="11052" max="11052" width="1.5" style="112" customWidth="1"/>
    <col min="11053" max="11263" width="9.1640625" style="112"/>
    <col min="11264" max="11264" width="1.5" style="112" customWidth="1"/>
    <col min="11265" max="11307" width="3.6640625" style="112" customWidth="1"/>
    <col min="11308" max="11308" width="1.5" style="112" customWidth="1"/>
    <col min="11309" max="11519" width="9.1640625" style="112"/>
    <col min="11520" max="11520" width="1.5" style="112" customWidth="1"/>
    <col min="11521" max="11563" width="3.6640625" style="112" customWidth="1"/>
    <col min="11564" max="11564" width="1.5" style="112" customWidth="1"/>
    <col min="11565" max="11775" width="9.1640625" style="112"/>
    <col min="11776" max="11776" width="1.5" style="112" customWidth="1"/>
    <col min="11777" max="11819" width="3.6640625" style="112" customWidth="1"/>
    <col min="11820" max="11820" width="1.5" style="112" customWidth="1"/>
    <col min="11821" max="12031" width="9.1640625" style="112"/>
    <col min="12032" max="12032" width="1.5" style="112" customWidth="1"/>
    <col min="12033" max="12075" width="3.6640625" style="112" customWidth="1"/>
    <col min="12076" max="12076" width="1.5" style="112" customWidth="1"/>
    <col min="12077" max="12287" width="9.1640625" style="112"/>
    <col min="12288" max="12288" width="1.5" style="112" customWidth="1"/>
    <col min="12289" max="12331" width="3.6640625" style="112" customWidth="1"/>
    <col min="12332" max="12332" width="1.5" style="112" customWidth="1"/>
    <col min="12333" max="12543" width="9.1640625" style="112"/>
    <col min="12544" max="12544" width="1.5" style="112" customWidth="1"/>
    <col min="12545" max="12587" width="3.6640625" style="112" customWidth="1"/>
    <col min="12588" max="12588" width="1.5" style="112" customWidth="1"/>
    <col min="12589" max="12799" width="9.1640625" style="112"/>
    <col min="12800" max="12800" width="1.5" style="112" customWidth="1"/>
    <col min="12801" max="12843" width="3.6640625" style="112" customWidth="1"/>
    <col min="12844" max="12844" width="1.5" style="112" customWidth="1"/>
    <col min="12845" max="13055" width="9.1640625" style="112"/>
    <col min="13056" max="13056" width="1.5" style="112" customWidth="1"/>
    <col min="13057" max="13099" width="3.6640625" style="112" customWidth="1"/>
    <col min="13100" max="13100" width="1.5" style="112" customWidth="1"/>
    <col min="13101" max="13311" width="9.1640625" style="112"/>
    <col min="13312" max="13312" width="1.5" style="112" customWidth="1"/>
    <col min="13313" max="13355" width="3.6640625" style="112" customWidth="1"/>
    <col min="13356" max="13356" width="1.5" style="112" customWidth="1"/>
    <col min="13357" max="13567" width="9.1640625" style="112"/>
    <col min="13568" max="13568" width="1.5" style="112" customWidth="1"/>
    <col min="13569" max="13611" width="3.6640625" style="112" customWidth="1"/>
    <col min="13612" max="13612" width="1.5" style="112" customWidth="1"/>
    <col min="13613" max="13823" width="9.1640625" style="112"/>
    <col min="13824" max="13824" width="1.5" style="112" customWidth="1"/>
    <col min="13825" max="13867" width="3.6640625" style="112" customWidth="1"/>
    <col min="13868" max="13868" width="1.5" style="112" customWidth="1"/>
    <col min="13869" max="14079" width="9.1640625" style="112"/>
    <col min="14080" max="14080" width="1.5" style="112" customWidth="1"/>
    <col min="14081" max="14123" width="3.6640625" style="112" customWidth="1"/>
    <col min="14124" max="14124" width="1.5" style="112" customWidth="1"/>
    <col min="14125" max="14335" width="9.1640625" style="112"/>
    <col min="14336" max="14336" width="1.5" style="112" customWidth="1"/>
    <col min="14337" max="14379" width="3.6640625" style="112" customWidth="1"/>
    <col min="14380" max="14380" width="1.5" style="112" customWidth="1"/>
    <col min="14381" max="14591" width="9.1640625" style="112"/>
    <col min="14592" max="14592" width="1.5" style="112" customWidth="1"/>
    <col min="14593" max="14635" width="3.6640625" style="112" customWidth="1"/>
    <col min="14636" max="14636" width="1.5" style="112" customWidth="1"/>
    <col min="14637" max="14847" width="9.1640625" style="112"/>
    <col min="14848" max="14848" width="1.5" style="112" customWidth="1"/>
    <col min="14849" max="14891" width="3.6640625" style="112" customWidth="1"/>
    <col min="14892" max="14892" width="1.5" style="112" customWidth="1"/>
    <col min="14893" max="15103" width="9.1640625" style="112"/>
    <col min="15104" max="15104" width="1.5" style="112" customWidth="1"/>
    <col min="15105" max="15147" width="3.6640625" style="112" customWidth="1"/>
    <col min="15148" max="15148" width="1.5" style="112" customWidth="1"/>
    <col min="15149" max="15359" width="9.1640625" style="112"/>
    <col min="15360" max="15360" width="1.5" style="112" customWidth="1"/>
    <col min="15361" max="15403" width="3.6640625" style="112" customWidth="1"/>
    <col min="15404" max="15404" width="1.5" style="112" customWidth="1"/>
    <col min="15405" max="15615" width="9.1640625" style="112"/>
    <col min="15616" max="15616" width="1.5" style="112" customWidth="1"/>
    <col min="15617" max="15659" width="3.6640625" style="112" customWidth="1"/>
    <col min="15660" max="15660" width="1.5" style="112" customWidth="1"/>
    <col min="15661" max="15871" width="9.1640625" style="112"/>
    <col min="15872" max="15872" width="1.5" style="112" customWidth="1"/>
    <col min="15873" max="15915" width="3.6640625" style="112" customWidth="1"/>
    <col min="15916" max="15916" width="1.5" style="112" customWidth="1"/>
    <col min="15917" max="16127" width="9.1640625" style="112"/>
    <col min="16128" max="16128" width="1.5" style="112" customWidth="1"/>
    <col min="16129" max="16171" width="3.6640625" style="112" customWidth="1"/>
    <col min="16172" max="16172" width="1.5" style="112" customWidth="1"/>
    <col min="16173" max="16383" width="9.1640625" style="112"/>
    <col min="16384" max="16384" width="9.1640625" style="112" customWidth="1"/>
  </cols>
  <sheetData>
    <row r="1" spans="2:43" ht="7.5" customHeight="1" thickBot="1"/>
    <row r="2" spans="2:43" s="111" customFormat="1" ht="18.75" customHeight="1">
      <c r="B2" s="114"/>
      <c r="C2" s="115"/>
      <c r="D2" s="115"/>
      <c r="E2" s="115"/>
      <c r="F2" s="115"/>
      <c r="G2" s="115"/>
      <c r="H2" s="115"/>
      <c r="I2" s="115"/>
      <c r="J2" s="115"/>
      <c r="K2" s="115"/>
      <c r="L2" s="115"/>
      <c r="M2" s="115"/>
      <c r="N2" s="115"/>
      <c r="O2" s="122"/>
      <c r="P2" s="115"/>
      <c r="Q2" s="115"/>
      <c r="R2" s="115"/>
      <c r="S2" s="115"/>
      <c r="T2" s="115"/>
      <c r="U2" s="115"/>
      <c r="V2" s="115"/>
      <c r="W2" s="115"/>
      <c r="X2" s="115"/>
      <c r="Y2" s="115"/>
      <c r="Z2" s="115"/>
      <c r="AA2" s="115"/>
      <c r="AB2" s="115"/>
      <c r="AC2" s="115"/>
      <c r="AD2" s="115"/>
      <c r="AE2" s="115"/>
      <c r="AF2" s="115"/>
      <c r="AG2" s="115"/>
      <c r="AH2" s="124"/>
      <c r="AI2" s="125"/>
      <c r="AJ2" s="125"/>
      <c r="AK2" s="125"/>
      <c r="AL2" s="125"/>
      <c r="AM2" s="125"/>
      <c r="AN2" s="125"/>
      <c r="AO2" s="125"/>
      <c r="AP2" s="125"/>
      <c r="AQ2" s="127"/>
    </row>
    <row r="3" spans="2:43" s="111" customFormat="1" ht="18.75" customHeight="1">
      <c r="B3" s="116"/>
      <c r="C3" s="586"/>
      <c r="D3" s="117"/>
      <c r="E3" s="586"/>
      <c r="F3" s="118"/>
      <c r="G3" s="915"/>
      <c r="H3" s="915"/>
      <c r="I3" s="915"/>
      <c r="J3" s="915"/>
      <c r="K3" s="915"/>
      <c r="L3" s="915"/>
      <c r="M3" s="915"/>
      <c r="N3" s="915"/>
      <c r="O3" s="915"/>
      <c r="P3" s="915"/>
      <c r="Q3" s="915"/>
      <c r="R3" s="915"/>
      <c r="S3" s="915"/>
      <c r="T3" s="915"/>
      <c r="U3" s="915"/>
      <c r="V3" s="915"/>
      <c r="W3" s="915"/>
      <c r="X3" s="915"/>
      <c r="Y3" s="915"/>
      <c r="Z3" s="916"/>
      <c r="AA3" s="915"/>
      <c r="AB3" s="915"/>
      <c r="AC3" s="915"/>
      <c r="AD3" s="915"/>
      <c r="AE3" s="915"/>
      <c r="AF3" s="915"/>
      <c r="AG3" s="915"/>
      <c r="AH3" s="126"/>
      <c r="AI3" s="123"/>
      <c r="AJ3" s="123"/>
      <c r="AK3" s="123"/>
      <c r="AL3" s="123"/>
      <c r="AM3" s="123"/>
      <c r="AN3" s="123"/>
      <c r="AO3" s="123"/>
      <c r="AP3" s="123"/>
      <c r="AQ3" s="128"/>
    </row>
    <row r="4" spans="2:43" s="111" customFormat="1" ht="18.75" customHeight="1" thickBot="1">
      <c r="B4" s="116"/>
      <c r="C4" s="586"/>
      <c r="D4" s="586"/>
      <c r="E4" s="586"/>
      <c r="F4" s="915"/>
      <c r="G4" s="915"/>
      <c r="H4" s="915"/>
      <c r="I4" s="915"/>
      <c r="J4" s="915"/>
      <c r="K4" s="915"/>
      <c r="L4" s="915"/>
      <c r="M4" s="915"/>
      <c r="N4" s="915"/>
      <c r="O4" s="915"/>
      <c r="P4" s="915"/>
      <c r="Q4" s="915"/>
      <c r="R4" s="915"/>
      <c r="S4" s="915"/>
      <c r="T4" s="915"/>
      <c r="U4" s="915"/>
      <c r="V4" s="915"/>
      <c r="W4" s="915"/>
      <c r="X4" s="915"/>
      <c r="Y4" s="915"/>
      <c r="Z4" s="915"/>
      <c r="AA4" s="915"/>
      <c r="AB4" s="915"/>
      <c r="AC4" s="915"/>
      <c r="AD4" s="586"/>
      <c r="AE4" s="915"/>
      <c r="AF4" s="915"/>
      <c r="AG4" s="915"/>
      <c r="AH4" s="126"/>
      <c r="AI4" s="123"/>
      <c r="AJ4" s="123"/>
      <c r="AK4" s="123"/>
      <c r="AL4" s="123"/>
      <c r="AM4" s="123"/>
      <c r="AN4" s="129"/>
      <c r="AO4" s="129"/>
      <c r="AP4" s="129"/>
      <c r="AQ4" s="934"/>
    </row>
    <row r="5" spans="2:43" s="111" customFormat="1" ht="18.75" customHeight="1" thickBot="1">
      <c r="B5" s="116"/>
      <c r="C5" s="586"/>
      <c r="D5" s="586"/>
      <c r="E5" s="586"/>
      <c r="F5" s="915"/>
      <c r="G5" s="915"/>
      <c r="H5" s="915"/>
      <c r="I5" s="915"/>
      <c r="J5" s="915"/>
      <c r="K5" s="915"/>
      <c r="L5" s="915"/>
      <c r="M5" s="915"/>
      <c r="N5" s="915">
        <f>'TOS PONDASI'!$M$31</f>
        <v>0</v>
      </c>
      <c r="O5" s="915"/>
      <c r="P5" s="915"/>
      <c r="Q5" s="915"/>
      <c r="R5" s="915"/>
      <c r="S5" s="915"/>
      <c r="T5" s="915"/>
      <c r="U5" s="915"/>
      <c r="V5" s="915">
        <f>'TOS PONDASI'!$S$31</f>
        <v>0</v>
      </c>
      <c r="W5" s="915"/>
      <c r="X5" s="915"/>
      <c r="Y5" s="915"/>
      <c r="Z5" s="915"/>
      <c r="AA5" s="915"/>
      <c r="AB5" s="915"/>
      <c r="AC5" s="915"/>
      <c r="AD5" s="586"/>
      <c r="AE5" s="915"/>
      <c r="AF5" s="915"/>
      <c r="AG5" s="915"/>
      <c r="AH5" s="1240" t="str">
        <f>INPUT!C6&amp;" "&amp;INPUT!M6</f>
        <v>Propinsi Papua Barat</v>
      </c>
      <c r="AI5" s="1241"/>
      <c r="AJ5" s="1241"/>
      <c r="AK5" s="1241"/>
      <c r="AL5" s="1241"/>
      <c r="AM5" s="1241"/>
      <c r="AN5" s="1223"/>
      <c r="AO5" s="1223"/>
      <c r="AP5" s="1223"/>
      <c r="AQ5" s="1224"/>
    </row>
    <row r="6" spans="2:43" s="111" customFormat="1" ht="18.75" customHeight="1" thickBot="1">
      <c r="B6" s="116"/>
      <c r="C6" s="586"/>
      <c r="D6" s="586"/>
      <c r="E6" s="586"/>
      <c r="F6" s="935"/>
      <c r="G6" s="935"/>
      <c r="H6" s="935"/>
      <c r="I6" s="935"/>
      <c r="J6" s="935"/>
      <c r="K6" s="935"/>
      <c r="L6" s="935"/>
      <c r="M6" s="935"/>
      <c r="N6" s="935"/>
      <c r="O6" s="935"/>
      <c r="P6" s="935"/>
      <c r="Q6" s="935"/>
      <c r="R6" s="935"/>
      <c r="S6" s="935"/>
      <c r="T6" s="935"/>
      <c r="U6" s="935"/>
      <c r="V6" s="935"/>
      <c r="W6" s="935"/>
      <c r="X6" s="935"/>
      <c r="Y6" s="935"/>
      <c r="Z6" s="935"/>
      <c r="AA6" s="935"/>
      <c r="AB6" s="935"/>
      <c r="AC6" s="915"/>
      <c r="AD6" s="586"/>
      <c r="AE6" s="915"/>
      <c r="AF6" s="915"/>
      <c r="AG6" s="915"/>
      <c r="AH6" s="1240" t="str">
        <f>INPUT!$C$7&amp;" "&amp;INPUT!$M$7</f>
        <v>Kabupaten Monokwari</v>
      </c>
      <c r="AI6" s="1241"/>
      <c r="AJ6" s="1241"/>
      <c r="AK6" s="1241"/>
      <c r="AL6" s="1241"/>
      <c r="AM6" s="1241"/>
      <c r="AN6" s="1223"/>
      <c r="AO6" s="1223"/>
      <c r="AP6" s="1223"/>
      <c r="AQ6" s="1224"/>
    </row>
    <row r="7" spans="2:43" s="111" customFormat="1" ht="18.75" customHeight="1" thickBot="1">
      <c r="B7" s="116"/>
      <c r="C7" s="586"/>
      <c r="D7" s="586"/>
      <c r="E7" s="119"/>
      <c r="F7" s="935"/>
      <c r="G7" s="935"/>
      <c r="H7" s="935"/>
      <c r="I7" s="935"/>
      <c r="J7" s="935"/>
      <c r="K7" s="935"/>
      <c r="L7" s="935"/>
      <c r="M7" s="935"/>
      <c r="N7" s="935"/>
      <c r="O7" s="935"/>
      <c r="P7" s="935"/>
      <c r="Q7" s="935"/>
      <c r="R7" s="935"/>
      <c r="S7" s="935"/>
      <c r="T7" s="935"/>
      <c r="U7" s="935"/>
      <c r="V7" s="935"/>
      <c r="W7" s="935"/>
      <c r="X7" s="935"/>
      <c r="Y7" s="935"/>
      <c r="Z7" s="935"/>
      <c r="AA7" s="935"/>
      <c r="AB7" s="935"/>
      <c r="AC7" s="915"/>
      <c r="AD7" s="586"/>
      <c r="AE7" s="915"/>
      <c r="AF7" s="915"/>
      <c r="AG7" s="915"/>
      <c r="AH7" s="1240" t="str">
        <f>INPUT!$C$8&amp;" "&amp;INPUT!$M$8</f>
        <v>Kecamatan aaaaa</v>
      </c>
      <c r="AI7" s="1241"/>
      <c r="AJ7" s="1241"/>
      <c r="AK7" s="1241"/>
      <c r="AL7" s="1241"/>
      <c r="AM7" s="1241"/>
      <c r="AN7" s="1242"/>
      <c r="AO7" s="1242"/>
      <c r="AP7" s="1242"/>
      <c r="AQ7" s="1243"/>
    </row>
    <row r="8" spans="2:43" s="111" customFormat="1" ht="18.75" customHeight="1">
      <c r="B8" s="116"/>
      <c r="C8" s="586"/>
      <c r="D8" s="586"/>
      <c r="E8" s="586"/>
      <c r="F8" s="935"/>
      <c r="G8" s="935"/>
      <c r="H8" s="935"/>
      <c r="I8" s="935"/>
      <c r="J8" s="935"/>
      <c r="K8" s="935"/>
      <c r="L8" s="935"/>
      <c r="M8" s="935"/>
      <c r="N8" s="935"/>
      <c r="O8" s="935"/>
      <c r="P8" s="935"/>
      <c r="Q8" s="935"/>
      <c r="R8" s="935"/>
      <c r="S8" s="935"/>
      <c r="T8" s="935"/>
      <c r="U8" s="935"/>
      <c r="V8" s="935"/>
      <c r="W8" s="935"/>
      <c r="X8" s="935"/>
      <c r="Y8" s="935"/>
      <c r="Z8" s="935"/>
      <c r="AA8" s="935"/>
      <c r="AB8" s="935"/>
      <c r="AC8" s="915"/>
      <c r="AD8" s="586"/>
      <c r="AE8" s="915"/>
      <c r="AF8" s="915"/>
      <c r="AG8" s="915"/>
      <c r="AH8" s="1225" t="s">
        <v>236</v>
      </c>
      <c r="AI8" s="1226"/>
      <c r="AJ8" s="1226"/>
      <c r="AK8" s="1226"/>
      <c r="AL8" s="1226"/>
      <c r="AM8" s="1226"/>
      <c r="AN8" s="1244"/>
      <c r="AO8" s="1244"/>
      <c r="AP8" s="1244"/>
      <c r="AQ8" s="1245"/>
    </row>
    <row r="9" spans="2:43" s="111" customFormat="1" ht="18.75" customHeight="1" thickBot="1">
      <c r="B9" s="116"/>
      <c r="C9" s="586"/>
      <c r="D9" s="586"/>
      <c r="E9" s="586"/>
      <c r="F9" s="935"/>
      <c r="G9" s="935"/>
      <c r="H9" s="935"/>
      <c r="I9" s="935"/>
      <c r="J9" s="935"/>
      <c r="K9" s="935"/>
      <c r="L9" s="935"/>
      <c r="M9" s="935"/>
      <c r="N9" s="935"/>
      <c r="O9" s="935"/>
      <c r="P9" s="935"/>
      <c r="Q9" s="935"/>
      <c r="R9" s="935"/>
      <c r="S9" s="935"/>
      <c r="T9" s="935"/>
      <c r="U9" s="935"/>
      <c r="V9" s="935"/>
      <c r="W9" s="935"/>
      <c r="X9" s="935"/>
      <c r="Y9" s="935"/>
      <c r="Z9" s="935"/>
      <c r="AA9" s="935"/>
      <c r="AB9" s="935"/>
      <c r="AC9" s="915"/>
      <c r="AD9" s="586"/>
      <c r="AE9" s="915"/>
      <c r="AF9" s="915"/>
      <c r="AG9" s="915"/>
      <c r="AH9" s="1228" t="str">
        <f>INPUT!$M$9</f>
        <v>bbb</v>
      </c>
      <c r="AI9" s="1229"/>
      <c r="AJ9" s="1229"/>
      <c r="AK9" s="1229"/>
      <c r="AL9" s="1229"/>
      <c r="AM9" s="1229"/>
      <c r="AN9" s="1229"/>
      <c r="AO9" s="1229"/>
      <c r="AP9" s="1229"/>
      <c r="AQ9" s="1230"/>
    </row>
    <row r="10" spans="2:43" s="111" customFormat="1" ht="18.75" customHeight="1">
      <c r="B10" s="116"/>
      <c r="C10" s="586"/>
      <c r="D10" s="586"/>
      <c r="E10" s="586"/>
      <c r="F10" s="935"/>
      <c r="G10" s="935"/>
      <c r="H10" s="935"/>
      <c r="I10" s="935"/>
      <c r="J10" s="935"/>
      <c r="K10" s="935"/>
      <c r="L10" s="935"/>
      <c r="M10" s="935"/>
      <c r="N10" s="935"/>
      <c r="O10" s="935"/>
      <c r="P10" s="935"/>
      <c r="Q10" s="935"/>
      <c r="R10" s="935"/>
      <c r="S10" s="935"/>
      <c r="T10" s="935"/>
      <c r="U10" s="935"/>
      <c r="V10" s="935"/>
      <c r="W10" s="935"/>
      <c r="X10" s="935"/>
      <c r="Y10" s="935"/>
      <c r="Z10" s="935"/>
      <c r="AA10" s="935"/>
      <c r="AB10" s="935"/>
      <c r="AC10" s="915"/>
      <c r="AD10" s="586"/>
      <c r="AE10" s="915"/>
      <c r="AF10" s="915"/>
      <c r="AG10" s="915"/>
      <c r="AH10" s="1225" t="s">
        <v>237</v>
      </c>
      <c r="AI10" s="1226"/>
      <c r="AJ10" s="1226"/>
      <c r="AK10" s="1226"/>
      <c r="AL10" s="1226"/>
      <c r="AM10" s="1226"/>
      <c r="AN10" s="1244"/>
      <c r="AO10" s="1244"/>
      <c r="AP10" s="1244"/>
      <c r="AQ10" s="1245"/>
    </row>
    <row r="11" spans="2:43" s="111" customFormat="1" ht="18.75" customHeight="1" thickBot="1">
      <c r="B11" s="116"/>
      <c r="C11" s="586"/>
      <c r="D11" s="586"/>
      <c r="E11" s="586"/>
      <c r="F11" s="935"/>
      <c r="G11" s="935"/>
      <c r="H11" s="935"/>
      <c r="I11" s="935"/>
      <c r="J11" s="935"/>
      <c r="K11" s="935"/>
      <c r="L11" s="935"/>
      <c r="M11" s="935"/>
      <c r="N11" s="935"/>
      <c r="O11" s="935"/>
      <c r="P11" s="935"/>
      <c r="Q11" s="935"/>
      <c r="R11" s="935"/>
      <c r="S11" s="935"/>
      <c r="T11" s="935"/>
      <c r="U11" s="935"/>
      <c r="V11" s="935"/>
      <c r="W11" s="935"/>
      <c r="X11" s="935"/>
      <c r="Y11" s="935"/>
      <c r="Z11" s="935"/>
      <c r="AA11" s="935"/>
      <c r="AB11" s="935"/>
      <c r="AC11" s="915"/>
      <c r="AD11" s="586"/>
      <c r="AE11" s="915"/>
      <c r="AF11" s="915"/>
      <c r="AG11" s="915"/>
      <c r="AH11" s="1228" t="str">
        <f>INPUT!$M$19</f>
        <v>Rumah Sehat</v>
      </c>
      <c r="AI11" s="1229"/>
      <c r="AJ11" s="1229"/>
      <c r="AK11" s="1229"/>
      <c r="AL11" s="1229"/>
      <c r="AM11" s="1229"/>
      <c r="AN11" s="1220"/>
      <c r="AO11" s="1220"/>
      <c r="AP11" s="1220"/>
      <c r="AQ11" s="1221"/>
    </row>
    <row r="12" spans="2:43" s="111" customFormat="1" ht="18.75" customHeight="1">
      <c r="B12" s="116"/>
      <c r="C12" s="586"/>
      <c r="D12" s="586"/>
      <c r="E12" s="586"/>
      <c r="F12" s="935"/>
      <c r="G12" s="935"/>
      <c r="H12" s="935"/>
      <c r="I12" s="935"/>
      <c r="J12" s="935"/>
      <c r="K12" s="935"/>
      <c r="L12" s="935"/>
      <c r="M12" s="935"/>
      <c r="N12" s="935"/>
      <c r="O12" s="935"/>
      <c r="P12" s="935"/>
      <c r="Q12" s="935"/>
      <c r="R12" s="935"/>
      <c r="S12" s="935"/>
      <c r="T12" s="935"/>
      <c r="U12" s="935"/>
      <c r="V12" s="935"/>
      <c r="W12" s="935"/>
      <c r="X12" s="935"/>
      <c r="Y12" s="935"/>
      <c r="Z12" s="935"/>
      <c r="AA12" s="935"/>
      <c r="AB12" s="935"/>
      <c r="AC12" s="915"/>
      <c r="AD12" s="586"/>
      <c r="AE12" s="915"/>
      <c r="AF12" s="915"/>
      <c r="AG12" s="915"/>
      <c r="AH12" s="1225" t="s">
        <v>127</v>
      </c>
      <c r="AI12" s="1226"/>
      <c r="AJ12" s="1226"/>
      <c r="AK12" s="1226"/>
      <c r="AL12" s="1226"/>
      <c r="AM12" s="1226"/>
      <c r="AN12" s="1226"/>
      <c r="AO12" s="1226"/>
      <c r="AP12" s="1226"/>
      <c r="AQ12" s="1227"/>
    </row>
    <row r="13" spans="2:43" s="111" customFormat="1" ht="18.75" customHeight="1" thickBot="1">
      <c r="B13" s="116"/>
      <c r="C13" s="586"/>
      <c r="D13" s="586"/>
      <c r="E13" s="586"/>
      <c r="F13" s="935"/>
      <c r="G13" s="935"/>
      <c r="H13" s="935"/>
      <c r="I13" s="935"/>
      <c r="J13" s="935"/>
      <c r="K13" s="935"/>
      <c r="L13" s="935"/>
      <c r="M13" s="935"/>
      <c r="N13" s="935"/>
      <c r="O13" s="935"/>
      <c r="P13" s="935"/>
      <c r="Q13" s="935"/>
      <c r="R13" s="935"/>
      <c r="S13" s="935"/>
      <c r="T13" s="935"/>
      <c r="U13" s="935"/>
      <c r="V13" s="935"/>
      <c r="W13" s="935"/>
      <c r="X13" s="935"/>
      <c r="Y13" s="935"/>
      <c r="Z13" s="935"/>
      <c r="AA13" s="935"/>
      <c r="AB13" s="935">
        <f>'TOS PONDASI'!$Y$40</f>
        <v>0</v>
      </c>
      <c r="AC13" s="915"/>
      <c r="AD13" s="586"/>
      <c r="AE13" s="915"/>
      <c r="AF13" s="915"/>
      <c r="AG13" s="915"/>
      <c r="AH13" s="1228" t="str">
        <f>INPUT!$M$10</f>
        <v>Dusun…</v>
      </c>
      <c r="AI13" s="1229"/>
      <c r="AJ13" s="1229"/>
      <c r="AK13" s="1229"/>
      <c r="AL13" s="1229"/>
      <c r="AM13" s="1229"/>
      <c r="AN13" s="1229"/>
      <c r="AO13" s="1229"/>
      <c r="AP13" s="1229"/>
      <c r="AQ13" s="1230"/>
    </row>
    <row r="14" spans="2:43" s="111" customFormat="1" ht="18.75" customHeight="1">
      <c r="B14" s="116"/>
      <c r="C14" s="586"/>
      <c r="D14" s="586"/>
      <c r="E14" s="586"/>
      <c r="F14" s="935">
        <f>'Bronjong 1'!$J$41</f>
        <v>0</v>
      </c>
      <c r="G14" s="935"/>
      <c r="H14" s="935"/>
      <c r="I14" s="935"/>
      <c r="J14" s="935"/>
      <c r="K14" s="935"/>
      <c r="L14" s="935"/>
      <c r="M14" s="935"/>
      <c r="N14" s="935"/>
      <c r="O14" s="935"/>
      <c r="P14" s="935"/>
      <c r="Q14" s="935"/>
      <c r="R14" s="935"/>
      <c r="S14" s="935"/>
      <c r="T14" s="935"/>
      <c r="U14" s="935"/>
      <c r="V14" s="935"/>
      <c r="W14" s="935"/>
      <c r="X14" s="935"/>
      <c r="Y14" s="935"/>
      <c r="Z14" s="935"/>
      <c r="AA14" s="935"/>
      <c r="AB14" s="935"/>
      <c r="AC14" s="915"/>
      <c r="AD14" s="586"/>
      <c r="AE14" s="915"/>
      <c r="AF14" s="915"/>
      <c r="AG14" s="915"/>
      <c r="AH14" s="1225" t="s">
        <v>238</v>
      </c>
      <c r="AI14" s="1226"/>
      <c r="AJ14" s="1226"/>
      <c r="AK14" s="1226"/>
      <c r="AL14" s="1226"/>
      <c r="AM14" s="1226"/>
      <c r="AN14" s="1231"/>
      <c r="AO14" s="1231"/>
      <c r="AP14" s="1231"/>
      <c r="AQ14" s="1232"/>
    </row>
    <row r="15" spans="2:43" s="111" customFormat="1" ht="18.75" customHeight="1" thickBot="1">
      <c r="B15" s="116"/>
      <c r="C15" s="586"/>
      <c r="D15" s="586"/>
      <c r="E15" s="586"/>
      <c r="F15" s="935"/>
      <c r="G15" s="935"/>
      <c r="H15" s="935"/>
      <c r="I15" s="935"/>
      <c r="J15" s="935"/>
      <c r="K15" s="935"/>
      <c r="L15" s="935"/>
      <c r="M15" s="935"/>
      <c r="N15" s="935"/>
      <c r="O15" s="935"/>
      <c r="P15" s="935"/>
      <c r="Q15" s="935"/>
      <c r="R15" s="935"/>
      <c r="S15" s="935"/>
      <c r="T15" s="935"/>
      <c r="U15" s="935"/>
      <c r="V15" s="935"/>
      <c r="W15" s="935"/>
      <c r="X15" s="935"/>
      <c r="Y15" s="935"/>
      <c r="Z15" s="935"/>
      <c r="AA15" s="935"/>
      <c r="AB15" s="935"/>
      <c r="AC15" s="915"/>
      <c r="AD15" s="586"/>
      <c r="AE15" s="915"/>
      <c r="AF15" s="915"/>
      <c r="AG15" s="915"/>
      <c r="AH15" s="1233" t="s">
        <v>615</v>
      </c>
      <c r="AI15" s="1234"/>
      <c r="AJ15" s="1234"/>
      <c r="AK15" s="1234"/>
      <c r="AL15" s="1234"/>
      <c r="AM15" s="1234"/>
      <c r="AN15" s="1235"/>
      <c r="AO15" s="1235"/>
      <c r="AP15" s="1235"/>
      <c r="AQ15" s="1236"/>
    </row>
    <row r="16" spans="2:43" s="111" customFormat="1" ht="18.75" customHeight="1" thickBot="1">
      <c r="B16" s="116"/>
      <c r="C16" s="586"/>
      <c r="D16" s="586"/>
      <c r="E16" s="586"/>
      <c r="F16" s="935"/>
      <c r="G16" s="935"/>
      <c r="H16" s="935"/>
      <c r="I16" s="935"/>
      <c r="J16" s="935"/>
      <c r="K16" s="935"/>
      <c r="L16" s="935"/>
      <c r="M16" s="935"/>
      <c r="N16" s="935"/>
      <c r="O16" s="935"/>
      <c r="P16" s="935"/>
      <c r="Q16" s="935"/>
      <c r="R16" s="935"/>
      <c r="S16" s="935"/>
      <c r="T16" s="935"/>
      <c r="U16" s="935"/>
      <c r="V16" s="935"/>
      <c r="W16" s="935"/>
      <c r="X16" s="935"/>
      <c r="Y16" s="935"/>
      <c r="Z16" s="935"/>
      <c r="AA16" s="935"/>
      <c r="AB16" s="935"/>
      <c r="AC16" s="915"/>
      <c r="AD16" s="586"/>
      <c r="AE16" s="915"/>
      <c r="AF16" s="915"/>
      <c r="AG16" s="915"/>
      <c r="AH16" s="1206" t="s">
        <v>239</v>
      </c>
      <c r="AI16" s="1207"/>
      <c r="AJ16" s="1207"/>
      <c r="AK16" s="1207"/>
      <c r="AL16" s="1207"/>
      <c r="AM16" s="1207"/>
      <c r="AN16" s="1207"/>
      <c r="AO16" s="1207"/>
      <c r="AP16" s="1207"/>
      <c r="AQ16" s="1208"/>
    </row>
    <row r="17" spans="2:43" s="111" customFormat="1" ht="18.75" customHeight="1">
      <c r="B17" s="116"/>
      <c r="C17" s="586"/>
      <c r="D17" s="586"/>
      <c r="E17" s="586"/>
      <c r="F17" s="935"/>
      <c r="G17" s="935"/>
      <c r="H17" s="935"/>
      <c r="I17" s="935"/>
      <c r="J17" s="935"/>
      <c r="K17" s="935"/>
      <c r="L17" s="935"/>
      <c r="M17" s="935"/>
      <c r="N17" s="935"/>
      <c r="O17" s="935"/>
      <c r="P17" s="935"/>
      <c r="Q17" s="935"/>
      <c r="R17" s="935"/>
      <c r="S17" s="935"/>
      <c r="T17" s="935"/>
      <c r="U17" s="935"/>
      <c r="V17" s="935"/>
      <c r="W17" s="935"/>
      <c r="X17" s="935"/>
      <c r="Y17" s="935"/>
      <c r="Z17" s="935"/>
      <c r="AA17" s="935"/>
      <c r="AB17" s="935"/>
      <c r="AC17" s="915"/>
      <c r="AD17" s="586"/>
      <c r="AE17" s="915"/>
      <c r="AF17" s="915"/>
      <c r="AG17" s="915"/>
      <c r="AH17" s="1209" t="s">
        <v>240</v>
      </c>
      <c r="AI17" s="1210"/>
      <c r="AJ17" s="1210"/>
      <c r="AK17" s="1210"/>
      <c r="AL17" s="1210"/>
      <c r="AM17" s="1209" t="s">
        <v>19</v>
      </c>
      <c r="AN17" s="1210"/>
      <c r="AO17" s="1210"/>
      <c r="AP17" s="1210"/>
      <c r="AQ17" s="1211"/>
    </row>
    <row r="18" spans="2:43" s="111" customFormat="1" ht="18.75" customHeight="1">
      <c r="B18" s="116"/>
      <c r="C18" s="586"/>
      <c r="D18" s="586"/>
      <c r="E18" s="586"/>
      <c r="F18" s="935"/>
      <c r="G18" s="935"/>
      <c r="H18" s="935"/>
      <c r="I18" s="935"/>
      <c r="J18" s="935"/>
      <c r="K18" s="935"/>
      <c r="L18" s="935"/>
      <c r="M18" s="935"/>
      <c r="N18" s="935"/>
      <c r="O18" s="935"/>
      <c r="P18" s="935"/>
      <c r="Q18" s="935"/>
      <c r="R18" s="935"/>
      <c r="S18" s="935"/>
      <c r="T18" s="935"/>
      <c r="U18" s="935"/>
      <c r="V18" s="935"/>
      <c r="W18" s="935"/>
      <c r="X18" s="935"/>
      <c r="Y18" s="935"/>
      <c r="Z18" s="935"/>
      <c r="AA18" s="935"/>
      <c r="AB18" s="935"/>
      <c r="AC18" s="915"/>
      <c r="AD18" s="586"/>
      <c r="AE18" s="915"/>
      <c r="AF18" s="915"/>
      <c r="AG18" s="915"/>
      <c r="AH18" s="587"/>
      <c r="AI18" s="588"/>
      <c r="AJ18" s="588"/>
      <c r="AK18" s="588"/>
      <c r="AL18" s="588"/>
      <c r="AM18" s="587"/>
      <c r="AN18" s="588"/>
      <c r="AO18" s="588"/>
      <c r="AP18" s="588"/>
      <c r="AQ18" s="589"/>
    </row>
    <row r="19" spans="2:43" s="111" customFormat="1" ht="18.75" customHeight="1">
      <c r="B19" s="116"/>
      <c r="C19" s="586"/>
      <c r="D19" s="586"/>
      <c r="E19" s="586"/>
      <c r="F19" s="935"/>
      <c r="G19" s="935"/>
      <c r="H19" s="935"/>
      <c r="I19" s="935"/>
      <c r="J19" s="935"/>
      <c r="K19" s="935"/>
      <c r="L19" s="935"/>
      <c r="M19" s="935"/>
      <c r="N19" s="935"/>
      <c r="O19" s="935"/>
      <c r="P19" s="935"/>
      <c r="Q19" s="935"/>
      <c r="R19" s="935"/>
      <c r="S19" s="935"/>
      <c r="T19" s="935"/>
      <c r="U19" s="935"/>
      <c r="V19" s="935"/>
      <c r="W19" s="935"/>
      <c r="X19" s="935"/>
      <c r="Y19" s="935"/>
      <c r="Z19" s="935"/>
      <c r="AA19" s="935"/>
      <c r="AB19" s="935"/>
      <c r="AC19" s="915"/>
      <c r="AD19" s="586"/>
      <c r="AE19" s="915"/>
      <c r="AF19" s="915"/>
      <c r="AG19" s="915"/>
      <c r="AH19" s="587"/>
      <c r="AI19" s="588"/>
      <c r="AJ19" s="588"/>
      <c r="AK19" s="588"/>
      <c r="AL19" s="588"/>
      <c r="AM19" s="587"/>
      <c r="AN19" s="588"/>
      <c r="AO19" s="588"/>
      <c r="AP19" s="588"/>
      <c r="AQ19" s="589"/>
    </row>
    <row r="20" spans="2:43" s="111" customFormat="1" ht="18.75" customHeight="1" thickBot="1">
      <c r="B20" s="120"/>
      <c r="C20" s="586"/>
      <c r="D20" s="586"/>
      <c r="E20" s="586"/>
      <c r="F20" s="935"/>
      <c r="G20" s="935"/>
      <c r="H20" s="935"/>
      <c r="I20" s="935"/>
      <c r="J20" s="935"/>
      <c r="K20" s="935"/>
      <c r="L20" s="935"/>
      <c r="M20" s="935"/>
      <c r="N20" s="935"/>
      <c r="O20" s="935"/>
      <c r="P20" s="935"/>
      <c r="Q20" s="935"/>
      <c r="R20" s="935"/>
      <c r="S20" s="935"/>
      <c r="T20" s="935"/>
      <c r="U20" s="935"/>
      <c r="V20" s="935"/>
      <c r="W20" s="935"/>
      <c r="X20" s="935"/>
      <c r="Y20" s="935"/>
      <c r="Z20" s="935"/>
      <c r="AA20" s="935"/>
      <c r="AB20" s="935"/>
      <c r="AC20" s="915"/>
      <c r="AD20" s="586"/>
      <c r="AE20" s="915"/>
      <c r="AF20" s="915"/>
      <c r="AG20" s="915"/>
      <c r="AH20" s="1237" t="str">
        <f>INPUT!$M$16</f>
        <v>Supriono</v>
      </c>
      <c r="AI20" s="1238"/>
      <c r="AJ20" s="1238"/>
      <c r="AK20" s="1238"/>
      <c r="AL20" s="1238"/>
      <c r="AM20" s="1237" t="str">
        <f>INPUT!$M$15</f>
        <v>Sujito</v>
      </c>
      <c r="AN20" s="1238"/>
      <c r="AO20" s="1238"/>
      <c r="AP20" s="1238"/>
      <c r="AQ20" s="1239"/>
    </row>
    <row r="21" spans="2:43" s="111" customFormat="1" ht="18.75" customHeight="1" thickBot="1">
      <c r="B21" s="116"/>
      <c r="C21" s="586"/>
      <c r="D21" s="586"/>
      <c r="E21" s="586"/>
      <c r="F21" s="935"/>
      <c r="G21" s="935"/>
      <c r="H21" s="935"/>
      <c r="I21" s="935"/>
      <c r="J21" s="935"/>
      <c r="K21" s="935"/>
      <c r="L21" s="935"/>
      <c r="M21" s="935"/>
      <c r="N21" s="935"/>
      <c r="O21" s="935"/>
      <c r="P21" s="935"/>
      <c r="Q21" s="935"/>
      <c r="R21" s="935"/>
      <c r="S21" s="935"/>
      <c r="T21" s="935"/>
      <c r="U21" s="935"/>
      <c r="V21" s="935"/>
      <c r="W21" s="935"/>
      <c r="X21" s="935"/>
      <c r="Y21" s="935"/>
      <c r="Z21" s="935"/>
      <c r="AA21" s="935"/>
      <c r="AB21" s="935">
        <f>'TOS PONDASI'!$Y$46</f>
        <v>0</v>
      </c>
      <c r="AC21" s="915"/>
      <c r="AD21" s="586"/>
      <c r="AE21" s="915"/>
      <c r="AF21" s="915"/>
      <c r="AG21" s="915"/>
      <c r="AH21" s="1206" t="s">
        <v>241</v>
      </c>
      <c r="AI21" s="1207"/>
      <c r="AJ21" s="1207"/>
      <c r="AK21" s="1207"/>
      <c r="AL21" s="1207"/>
      <c r="AM21" s="1207"/>
      <c r="AN21" s="1207"/>
      <c r="AO21" s="1207"/>
      <c r="AP21" s="1207"/>
      <c r="AQ21" s="1208"/>
    </row>
    <row r="22" spans="2:43" s="111" customFormat="1" ht="18.75" customHeight="1">
      <c r="B22" s="116"/>
      <c r="C22" s="586"/>
      <c r="D22" s="586"/>
      <c r="E22" s="586"/>
      <c r="F22" s="915">
        <f>'TOS PONDASI'!$F$47</f>
        <v>0</v>
      </c>
      <c r="G22" s="915"/>
      <c r="H22" s="915"/>
      <c r="I22" s="915"/>
      <c r="J22" s="915"/>
      <c r="K22" s="915"/>
      <c r="L22" s="915"/>
      <c r="M22" s="915"/>
      <c r="N22" s="915"/>
      <c r="O22" s="915"/>
      <c r="P22" s="915"/>
      <c r="Q22" s="915"/>
      <c r="R22" s="915"/>
      <c r="S22" s="915"/>
      <c r="T22" s="915"/>
      <c r="U22" s="915"/>
      <c r="V22" s="915"/>
      <c r="W22" s="915"/>
      <c r="X22" s="915"/>
      <c r="Y22" s="915"/>
      <c r="Z22" s="915"/>
      <c r="AA22" s="915"/>
      <c r="AB22" s="915"/>
      <c r="AC22" s="915"/>
      <c r="AD22" s="586"/>
      <c r="AE22" s="915"/>
      <c r="AF22" s="915"/>
      <c r="AG22" s="915"/>
      <c r="AH22" s="1209" t="str">
        <f>INPUT!$C$14</f>
        <v>Tenaga Ahli Teknik</v>
      </c>
      <c r="AI22" s="1210"/>
      <c r="AJ22" s="1210"/>
      <c r="AK22" s="1210"/>
      <c r="AL22" s="1210"/>
      <c r="AM22" s="1210"/>
      <c r="AN22" s="1210"/>
      <c r="AO22" s="1210"/>
      <c r="AP22" s="1210"/>
      <c r="AQ22" s="1211"/>
    </row>
    <row r="23" spans="2:43" s="111" customFormat="1" ht="18.75" customHeight="1">
      <c r="B23" s="116"/>
      <c r="C23" s="586"/>
      <c r="D23" s="586"/>
      <c r="E23" s="119"/>
      <c r="F23" s="917"/>
      <c r="G23" s="918"/>
      <c r="H23" s="919"/>
      <c r="I23" s="915"/>
      <c r="J23" s="915"/>
      <c r="K23" s="915"/>
      <c r="L23" s="915"/>
      <c r="M23" s="915"/>
      <c r="N23" s="915"/>
      <c r="O23" s="915"/>
      <c r="P23" s="930"/>
      <c r="Q23" s="930"/>
      <c r="R23" s="915"/>
      <c r="S23" s="915"/>
      <c r="T23" s="915"/>
      <c r="U23" s="915"/>
      <c r="V23" s="915"/>
      <c r="W23" s="915"/>
      <c r="X23" s="919"/>
      <c r="Y23" s="918"/>
      <c r="Z23" s="917"/>
      <c r="AA23" s="917"/>
      <c r="AB23" s="915"/>
      <c r="AC23" s="915"/>
      <c r="AD23" s="586"/>
      <c r="AE23" s="915"/>
      <c r="AF23" s="915"/>
      <c r="AG23" s="915"/>
      <c r="AH23" s="587"/>
      <c r="AI23" s="588"/>
      <c r="AJ23" s="588"/>
      <c r="AK23" s="588"/>
      <c r="AL23" s="588"/>
      <c r="AM23" s="588"/>
      <c r="AN23" s="588"/>
      <c r="AO23" s="588"/>
      <c r="AP23" s="588"/>
      <c r="AQ23" s="589"/>
    </row>
    <row r="24" spans="2:43" s="111" customFormat="1" ht="18.75" customHeight="1">
      <c r="B24" s="116"/>
      <c r="C24" s="586"/>
      <c r="D24" s="586"/>
      <c r="E24" s="586"/>
      <c r="F24" s="915"/>
      <c r="G24" s="915"/>
      <c r="H24" s="915"/>
      <c r="I24" s="915"/>
      <c r="J24" s="915"/>
      <c r="K24" s="915"/>
      <c r="L24" s="915"/>
      <c r="M24" s="915"/>
      <c r="N24" s="915"/>
      <c r="O24" s="915"/>
      <c r="P24" s="930"/>
      <c r="Q24" s="930"/>
      <c r="R24" s="915"/>
      <c r="S24" s="915"/>
      <c r="T24" s="915"/>
      <c r="U24" s="915"/>
      <c r="V24" s="915"/>
      <c r="W24" s="915"/>
      <c r="X24" s="915"/>
      <c r="Y24" s="915"/>
      <c r="Z24" s="915"/>
      <c r="AA24" s="915"/>
      <c r="AB24" s="915"/>
      <c r="AC24" s="915"/>
      <c r="AD24" s="586"/>
      <c r="AE24" s="915"/>
      <c r="AF24" s="915"/>
      <c r="AG24" s="915"/>
      <c r="AH24" s="587"/>
      <c r="AI24" s="588"/>
      <c r="AJ24" s="588"/>
      <c r="AK24" s="588"/>
      <c r="AL24" s="588"/>
      <c r="AM24" s="588"/>
      <c r="AN24" s="588"/>
      <c r="AO24" s="588"/>
      <c r="AP24" s="588"/>
      <c r="AQ24" s="589"/>
    </row>
    <row r="25" spans="2:43" s="111" customFormat="1" ht="18.75" customHeight="1">
      <c r="B25" s="116"/>
      <c r="C25" s="586"/>
      <c r="D25" s="586"/>
      <c r="E25" s="586"/>
      <c r="F25" s="915"/>
      <c r="G25" s="915"/>
      <c r="H25" s="915"/>
      <c r="I25" s="920"/>
      <c r="J25" s="920"/>
      <c r="K25" s="920"/>
      <c r="L25" s="920"/>
      <c r="M25" s="920"/>
      <c r="N25" s="915"/>
      <c r="O25" s="915"/>
      <c r="P25" s="915"/>
      <c r="Q25" s="915"/>
      <c r="R25" s="920"/>
      <c r="S25" s="920"/>
      <c r="T25" s="920"/>
      <c r="U25" s="920"/>
      <c r="V25" s="920"/>
      <c r="W25" s="915"/>
      <c r="X25" s="915"/>
      <c r="Y25" s="915"/>
      <c r="Z25" s="915"/>
      <c r="AA25" s="915"/>
      <c r="AB25" s="915">
        <f>'TOS PONDASI'!$Y$50</f>
        <v>0</v>
      </c>
      <c r="AC25" s="915"/>
      <c r="AD25" s="586"/>
      <c r="AE25" s="915"/>
      <c r="AF25" s="915"/>
      <c r="AG25" s="915"/>
      <c r="AH25" s="587"/>
      <c r="AI25" s="588"/>
      <c r="AJ25" s="588"/>
      <c r="AK25" s="588"/>
      <c r="AL25" s="588"/>
      <c r="AM25" s="588"/>
      <c r="AN25" s="588"/>
      <c r="AO25" s="588"/>
      <c r="AP25" s="588"/>
      <c r="AQ25" s="589"/>
    </row>
    <row r="26" spans="2:43" s="111" customFormat="1" ht="18.75" customHeight="1" thickBot="1">
      <c r="B26" s="116"/>
      <c r="C26" s="586"/>
      <c r="D26" s="586"/>
      <c r="E26" s="586"/>
      <c r="F26" s="915"/>
      <c r="G26" s="915"/>
      <c r="H26" s="915"/>
      <c r="I26" s="915"/>
      <c r="J26" s="915"/>
      <c r="K26" s="915"/>
      <c r="L26" s="915"/>
      <c r="M26" s="915"/>
      <c r="N26" s="915"/>
      <c r="O26" s="915"/>
      <c r="P26" s="915"/>
      <c r="Q26" s="915"/>
      <c r="R26" s="915"/>
      <c r="S26" s="915"/>
      <c r="T26" s="915"/>
      <c r="U26" s="915"/>
      <c r="V26" s="915"/>
      <c r="W26" s="915"/>
      <c r="X26" s="915"/>
      <c r="Y26" s="915"/>
      <c r="Z26" s="915"/>
      <c r="AA26" s="915"/>
      <c r="AB26" s="915"/>
      <c r="AC26" s="915"/>
      <c r="AD26" s="586"/>
      <c r="AE26" s="915"/>
      <c r="AF26" s="915"/>
      <c r="AG26" s="915"/>
      <c r="AH26" s="1212" t="s">
        <v>18</v>
      </c>
      <c r="AI26" s="1213"/>
      <c r="AJ26" s="1213"/>
      <c r="AK26" s="1213"/>
      <c r="AL26" s="1213"/>
      <c r="AM26" s="1213"/>
      <c r="AN26" s="1213"/>
      <c r="AO26" s="1213"/>
      <c r="AP26" s="1213"/>
      <c r="AQ26" s="1214"/>
    </row>
    <row r="27" spans="2:43" s="111" customFormat="1" ht="18.75" customHeight="1" thickBot="1">
      <c r="B27" s="116"/>
      <c r="C27" s="586"/>
      <c r="D27" s="586"/>
      <c r="E27" s="586"/>
      <c r="F27" s="915"/>
      <c r="G27" s="915"/>
      <c r="H27" s="915"/>
      <c r="I27" s="915"/>
      <c r="J27" s="915"/>
      <c r="K27" s="921"/>
      <c r="L27" s="915"/>
      <c r="M27" s="915"/>
      <c r="N27" s="915"/>
      <c r="O27" s="915"/>
      <c r="P27" s="915"/>
      <c r="Q27" s="931"/>
      <c r="R27" s="931"/>
      <c r="S27" s="922"/>
      <c r="T27" s="922"/>
      <c r="U27" s="923"/>
      <c r="V27" s="915"/>
      <c r="W27" s="915"/>
      <c r="X27" s="915"/>
      <c r="Y27" s="915"/>
      <c r="Z27" s="915"/>
      <c r="AA27" s="915"/>
      <c r="AB27" s="915"/>
      <c r="AC27" s="915"/>
      <c r="AD27" s="586"/>
      <c r="AE27" s="915"/>
      <c r="AF27" s="915"/>
      <c r="AG27" s="915"/>
      <c r="AH27" s="1206" t="s">
        <v>242</v>
      </c>
      <c r="AI27" s="1207"/>
      <c r="AJ27" s="1207"/>
      <c r="AK27" s="1207"/>
      <c r="AL27" s="1207"/>
      <c r="AM27" s="1207"/>
      <c r="AN27" s="1207"/>
      <c r="AO27" s="1207"/>
      <c r="AP27" s="1207"/>
      <c r="AQ27" s="1208"/>
    </row>
    <row r="28" spans="2:43" s="111" customFormat="1" ht="18.75" customHeight="1">
      <c r="B28" s="116"/>
      <c r="C28" s="586"/>
      <c r="D28" s="586"/>
      <c r="E28" s="586"/>
      <c r="F28" s="915"/>
      <c r="G28" s="915"/>
      <c r="H28" s="915"/>
      <c r="I28" s="915"/>
      <c r="J28" s="915"/>
      <c r="K28" s="915"/>
      <c r="L28" s="915"/>
      <c r="M28" s="915"/>
      <c r="N28" s="915"/>
      <c r="O28" s="915"/>
      <c r="P28" s="924"/>
      <c r="Q28" s="915"/>
      <c r="R28" s="915"/>
      <c r="S28" s="915"/>
      <c r="T28" s="915"/>
      <c r="U28" s="915"/>
      <c r="V28" s="915"/>
      <c r="W28" s="915"/>
      <c r="X28" s="915"/>
      <c r="Y28" s="915"/>
      <c r="Z28" s="915"/>
      <c r="AA28" s="915"/>
      <c r="AB28" s="915"/>
      <c r="AC28" s="915"/>
      <c r="AD28" s="586"/>
      <c r="AE28" s="915"/>
      <c r="AF28" s="915"/>
      <c r="AG28" s="915"/>
      <c r="AH28" s="1209" t="str">
        <f>INPUT!$C$13</f>
        <v>Kepala Desa</v>
      </c>
      <c r="AI28" s="1210"/>
      <c r="AJ28" s="1210"/>
      <c r="AK28" s="1210"/>
      <c r="AL28" s="1210"/>
      <c r="AM28" s="1210"/>
      <c r="AN28" s="1210"/>
      <c r="AO28" s="1210"/>
      <c r="AP28" s="1210"/>
      <c r="AQ28" s="1211"/>
    </row>
    <row r="29" spans="2:43" s="111" customFormat="1" ht="18.75" customHeight="1">
      <c r="B29" s="116"/>
      <c r="C29" s="586"/>
      <c r="D29" s="586"/>
      <c r="E29" s="586"/>
      <c r="F29" s="915"/>
      <c r="G29" s="915"/>
      <c r="H29" s="915"/>
      <c r="I29" s="915"/>
      <c r="J29" s="915"/>
      <c r="K29" s="915"/>
      <c r="L29" s="915"/>
      <c r="M29" s="915"/>
      <c r="N29" s="915"/>
      <c r="O29" s="915"/>
      <c r="P29" s="915"/>
      <c r="Q29" s="915"/>
      <c r="R29" s="915"/>
      <c r="S29" s="915"/>
      <c r="T29" s="915"/>
      <c r="U29" s="915"/>
      <c r="V29" s="915"/>
      <c r="W29" s="915"/>
      <c r="X29" s="915"/>
      <c r="Y29" s="915"/>
      <c r="Z29" s="915"/>
      <c r="AA29" s="915"/>
      <c r="AB29" s="915"/>
      <c r="AC29" s="915"/>
      <c r="AD29" s="586"/>
      <c r="AE29" s="915"/>
      <c r="AF29" s="915"/>
      <c r="AG29" s="915"/>
      <c r="AH29" s="587"/>
      <c r="AI29" s="588"/>
      <c r="AJ29" s="588"/>
      <c r="AK29" s="588"/>
      <c r="AL29" s="588"/>
      <c r="AM29" s="588"/>
      <c r="AN29" s="588"/>
      <c r="AO29" s="588"/>
      <c r="AP29" s="588"/>
      <c r="AQ29" s="589"/>
    </row>
    <row r="30" spans="2:43" s="111" customFormat="1" ht="18.75" customHeight="1">
      <c r="B30" s="116"/>
      <c r="C30" s="586"/>
      <c r="D30" s="586"/>
      <c r="E30" s="586"/>
      <c r="F30" s="915"/>
      <c r="G30" s="915"/>
      <c r="H30" s="915"/>
      <c r="I30" s="915"/>
      <c r="J30" s="915"/>
      <c r="K30" s="915"/>
      <c r="L30" s="915"/>
      <c r="M30" s="915"/>
      <c r="N30" s="915"/>
      <c r="O30" s="915"/>
      <c r="P30" s="915"/>
      <c r="Q30" s="915"/>
      <c r="R30" s="915"/>
      <c r="S30" s="915"/>
      <c r="T30" s="915"/>
      <c r="U30" s="915"/>
      <c r="V30" s="915"/>
      <c r="W30" s="915"/>
      <c r="X30" s="915"/>
      <c r="Y30" s="915"/>
      <c r="Z30" s="915"/>
      <c r="AA30" s="915"/>
      <c r="AB30" s="915"/>
      <c r="AC30" s="936"/>
      <c r="AD30" s="586"/>
      <c r="AE30" s="923"/>
      <c r="AF30" s="915"/>
      <c r="AG30" s="915"/>
      <c r="AH30" s="587"/>
      <c r="AI30" s="588"/>
      <c r="AJ30" s="588"/>
      <c r="AK30" s="588"/>
      <c r="AL30" s="588"/>
      <c r="AM30" s="588"/>
      <c r="AN30" s="588"/>
      <c r="AO30" s="588"/>
      <c r="AP30" s="588"/>
      <c r="AQ30" s="589"/>
    </row>
    <row r="31" spans="2:43" s="111" customFormat="1" ht="18.75" customHeight="1">
      <c r="B31" s="116"/>
      <c r="C31" s="586"/>
      <c r="D31" s="586"/>
      <c r="E31" s="586"/>
      <c r="F31" s="915"/>
      <c r="G31" s="915"/>
      <c r="H31" s="915"/>
      <c r="I31" s="915"/>
      <c r="J31" s="915"/>
      <c r="K31" s="915"/>
      <c r="L31" s="915"/>
      <c r="M31" s="915"/>
      <c r="N31" s="915">
        <f>'TOS PONDASI'!M$55</f>
        <v>0</v>
      </c>
      <c r="O31" s="915"/>
      <c r="P31" s="915"/>
      <c r="Q31" s="915"/>
      <c r="R31" s="915"/>
      <c r="S31" s="915"/>
      <c r="T31" s="915"/>
      <c r="U31" s="915"/>
      <c r="V31" s="915">
        <f>'TOS PONDASI'!$S$55</f>
        <v>0</v>
      </c>
      <c r="W31" s="915"/>
      <c r="X31" s="915"/>
      <c r="Y31" s="915"/>
      <c r="Z31" s="915"/>
      <c r="AA31" s="915"/>
      <c r="AB31" s="915"/>
      <c r="AC31" s="915"/>
      <c r="AD31" s="586"/>
      <c r="AE31" s="915"/>
      <c r="AF31" s="915"/>
      <c r="AG31" s="915"/>
      <c r="AH31" s="1215" t="str">
        <f>INPUT!$M$13</f>
        <v>Ulfa Hidayah,SE</v>
      </c>
      <c r="AI31" s="1216"/>
      <c r="AJ31" s="1216"/>
      <c r="AK31" s="1216"/>
      <c r="AL31" s="1216"/>
      <c r="AM31" s="1216"/>
      <c r="AN31" s="1216"/>
      <c r="AO31" s="1216"/>
      <c r="AP31" s="1216"/>
      <c r="AQ31" s="1217"/>
    </row>
    <row r="32" spans="2:43" s="111" customFormat="1" ht="18.75" customHeight="1" thickBot="1">
      <c r="B32" s="116"/>
      <c r="C32" s="586"/>
      <c r="D32" s="586"/>
      <c r="E32" s="586"/>
      <c r="F32" s="915"/>
      <c r="G32" s="915"/>
      <c r="H32" s="915"/>
      <c r="I32" s="915"/>
      <c r="J32" s="915"/>
      <c r="K32" s="915"/>
      <c r="L32" s="915"/>
      <c r="M32" s="915"/>
      <c r="N32" s="925"/>
      <c r="O32" s="926"/>
      <c r="P32" s="926"/>
      <c r="Q32" s="926"/>
      <c r="R32" s="932"/>
      <c r="S32" s="933"/>
      <c r="T32" s="926"/>
      <c r="U32" s="915"/>
      <c r="V32" s="915"/>
      <c r="W32" s="915"/>
      <c r="X32" s="915"/>
      <c r="Y32" s="915"/>
      <c r="Z32" s="915"/>
      <c r="AA32" s="915"/>
      <c r="AB32" s="915"/>
      <c r="AC32" s="915"/>
      <c r="AD32" s="586"/>
      <c r="AE32" s="915"/>
      <c r="AF32" s="915"/>
      <c r="AG32" s="915"/>
      <c r="AH32" s="1218"/>
      <c r="AI32" s="1219"/>
      <c r="AJ32" s="1219"/>
      <c r="AK32" s="1219"/>
      <c r="AL32" s="1219"/>
      <c r="AM32" s="1219"/>
      <c r="AN32" s="1220"/>
      <c r="AO32" s="1220"/>
      <c r="AP32" s="1220"/>
      <c r="AQ32" s="1221"/>
    </row>
    <row r="33" spans="2:43" s="111" customFormat="1" ht="18.75" customHeight="1" thickBot="1">
      <c r="B33" s="937"/>
      <c r="C33" s="121"/>
      <c r="D33" s="121"/>
      <c r="E33" s="121"/>
      <c r="F33" s="121"/>
      <c r="G33" s="927"/>
      <c r="H33" s="927"/>
      <c r="I33" s="927"/>
      <c r="J33" s="927"/>
      <c r="K33" s="1222"/>
      <c r="L33" s="1222"/>
      <c r="M33" s="927"/>
      <c r="N33" s="927"/>
      <c r="O33" s="927"/>
      <c r="P33" s="927"/>
      <c r="Q33" s="927"/>
      <c r="R33" s="927"/>
      <c r="S33" s="927"/>
      <c r="T33" s="927"/>
      <c r="U33" s="927"/>
      <c r="V33" s="927"/>
      <c r="W33" s="927"/>
      <c r="X33" s="927"/>
      <c r="Y33" s="927"/>
      <c r="Z33" s="927"/>
      <c r="AA33" s="927"/>
      <c r="AB33" s="927"/>
      <c r="AC33" s="927"/>
      <c r="AD33" s="927"/>
      <c r="AE33" s="927"/>
      <c r="AF33" s="927"/>
      <c r="AG33" s="927"/>
      <c r="AH33" s="1206" t="s">
        <v>243</v>
      </c>
      <c r="AI33" s="1207"/>
      <c r="AJ33" s="1207"/>
      <c r="AK33" s="1207"/>
      <c r="AL33" s="1207"/>
      <c r="AM33" s="1207"/>
      <c r="AN33" s="1223"/>
      <c r="AO33" s="1223"/>
      <c r="AP33" s="1223"/>
      <c r="AQ33" s="1224"/>
    </row>
    <row r="34" spans="2:43" ht="14" thickBot="1"/>
    <row r="35" spans="2:43">
      <c r="B35" s="114"/>
      <c r="C35" s="115"/>
      <c r="D35" s="115"/>
      <c r="E35" s="115"/>
      <c r="F35" s="115"/>
      <c r="G35" s="115"/>
      <c r="H35" s="115"/>
      <c r="I35" s="115"/>
      <c r="J35" s="115"/>
      <c r="K35" s="115"/>
      <c r="L35" s="115"/>
      <c r="M35" s="115"/>
      <c r="N35" s="115"/>
      <c r="O35" s="122"/>
      <c r="P35" s="115"/>
      <c r="Q35" s="115"/>
      <c r="R35" s="115"/>
      <c r="S35" s="115"/>
      <c r="T35" s="115"/>
      <c r="U35" s="115"/>
      <c r="V35" s="115"/>
      <c r="W35" s="115"/>
      <c r="X35" s="115"/>
      <c r="Y35" s="115"/>
      <c r="Z35" s="115"/>
      <c r="AA35" s="115"/>
      <c r="AB35" s="115"/>
      <c r="AC35" s="115"/>
      <c r="AD35" s="115"/>
      <c r="AE35" s="115"/>
      <c r="AF35" s="115"/>
      <c r="AG35" s="115"/>
      <c r="AH35" s="124"/>
      <c r="AI35" s="125"/>
      <c r="AJ35" s="125"/>
      <c r="AK35" s="125"/>
      <c r="AL35" s="125"/>
      <c r="AM35" s="125"/>
      <c r="AN35" s="125"/>
      <c r="AO35" s="125"/>
      <c r="AP35" s="125"/>
      <c r="AQ35" s="127"/>
    </row>
    <row r="36" spans="2:43" ht="20">
      <c r="B36" s="116"/>
      <c r="C36" s="586"/>
      <c r="D36" s="117"/>
      <c r="E36" s="586"/>
      <c r="F36" s="118"/>
      <c r="G36" s="915"/>
      <c r="H36" s="915"/>
      <c r="I36" s="915"/>
      <c r="J36" s="915"/>
      <c r="K36" s="915"/>
      <c r="L36" s="915"/>
      <c r="M36" s="915"/>
      <c r="N36" s="915"/>
      <c r="O36" s="915"/>
      <c r="P36" s="915"/>
      <c r="Q36" s="915"/>
      <c r="R36" s="915"/>
      <c r="S36" s="915"/>
      <c r="T36" s="915"/>
      <c r="U36" s="915"/>
      <c r="V36" s="915"/>
      <c r="W36" s="915"/>
      <c r="X36" s="915"/>
      <c r="Y36" s="915"/>
      <c r="Z36" s="916"/>
      <c r="AA36" s="915"/>
      <c r="AB36" s="915"/>
      <c r="AC36" s="915"/>
      <c r="AD36" s="915"/>
      <c r="AE36" s="915"/>
      <c r="AF36" s="915"/>
      <c r="AG36" s="915"/>
      <c r="AH36" s="126"/>
      <c r="AI36" s="123"/>
      <c r="AJ36" s="123"/>
      <c r="AK36" s="123"/>
      <c r="AL36" s="123"/>
      <c r="AM36" s="123"/>
      <c r="AN36" s="123"/>
      <c r="AO36" s="123"/>
      <c r="AP36" s="123"/>
      <c r="AQ36" s="128"/>
    </row>
    <row r="37" spans="2:43" ht="21" thickBot="1">
      <c r="B37" s="116"/>
      <c r="C37" s="586"/>
      <c r="D37" s="586"/>
      <c r="E37" s="586"/>
      <c r="F37" s="915"/>
      <c r="G37" s="915"/>
      <c r="H37" s="915"/>
      <c r="I37" s="915"/>
      <c r="J37" s="915"/>
      <c r="K37" s="915"/>
      <c r="L37" s="915"/>
      <c r="M37" s="915"/>
      <c r="N37" s="915"/>
      <c r="O37" s="915"/>
      <c r="P37" s="915"/>
      <c r="Q37" s="915"/>
      <c r="R37" s="915"/>
      <c r="S37" s="915"/>
      <c r="T37" s="915"/>
      <c r="U37" s="915"/>
      <c r="V37" s="915"/>
      <c r="W37" s="915"/>
      <c r="X37" s="915"/>
      <c r="Y37" s="915"/>
      <c r="Z37" s="915"/>
      <c r="AA37" s="915"/>
      <c r="AB37" s="915"/>
      <c r="AC37" s="915"/>
      <c r="AD37" s="586"/>
      <c r="AE37" s="915"/>
      <c r="AF37" s="915"/>
      <c r="AG37" s="915"/>
      <c r="AH37" s="126"/>
      <c r="AI37" s="123"/>
      <c r="AJ37" s="123"/>
      <c r="AK37" s="123"/>
      <c r="AL37" s="123"/>
      <c r="AM37" s="123"/>
      <c r="AN37" s="129"/>
      <c r="AO37" s="129"/>
      <c r="AP37" s="129"/>
      <c r="AQ37" s="934"/>
    </row>
    <row r="38" spans="2:43" ht="21" thickBot="1">
      <c r="B38" s="116"/>
      <c r="C38" s="586"/>
      <c r="D38" s="586"/>
      <c r="E38" s="586"/>
      <c r="F38" s="915"/>
      <c r="G38" s="915"/>
      <c r="H38" s="915"/>
      <c r="I38" s="915"/>
      <c r="J38" s="915"/>
      <c r="K38" s="915"/>
      <c r="L38" s="915"/>
      <c r="M38" s="915"/>
      <c r="N38" s="915"/>
      <c r="O38" s="915"/>
      <c r="P38" s="915"/>
      <c r="Q38" s="915"/>
      <c r="R38" s="915"/>
      <c r="S38" s="915"/>
      <c r="T38" s="915"/>
      <c r="U38" s="915"/>
      <c r="V38" s="915"/>
      <c r="W38" s="915"/>
      <c r="X38" s="915"/>
      <c r="Y38" s="915"/>
      <c r="Z38" s="915"/>
      <c r="AA38" s="915"/>
      <c r="AB38" s="915"/>
      <c r="AC38" s="915"/>
      <c r="AD38" s="586"/>
      <c r="AE38" s="915"/>
      <c r="AF38" s="915"/>
      <c r="AG38" s="915"/>
      <c r="AH38" s="1240" t="str">
        <f>INPUT!C39&amp;" "&amp;INPUT!M39</f>
        <v xml:space="preserve"> </v>
      </c>
      <c r="AI38" s="1241"/>
      <c r="AJ38" s="1241"/>
      <c r="AK38" s="1241"/>
      <c r="AL38" s="1241"/>
      <c r="AM38" s="1241"/>
      <c r="AN38" s="1223"/>
      <c r="AO38" s="1223"/>
      <c r="AP38" s="1223"/>
      <c r="AQ38" s="1224"/>
    </row>
    <row r="39" spans="2:43" ht="22" thickBot="1">
      <c r="B39" s="116"/>
      <c r="C39" s="586"/>
      <c r="D39" s="586"/>
      <c r="E39" s="586"/>
      <c r="F39" s="935"/>
      <c r="G39" s="935"/>
      <c r="H39" s="935"/>
      <c r="I39" s="935"/>
      <c r="J39" s="935"/>
      <c r="K39" s="935"/>
      <c r="L39" s="935"/>
      <c r="M39" s="935"/>
      <c r="N39" s="935"/>
      <c r="O39" s="935"/>
      <c r="P39" s="935"/>
      <c r="Q39" s="935"/>
      <c r="R39" s="935"/>
      <c r="S39" s="935"/>
      <c r="T39" s="935"/>
      <c r="U39" s="935"/>
      <c r="V39" s="935"/>
      <c r="W39" s="935"/>
      <c r="X39" s="935"/>
      <c r="Y39" s="935"/>
      <c r="Z39" s="935"/>
      <c r="AA39" s="935"/>
      <c r="AB39" s="935"/>
      <c r="AC39" s="915"/>
      <c r="AD39" s="586"/>
      <c r="AE39" s="915"/>
      <c r="AF39" s="915"/>
      <c r="AG39" s="915"/>
      <c r="AH39" s="1240" t="str">
        <f>INPUT!$C$7&amp;" "&amp;INPUT!$M$7</f>
        <v>Kabupaten Monokwari</v>
      </c>
      <c r="AI39" s="1241"/>
      <c r="AJ39" s="1241"/>
      <c r="AK39" s="1241"/>
      <c r="AL39" s="1241"/>
      <c r="AM39" s="1241"/>
      <c r="AN39" s="1223"/>
      <c r="AO39" s="1223"/>
      <c r="AP39" s="1223"/>
      <c r="AQ39" s="1224"/>
    </row>
    <row r="40" spans="2:43" ht="22" thickBot="1">
      <c r="B40" s="116"/>
      <c r="C40" s="586"/>
      <c r="D40" s="586"/>
      <c r="E40" s="119"/>
      <c r="F40" s="935"/>
      <c r="G40" s="935"/>
      <c r="H40" s="935"/>
      <c r="I40" s="935"/>
      <c r="J40" s="935"/>
      <c r="K40" s="935"/>
      <c r="L40" s="935"/>
      <c r="M40" s="935"/>
      <c r="N40" s="935"/>
      <c r="O40" s="935"/>
      <c r="P40" s="935"/>
      <c r="Q40" s="935"/>
      <c r="R40" s="935"/>
      <c r="S40" s="935"/>
      <c r="T40" s="935"/>
      <c r="U40" s="935"/>
      <c r="V40" s="935"/>
      <c r="W40" s="935"/>
      <c r="X40" s="935"/>
      <c r="Y40" s="935"/>
      <c r="Z40" s="935"/>
      <c r="AA40" s="935"/>
      <c r="AB40" s="935"/>
      <c r="AC40" s="915"/>
      <c r="AD40" s="586"/>
      <c r="AE40" s="915"/>
      <c r="AF40" s="915"/>
      <c r="AG40" s="915"/>
      <c r="AH40" s="1240" t="str">
        <f>INPUT!$C$8&amp;" "&amp;INPUT!$M$8</f>
        <v>Kecamatan aaaaa</v>
      </c>
      <c r="AI40" s="1241"/>
      <c r="AJ40" s="1241"/>
      <c r="AK40" s="1241"/>
      <c r="AL40" s="1241"/>
      <c r="AM40" s="1241"/>
      <c r="AN40" s="1242"/>
      <c r="AO40" s="1242"/>
      <c r="AP40" s="1242"/>
      <c r="AQ40" s="1243"/>
    </row>
    <row r="41" spans="2:43" ht="21">
      <c r="B41" s="116"/>
      <c r="C41" s="586"/>
      <c r="D41" s="586"/>
      <c r="E41" s="586"/>
      <c r="F41" s="935"/>
      <c r="G41" s="935"/>
      <c r="H41" s="935"/>
      <c r="I41" s="935"/>
      <c r="J41" s="935"/>
      <c r="K41" s="935"/>
      <c r="L41" s="935"/>
      <c r="M41" s="935"/>
      <c r="N41" s="935"/>
      <c r="O41" s="935"/>
      <c r="P41" s="935"/>
      <c r="Q41" s="935"/>
      <c r="R41" s="935"/>
      <c r="S41" s="935"/>
      <c r="T41" s="935"/>
      <c r="U41" s="935"/>
      <c r="V41" s="935"/>
      <c r="W41" s="935"/>
      <c r="X41" s="935"/>
      <c r="Y41" s="935"/>
      <c r="Z41" s="935"/>
      <c r="AA41" s="935"/>
      <c r="AB41" s="935"/>
      <c r="AC41" s="915"/>
      <c r="AD41" s="586"/>
      <c r="AE41" s="915"/>
      <c r="AF41" s="915"/>
      <c r="AG41" s="915"/>
      <c r="AH41" s="1225" t="s">
        <v>236</v>
      </c>
      <c r="AI41" s="1226"/>
      <c r="AJ41" s="1226"/>
      <c r="AK41" s="1226"/>
      <c r="AL41" s="1226"/>
      <c r="AM41" s="1226"/>
      <c r="AN41" s="1244"/>
      <c r="AO41" s="1244"/>
      <c r="AP41" s="1244"/>
      <c r="AQ41" s="1245"/>
    </row>
    <row r="42" spans="2:43" ht="22" thickBot="1">
      <c r="B42" s="116"/>
      <c r="C42" s="586"/>
      <c r="D42" s="586"/>
      <c r="E42" s="586"/>
      <c r="F42" s="935"/>
      <c r="G42" s="935"/>
      <c r="H42" s="935"/>
      <c r="I42" s="935"/>
      <c r="J42" s="935"/>
      <c r="K42" s="935"/>
      <c r="L42" s="935"/>
      <c r="M42" s="935"/>
      <c r="N42" s="935"/>
      <c r="O42" s="935"/>
      <c r="P42" s="935"/>
      <c r="Q42" s="935"/>
      <c r="R42" s="935"/>
      <c r="S42" s="935"/>
      <c r="T42" s="935"/>
      <c r="U42" s="935"/>
      <c r="V42" s="935"/>
      <c r="W42" s="935"/>
      <c r="X42" s="935"/>
      <c r="Y42" s="935"/>
      <c r="Z42" s="935"/>
      <c r="AA42" s="935"/>
      <c r="AB42" s="935"/>
      <c r="AC42" s="915"/>
      <c r="AD42" s="586"/>
      <c r="AE42" s="915"/>
      <c r="AF42" s="915"/>
      <c r="AG42" s="915"/>
      <c r="AH42" s="1228" t="str">
        <f>INPUT!$M$9</f>
        <v>bbb</v>
      </c>
      <c r="AI42" s="1229"/>
      <c r="AJ42" s="1229"/>
      <c r="AK42" s="1229"/>
      <c r="AL42" s="1229"/>
      <c r="AM42" s="1229"/>
      <c r="AN42" s="1229"/>
      <c r="AO42" s="1229"/>
      <c r="AP42" s="1229"/>
      <c r="AQ42" s="1230"/>
    </row>
    <row r="43" spans="2:43" ht="21">
      <c r="B43" s="116"/>
      <c r="C43" s="586"/>
      <c r="D43" s="586"/>
      <c r="E43" s="586"/>
      <c r="F43" s="935"/>
      <c r="G43" s="935"/>
      <c r="H43" s="935"/>
      <c r="I43" s="935"/>
      <c r="J43" s="935"/>
      <c r="K43" s="935"/>
      <c r="L43" s="935"/>
      <c r="M43" s="935"/>
      <c r="N43" s="935"/>
      <c r="O43" s="935"/>
      <c r="P43" s="935"/>
      <c r="Q43" s="935"/>
      <c r="R43" s="935"/>
      <c r="S43" s="935"/>
      <c r="T43" s="935"/>
      <c r="U43" s="935"/>
      <c r="V43" s="935"/>
      <c r="W43" s="935"/>
      <c r="X43" s="935"/>
      <c r="Y43" s="935"/>
      <c r="Z43" s="935"/>
      <c r="AA43" s="935"/>
      <c r="AB43" s="935"/>
      <c r="AC43" s="915"/>
      <c r="AD43" s="586"/>
      <c r="AE43" s="915"/>
      <c r="AF43" s="915"/>
      <c r="AG43" s="915"/>
      <c r="AH43" s="1225" t="s">
        <v>237</v>
      </c>
      <c r="AI43" s="1226"/>
      <c r="AJ43" s="1226"/>
      <c r="AK43" s="1226"/>
      <c r="AL43" s="1226"/>
      <c r="AM43" s="1226"/>
      <c r="AN43" s="1244"/>
      <c r="AO43" s="1244"/>
      <c r="AP43" s="1244"/>
      <c r="AQ43" s="1245"/>
    </row>
    <row r="44" spans="2:43" ht="22" thickBot="1">
      <c r="B44" s="116"/>
      <c r="C44" s="586"/>
      <c r="D44" s="586"/>
      <c r="E44" s="586"/>
      <c r="F44" s="935"/>
      <c r="G44" s="935"/>
      <c r="H44" s="935"/>
      <c r="I44" s="935"/>
      <c r="J44" s="935"/>
      <c r="K44" s="935"/>
      <c r="L44" s="935"/>
      <c r="M44" s="935"/>
      <c r="N44" s="935"/>
      <c r="O44" s="935"/>
      <c r="P44" s="935"/>
      <c r="Q44" s="935"/>
      <c r="R44" s="935"/>
      <c r="S44" s="935"/>
      <c r="T44" s="935"/>
      <c r="U44" s="935"/>
      <c r="V44" s="935"/>
      <c r="W44" s="935"/>
      <c r="X44" s="935"/>
      <c r="Y44" s="935"/>
      <c r="Z44" s="935"/>
      <c r="AA44" s="935"/>
      <c r="AB44" s="935"/>
      <c r="AC44" s="915"/>
      <c r="AD44" s="586"/>
      <c r="AE44" s="915"/>
      <c r="AF44" s="915"/>
      <c r="AG44" s="915"/>
      <c r="AH44" s="1228" t="str">
        <f>INPUT!$M$19</f>
        <v>Rumah Sehat</v>
      </c>
      <c r="AI44" s="1229"/>
      <c r="AJ44" s="1229"/>
      <c r="AK44" s="1229"/>
      <c r="AL44" s="1229"/>
      <c r="AM44" s="1229"/>
      <c r="AN44" s="1220"/>
      <c r="AO44" s="1220"/>
      <c r="AP44" s="1220"/>
      <c r="AQ44" s="1221"/>
    </row>
    <row r="45" spans="2:43" ht="21">
      <c r="B45" s="116"/>
      <c r="C45" s="586"/>
      <c r="D45" s="586"/>
      <c r="E45" s="586"/>
      <c r="F45" s="935"/>
      <c r="G45" s="935"/>
      <c r="H45" s="935"/>
      <c r="I45" s="935"/>
      <c r="J45" s="935"/>
      <c r="K45" s="935"/>
      <c r="L45" s="935"/>
      <c r="M45" s="935"/>
      <c r="N45" s="935"/>
      <c r="O45" s="935"/>
      <c r="P45" s="935"/>
      <c r="Q45" s="935"/>
      <c r="R45" s="935"/>
      <c r="S45" s="935"/>
      <c r="T45" s="935"/>
      <c r="U45" s="935"/>
      <c r="V45" s="935"/>
      <c r="W45" s="935"/>
      <c r="X45" s="935"/>
      <c r="Y45" s="935"/>
      <c r="Z45" s="935"/>
      <c r="AA45" s="935"/>
      <c r="AB45" s="935"/>
      <c r="AC45" s="915"/>
      <c r="AD45" s="586"/>
      <c r="AE45" s="915"/>
      <c r="AF45" s="915"/>
      <c r="AG45" s="915"/>
      <c r="AH45" s="1225" t="s">
        <v>127</v>
      </c>
      <c r="AI45" s="1226"/>
      <c r="AJ45" s="1226"/>
      <c r="AK45" s="1226"/>
      <c r="AL45" s="1226"/>
      <c r="AM45" s="1226"/>
      <c r="AN45" s="1226"/>
      <c r="AO45" s="1226"/>
      <c r="AP45" s="1226"/>
      <c r="AQ45" s="1227"/>
    </row>
    <row r="46" spans="2:43" ht="22" thickBot="1">
      <c r="B46" s="116"/>
      <c r="C46" s="586"/>
      <c r="D46" s="586"/>
      <c r="E46" s="586"/>
      <c r="F46" s="935"/>
      <c r="G46" s="935"/>
      <c r="H46" s="935"/>
      <c r="I46" s="935"/>
      <c r="J46" s="935"/>
      <c r="K46" s="935"/>
      <c r="L46" s="935"/>
      <c r="M46" s="935"/>
      <c r="N46" s="935"/>
      <c r="O46" s="935"/>
      <c r="P46" s="935"/>
      <c r="Q46" s="935"/>
      <c r="R46" s="935"/>
      <c r="S46" s="935"/>
      <c r="T46" s="935"/>
      <c r="U46" s="935"/>
      <c r="V46" s="935"/>
      <c r="W46" s="935"/>
      <c r="X46" s="935"/>
      <c r="Y46" s="935"/>
      <c r="Z46" s="935"/>
      <c r="AA46" s="935"/>
      <c r="AB46" s="935"/>
      <c r="AC46" s="915"/>
      <c r="AD46" s="586"/>
      <c r="AE46" s="915"/>
      <c r="AF46" s="915"/>
      <c r="AG46" s="915"/>
      <c r="AH46" s="1228" t="str">
        <f>INPUT!$M$10</f>
        <v>Dusun…</v>
      </c>
      <c r="AI46" s="1229"/>
      <c r="AJ46" s="1229"/>
      <c r="AK46" s="1229"/>
      <c r="AL46" s="1229"/>
      <c r="AM46" s="1229"/>
      <c r="AN46" s="1229"/>
      <c r="AO46" s="1229"/>
      <c r="AP46" s="1229"/>
      <c r="AQ46" s="1230"/>
    </row>
    <row r="47" spans="2:43" ht="21">
      <c r="B47" s="116"/>
      <c r="C47" s="586"/>
      <c r="D47" s="586"/>
      <c r="E47" s="586"/>
      <c r="F47" s="935"/>
      <c r="G47" s="935"/>
      <c r="H47" s="935"/>
      <c r="I47" s="935"/>
      <c r="J47" s="935"/>
      <c r="K47" s="935"/>
      <c r="L47" s="935"/>
      <c r="M47" s="935"/>
      <c r="N47" s="935"/>
      <c r="O47" s="935"/>
      <c r="P47" s="935"/>
      <c r="Q47" s="935"/>
      <c r="R47" s="935"/>
      <c r="S47" s="935"/>
      <c r="T47" s="935"/>
      <c r="U47" s="935"/>
      <c r="V47" s="935"/>
      <c r="W47" s="935"/>
      <c r="X47" s="935"/>
      <c r="Y47" s="935"/>
      <c r="Z47" s="935"/>
      <c r="AA47" s="935"/>
      <c r="AB47" s="935"/>
      <c r="AC47" s="915"/>
      <c r="AD47" s="586"/>
      <c r="AE47" s="915"/>
      <c r="AF47" s="915"/>
      <c r="AG47" s="915"/>
      <c r="AH47" s="1225" t="s">
        <v>238</v>
      </c>
      <c r="AI47" s="1226"/>
      <c r="AJ47" s="1226"/>
      <c r="AK47" s="1226"/>
      <c r="AL47" s="1226"/>
      <c r="AM47" s="1226"/>
      <c r="AN47" s="1231"/>
      <c r="AO47" s="1231"/>
      <c r="AP47" s="1231"/>
      <c r="AQ47" s="1232"/>
    </row>
    <row r="48" spans="2:43" ht="22" thickBot="1">
      <c r="B48" s="116"/>
      <c r="C48" s="586"/>
      <c r="D48" s="586"/>
      <c r="E48" s="586"/>
      <c r="F48" s="935"/>
      <c r="G48" s="935"/>
      <c r="H48" s="935"/>
      <c r="I48" s="935"/>
      <c r="J48" s="935"/>
      <c r="K48" s="935"/>
      <c r="L48" s="935"/>
      <c r="M48" s="935"/>
      <c r="N48" s="935"/>
      <c r="O48" s="935"/>
      <c r="P48" s="935"/>
      <c r="Q48" s="935"/>
      <c r="R48" s="935"/>
      <c r="S48" s="935"/>
      <c r="T48" s="935"/>
      <c r="U48" s="935"/>
      <c r="V48" s="935"/>
      <c r="W48" s="935"/>
      <c r="X48" s="935"/>
      <c r="Y48" s="935"/>
      <c r="Z48" s="935"/>
      <c r="AA48" s="935"/>
      <c r="AB48" s="935"/>
      <c r="AC48" s="915"/>
      <c r="AD48" s="586"/>
      <c r="AE48" s="915"/>
      <c r="AF48" s="915"/>
      <c r="AG48" s="915"/>
      <c r="AH48" s="1233" t="s">
        <v>620</v>
      </c>
      <c r="AI48" s="1234"/>
      <c r="AJ48" s="1234"/>
      <c r="AK48" s="1234"/>
      <c r="AL48" s="1234"/>
      <c r="AM48" s="1234"/>
      <c r="AN48" s="1235"/>
      <c r="AO48" s="1235"/>
      <c r="AP48" s="1235"/>
      <c r="AQ48" s="1236"/>
    </row>
    <row r="49" spans="2:43" ht="22" thickBot="1">
      <c r="B49" s="116"/>
      <c r="C49" s="586"/>
      <c r="D49" s="586"/>
      <c r="E49" s="586"/>
      <c r="F49" s="935"/>
      <c r="G49" s="935"/>
      <c r="H49" s="935"/>
      <c r="I49" s="935"/>
      <c r="J49" s="935"/>
      <c r="K49" s="935"/>
      <c r="L49" s="935"/>
      <c r="M49" s="935"/>
      <c r="N49" s="935"/>
      <c r="O49" s="935"/>
      <c r="P49" s="935"/>
      <c r="Q49" s="935"/>
      <c r="R49" s="935"/>
      <c r="S49" s="935"/>
      <c r="T49" s="935"/>
      <c r="U49" s="935"/>
      <c r="V49" s="935"/>
      <c r="W49" s="935"/>
      <c r="X49" s="935"/>
      <c r="Y49" s="935"/>
      <c r="Z49" s="935"/>
      <c r="AA49" s="935"/>
      <c r="AB49" s="935"/>
      <c r="AC49" s="915"/>
      <c r="AD49" s="586"/>
      <c r="AE49" s="915"/>
      <c r="AF49" s="915"/>
      <c r="AG49" s="915"/>
      <c r="AH49" s="1206" t="s">
        <v>239</v>
      </c>
      <c r="AI49" s="1207"/>
      <c r="AJ49" s="1207"/>
      <c r="AK49" s="1207"/>
      <c r="AL49" s="1207"/>
      <c r="AM49" s="1207"/>
      <c r="AN49" s="1207"/>
      <c r="AO49" s="1207"/>
      <c r="AP49" s="1207"/>
      <c r="AQ49" s="1208"/>
    </row>
    <row r="50" spans="2:43" ht="21">
      <c r="B50" s="116"/>
      <c r="C50" s="586"/>
      <c r="D50" s="586"/>
      <c r="E50" s="586"/>
      <c r="F50" s="935"/>
      <c r="G50" s="935"/>
      <c r="H50" s="935"/>
      <c r="I50" s="935"/>
      <c r="J50" s="935"/>
      <c r="K50" s="935"/>
      <c r="L50" s="935"/>
      <c r="M50" s="935"/>
      <c r="N50" s="935"/>
      <c r="O50" s="935"/>
      <c r="P50" s="935"/>
      <c r="Q50" s="935"/>
      <c r="R50" s="935"/>
      <c r="S50" s="935"/>
      <c r="T50" s="935"/>
      <c r="U50" s="935"/>
      <c r="V50" s="935"/>
      <c r="W50" s="935"/>
      <c r="X50" s="935"/>
      <c r="Y50" s="935"/>
      <c r="Z50" s="935"/>
      <c r="AA50" s="935"/>
      <c r="AB50" s="935"/>
      <c r="AC50" s="915"/>
      <c r="AD50" s="586"/>
      <c r="AE50" s="915"/>
      <c r="AF50" s="915"/>
      <c r="AG50" s="915"/>
      <c r="AH50" s="1209" t="s">
        <v>240</v>
      </c>
      <c r="AI50" s="1210"/>
      <c r="AJ50" s="1210"/>
      <c r="AK50" s="1210"/>
      <c r="AL50" s="1210"/>
      <c r="AM50" s="1209" t="s">
        <v>19</v>
      </c>
      <c r="AN50" s="1210"/>
      <c r="AO50" s="1210"/>
      <c r="AP50" s="1210"/>
      <c r="AQ50" s="1211"/>
    </row>
    <row r="51" spans="2:43" ht="21">
      <c r="B51" s="116"/>
      <c r="C51" s="586"/>
      <c r="D51" s="586"/>
      <c r="E51" s="586"/>
      <c r="F51" s="935"/>
      <c r="G51" s="935"/>
      <c r="H51" s="935"/>
      <c r="I51" s="935"/>
      <c r="J51" s="935"/>
      <c r="K51" s="935"/>
      <c r="L51" s="935"/>
      <c r="M51" s="935"/>
      <c r="N51" s="935"/>
      <c r="O51" s="935"/>
      <c r="P51" s="935"/>
      <c r="Q51" s="935"/>
      <c r="R51" s="935"/>
      <c r="S51" s="935"/>
      <c r="T51" s="935"/>
      <c r="U51" s="935"/>
      <c r="V51" s="935"/>
      <c r="W51" s="935"/>
      <c r="X51" s="935"/>
      <c r="Y51" s="935"/>
      <c r="Z51" s="935"/>
      <c r="AA51" s="935"/>
      <c r="AB51" s="935"/>
      <c r="AC51" s="915"/>
      <c r="AD51" s="586"/>
      <c r="AE51" s="915"/>
      <c r="AF51" s="915"/>
      <c r="AG51" s="915"/>
      <c r="AH51" s="587"/>
      <c r="AI51" s="588"/>
      <c r="AJ51" s="588"/>
      <c r="AK51" s="588"/>
      <c r="AL51" s="588"/>
      <c r="AM51" s="587"/>
      <c r="AN51" s="588"/>
      <c r="AO51" s="588"/>
      <c r="AP51" s="588"/>
      <c r="AQ51" s="589"/>
    </row>
    <row r="52" spans="2:43" ht="21">
      <c r="B52" s="116"/>
      <c r="C52" s="586"/>
      <c r="D52" s="586"/>
      <c r="E52" s="586"/>
      <c r="F52" s="935"/>
      <c r="G52" s="935"/>
      <c r="H52" s="935"/>
      <c r="I52" s="935"/>
      <c r="J52" s="935"/>
      <c r="K52" s="935"/>
      <c r="L52" s="935"/>
      <c r="M52" s="935"/>
      <c r="N52" s="935"/>
      <c r="O52" s="935"/>
      <c r="P52" s="935"/>
      <c r="Q52" s="935"/>
      <c r="R52" s="935"/>
      <c r="S52" s="935"/>
      <c r="T52" s="935"/>
      <c r="U52" s="935"/>
      <c r="V52" s="935"/>
      <c r="W52" s="935"/>
      <c r="X52" s="935"/>
      <c r="Y52" s="935"/>
      <c r="Z52" s="935"/>
      <c r="AA52" s="935"/>
      <c r="AB52" s="935"/>
      <c r="AC52" s="915"/>
      <c r="AD52" s="586"/>
      <c r="AE52" s="915"/>
      <c r="AF52" s="915"/>
      <c r="AG52" s="915"/>
      <c r="AH52" s="587"/>
      <c r="AI52" s="588"/>
      <c r="AJ52" s="588"/>
      <c r="AK52" s="588"/>
      <c r="AL52" s="588"/>
      <c r="AM52" s="587"/>
      <c r="AN52" s="588"/>
      <c r="AO52" s="588"/>
      <c r="AP52" s="588"/>
      <c r="AQ52" s="589"/>
    </row>
    <row r="53" spans="2:43" ht="22" thickBot="1">
      <c r="B53" s="120"/>
      <c r="C53" s="586"/>
      <c r="D53" s="586"/>
      <c r="E53" s="586"/>
      <c r="F53" s="935"/>
      <c r="G53" s="935"/>
      <c r="H53" s="935"/>
      <c r="I53" s="935"/>
      <c r="J53" s="935"/>
      <c r="K53" s="935"/>
      <c r="L53" s="935"/>
      <c r="M53" s="935"/>
      <c r="N53" s="935"/>
      <c r="O53" s="935"/>
      <c r="P53" s="935"/>
      <c r="Q53" s="935"/>
      <c r="R53" s="935"/>
      <c r="S53" s="935"/>
      <c r="T53" s="935"/>
      <c r="U53" s="935"/>
      <c r="V53" s="935"/>
      <c r="W53" s="935"/>
      <c r="X53" s="935"/>
      <c r="Y53" s="935"/>
      <c r="Z53" s="935"/>
      <c r="AA53" s="935"/>
      <c r="AB53" s="935"/>
      <c r="AC53" s="915"/>
      <c r="AD53" s="586"/>
      <c r="AE53" s="915"/>
      <c r="AF53" s="915"/>
      <c r="AG53" s="915"/>
      <c r="AH53" s="1237" t="str">
        <f>INPUT!$M$16</f>
        <v>Supriono</v>
      </c>
      <c r="AI53" s="1238"/>
      <c r="AJ53" s="1238"/>
      <c r="AK53" s="1238"/>
      <c r="AL53" s="1238"/>
      <c r="AM53" s="1237" t="str">
        <f>INPUT!$M$15</f>
        <v>Sujito</v>
      </c>
      <c r="AN53" s="1238"/>
      <c r="AO53" s="1238"/>
      <c r="AP53" s="1238"/>
      <c r="AQ53" s="1239"/>
    </row>
    <row r="54" spans="2:43" ht="22" thickBot="1">
      <c r="B54" s="116"/>
      <c r="C54" s="586"/>
      <c r="D54" s="586"/>
      <c r="E54" s="586"/>
      <c r="F54" s="935"/>
      <c r="G54" s="935"/>
      <c r="H54" s="935"/>
      <c r="I54" s="935"/>
      <c r="J54" s="935"/>
      <c r="K54" s="935"/>
      <c r="L54" s="935"/>
      <c r="M54" s="935"/>
      <c r="N54" s="935"/>
      <c r="O54" s="935"/>
      <c r="P54" s="935"/>
      <c r="Q54" s="935"/>
      <c r="R54" s="935"/>
      <c r="S54" s="935"/>
      <c r="T54" s="935"/>
      <c r="U54" s="935"/>
      <c r="V54" s="935"/>
      <c r="W54" s="935"/>
      <c r="X54" s="935"/>
      <c r="Y54" s="935"/>
      <c r="Z54" s="935"/>
      <c r="AA54" s="935"/>
      <c r="AB54" s="935"/>
      <c r="AC54" s="915"/>
      <c r="AD54" s="586"/>
      <c r="AE54" s="915"/>
      <c r="AF54" s="915"/>
      <c r="AG54" s="915"/>
      <c r="AH54" s="1206" t="s">
        <v>241</v>
      </c>
      <c r="AI54" s="1207"/>
      <c r="AJ54" s="1207"/>
      <c r="AK54" s="1207"/>
      <c r="AL54" s="1207"/>
      <c r="AM54" s="1207"/>
      <c r="AN54" s="1207"/>
      <c r="AO54" s="1207"/>
      <c r="AP54" s="1207"/>
      <c r="AQ54" s="1208"/>
    </row>
    <row r="55" spans="2:43" ht="20">
      <c r="B55" s="116"/>
      <c r="C55" s="586"/>
      <c r="D55" s="586"/>
      <c r="E55" s="586"/>
      <c r="F55" s="915"/>
      <c r="G55" s="915"/>
      <c r="H55" s="915"/>
      <c r="I55" s="915"/>
      <c r="J55" s="915"/>
      <c r="K55" s="915"/>
      <c r="L55" s="915"/>
      <c r="M55" s="915"/>
      <c r="N55" s="915"/>
      <c r="O55" s="915"/>
      <c r="P55" s="915"/>
      <c r="Q55" s="915"/>
      <c r="R55" s="915"/>
      <c r="S55" s="915"/>
      <c r="T55" s="915"/>
      <c r="U55" s="915"/>
      <c r="V55" s="915"/>
      <c r="W55" s="915"/>
      <c r="X55" s="915"/>
      <c r="Y55" s="915"/>
      <c r="Z55" s="915"/>
      <c r="AA55" s="915"/>
      <c r="AB55" s="915"/>
      <c r="AC55" s="915"/>
      <c r="AD55" s="586"/>
      <c r="AE55" s="915"/>
      <c r="AF55" s="915"/>
      <c r="AG55" s="915"/>
      <c r="AH55" s="1209" t="str">
        <f>INPUT!$C$14</f>
        <v>Tenaga Ahli Teknik</v>
      </c>
      <c r="AI55" s="1210"/>
      <c r="AJ55" s="1210"/>
      <c r="AK55" s="1210"/>
      <c r="AL55" s="1210"/>
      <c r="AM55" s="1210"/>
      <c r="AN55" s="1210"/>
      <c r="AO55" s="1210"/>
      <c r="AP55" s="1210"/>
      <c r="AQ55" s="1211"/>
    </row>
    <row r="56" spans="2:43" ht="20">
      <c r="B56" s="116"/>
      <c r="C56" s="586"/>
      <c r="D56" s="586"/>
      <c r="E56" s="119"/>
      <c r="F56" s="917"/>
      <c r="G56" s="918"/>
      <c r="H56" s="919"/>
      <c r="I56" s="915"/>
      <c r="J56" s="915"/>
      <c r="K56" s="915"/>
      <c r="L56" s="915"/>
      <c r="M56" s="915"/>
      <c r="N56" s="915"/>
      <c r="O56" s="915"/>
      <c r="P56" s="930"/>
      <c r="Q56" s="930"/>
      <c r="R56" s="915"/>
      <c r="S56" s="915"/>
      <c r="T56" s="915"/>
      <c r="U56" s="915"/>
      <c r="V56" s="915"/>
      <c r="W56" s="915"/>
      <c r="X56" s="919"/>
      <c r="Y56" s="918"/>
      <c r="Z56" s="917"/>
      <c r="AA56" s="917"/>
      <c r="AB56" s="915"/>
      <c r="AC56" s="915"/>
      <c r="AD56" s="586"/>
      <c r="AE56" s="915"/>
      <c r="AF56" s="915"/>
      <c r="AG56" s="915"/>
      <c r="AH56" s="587"/>
      <c r="AI56" s="588"/>
      <c r="AJ56" s="588"/>
      <c r="AK56" s="588"/>
      <c r="AL56" s="588"/>
      <c r="AM56" s="588"/>
      <c r="AN56" s="588"/>
      <c r="AO56" s="588"/>
      <c r="AP56" s="588"/>
      <c r="AQ56" s="589"/>
    </row>
    <row r="57" spans="2:43" ht="20">
      <c r="B57" s="116"/>
      <c r="C57" s="586"/>
      <c r="D57" s="586"/>
      <c r="E57" s="586"/>
      <c r="F57" s="915"/>
      <c r="G57" s="915"/>
      <c r="H57" s="915"/>
      <c r="I57" s="915"/>
      <c r="J57" s="915"/>
      <c r="K57" s="915"/>
      <c r="L57" s="915"/>
      <c r="M57" s="915"/>
      <c r="N57" s="915"/>
      <c r="O57" s="915"/>
      <c r="P57" s="930"/>
      <c r="Q57" s="930"/>
      <c r="R57" s="915"/>
      <c r="S57" s="915"/>
      <c r="T57" s="915"/>
      <c r="U57" s="915"/>
      <c r="V57" s="915"/>
      <c r="W57" s="915"/>
      <c r="X57" s="915"/>
      <c r="Y57" s="915"/>
      <c r="Z57" s="915"/>
      <c r="AA57" s="915"/>
      <c r="AB57" s="915"/>
      <c r="AC57" s="915"/>
      <c r="AD57" s="586"/>
      <c r="AE57" s="915"/>
      <c r="AF57" s="915"/>
      <c r="AG57" s="915"/>
      <c r="AH57" s="587"/>
      <c r="AI57" s="588"/>
      <c r="AJ57" s="588"/>
      <c r="AK57" s="588"/>
      <c r="AL57" s="588"/>
      <c r="AM57" s="588"/>
      <c r="AN57" s="588"/>
      <c r="AO57" s="588"/>
      <c r="AP57" s="588"/>
      <c r="AQ57" s="589"/>
    </row>
    <row r="58" spans="2:43" ht="20">
      <c r="B58" s="116"/>
      <c r="C58" s="586"/>
      <c r="D58" s="586"/>
      <c r="E58" s="586"/>
      <c r="F58" s="915"/>
      <c r="G58" s="915"/>
      <c r="H58" s="915"/>
      <c r="I58" s="920"/>
      <c r="J58" s="920"/>
      <c r="K58" s="920"/>
      <c r="L58" s="920"/>
      <c r="M58" s="920"/>
      <c r="N58" s="915"/>
      <c r="O58" s="915"/>
      <c r="P58" s="915"/>
      <c r="Q58" s="915"/>
      <c r="R58" s="920"/>
      <c r="S58" s="920"/>
      <c r="T58" s="920"/>
      <c r="U58" s="920"/>
      <c r="V58" s="920"/>
      <c r="W58" s="915"/>
      <c r="X58" s="915"/>
      <c r="Y58" s="915"/>
      <c r="Z58" s="915"/>
      <c r="AA58" s="915"/>
      <c r="AB58" s="915"/>
      <c r="AC58" s="915"/>
      <c r="AD58" s="586"/>
      <c r="AE58" s="915"/>
      <c r="AF58" s="915"/>
      <c r="AG58" s="915"/>
      <c r="AH58" s="587"/>
      <c r="AI58" s="588"/>
      <c r="AJ58" s="588"/>
      <c r="AK58" s="588"/>
      <c r="AL58" s="588"/>
      <c r="AM58" s="588"/>
      <c r="AN58" s="588"/>
      <c r="AO58" s="588"/>
      <c r="AP58" s="588"/>
      <c r="AQ58" s="589"/>
    </row>
    <row r="59" spans="2:43" ht="21" thickBot="1">
      <c r="B59" s="116"/>
      <c r="C59" s="586"/>
      <c r="D59" s="586"/>
      <c r="E59" s="586"/>
      <c r="F59" s="915"/>
      <c r="G59" s="915"/>
      <c r="H59" s="915"/>
      <c r="I59" s="915"/>
      <c r="J59" s="915"/>
      <c r="K59" s="915"/>
      <c r="L59" s="915"/>
      <c r="M59" s="915"/>
      <c r="N59" s="915"/>
      <c r="O59" s="915"/>
      <c r="P59" s="915"/>
      <c r="Q59" s="915"/>
      <c r="R59" s="915"/>
      <c r="S59" s="915"/>
      <c r="T59" s="915"/>
      <c r="U59" s="915"/>
      <c r="V59" s="915"/>
      <c r="W59" s="915"/>
      <c r="X59" s="915"/>
      <c r="Y59" s="915"/>
      <c r="Z59" s="915"/>
      <c r="AA59" s="915"/>
      <c r="AB59" s="915"/>
      <c r="AC59" s="915"/>
      <c r="AD59" s="586"/>
      <c r="AE59" s="915"/>
      <c r="AF59" s="915"/>
      <c r="AG59" s="915"/>
      <c r="AH59" s="1212" t="s">
        <v>18</v>
      </c>
      <c r="AI59" s="1213"/>
      <c r="AJ59" s="1213"/>
      <c r="AK59" s="1213"/>
      <c r="AL59" s="1213"/>
      <c r="AM59" s="1213"/>
      <c r="AN59" s="1213"/>
      <c r="AO59" s="1213"/>
      <c r="AP59" s="1213"/>
      <c r="AQ59" s="1214"/>
    </row>
    <row r="60" spans="2:43" ht="21" thickBot="1">
      <c r="B60" s="116"/>
      <c r="C60" s="586"/>
      <c r="D60" s="586"/>
      <c r="E60" s="586"/>
      <c r="F60" s="915"/>
      <c r="G60" s="915"/>
      <c r="H60" s="915"/>
      <c r="I60" s="915"/>
      <c r="J60" s="915"/>
      <c r="K60" s="921"/>
      <c r="L60" s="915"/>
      <c r="M60" s="915"/>
      <c r="N60" s="915"/>
      <c r="O60" s="915"/>
      <c r="P60" s="915"/>
      <c r="Q60" s="931"/>
      <c r="R60" s="931"/>
      <c r="S60" s="922"/>
      <c r="T60" s="922"/>
      <c r="U60" s="923"/>
      <c r="V60" s="915"/>
      <c r="W60" s="915"/>
      <c r="X60" s="915"/>
      <c r="Y60" s="915"/>
      <c r="Z60" s="915"/>
      <c r="AA60" s="915"/>
      <c r="AB60" s="915"/>
      <c r="AC60" s="915"/>
      <c r="AD60" s="586"/>
      <c r="AE60" s="915"/>
      <c r="AF60" s="915"/>
      <c r="AG60" s="915"/>
      <c r="AH60" s="1206" t="s">
        <v>242</v>
      </c>
      <c r="AI60" s="1207"/>
      <c r="AJ60" s="1207"/>
      <c r="AK60" s="1207"/>
      <c r="AL60" s="1207"/>
      <c r="AM60" s="1207"/>
      <c r="AN60" s="1207"/>
      <c r="AO60" s="1207"/>
      <c r="AP60" s="1207"/>
      <c r="AQ60" s="1208"/>
    </row>
    <row r="61" spans="2:43" ht="20">
      <c r="B61" s="116"/>
      <c r="C61" s="586"/>
      <c r="D61" s="586"/>
      <c r="E61" s="586"/>
      <c r="F61" s="915"/>
      <c r="G61" s="915"/>
      <c r="H61" s="915"/>
      <c r="I61" s="915"/>
      <c r="J61" s="915"/>
      <c r="K61" s="915"/>
      <c r="L61" s="915"/>
      <c r="M61" s="915"/>
      <c r="N61" s="915"/>
      <c r="O61" s="915"/>
      <c r="P61" s="924"/>
      <c r="Q61" s="915"/>
      <c r="R61" s="915"/>
      <c r="S61" s="915"/>
      <c r="T61" s="915"/>
      <c r="U61" s="915"/>
      <c r="V61" s="915"/>
      <c r="W61" s="915"/>
      <c r="X61" s="915"/>
      <c r="Y61" s="915"/>
      <c r="Z61" s="915"/>
      <c r="AA61" s="915"/>
      <c r="AB61" s="915"/>
      <c r="AC61" s="915"/>
      <c r="AD61" s="586"/>
      <c r="AE61" s="915"/>
      <c r="AF61" s="915"/>
      <c r="AG61" s="915"/>
      <c r="AH61" s="1209" t="str">
        <f>INPUT!$C$13</f>
        <v>Kepala Desa</v>
      </c>
      <c r="AI61" s="1210"/>
      <c r="AJ61" s="1210"/>
      <c r="AK61" s="1210"/>
      <c r="AL61" s="1210"/>
      <c r="AM61" s="1210"/>
      <c r="AN61" s="1210"/>
      <c r="AO61" s="1210"/>
      <c r="AP61" s="1210"/>
      <c r="AQ61" s="1211"/>
    </row>
    <row r="62" spans="2:43" ht="20">
      <c r="B62" s="116"/>
      <c r="C62" s="586"/>
      <c r="D62" s="586"/>
      <c r="E62" s="586"/>
      <c r="F62" s="915"/>
      <c r="G62" s="915"/>
      <c r="H62" s="915"/>
      <c r="I62" s="915"/>
      <c r="J62" s="915"/>
      <c r="K62" s="915"/>
      <c r="L62" s="915"/>
      <c r="M62" s="915"/>
      <c r="N62" s="915"/>
      <c r="O62" s="915"/>
      <c r="P62" s="915"/>
      <c r="Q62" s="915"/>
      <c r="R62" s="915"/>
      <c r="S62" s="915"/>
      <c r="T62" s="915"/>
      <c r="U62" s="915"/>
      <c r="V62" s="915"/>
      <c r="W62" s="915"/>
      <c r="X62" s="915"/>
      <c r="Y62" s="915"/>
      <c r="Z62" s="915"/>
      <c r="AA62" s="915"/>
      <c r="AB62" s="915"/>
      <c r="AC62" s="915"/>
      <c r="AD62" s="586"/>
      <c r="AE62" s="915"/>
      <c r="AF62" s="915"/>
      <c r="AG62" s="915"/>
      <c r="AH62" s="587"/>
      <c r="AI62" s="588"/>
      <c r="AJ62" s="588"/>
      <c r="AK62" s="588"/>
      <c r="AL62" s="588"/>
      <c r="AM62" s="588"/>
      <c r="AN62" s="588"/>
      <c r="AO62" s="588"/>
      <c r="AP62" s="588"/>
      <c r="AQ62" s="589"/>
    </row>
    <row r="63" spans="2:43" ht="20">
      <c r="B63" s="116"/>
      <c r="C63" s="586"/>
      <c r="D63" s="586"/>
      <c r="E63" s="586"/>
      <c r="F63" s="915"/>
      <c r="G63" s="915"/>
      <c r="H63" s="915"/>
      <c r="I63" s="915"/>
      <c r="J63" s="915"/>
      <c r="K63" s="915"/>
      <c r="L63" s="915"/>
      <c r="M63" s="915"/>
      <c r="N63" s="915"/>
      <c r="O63" s="915"/>
      <c r="P63" s="915"/>
      <c r="Q63" s="915"/>
      <c r="R63" s="915"/>
      <c r="S63" s="915"/>
      <c r="T63" s="915"/>
      <c r="U63" s="915"/>
      <c r="V63" s="915"/>
      <c r="W63" s="915"/>
      <c r="X63" s="915"/>
      <c r="Y63" s="915"/>
      <c r="Z63" s="915"/>
      <c r="AA63" s="915"/>
      <c r="AB63" s="915"/>
      <c r="AC63" s="936"/>
      <c r="AD63" s="586"/>
      <c r="AE63" s="923"/>
      <c r="AF63" s="915"/>
      <c r="AG63" s="915"/>
      <c r="AH63" s="587"/>
      <c r="AI63" s="588"/>
      <c r="AJ63" s="588"/>
      <c r="AK63" s="588"/>
      <c r="AL63" s="588"/>
      <c r="AM63" s="588"/>
      <c r="AN63" s="588"/>
      <c r="AO63" s="588"/>
      <c r="AP63" s="588"/>
      <c r="AQ63" s="589"/>
    </row>
    <row r="64" spans="2:43" ht="20">
      <c r="B64" s="116"/>
      <c r="C64" s="586"/>
      <c r="D64" s="586"/>
      <c r="E64" s="586"/>
      <c r="F64" s="915"/>
      <c r="G64" s="915"/>
      <c r="H64" s="915"/>
      <c r="I64" s="915"/>
      <c r="J64" s="915"/>
      <c r="K64" s="915"/>
      <c r="L64" s="915"/>
      <c r="M64" s="915"/>
      <c r="N64" s="915"/>
      <c r="O64" s="915"/>
      <c r="P64" s="915"/>
      <c r="Q64" s="915"/>
      <c r="R64" s="915"/>
      <c r="S64" s="915"/>
      <c r="T64" s="915"/>
      <c r="U64" s="915"/>
      <c r="V64" s="915"/>
      <c r="W64" s="915"/>
      <c r="X64" s="915"/>
      <c r="Y64" s="915"/>
      <c r="Z64" s="915"/>
      <c r="AA64" s="915"/>
      <c r="AB64" s="915"/>
      <c r="AC64" s="915"/>
      <c r="AD64" s="586"/>
      <c r="AE64" s="915"/>
      <c r="AF64" s="915"/>
      <c r="AG64" s="915"/>
      <c r="AH64" s="1215" t="str">
        <f>INPUT!$M$13</f>
        <v>Ulfa Hidayah,SE</v>
      </c>
      <c r="AI64" s="1216"/>
      <c r="AJ64" s="1216"/>
      <c r="AK64" s="1216"/>
      <c r="AL64" s="1216"/>
      <c r="AM64" s="1216"/>
      <c r="AN64" s="1216"/>
      <c r="AO64" s="1216"/>
      <c r="AP64" s="1216"/>
      <c r="AQ64" s="1217"/>
    </row>
    <row r="65" spans="2:43" ht="21" thickBot="1">
      <c r="B65" s="116"/>
      <c r="C65" s="586"/>
      <c r="D65" s="586"/>
      <c r="E65" s="586"/>
      <c r="F65" s="915"/>
      <c r="G65" s="915"/>
      <c r="H65" s="915"/>
      <c r="I65" s="915"/>
      <c r="J65" s="915"/>
      <c r="K65" s="915"/>
      <c r="L65" s="915"/>
      <c r="M65" s="915"/>
      <c r="N65" s="925"/>
      <c r="O65" s="926"/>
      <c r="P65" s="926"/>
      <c r="Q65" s="926"/>
      <c r="R65" s="932"/>
      <c r="S65" s="933"/>
      <c r="T65" s="926"/>
      <c r="U65" s="915"/>
      <c r="V65" s="915"/>
      <c r="W65" s="915"/>
      <c r="X65" s="915"/>
      <c r="Y65" s="915"/>
      <c r="Z65" s="915"/>
      <c r="AA65" s="915"/>
      <c r="AB65" s="915"/>
      <c r="AC65" s="915"/>
      <c r="AD65" s="586"/>
      <c r="AE65" s="915"/>
      <c r="AF65" s="915"/>
      <c r="AG65" s="915"/>
      <c r="AH65" s="1218"/>
      <c r="AI65" s="1219"/>
      <c r="AJ65" s="1219"/>
      <c r="AK65" s="1219"/>
      <c r="AL65" s="1219"/>
      <c r="AM65" s="1219"/>
      <c r="AN65" s="1220"/>
      <c r="AO65" s="1220"/>
      <c r="AP65" s="1220"/>
      <c r="AQ65" s="1221"/>
    </row>
    <row r="66" spans="2:43" ht="15" thickBot="1">
      <c r="B66" s="937"/>
      <c r="C66" s="121"/>
      <c r="D66" s="121"/>
      <c r="E66" s="121"/>
      <c r="F66" s="121"/>
      <c r="G66" s="927"/>
      <c r="H66" s="927"/>
      <c r="I66" s="927"/>
      <c r="J66" s="927"/>
      <c r="K66" s="1222"/>
      <c r="L66" s="1222"/>
      <c r="M66" s="927"/>
      <c r="N66" s="927"/>
      <c r="O66" s="927"/>
      <c r="P66" s="927"/>
      <c r="Q66" s="927"/>
      <c r="R66" s="927"/>
      <c r="S66" s="927"/>
      <c r="T66" s="927"/>
      <c r="U66" s="927"/>
      <c r="V66" s="927"/>
      <c r="W66" s="927"/>
      <c r="X66" s="927"/>
      <c r="Y66" s="927"/>
      <c r="Z66" s="927"/>
      <c r="AA66" s="927"/>
      <c r="AB66" s="927"/>
      <c r="AC66" s="927"/>
      <c r="AD66" s="927"/>
      <c r="AE66" s="927"/>
      <c r="AF66" s="927"/>
      <c r="AG66" s="927"/>
      <c r="AH66" s="1206" t="s">
        <v>243</v>
      </c>
      <c r="AI66" s="1207"/>
      <c r="AJ66" s="1207"/>
      <c r="AK66" s="1207"/>
      <c r="AL66" s="1207"/>
      <c r="AM66" s="1207"/>
      <c r="AN66" s="1223"/>
      <c r="AO66" s="1223"/>
      <c r="AP66" s="1223"/>
      <c r="AQ66" s="1224"/>
    </row>
    <row r="67" spans="2:43" ht="14" thickBot="1"/>
    <row r="68" spans="2:43">
      <c r="B68" s="114"/>
      <c r="C68" s="115"/>
      <c r="D68" s="115"/>
      <c r="E68" s="115"/>
      <c r="F68" s="115"/>
      <c r="G68" s="115"/>
      <c r="H68" s="115"/>
      <c r="I68" s="115"/>
      <c r="J68" s="115"/>
      <c r="K68" s="115"/>
      <c r="L68" s="115"/>
      <c r="M68" s="115"/>
      <c r="N68" s="115"/>
      <c r="O68" s="122"/>
      <c r="P68" s="115"/>
      <c r="Q68" s="115"/>
      <c r="R68" s="115"/>
      <c r="S68" s="115"/>
      <c r="T68" s="115"/>
      <c r="U68" s="115"/>
      <c r="V68" s="115"/>
      <c r="W68" s="115"/>
      <c r="X68" s="115"/>
      <c r="Y68" s="115"/>
      <c r="Z68" s="115"/>
      <c r="AA68" s="115"/>
      <c r="AB68" s="115"/>
      <c r="AC68" s="115"/>
      <c r="AD68" s="115"/>
      <c r="AE68" s="115"/>
      <c r="AF68" s="115"/>
      <c r="AG68" s="115"/>
      <c r="AH68" s="124"/>
      <c r="AI68" s="125"/>
      <c r="AJ68" s="125"/>
      <c r="AK68" s="125"/>
      <c r="AL68" s="125"/>
      <c r="AM68" s="125"/>
      <c r="AN68" s="125"/>
      <c r="AO68" s="125"/>
      <c r="AP68" s="125"/>
      <c r="AQ68" s="127"/>
    </row>
    <row r="69" spans="2:43" ht="20">
      <c r="B69" s="116"/>
      <c r="C69" s="586"/>
      <c r="D69" s="117"/>
      <c r="E69" s="586"/>
      <c r="F69" s="118"/>
      <c r="G69" s="915"/>
      <c r="H69" s="915"/>
      <c r="I69" s="915"/>
      <c r="J69" s="915"/>
      <c r="K69" s="915"/>
      <c r="L69" s="915"/>
      <c r="M69" s="915"/>
      <c r="N69" s="915"/>
      <c r="O69" s="915"/>
      <c r="P69" s="915"/>
      <c r="Q69" s="915"/>
      <c r="R69" s="915"/>
      <c r="S69" s="915"/>
      <c r="T69" s="915"/>
      <c r="U69" s="915"/>
      <c r="V69" s="915"/>
      <c r="W69" s="915"/>
      <c r="X69" s="915"/>
      <c r="Y69" s="915"/>
      <c r="Z69" s="916"/>
      <c r="AA69" s="915"/>
      <c r="AB69" s="915"/>
      <c r="AC69" s="915"/>
      <c r="AD69" s="915"/>
      <c r="AE69" s="915"/>
      <c r="AF69" s="915"/>
      <c r="AG69" s="915"/>
      <c r="AH69" s="126"/>
      <c r="AI69" s="123"/>
      <c r="AJ69" s="123"/>
      <c r="AK69" s="123"/>
      <c r="AL69" s="123"/>
      <c r="AM69" s="123"/>
      <c r="AN69" s="123"/>
      <c r="AO69" s="123"/>
      <c r="AP69" s="123"/>
      <c r="AQ69" s="128"/>
    </row>
    <row r="70" spans="2:43" ht="21" thickBot="1">
      <c r="B70" s="116"/>
      <c r="C70" s="586"/>
      <c r="D70" s="586"/>
      <c r="E70" s="586"/>
      <c r="F70" s="915"/>
      <c r="G70" s="915"/>
      <c r="H70" s="915"/>
      <c r="I70" s="915"/>
      <c r="J70" s="915"/>
      <c r="K70" s="915"/>
      <c r="L70" s="915"/>
      <c r="M70" s="915"/>
      <c r="N70" s="915"/>
      <c r="O70" s="915"/>
      <c r="P70" s="915"/>
      <c r="Q70" s="915"/>
      <c r="R70" s="915"/>
      <c r="S70" s="915"/>
      <c r="T70" s="915"/>
      <c r="U70" s="915"/>
      <c r="V70" s="915"/>
      <c r="W70" s="915"/>
      <c r="X70" s="915"/>
      <c r="Y70" s="915"/>
      <c r="Z70" s="915"/>
      <c r="AA70" s="915"/>
      <c r="AB70" s="915"/>
      <c r="AC70" s="915"/>
      <c r="AD70" s="586"/>
      <c r="AE70" s="915"/>
      <c r="AF70" s="915"/>
      <c r="AG70" s="915"/>
      <c r="AH70" s="126"/>
      <c r="AI70" s="123"/>
      <c r="AJ70" s="123"/>
      <c r="AK70" s="123"/>
      <c r="AL70" s="123"/>
      <c r="AM70" s="123"/>
      <c r="AN70" s="129"/>
      <c r="AO70" s="129"/>
      <c r="AP70" s="129"/>
      <c r="AQ70" s="934"/>
    </row>
    <row r="71" spans="2:43" ht="21" thickBot="1">
      <c r="B71" s="116"/>
      <c r="C71" s="586"/>
      <c r="D71" s="586"/>
      <c r="E71" s="586"/>
      <c r="F71" s="915"/>
      <c r="G71" s="915"/>
      <c r="H71" s="915"/>
      <c r="I71" s="915"/>
      <c r="J71" s="915"/>
      <c r="K71" s="915"/>
      <c r="L71" s="915"/>
      <c r="M71" s="915"/>
      <c r="N71" s="915"/>
      <c r="O71" s="915"/>
      <c r="P71" s="915"/>
      <c r="Q71" s="915"/>
      <c r="R71" s="915"/>
      <c r="S71" s="915"/>
      <c r="T71" s="915"/>
      <c r="U71" s="915"/>
      <c r="V71" s="915"/>
      <c r="W71" s="915"/>
      <c r="X71" s="915"/>
      <c r="Y71" s="915"/>
      <c r="Z71" s="915"/>
      <c r="AA71" s="915"/>
      <c r="AB71" s="915"/>
      <c r="AC71" s="915"/>
      <c r="AD71" s="586"/>
      <c r="AE71" s="915"/>
      <c r="AF71" s="915"/>
      <c r="AG71" s="915"/>
      <c r="AH71" s="1240" t="str">
        <f>INPUT!C72&amp;" "&amp;INPUT!M72</f>
        <v xml:space="preserve"> </v>
      </c>
      <c r="AI71" s="1241"/>
      <c r="AJ71" s="1241"/>
      <c r="AK71" s="1241"/>
      <c r="AL71" s="1241"/>
      <c r="AM71" s="1241"/>
      <c r="AN71" s="1223"/>
      <c r="AO71" s="1223"/>
      <c r="AP71" s="1223"/>
      <c r="AQ71" s="1224"/>
    </row>
    <row r="72" spans="2:43" ht="22" thickBot="1">
      <c r="B72" s="116"/>
      <c r="C72" s="586"/>
      <c r="D72" s="586"/>
      <c r="E72" s="586"/>
      <c r="F72" s="935"/>
      <c r="G72" s="935"/>
      <c r="H72" s="935"/>
      <c r="I72" s="935"/>
      <c r="J72" s="935"/>
      <c r="K72" s="935"/>
      <c r="L72" s="935"/>
      <c r="M72" s="935"/>
      <c r="N72" s="935"/>
      <c r="O72" s="935"/>
      <c r="P72" s="935"/>
      <c r="Q72" s="935"/>
      <c r="R72" s="935"/>
      <c r="S72" s="935"/>
      <c r="T72" s="935"/>
      <c r="U72" s="935"/>
      <c r="V72" s="935"/>
      <c r="W72" s="935"/>
      <c r="X72" s="935"/>
      <c r="Y72" s="935"/>
      <c r="Z72" s="935"/>
      <c r="AA72" s="935"/>
      <c r="AB72" s="935"/>
      <c r="AC72" s="915"/>
      <c r="AD72" s="586"/>
      <c r="AE72" s="915"/>
      <c r="AF72" s="915"/>
      <c r="AG72" s="915"/>
      <c r="AH72" s="1240" t="str">
        <f>INPUT!$C$7&amp;" "&amp;INPUT!$M$7</f>
        <v>Kabupaten Monokwari</v>
      </c>
      <c r="AI72" s="1241"/>
      <c r="AJ72" s="1241"/>
      <c r="AK72" s="1241"/>
      <c r="AL72" s="1241"/>
      <c r="AM72" s="1241"/>
      <c r="AN72" s="1223"/>
      <c r="AO72" s="1223"/>
      <c r="AP72" s="1223"/>
      <c r="AQ72" s="1224"/>
    </row>
    <row r="73" spans="2:43" ht="22" thickBot="1">
      <c r="B73" s="116"/>
      <c r="C73" s="586"/>
      <c r="D73" s="586"/>
      <c r="E73" s="119"/>
      <c r="F73" s="935"/>
      <c r="G73" s="935"/>
      <c r="H73" s="935"/>
      <c r="I73" s="935"/>
      <c r="J73" s="935"/>
      <c r="K73" s="935"/>
      <c r="L73" s="935"/>
      <c r="M73" s="935"/>
      <c r="N73" s="935"/>
      <c r="O73" s="935"/>
      <c r="P73" s="935"/>
      <c r="Q73" s="935"/>
      <c r="R73" s="935"/>
      <c r="S73" s="935"/>
      <c r="T73" s="935"/>
      <c r="U73" s="935"/>
      <c r="V73" s="935"/>
      <c r="W73" s="935"/>
      <c r="X73" s="935"/>
      <c r="Y73" s="935"/>
      <c r="Z73" s="935"/>
      <c r="AA73" s="935"/>
      <c r="AB73" s="935"/>
      <c r="AC73" s="915"/>
      <c r="AD73" s="586"/>
      <c r="AE73" s="915"/>
      <c r="AF73" s="915"/>
      <c r="AG73" s="915"/>
      <c r="AH73" s="1240" t="str">
        <f>INPUT!$C$8&amp;" "&amp;INPUT!$M$8</f>
        <v>Kecamatan aaaaa</v>
      </c>
      <c r="AI73" s="1241"/>
      <c r="AJ73" s="1241"/>
      <c r="AK73" s="1241"/>
      <c r="AL73" s="1241"/>
      <c r="AM73" s="1241"/>
      <c r="AN73" s="1242"/>
      <c r="AO73" s="1242"/>
      <c r="AP73" s="1242"/>
      <c r="AQ73" s="1243"/>
    </row>
    <row r="74" spans="2:43" ht="21">
      <c r="B74" s="116"/>
      <c r="C74" s="586"/>
      <c r="D74" s="586"/>
      <c r="E74" s="586"/>
      <c r="F74" s="935"/>
      <c r="G74" s="935"/>
      <c r="H74" s="935"/>
      <c r="I74" s="935"/>
      <c r="J74" s="935"/>
      <c r="K74" s="935"/>
      <c r="L74" s="935"/>
      <c r="M74" s="935"/>
      <c r="N74" s="935"/>
      <c r="O74" s="935"/>
      <c r="P74" s="935"/>
      <c r="Q74" s="935"/>
      <c r="R74" s="935"/>
      <c r="S74" s="935"/>
      <c r="T74" s="935"/>
      <c r="U74" s="935"/>
      <c r="V74" s="935"/>
      <c r="W74" s="935"/>
      <c r="X74" s="935"/>
      <c r="Y74" s="935"/>
      <c r="Z74" s="935"/>
      <c r="AA74" s="935"/>
      <c r="AB74" s="935"/>
      <c r="AC74" s="915"/>
      <c r="AD74" s="586"/>
      <c r="AE74" s="915"/>
      <c r="AF74" s="915"/>
      <c r="AG74" s="915"/>
      <c r="AH74" s="1225" t="s">
        <v>236</v>
      </c>
      <c r="AI74" s="1226"/>
      <c r="AJ74" s="1226"/>
      <c r="AK74" s="1226"/>
      <c r="AL74" s="1226"/>
      <c r="AM74" s="1226"/>
      <c r="AN74" s="1244"/>
      <c r="AO74" s="1244"/>
      <c r="AP74" s="1244"/>
      <c r="AQ74" s="1245"/>
    </row>
    <row r="75" spans="2:43" ht="22" thickBot="1">
      <c r="B75" s="116"/>
      <c r="C75" s="586"/>
      <c r="D75" s="586"/>
      <c r="E75" s="586"/>
      <c r="F75" s="935"/>
      <c r="G75" s="935"/>
      <c r="H75" s="935"/>
      <c r="I75" s="935"/>
      <c r="J75" s="935"/>
      <c r="K75" s="935"/>
      <c r="L75" s="935"/>
      <c r="M75" s="935"/>
      <c r="N75" s="935"/>
      <c r="O75" s="935"/>
      <c r="P75" s="935"/>
      <c r="Q75" s="935"/>
      <c r="R75" s="935"/>
      <c r="S75" s="935"/>
      <c r="T75" s="935"/>
      <c r="U75" s="935"/>
      <c r="V75" s="935"/>
      <c r="W75" s="935"/>
      <c r="X75" s="935"/>
      <c r="Y75" s="935"/>
      <c r="Z75" s="935"/>
      <c r="AA75" s="935"/>
      <c r="AB75" s="935"/>
      <c r="AC75" s="915"/>
      <c r="AD75" s="586"/>
      <c r="AE75" s="915"/>
      <c r="AF75" s="915"/>
      <c r="AG75" s="915"/>
      <c r="AH75" s="1228" t="str">
        <f>INPUT!$M$9</f>
        <v>bbb</v>
      </c>
      <c r="AI75" s="1229"/>
      <c r="AJ75" s="1229"/>
      <c r="AK75" s="1229"/>
      <c r="AL75" s="1229"/>
      <c r="AM75" s="1229"/>
      <c r="AN75" s="1229"/>
      <c r="AO75" s="1229"/>
      <c r="AP75" s="1229"/>
      <c r="AQ75" s="1230"/>
    </row>
    <row r="76" spans="2:43" ht="21">
      <c r="B76" s="116"/>
      <c r="C76" s="586"/>
      <c r="D76" s="586"/>
      <c r="E76" s="586"/>
      <c r="F76" s="935"/>
      <c r="G76" s="935"/>
      <c r="H76" s="935"/>
      <c r="I76" s="935"/>
      <c r="J76" s="935"/>
      <c r="K76" s="935"/>
      <c r="L76" s="935"/>
      <c r="M76" s="935"/>
      <c r="N76" s="935"/>
      <c r="O76" s="935"/>
      <c r="P76" s="935"/>
      <c r="Q76" s="935"/>
      <c r="R76" s="935"/>
      <c r="S76" s="935"/>
      <c r="T76" s="935"/>
      <c r="U76" s="935"/>
      <c r="V76" s="935"/>
      <c r="W76" s="935"/>
      <c r="X76" s="935"/>
      <c r="Y76" s="935"/>
      <c r="Z76" s="935"/>
      <c r="AA76" s="935"/>
      <c r="AB76" s="935"/>
      <c r="AC76" s="915"/>
      <c r="AD76" s="586"/>
      <c r="AE76" s="915"/>
      <c r="AF76" s="915"/>
      <c r="AG76" s="915"/>
      <c r="AH76" s="1225" t="s">
        <v>237</v>
      </c>
      <c r="AI76" s="1226"/>
      <c r="AJ76" s="1226"/>
      <c r="AK76" s="1226"/>
      <c r="AL76" s="1226"/>
      <c r="AM76" s="1226"/>
      <c r="AN76" s="1244"/>
      <c r="AO76" s="1244"/>
      <c r="AP76" s="1244"/>
      <c r="AQ76" s="1245"/>
    </row>
    <row r="77" spans="2:43" ht="22" thickBot="1">
      <c r="B77" s="116"/>
      <c r="C77" s="586"/>
      <c r="D77" s="586"/>
      <c r="E77" s="586"/>
      <c r="F77" s="935"/>
      <c r="G77" s="935"/>
      <c r="H77" s="935"/>
      <c r="I77" s="935"/>
      <c r="J77" s="935"/>
      <c r="K77" s="935"/>
      <c r="L77" s="935"/>
      <c r="M77" s="935"/>
      <c r="N77" s="935"/>
      <c r="O77" s="935"/>
      <c r="P77" s="935"/>
      <c r="Q77" s="935"/>
      <c r="R77" s="935"/>
      <c r="S77" s="935"/>
      <c r="T77" s="935"/>
      <c r="U77" s="935"/>
      <c r="V77" s="935"/>
      <c r="W77" s="935"/>
      <c r="X77" s="935"/>
      <c r="Y77" s="935"/>
      <c r="Z77" s="935"/>
      <c r="AA77" s="935"/>
      <c r="AB77" s="935"/>
      <c r="AC77" s="915"/>
      <c r="AD77" s="586"/>
      <c r="AE77" s="915"/>
      <c r="AF77" s="915"/>
      <c r="AG77" s="915"/>
      <c r="AH77" s="1228" t="str">
        <f>INPUT!$M$19</f>
        <v>Rumah Sehat</v>
      </c>
      <c r="AI77" s="1229"/>
      <c r="AJ77" s="1229"/>
      <c r="AK77" s="1229"/>
      <c r="AL77" s="1229"/>
      <c r="AM77" s="1229"/>
      <c r="AN77" s="1220"/>
      <c r="AO77" s="1220"/>
      <c r="AP77" s="1220"/>
      <c r="AQ77" s="1221"/>
    </row>
    <row r="78" spans="2:43" ht="21">
      <c r="B78" s="116"/>
      <c r="C78" s="586"/>
      <c r="D78" s="586"/>
      <c r="E78" s="586"/>
      <c r="F78" s="935"/>
      <c r="G78" s="935"/>
      <c r="H78" s="935"/>
      <c r="I78" s="935"/>
      <c r="J78" s="935"/>
      <c r="K78" s="935"/>
      <c r="L78" s="935"/>
      <c r="M78" s="935"/>
      <c r="N78" s="935"/>
      <c r="O78" s="935"/>
      <c r="P78" s="935"/>
      <c r="Q78" s="935"/>
      <c r="R78" s="935"/>
      <c r="S78" s="935"/>
      <c r="T78" s="935"/>
      <c r="U78" s="935"/>
      <c r="V78" s="935"/>
      <c r="W78" s="935"/>
      <c r="X78" s="935"/>
      <c r="Y78" s="935"/>
      <c r="Z78" s="935"/>
      <c r="AA78" s="935"/>
      <c r="AB78" s="935"/>
      <c r="AC78" s="915"/>
      <c r="AD78" s="586"/>
      <c r="AE78" s="915"/>
      <c r="AF78" s="915"/>
      <c r="AG78" s="915"/>
      <c r="AH78" s="1225" t="s">
        <v>127</v>
      </c>
      <c r="AI78" s="1226"/>
      <c r="AJ78" s="1226"/>
      <c r="AK78" s="1226"/>
      <c r="AL78" s="1226"/>
      <c r="AM78" s="1226"/>
      <c r="AN78" s="1226"/>
      <c r="AO78" s="1226"/>
      <c r="AP78" s="1226"/>
      <c r="AQ78" s="1227"/>
    </row>
    <row r="79" spans="2:43" ht="22" thickBot="1">
      <c r="B79" s="116"/>
      <c r="C79" s="586"/>
      <c r="D79" s="586"/>
      <c r="E79" s="586"/>
      <c r="F79" s="935"/>
      <c r="G79" s="935"/>
      <c r="H79" s="935"/>
      <c r="I79" s="935"/>
      <c r="J79" s="935"/>
      <c r="K79" s="935"/>
      <c r="L79" s="935"/>
      <c r="M79" s="935"/>
      <c r="N79" s="935"/>
      <c r="O79" s="935"/>
      <c r="P79" s="935"/>
      <c r="Q79" s="935"/>
      <c r="R79" s="935"/>
      <c r="S79" s="935"/>
      <c r="T79" s="935"/>
      <c r="U79" s="935"/>
      <c r="V79" s="935"/>
      <c r="W79" s="935"/>
      <c r="X79" s="935"/>
      <c r="Y79" s="935"/>
      <c r="Z79" s="935"/>
      <c r="AA79" s="935"/>
      <c r="AB79" s="935"/>
      <c r="AC79" s="915"/>
      <c r="AD79" s="586"/>
      <c r="AE79" s="915"/>
      <c r="AF79" s="915"/>
      <c r="AG79" s="915"/>
      <c r="AH79" s="1228" t="str">
        <f>INPUT!$M$10</f>
        <v>Dusun…</v>
      </c>
      <c r="AI79" s="1229"/>
      <c r="AJ79" s="1229"/>
      <c r="AK79" s="1229"/>
      <c r="AL79" s="1229"/>
      <c r="AM79" s="1229"/>
      <c r="AN79" s="1229"/>
      <c r="AO79" s="1229"/>
      <c r="AP79" s="1229"/>
      <c r="AQ79" s="1230"/>
    </row>
    <row r="80" spans="2:43" ht="21">
      <c r="B80" s="116"/>
      <c r="C80" s="586"/>
      <c r="D80" s="586"/>
      <c r="E80" s="586"/>
      <c r="F80" s="935"/>
      <c r="G80" s="935"/>
      <c r="H80" s="935"/>
      <c r="I80" s="935"/>
      <c r="J80" s="935"/>
      <c r="K80" s="935"/>
      <c r="L80" s="935"/>
      <c r="M80" s="935"/>
      <c r="N80" s="935"/>
      <c r="O80" s="935"/>
      <c r="P80" s="935"/>
      <c r="Q80" s="935"/>
      <c r="R80" s="935"/>
      <c r="S80" s="935"/>
      <c r="T80" s="935"/>
      <c r="U80" s="935"/>
      <c r="V80" s="935"/>
      <c r="W80" s="935"/>
      <c r="X80" s="935"/>
      <c r="Y80" s="935"/>
      <c r="Z80" s="935"/>
      <c r="AA80" s="935"/>
      <c r="AB80" s="935"/>
      <c r="AC80" s="915"/>
      <c r="AD80" s="586"/>
      <c r="AE80" s="915"/>
      <c r="AF80" s="915"/>
      <c r="AG80" s="915"/>
      <c r="AH80" s="1225" t="s">
        <v>238</v>
      </c>
      <c r="AI80" s="1226"/>
      <c r="AJ80" s="1226"/>
      <c r="AK80" s="1226"/>
      <c r="AL80" s="1226"/>
      <c r="AM80" s="1226"/>
      <c r="AN80" s="1231"/>
      <c r="AO80" s="1231"/>
      <c r="AP80" s="1231"/>
      <c r="AQ80" s="1232"/>
    </row>
    <row r="81" spans="2:43" ht="22" thickBot="1">
      <c r="B81" s="116"/>
      <c r="C81" s="586"/>
      <c r="D81" s="586"/>
      <c r="E81" s="586"/>
      <c r="F81" s="935"/>
      <c r="G81" s="935"/>
      <c r="H81" s="935"/>
      <c r="I81" s="935"/>
      <c r="J81" s="935"/>
      <c r="K81" s="935"/>
      <c r="L81" s="935"/>
      <c r="M81" s="935"/>
      <c r="N81" s="935"/>
      <c r="O81" s="935"/>
      <c r="P81" s="935"/>
      <c r="Q81" s="935"/>
      <c r="R81" s="935"/>
      <c r="S81" s="935"/>
      <c r="T81" s="935"/>
      <c r="U81" s="935"/>
      <c r="V81" s="935"/>
      <c r="W81" s="935"/>
      <c r="X81" s="935"/>
      <c r="Y81" s="935"/>
      <c r="Z81" s="935"/>
      <c r="AA81" s="935"/>
      <c r="AB81" s="935"/>
      <c r="AC81" s="915"/>
      <c r="AD81" s="586"/>
      <c r="AE81" s="915"/>
      <c r="AF81" s="915"/>
      <c r="AG81" s="915"/>
      <c r="AH81" s="1233" t="s">
        <v>620</v>
      </c>
      <c r="AI81" s="1234"/>
      <c r="AJ81" s="1234"/>
      <c r="AK81" s="1234"/>
      <c r="AL81" s="1234"/>
      <c r="AM81" s="1234"/>
      <c r="AN81" s="1235"/>
      <c r="AO81" s="1235"/>
      <c r="AP81" s="1235"/>
      <c r="AQ81" s="1236"/>
    </row>
    <row r="82" spans="2:43" ht="22" thickBot="1">
      <c r="B82" s="116"/>
      <c r="C82" s="586"/>
      <c r="D82" s="586"/>
      <c r="E82" s="586"/>
      <c r="F82" s="935"/>
      <c r="G82" s="935"/>
      <c r="H82" s="935"/>
      <c r="I82" s="935"/>
      <c r="J82" s="935"/>
      <c r="K82" s="935"/>
      <c r="L82" s="935"/>
      <c r="M82" s="935"/>
      <c r="N82" s="935"/>
      <c r="O82" s="935"/>
      <c r="P82" s="935"/>
      <c r="Q82" s="935"/>
      <c r="R82" s="935"/>
      <c r="S82" s="935"/>
      <c r="T82" s="935"/>
      <c r="U82" s="935"/>
      <c r="V82" s="935"/>
      <c r="W82" s="935"/>
      <c r="X82" s="935"/>
      <c r="Y82" s="935"/>
      <c r="Z82" s="935"/>
      <c r="AA82" s="935"/>
      <c r="AB82" s="935"/>
      <c r="AC82" s="915"/>
      <c r="AD82" s="586"/>
      <c r="AE82" s="915"/>
      <c r="AF82" s="915"/>
      <c r="AG82" s="915"/>
      <c r="AH82" s="1206" t="s">
        <v>239</v>
      </c>
      <c r="AI82" s="1207"/>
      <c r="AJ82" s="1207"/>
      <c r="AK82" s="1207"/>
      <c r="AL82" s="1207"/>
      <c r="AM82" s="1207"/>
      <c r="AN82" s="1207"/>
      <c r="AO82" s="1207"/>
      <c r="AP82" s="1207"/>
      <c r="AQ82" s="1208"/>
    </row>
    <row r="83" spans="2:43" ht="21">
      <c r="B83" s="116"/>
      <c r="C83" s="586"/>
      <c r="D83" s="586"/>
      <c r="E83" s="586"/>
      <c r="F83" s="935"/>
      <c r="G83" s="935"/>
      <c r="H83" s="935"/>
      <c r="I83" s="935"/>
      <c r="J83" s="935"/>
      <c r="K83" s="935"/>
      <c r="L83" s="935"/>
      <c r="M83" s="935"/>
      <c r="N83" s="935"/>
      <c r="O83" s="935"/>
      <c r="P83" s="935"/>
      <c r="Q83" s="935"/>
      <c r="R83" s="935"/>
      <c r="S83" s="935"/>
      <c r="T83" s="935"/>
      <c r="U83" s="935"/>
      <c r="V83" s="935"/>
      <c r="W83" s="935"/>
      <c r="X83" s="935"/>
      <c r="Y83" s="935"/>
      <c r="Z83" s="935"/>
      <c r="AA83" s="935"/>
      <c r="AB83" s="935"/>
      <c r="AC83" s="915"/>
      <c r="AD83" s="586"/>
      <c r="AE83" s="915"/>
      <c r="AF83" s="915"/>
      <c r="AG83" s="915"/>
      <c r="AH83" s="1209" t="s">
        <v>240</v>
      </c>
      <c r="AI83" s="1210"/>
      <c r="AJ83" s="1210"/>
      <c r="AK83" s="1210"/>
      <c r="AL83" s="1210"/>
      <c r="AM83" s="1209" t="s">
        <v>19</v>
      </c>
      <c r="AN83" s="1210"/>
      <c r="AO83" s="1210"/>
      <c r="AP83" s="1210"/>
      <c r="AQ83" s="1211"/>
    </row>
    <row r="84" spans="2:43" ht="21">
      <c r="B84" s="116"/>
      <c r="C84" s="586"/>
      <c r="D84" s="586"/>
      <c r="E84" s="586"/>
      <c r="F84" s="935"/>
      <c r="G84" s="935"/>
      <c r="H84" s="935"/>
      <c r="I84" s="935"/>
      <c r="J84" s="935"/>
      <c r="K84" s="935"/>
      <c r="L84" s="935"/>
      <c r="M84" s="935"/>
      <c r="N84" s="935"/>
      <c r="O84" s="935"/>
      <c r="P84" s="935"/>
      <c r="Q84" s="935"/>
      <c r="R84" s="935"/>
      <c r="S84" s="935"/>
      <c r="T84" s="935"/>
      <c r="U84" s="935"/>
      <c r="V84" s="935"/>
      <c r="W84" s="935"/>
      <c r="X84" s="935"/>
      <c r="Y84" s="935"/>
      <c r="Z84" s="935"/>
      <c r="AA84" s="935"/>
      <c r="AB84" s="935"/>
      <c r="AC84" s="915"/>
      <c r="AD84" s="586"/>
      <c r="AE84" s="915"/>
      <c r="AF84" s="915"/>
      <c r="AG84" s="915"/>
      <c r="AH84" s="587"/>
      <c r="AI84" s="588"/>
      <c r="AJ84" s="588"/>
      <c r="AK84" s="588"/>
      <c r="AL84" s="588"/>
      <c r="AM84" s="587"/>
      <c r="AN84" s="588"/>
      <c r="AO84" s="588"/>
      <c r="AP84" s="588"/>
      <c r="AQ84" s="589"/>
    </row>
    <row r="85" spans="2:43" ht="21">
      <c r="B85" s="116"/>
      <c r="C85" s="586"/>
      <c r="D85" s="586"/>
      <c r="E85" s="586"/>
      <c r="F85" s="935"/>
      <c r="G85" s="935"/>
      <c r="H85" s="935"/>
      <c r="I85" s="935"/>
      <c r="J85" s="935"/>
      <c r="K85" s="935"/>
      <c r="L85" s="935"/>
      <c r="M85" s="935"/>
      <c r="N85" s="935"/>
      <c r="O85" s="935"/>
      <c r="P85" s="935"/>
      <c r="Q85" s="935"/>
      <c r="R85" s="935"/>
      <c r="S85" s="935"/>
      <c r="T85" s="935"/>
      <c r="U85" s="935"/>
      <c r="V85" s="935"/>
      <c r="W85" s="935"/>
      <c r="X85" s="935"/>
      <c r="Y85" s="935"/>
      <c r="Z85" s="935"/>
      <c r="AA85" s="935"/>
      <c r="AB85" s="935"/>
      <c r="AC85" s="915"/>
      <c r="AD85" s="586"/>
      <c r="AE85" s="915"/>
      <c r="AF85" s="915"/>
      <c r="AG85" s="915"/>
      <c r="AH85" s="587"/>
      <c r="AI85" s="588"/>
      <c r="AJ85" s="588"/>
      <c r="AK85" s="588"/>
      <c r="AL85" s="588"/>
      <c r="AM85" s="587"/>
      <c r="AN85" s="588"/>
      <c r="AO85" s="588"/>
      <c r="AP85" s="588"/>
      <c r="AQ85" s="589"/>
    </row>
    <row r="86" spans="2:43" ht="22" thickBot="1">
      <c r="B86" s="120"/>
      <c r="C86" s="586"/>
      <c r="D86" s="586"/>
      <c r="E86" s="586"/>
      <c r="F86" s="935"/>
      <c r="G86" s="935"/>
      <c r="H86" s="935"/>
      <c r="I86" s="935"/>
      <c r="J86" s="935"/>
      <c r="K86" s="935"/>
      <c r="L86" s="935"/>
      <c r="M86" s="935"/>
      <c r="N86" s="935"/>
      <c r="O86" s="935"/>
      <c r="P86" s="935"/>
      <c r="Q86" s="935"/>
      <c r="R86" s="935"/>
      <c r="S86" s="935"/>
      <c r="T86" s="935"/>
      <c r="U86" s="935"/>
      <c r="V86" s="935"/>
      <c r="W86" s="935"/>
      <c r="X86" s="935"/>
      <c r="Y86" s="935"/>
      <c r="Z86" s="935"/>
      <c r="AA86" s="935"/>
      <c r="AB86" s="935"/>
      <c r="AC86" s="915"/>
      <c r="AD86" s="586"/>
      <c r="AE86" s="915"/>
      <c r="AF86" s="915"/>
      <c r="AG86" s="915"/>
      <c r="AH86" s="1237" t="str">
        <f>INPUT!$M$16</f>
        <v>Supriono</v>
      </c>
      <c r="AI86" s="1238"/>
      <c r="AJ86" s="1238"/>
      <c r="AK86" s="1238"/>
      <c r="AL86" s="1238"/>
      <c r="AM86" s="1237" t="str">
        <f>INPUT!$M$15</f>
        <v>Sujito</v>
      </c>
      <c r="AN86" s="1238"/>
      <c r="AO86" s="1238"/>
      <c r="AP86" s="1238"/>
      <c r="AQ86" s="1239"/>
    </row>
    <row r="87" spans="2:43" ht="22" thickBot="1">
      <c r="B87" s="116"/>
      <c r="C87" s="586"/>
      <c r="D87" s="586"/>
      <c r="E87" s="586"/>
      <c r="F87" s="935"/>
      <c r="G87" s="935"/>
      <c r="H87" s="935"/>
      <c r="I87" s="935"/>
      <c r="J87" s="935"/>
      <c r="K87" s="935"/>
      <c r="L87" s="935"/>
      <c r="M87" s="935"/>
      <c r="N87" s="935"/>
      <c r="O87" s="935"/>
      <c r="P87" s="935"/>
      <c r="Q87" s="935"/>
      <c r="R87" s="935"/>
      <c r="S87" s="935"/>
      <c r="T87" s="935"/>
      <c r="U87" s="935"/>
      <c r="V87" s="935"/>
      <c r="W87" s="935"/>
      <c r="X87" s="935"/>
      <c r="Y87" s="935"/>
      <c r="Z87" s="935"/>
      <c r="AA87" s="935"/>
      <c r="AB87" s="935"/>
      <c r="AC87" s="915"/>
      <c r="AD87" s="586"/>
      <c r="AE87" s="915"/>
      <c r="AF87" s="915"/>
      <c r="AG87" s="915"/>
      <c r="AH87" s="1206" t="s">
        <v>241</v>
      </c>
      <c r="AI87" s="1207"/>
      <c r="AJ87" s="1207"/>
      <c r="AK87" s="1207"/>
      <c r="AL87" s="1207"/>
      <c r="AM87" s="1207"/>
      <c r="AN87" s="1207"/>
      <c r="AO87" s="1207"/>
      <c r="AP87" s="1207"/>
      <c r="AQ87" s="1208"/>
    </row>
    <row r="88" spans="2:43" ht="20">
      <c r="B88" s="116"/>
      <c r="C88" s="586"/>
      <c r="D88" s="586"/>
      <c r="E88" s="586"/>
      <c r="F88" s="915"/>
      <c r="G88" s="915"/>
      <c r="H88" s="915"/>
      <c r="I88" s="915"/>
      <c r="J88" s="915"/>
      <c r="K88" s="915"/>
      <c r="L88" s="915"/>
      <c r="M88" s="915"/>
      <c r="N88" s="915"/>
      <c r="O88" s="915"/>
      <c r="P88" s="915"/>
      <c r="Q88" s="915"/>
      <c r="R88" s="915"/>
      <c r="S88" s="915"/>
      <c r="T88" s="915"/>
      <c r="U88" s="915"/>
      <c r="V88" s="915"/>
      <c r="W88" s="915"/>
      <c r="X88" s="915"/>
      <c r="Y88" s="915"/>
      <c r="Z88" s="915"/>
      <c r="AA88" s="915"/>
      <c r="AB88" s="915"/>
      <c r="AC88" s="915"/>
      <c r="AD88" s="586"/>
      <c r="AE88" s="915"/>
      <c r="AF88" s="915"/>
      <c r="AG88" s="915"/>
      <c r="AH88" s="1209" t="str">
        <f>INPUT!$C$14</f>
        <v>Tenaga Ahli Teknik</v>
      </c>
      <c r="AI88" s="1210"/>
      <c r="AJ88" s="1210"/>
      <c r="AK88" s="1210"/>
      <c r="AL88" s="1210"/>
      <c r="AM88" s="1210"/>
      <c r="AN88" s="1210"/>
      <c r="AO88" s="1210"/>
      <c r="AP88" s="1210"/>
      <c r="AQ88" s="1211"/>
    </row>
    <row r="89" spans="2:43" ht="20">
      <c r="B89" s="116"/>
      <c r="C89" s="586"/>
      <c r="D89" s="586"/>
      <c r="E89" s="119"/>
      <c r="F89" s="917"/>
      <c r="G89" s="918"/>
      <c r="H89" s="919"/>
      <c r="I89" s="915"/>
      <c r="J89" s="915"/>
      <c r="K89" s="915"/>
      <c r="L89" s="915"/>
      <c r="M89" s="915"/>
      <c r="N89" s="915"/>
      <c r="O89" s="915"/>
      <c r="P89" s="930"/>
      <c r="Q89" s="930"/>
      <c r="R89" s="915"/>
      <c r="S89" s="915"/>
      <c r="T89" s="915"/>
      <c r="U89" s="915"/>
      <c r="V89" s="915"/>
      <c r="W89" s="915"/>
      <c r="X89" s="919"/>
      <c r="Y89" s="918"/>
      <c r="Z89" s="917"/>
      <c r="AA89" s="917"/>
      <c r="AB89" s="915"/>
      <c r="AC89" s="915"/>
      <c r="AD89" s="586"/>
      <c r="AE89" s="915"/>
      <c r="AF89" s="915"/>
      <c r="AG89" s="915"/>
      <c r="AH89" s="587"/>
      <c r="AI89" s="588"/>
      <c r="AJ89" s="588"/>
      <c r="AK89" s="588"/>
      <c r="AL89" s="588"/>
      <c r="AM89" s="588"/>
      <c r="AN89" s="588"/>
      <c r="AO89" s="588"/>
      <c r="AP89" s="588"/>
      <c r="AQ89" s="589"/>
    </row>
    <row r="90" spans="2:43" ht="20">
      <c r="B90" s="116"/>
      <c r="C90" s="586"/>
      <c r="D90" s="586"/>
      <c r="E90" s="586"/>
      <c r="F90" s="915"/>
      <c r="G90" s="915"/>
      <c r="H90" s="915"/>
      <c r="I90" s="915"/>
      <c r="J90" s="915"/>
      <c r="K90" s="915"/>
      <c r="L90" s="915"/>
      <c r="M90" s="915"/>
      <c r="N90" s="915"/>
      <c r="O90" s="915"/>
      <c r="P90" s="930"/>
      <c r="Q90" s="930"/>
      <c r="R90" s="915"/>
      <c r="S90" s="915"/>
      <c r="T90" s="915"/>
      <c r="U90" s="915"/>
      <c r="V90" s="915"/>
      <c r="W90" s="915"/>
      <c r="X90" s="915"/>
      <c r="Y90" s="915"/>
      <c r="Z90" s="915"/>
      <c r="AA90" s="915"/>
      <c r="AB90" s="915"/>
      <c r="AC90" s="915"/>
      <c r="AD90" s="586"/>
      <c r="AE90" s="915"/>
      <c r="AF90" s="915"/>
      <c r="AG90" s="915"/>
      <c r="AH90" s="587"/>
      <c r="AI90" s="588"/>
      <c r="AJ90" s="588"/>
      <c r="AK90" s="588"/>
      <c r="AL90" s="588"/>
      <c r="AM90" s="588"/>
      <c r="AN90" s="588"/>
      <c r="AO90" s="588"/>
      <c r="AP90" s="588"/>
      <c r="AQ90" s="589"/>
    </row>
    <row r="91" spans="2:43" ht="20">
      <c r="B91" s="116"/>
      <c r="C91" s="586"/>
      <c r="D91" s="586"/>
      <c r="E91" s="586"/>
      <c r="F91" s="915"/>
      <c r="G91" s="915"/>
      <c r="H91" s="915"/>
      <c r="I91" s="920"/>
      <c r="J91" s="920"/>
      <c r="K91" s="920"/>
      <c r="L91" s="920"/>
      <c r="M91" s="920"/>
      <c r="N91" s="915"/>
      <c r="O91" s="915"/>
      <c r="P91" s="915"/>
      <c r="Q91" s="915"/>
      <c r="R91" s="920"/>
      <c r="S91" s="920"/>
      <c r="T91" s="920"/>
      <c r="U91" s="920"/>
      <c r="V91" s="920"/>
      <c r="W91" s="915"/>
      <c r="X91" s="915"/>
      <c r="Y91" s="915"/>
      <c r="Z91" s="915"/>
      <c r="AA91" s="915"/>
      <c r="AB91" s="915"/>
      <c r="AC91" s="915"/>
      <c r="AD91" s="586"/>
      <c r="AE91" s="915"/>
      <c r="AF91" s="915"/>
      <c r="AG91" s="915"/>
      <c r="AH91" s="587"/>
      <c r="AI91" s="588"/>
      <c r="AJ91" s="588"/>
      <c r="AK91" s="588"/>
      <c r="AL91" s="588"/>
      <c r="AM91" s="588"/>
      <c r="AN91" s="588"/>
      <c r="AO91" s="588"/>
      <c r="AP91" s="588"/>
      <c r="AQ91" s="589"/>
    </row>
    <row r="92" spans="2:43" ht="21" thickBot="1">
      <c r="B92" s="116"/>
      <c r="C92" s="586"/>
      <c r="D92" s="586"/>
      <c r="E92" s="586"/>
      <c r="F92" s="915"/>
      <c r="G92" s="915"/>
      <c r="H92" s="915"/>
      <c r="I92" s="915"/>
      <c r="J92" s="915"/>
      <c r="K92" s="915"/>
      <c r="L92" s="915"/>
      <c r="M92" s="915"/>
      <c r="N92" s="915"/>
      <c r="O92" s="915"/>
      <c r="P92" s="915"/>
      <c r="Q92" s="915"/>
      <c r="R92" s="915"/>
      <c r="S92" s="915"/>
      <c r="T92" s="915"/>
      <c r="U92" s="915"/>
      <c r="V92" s="915"/>
      <c r="W92" s="915"/>
      <c r="X92" s="915"/>
      <c r="Y92" s="915"/>
      <c r="Z92" s="915"/>
      <c r="AA92" s="915"/>
      <c r="AB92" s="915"/>
      <c r="AC92" s="915"/>
      <c r="AD92" s="586"/>
      <c r="AE92" s="915"/>
      <c r="AF92" s="915"/>
      <c r="AG92" s="915"/>
      <c r="AH92" s="1212" t="s">
        <v>18</v>
      </c>
      <c r="AI92" s="1213"/>
      <c r="AJ92" s="1213"/>
      <c r="AK92" s="1213"/>
      <c r="AL92" s="1213"/>
      <c r="AM92" s="1213"/>
      <c r="AN92" s="1213"/>
      <c r="AO92" s="1213"/>
      <c r="AP92" s="1213"/>
      <c r="AQ92" s="1214"/>
    </row>
    <row r="93" spans="2:43" ht="21" thickBot="1">
      <c r="B93" s="116"/>
      <c r="C93" s="586"/>
      <c r="D93" s="586"/>
      <c r="E93" s="586"/>
      <c r="F93" s="915"/>
      <c r="G93" s="915"/>
      <c r="H93" s="915"/>
      <c r="I93" s="915"/>
      <c r="J93" s="915"/>
      <c r="K93" s="921"/>
      <c r="L93" s="915"/>
      <c r="M93" s="915"/>
      <c r="N93" s="915"/>
      <c r="O93" s="915"/>
      <c r="P93" s="915"/>
      <c r="Q93" s="931"/>
      <c r="R93" s="931"/>
      <c r="S93" s="922"/>
      <c r="T93" s="922"/>
      <c r="U93" s="923"/>
      <c r="V93" s="915"/>
      <c r="W93" s="915"/>
      <c r="X93" s="915"/>
      <c r="Y93" s="915"/>
      <c r="Z93" s="915"/>
      <c r="AA93" s="915"/>
      <c r="AB93" s="915"/>
      <c r="AC93" s="915"/>
      <c r="AD93" s="586"/>
      <c r="AE93" s="915"/>
      <c r="AF93" s="915"/>
      <c r="AG93" s="915"/>
      <c r="AH93" s="1206" t="s">
        <v>242</v>
      </c>
      <c r="AI93" s="1207"/>
      <c r="AJ93" s="1207"/>
      <c r="AK93" s="1207"/>
      <c r="AL93" s="1207"/>
      <c r="AM93" s="1207"/>
      <c r="AN93" s="1207"/>
      <c r="AO93" s="1207"/>
      <c r="AP93" s="1207"/>
      <c r="AQ93" s="1208"/>
    </row>
    <row r="94" spans="2:43" ht="20">
      <c r="B94" s="116"/>
      <c r="C94" s="586"/>
      <c r="D94" s="586"/>
      <c r="E94" s="586"/>
      <c r="F94" s="915"/>
      <c r="G94" s="915"/>
      <c r="H94" s="915"/>
      <c r="I94" s="915"/>
      <c r="J94" s="915"/>
      <c r="K94" s="915"/>
      <c r="L94" s="915"/>
      <c r="M94" s="915"/>
      <c r="N94" s="915"/>
      <c r="O94" s="915"/>
      <c r="P94" s="924"/>
      <c r="Q94" s="915"/>
      <c r="R94" s="915"/>
      <c r="S94" s="915"/>
      <c r="T94" s="915"/>
      <c r="U94" s="915"/>
      <c r="V94" s="915"/>
      <c r="W94" s="915"/>
      <c r="X94" s="915"/>
      <c r="Y94" s="915"/>
      <c r="Z94" s="915"/>
      <c r="AA94" s="915"/>
      <c r="AB94" s="915"/>
      <c r="AC94" s="915"/>
      <c r="AD94" s="586"/>
      <c r="AE94" s="915"/>
      <c r="AF94" s="915"/>
      <c r="AG94" s="915"/>
      <c r="AH94" s="1209" t="str">
        <f>INPUT!$C$13</f>
        <v>Kepala Desa</v>
      </c>
      <c r="AI94" s="1210"/>
      <c r="AJ94" s="1210"/>
      <c r="AK94" s="1210"/>
      <c r="AL94" s="1210"/>
      <c r="AM94" s="1210"/>
      <c r="AN94" s="1210"/>
      <c r="AO94" s="1210"/>
      <c r="AP94" s="1210"/>
      <c r="AQ94" s="1211"/>
    </row>
    <row r="95" spans="2:43" ht="20">
      <c r="B95" s="116"/>
      <c r="C95" s="586"/>
      <c r="D95" s="586"/>
      <c r="E95" s="586"/>
      <c r="F95" s="915"/>
      <c r="G95" s="915"/>
      <c r="H95" s="915"/>
      <c r="I95" s="915"/>
      <c r="J95" s="915"/>
      <c r="K95" s="915"/>
      <c r="L95" s="915"/>
      <c r="M95" s="915"/>
      <c r="N95" s="915"/>
      <c r="O95" s="915"/>
      <c r="P95" s="915"/>
      <c r="Q95" s="915"/>
      <c r="R95" s="915"/>
      <c r="S95" s="915"/>
      <c r="T95" s="915"/>
      <c r="U95" s="915"/>
      <c r="V95" s="915"/>
      <c r="W95" s="915"/>
      <c r="X95" s="915"/>
      <c r="Y95" s="915"/>
      <c r="Z95" s="915"/>
      <c r="AA95" s="915"/>
      <c r="AB95" s="915"/>
      <c r="AC95" s="915"/>
      <c r="AD95" s="586"/>
      <c r="AE95" s="915"/>
      <c r="AF95" s="915"/>
      <c r="AG95" s="915"/>
      <c r="AH95" s="587"/>
      <c r="AI95" s="588"/>
      <c r="AJ95" s="588"/>
      <c r="AK95" s="588"/>
      <c r="AL95" s="588"/>
      <c r="AM95" s="588"/>
      <c r="AN95" s="588"/>
      <c r="AO95" s="588"/>
      <c r="AP95" s="588"/>
      <c r="AQ95" s="589"/>
    </row>
    <row r="96" spans="2:43" ht="20">
      <c r="B96" s="116"/>
      <c r="C96" s="586"/>
      <c r="D96" s="586"/>
      <c r="E96" s="586"/>
      <c r="F96" s="915"/>
      <c r="G96" s="915"/>
      <c r="H96" s="915"/>
      <c r="I96" s="915"/>
      <c r="J96" s="915"/>
      <c r="K96" s="915"/>
      <c r="L96" s="915"/>
      <c r="M96" s="915"/>
      <c r="N96" s="915"/>
      <c r="O96" s="915"/>
      <c r="P96" s="915"/>
      <c r="Q96" s="915"/>
      <c r="R96" s="915"/>
      <c r="S96" s="915"/>
      <c r="T96" s="915"/>
      <c r="U96" s="915"/>
      <c r="V96" s="915"/>
      <c r="W96" s="915"/>
      <c r="X96" s="915"/>
      <c r="Y96" s="915"/>
      <c r="Z96" s="915"/>
      <c r="AA96" s="915"/>
      <c r="AB96" s="915"/>
      <c r="AC96" s="936"/>
      <c r="AD96" s="586"/>
      <c r="AE96" s="923"/>
      <c r="AF96" s="915"/>
      <c r="AG96" s="915"/>
      <c r="AH96" s="587"/>
      <c r="AI96" s="588"/>
      <c r="AJ96" s="588"/>
      <c r="AK96" s="588"/>
      <c r="AL96" s="588"/>
      <c r="AM96" s="588"/>
      <c r="AN96" s="588"/>
      <c r="AO96" s="588"/>
      <c r="AP96" s="588"/>
      <c r="AQ96" s="589"/>
    </row>
    <row r="97" spans="2:43" ht="20">
      <c r="B97" s="116"/>
      <c r="C97" s="586"/>
      <c r="D97" s="586"/>
      <c r="E97" s="586"/>
      <c r="F97" s="915"/>
      <c r="G97" s="915"/>
      <c r="H97" s="915"/>
      <c r="I97" s="915"/>
      <c r="J97" s="915"/>
      <c r="K97" s="915"/>
      <c r="L97" s="915"/>
      <c r="M97" s="915"/>
      <c r="N97" s="915"/>
      <c r="O97" s="915"/>
      <c r="P97" s="915"/>
      <c r="Q97" s="915"/>
      <c r="R97" s="915"/>
      <c r="S97" s="915"/>
      <c r="T97" s="915"/>
      <c r="U97" s="915"/>
      <c r="V97" s="915"/>
      <c r="W97" s="915"/>
      <c r="X97" s="915"/>
      <c r="Y97" s="915"/>
      <c r="Z97" s="915"/>
      <c r="AA97" s="915"/>
      <c r="AB97" s="915"/>
      <c r="AC97" s="915"/>
      <c r="AD97" s="586"/>
      <c r="AE97" s="915"/>
      <c r="AF97" s="915"/>
      <c r="AG97" s="915"/>
      <c r="AH97" s="1215" t="str">
        <f>INPUT!$M$13</f>
        <v>Ulfa Hidayah,SE</v>
      </c>
      <c r="AI97" s="1216"/>
      <c r="AJ97" s="1216"/>
      <c r="AK97" s="1216"/>
      <c r="AL97" s="1216"/>
      <c r="AM97" s="1216"/>
      <c r="AN97" s="1216"/>
      <c r="AO97" s="1216"/>
      <c r="AP97" s="1216"/>
      <c r="AQ97" s="1217"/>
    </row>
    <row r="98" spans="2:43" ht="21" thickBot="1">
      <c r="B98" s="116"/>
      <c r="C98" s="586"/>
      <c r="D98" s="586"/>
      <c r="E98" s="586"/>
      <c r="F98" s="915"/>
      <c r="G98" s="915"/>
      <c r="H98" s="915"/>
      <c r="I98" s="915"/>
      <c r="J98" s="915"/>
      <c r="K98" s="915"/>
      <c r="L98" s="915"/>
      <c r="M98" s="915"/>
      <c r="N98" s="925"/>
      <c r="O98" s="926"/>
      <c r="P98" s="926"/>
      <c r="Q98" s="926"/>
      <c r="R98" s="932"/>
      <c r="S98" s="933"/>
      <c r="T98" s="926"/>
      <c r="U98" s="915"/>
      <c r="V98" s="915"/>
      <c r="W98" s="915"/>
      <c r="X98" s="915"/>
      <c r="Y98" s="915"/>
      <c r="Z98" s="915"/>
      <c r="AA98" s="915"/>
      <c r="AB98" s="915"/>
      <c r="AC98" s="915"/>
      <c r="AD98" s="586"/>
      <c r="AE98" s="915"/>
      <c r="AF98" s="915"/>
      <c r="AG98" s="915"/>
      <c r="AH98" s="1218"/>
      <c r="AI98" s="1219"/>
      <c r="AJ98" s="1219"/>
      <c r="AK98" s="1219"/>
      <c r="AL98" s="1219"/>
      <c r="AM98" s="1219"/>
      <c r="AN98" s="1220"/>
      <c r="AO98" s="1220"/>
      <c r="AP98" s="1220"/>
      <c r="AQ98" s="1221"/>
    </row>
    <row r="99" spans="2:43" ht="15" thickBot="1">
      <c r="B99" s="937"/>
      <c r="C99" s="121"/>
      <c r="D99" s="121"/>
      <c r="E99" s="121"/>
      <c r="F99" s="121"/>
      <c r="G99" s="927"/>
      <c r="H99" s="927"/>
      <c r="I99" s="927"/>
      <c r="J99" s="927"/>
      <c r="K99" s="1222"/>
      <c r="L99" s="1222"/>
      <c r="M99" s="927"/>
      <c r="N99" s="927"/>
      <c r="O99" s="927"/>
      <c r="P99" s="927"/>
      <c r="Q99" s="927"/>
      <c r="R99" s="927"/>
      <c r="S99" s="927"/>
      <c r="T99" s="927"/>
      <c r="U99" s="927"/>
      <c r="V99" s="927"/>
      <c r="W99" s="927"/>
      <c r="X99" s="927"/>
      <c r="Y99" s="927"/>
      <c r="Z99" s="927"/>
      <c r="AA99" s="927"/>
      <c r="AB99" s="927"/>
      <c r="AC99" s="927"/>
      <c r="AD99" s="927"/>
      <c r="AE99" s="927"/>
      <c r="AF99" s="927"/>
      <c r="AG99" s="927"/>
      <c r="AH99" s="1206" t="s">
        <v>243</v>
      </c>
      <c r="AI99" s="1207"/>
      <c r="AJ99" s="1207"/>
      <c r="AK99" s="1207"/>
      <c r="AL99" s="1207"/>
      <c r="AM99" s="1207"/>
      <c r="AN99" s="1223"/>
      <c r="AO99" s="1223"/>
      <c r="AP99" s="1223"/>
      <c r="AQ99" s="1224"/>
    </row>
    <row r="100" spans="2:43" ht="14" thickBot="1"/>
    <row r="101" spans="2:43">
      <c r="B101" s="114"/>
      <c r="C101" s="115"/>
      <c r="D101" s="115"/>
      <c r="E101" s="115"/>
      <c r="F101" s="115"/>
      <c r="G101" s="115"/>
      <c r="H101" s="115"/>
      <c r="I101" s="115"/>
      <c r="J101" s="115"/>
      <c r="K101" s="115"/>
      <c r="L101" s="115"/>
      <c r="M101" s="115"/>
      <c r="N101" s="115"/>
      <c r="O101" s="122"/>
      <c r="P101" s="115"/>
      <c r="Q101" s="115"/>
      <c r="R101" s="115"/>
      <c r="S101" s="115"/>
      <c r="T101" s="115"/>
      <c r="U101" s="115"/>
      <c r="V101" s="115"/>
      <c r="W101" s="115"/>
      <c r="X101" s="115"/>
      <c r="Y101" s="115"/>
      <c r="Z101" s="115"/>
      <c r="AA101" s="115"/>
      <c r="AB101" s="115"/>
      <c r="AC101" s="115"/>
      <c r="AD101" s="115"/>
      <c r="AE101" s="115"/>
      <c r="AF101" s="115"/>
      <c r="AG101" s="115"/>
      <c r="AH101" s="124"/>
      <c r="AI101" s="125"/>
      <c r="AJ101" s="125"/>
      <c r="AK101" s="125"/>
      <c r="AL101" s="125"/>
      <c r="AM101" s="125"/>
      <c r="AN101" s="125"/>
      <c r="AO101" s="125"/>
      <c r="AP101" s="125"/>
      <c r="AQ101" s="127"/>
    </row>
    <row r="102" spans="2:43" ht="20">
      <c r="B102" s="116"/>
      <c r="C102" s="586"/>
      <c r="D102" s="117"/>
      <c r="E102" s="586"/>
      <c r="F102" s="118"/>
      <c r="G102" s="915"/>
      <c r="H102" s="915"/>
      <c r="I102" s="915"/>
      <c r="J102" s="915"/>
      <c r="K102" s="915"/>
      <c r="L102" s="915"/>
      <c r="M102" s="915"/>
      <c r="N102" s="915"/>
      <c r="O102" s="915"/>
      <c r="P102" s="915"/>
      <c r="Q102" s="915"/>
      <c r="R102" s="915"/>
      <c r="S102" s="915"/>
      <c r="T102" s="915"/>
      <c r="U102" s="915"/>
      <c r="V102" s="915"/>
      <c r="W102" s="915"/>
      <c r="X102" s="915"/>
      <c r="Y102" s="915"/>
      <c r="Z102" s="916"/>
      <c r="AA102" s="915"/>
      <c r="AB102" s="915"/>
      <c r="AC102" s="915"/>
      <c r="AD102" s="915"/>
      <c r="AE102" s="915"/>
      <c r="AF102" s="915"/>
      <c r="AG102" s="915"/>
      <c r="AH102" s="126"/>
      <c r="AI102" s="123"/>
      <c r="AJ102" s="123"/>
      <c r="AK102" s="123"/>
      <c r="AL102" s="123"/>
      <c r="AM102" s="123"/>
      <c r="AN102" s="123"/>
      <c r="AO102" s="123"/>
      <c r="AP102" s="123"/>
      <c r="AQ102" s="128"/>
    </row>
    <row r="103" spans="2:43" ht="21" thickBot="1">
      <c r="B103" s="116"/>
      <c r="C103" s="586"/>
      <c r="D103" s="586"/>
      <c r="E103" s="586"/>
      <c r="F103" s="915"/>
      <c r="G103" s="915"/>
      <c r="H103" s="915"/>
      <c r="I103" s="915"/>
      <c r="J103" s="915"/>
      <c r="K103" s="915"/>
      <c r="L103" s="915"/>
      <c r="M103" s="915"/>
      <c r="N103" s="915"/>
      <c r="O103" s="915"/>
      <c r="P103" s="915"/>
      <c r="Q103" s="915"/>
      <c r="R103" s="915"/>
      <c r="S103" s="915"/>
      <c r="T103" s="915"/>
      <c r="U103" s="915"/>
      <c r="V103" s="915"/>
      <c r="W103" s="915"/>
      <c r="X103" s="915"/>
      <c r="Y103" s="915"/>
      <c r="Z103" s="915"/>
      <c r="AA103" s="915"/>
      <c r="AB103" s="915"/>
      <c r="AC103" s="915"/>
      <c r="AD103" s="586"/>
      <c r="AE103" s="915"/>
      <c r="AF103" s="915"/>
      <c r="AG103" s="915"/>
      <c r="AH103" s="126"/>
      <c r="AI103" s="123"/>
      <c r="AJ103" s="123"/>
      <c r="AK103" s="123"/>
      <c r="AL103" s="123"/>
      <c r="AM103" s="123"/>
      <c r="AN103" s="129"/>
      <c r="AO103" s="129"/>
      <c r="AP103" s="129"/>
      <c r="AQ103" s="934"/>
    </row>
    <row r="104" spans="2:43" ht="21" thickBot="1">
      <c r="B104" s="116"/>
      <c r="C104" s="586"/>
      <c r="D104" s="586"/>
      <c r="E104" s="586"/>
      <c r="F104" s="915"/>
      <c r="G104" s="915"/>
      <c r="H104" s="915"/>
      <c r="I104" s="915"/>
      <c r="J104" s="915"/>
      <c r="K104" s="915"/>
      <c r="L104" s="915"/>
      <c r="M104" s="915"/>
      <c r="N104" s="915"/>
      <c r="O104" s="915"/>
      <c r="P104" s="915"/>
      <c r="Q104" s="915"/>
      <c r="R104" s="915"/>
      <c r="S104" s="915"/>
      <c r="T104" s="915"/>
      <c r="U104" s="915"/>
      <c r="V104" s="915"/>
      <c r="W104" s="915"/>
      <c r="X104" s="915"/>
      <c r="Y104" s="915"/>
      <c r="Z104" s="915"/>
      <c r="AA104" s="915"/>
      <c r="AB104" s="915"/>
      <c r="AC104" s="915"/>
      <c r="AD104" s="586"/>
      <c r="AE104" s="915"/>
      <c r="AF104" s="915"/>
      <c r="AG104" s="915"/>
      <c r="AH104" s="1240" t="str">
        <f>INPUT!C105&amp;" "&amp;INPUT!M105</f>
        <v xml:space="preserve"> </v>
      </c>
      <c r="AI104" s="1241"/>
      <c r="AJ104" s="1241"/>
      <c r="AK104" s="1241"/>
      <c r="AL104" s="1241"/>
      <c r="AM104" s="1241"/>
      <c r="AN104" s="1223"/>
      <c r="AO104" s="1223"/>
      <c r="AP104" s="1223"/>
      <c r="AQ104" s="1224"/>
    </row>
    <row r="105" spans="2:43" ht="22" thickBot="1">
      <c r="B105" s="116"/>
      <c r="C105" s="586"/>
      <c r="D105" s="586"/>
      <c r="E105" s="586"/>
      <c r="F105" s="935"/>
      <c r="G105" s="935"/>
      <c r="H105" s="935"/>
      <c r="I105" s="935"/>
      <c r="J105" s="935"/>
      <c r="K105" s="935"/>
      <c r="L105" s="935"/>
      <c r="M105" s="935"/>
      <c r="N105" s="935"/>
      <c r="O105" s="935"/>
      <c r="P105" s="935"/>
      <c r="Q105" s="935"/>
      <c r="R105" s="935"/>
      <c r="S105" s="935"/>
      <c r="T105" s="935"/>
      <c r="U105" s="935"/>
      <c r="V105" s="935"/>
      <c r="W105" s="935"/>
      <c r="X105" s="935"/>
      <c r="Y105" s="935"/>
      <c r="Z105" s="935"/>
      <c r="AA105" s="935"/>
      <c r="AB105" s="935"/>
      <c r="AC105" s="915"/>
      <c r="AD105" s="586"/>
      <c r="AE105" s="915"/>
      <c r="AF105" s="915"/>
      <c r="AG105" s="915"/>
      <c r="AH105" s="1240" t="str">
        <f>INPUT!$C$7&amp;" "&amp;INPUT!$M$7</f>
        <v>Kabupaten Monokwari</v>
      </c>
      <c r="AI105" s="1241"/>
      <c r="AJ105" s="1241"/>
      <c r="AK105" s="1241"/>
      <c r="AL105" s="1241"/>
      <c r="AM105" s="1241"/>
      <c r="AN105" s="1223"/>
      <c r="AO105" s="1223"/>
      <c r="AP105" s="1223"/>
      <c r="AQ105" s="1224"/>
    </row>
    <row r="106" spans="2:43" ht="22" thickBot="1">
      <c r="B106" s="116"/>
      <c r="C106" s="965"/>
      <c r="D106" s="965"/>
      <c r="E106" s="966"/>
      <c r="F106" s="967"/>
      <c r="G106" s="967"/>
      <c r="H106" s="935"/>
      <c r="I106" s="935"/>
      <c r="J106" s="935"/>
      <c r="K106" s="935"/>
      <c r="L106" s="935"/>
      <c r="M106" s="935"/>
      <c r="N106" s="935"/>
      <c r="O106" s="935"/>
      <c r="P106" s="935"/>
      <c r="Q106" s="935"/>
      <c r="R106" s="935"/>
      <c r="S106" s="935"/>
      <c r="T106" s="935"/>
      <c r="U106" s="935"/>
      <c r="V106" s="935"/>
      <c r="W106" s="935"/>
      <c r="X106" s="935"/>
      <c r="Y106" s="935"/>
      <c r="Z106" s="935"/>
      <c r="AA106" s="935"/>
      <c r="AB106" s="935"/>
      <c r="AC106" s="915"/>
      <c r="AD106" s="586"/>
      <c r="AE106" s="915"/>
      <c r="AF106" s="915"/>
      <c r="AG106" s="915"/>
      <c r="AH106" s="1240" t="str">
        <f>INPUT!$C$8&amp;" "&amp;INPUT!$M$8</f>
        <v>Kecamatan aaaaa</v>
      </c>
      <c r="AI106" s="1241"/>
      <c r="AJ106" s="1241"/>
      <c r="AK106" s="1241"/>
      <c r="AL106" s="1241"/>
      <c r="AM106" s="1241"/>
      <c r="AN106" s="1242"/>
      <c r="AO106" s="1242"/>
      <c r="AP106" s="1242"/>
      <c r="AQ106" s="1243"/>
    </row>
    <row r="107" spans="2:43" ht="21">
      <c r="B107" s="116"/>
      <c r="C107" s="965"/>
      <c r="D107" s="965"/>
      <c r="E107" s="1258"/>
      <c r="F107" s="1258"/>
      <c r="G107" s="967"/>
      <c r="H107" s="935"/>
      <c r="I107" s="935"/>
      <c r="J107" s="935"/>
      <c r="K107" s="935"/>
      <c r="L107" s="935"/>
      <c r="M107" s="935"/>
      <c r="N107" s="935"/>
      <c r="O107" s="935"/>
      <c r="P107" s="935"/>
      <c r="Q107" s="935"/>
      <c r="R107" s="935"/>
      <c r="S107" s="935"/>
      <c r="T107" s="935"/>
      <c r="U107" s="935"/>
      <c r="V107" s="935"/>
      <c r="W107" s="935"/>
      <c r="X107" s="935"/>
      <c r="Y107" s="935"/>
      <c r="Z107" s="935"/>
      <c r="AA107" s="935"/>
      <c r="AB107" s="935"/>
      <c r="AC107" s="915"/>
      <c r="AD107" s="586"/>
      <c r="AE107" s="915"/>
      <c r="AF107" s="915"/>
      <c r="AG107" s="915"/>
      <c r="AH107" s="1225" t="s">
        <v>236</v>
      </c>
      <c r="AI107" s="1226"/>
      <c r="AJ107" s="1226"/>
      <c r="AK107" s="1226"/>
      <c r="AL107" s="1226"/>
      <c r="AM107" s="1226"/>
      <c r="AN107" s="1244"/>
      <c r="AO107" s="1244"/>
      <c r="AP107" s="1244"/>
      <c r="AQ107" s="1245"/>
    </row>
    <row r="108" spans="2:43" ht="22" thickBot="1">
      <c r="B108" s="116"/>
      <c r="C108" s="965"/>
      <c r="D108" s="965"/>
      <c r="E108" s="1256">
        <f>'Bronjong 1'!$J$64</f>
        <v>0</v>
      </c>
      <c r="F108" s="1256"/>
      <c r="G108" s="967"/>
      <c r="H108" s="935"/>
      <c r="I108" s="935"/>
      <c r="J108" s="935"/>
      <c r="K108" s="935"/>
      <c r="L108" s="935"/>
      <c r="M108" s="935"/>
      <c r="N108" s="935"/>
      <c r="O108" s="935"/>
      <c r="P108" s="935"/>
      <c r="Q108" s="935"/>
      <c r="R108" s="935"/>
      <c r="S108" s="935"/>
      <c r="T108" s="935"/>
      <c r="U108" s="935"/>
      <c r="V108" s="935"/>
      <c r="W108" s="935"/>
      <c r="X108" s="935"/>
      <c r="Y108" s="935"/>
      <c r="Z108" s="935"/>
      <c r="AA108" s="935"/>
      <c r="AB108" s="935"/>
      <c r="AC108" s="915"/>
      <c r="AD108" s="586"/>
      <c r="AE108" s="915"/>
      <c r="AF108" s="915"/>
      <c r="AG108" s="915"/>
      <c r="AH108" s="1228" t="str">
        <f>INPUT!$M$9</f>
        <v>bbb</v>
      </c>
      <c r="AI108" s="1229"/>
      <c r="AJ108" s="1229"/>
      <c r="AK108" s="1229"/>
      <c r="AL108" s="1229"/>
      <c r="AM108" s="1229"/>
      <c r="AN108" s="1229"/>
      <c r="AO108" s="1229"/>
      <c r="AP108" s="1229"/>
      <c r="AQ108" s="1230"/>
    </row>
    <row r="109" spans="2:43" ht="21">
      <c r="B109" s="116"/>
      <c r="C109" s="965"/>
      <c r="D109" s="965"/>
      <c r="E109" s="1252"/>
      <c r="F109" s="1252"/>
      <c r="G109" s="967"/>
      <c r="H109" s="935"/>
      <c r="I109" s="935"/>
      <c r="J109" s="935"/>
      <c r="K109" s="935"/>
      <c r="L109" s="935"/>
      <c r="M109" s="935"/>
      <c r="N109" s="1257">
        <f>'Bronjong 1'!$Q$66</f>
        <v>0</v>
      </c>
      <c r="O109" s="1257"/>
      <c r="P109" s="935"/>
      <c r="Q109" s="935"/>
      <c r="R109" s="935"/>
      <c r="S109" s="935"/>
      <c r="T109" s="935"/>
      <c r="U109" s="935"/>
      <c r="V109" s="935"/>
      <c r="W109" s="935"/>
      <c r="X109" s="935"/>
      <c r="Y109" s="935"/>
      <c r="Z109" s="935"/>
      <c r="AA109" s="935"/>
      <c r="AB109" s="935"/>
      <c r="AC109" s="915"/>
      <c r="AD109" s="586"/>
      <c r="AE109" s="915"/>
      <c r="AF109" s="915"/>
      <c r="AG109" s="915"/>
      <c r="AH109" s="1225" t="s">
        <v>237</v>
      </c>
      <c r="AI109" s="1226"/>
      <c r="AJ109" s="1226"/>
      <c r="AK109" s="1226"/>
      <c r="AL109" s="1226"/>
      <c r="AM109" s="1226"/>
      <c r="AN109" s="1244"/>
      <c r="AO109" s="1244"/>
      <c r="AP109" s="1244"/>
      <c r="AQ109" s="1245"/>
    </row>
    <row r="110" spans="2:43" ht="22" thickBot="1">
      <c r="B110" s="116"/>
      <c r="C110" s="965"/>
      <c r="D110" s="965"/>
      <c r="E110" s="1252"/>
      <c r="F110" s="1252"/>
      <c r="G110" s="967"/>
      <c r="H110" s="935"/>
      <c r="I110" s="935"/>
      <c r="J110" s="935"/>
      <c r="K110" s="935"/>
      <c r="L110" s="935"/>
      <c r="M110" s="935"/>
      <c r="N110" s="935"/>
      <c r="O110" s="935"/>
      <c r="P110" s="935"/>
      <c r="Q110" s="935"/>
      <c r="R110" s="935"/>
      <c r="S110" s="935"/>
      <c r="T110" s="935"/>
      <c r="U110" s="935"/>
      <c r="V110" s="935"/>
      <c r="W110" s="935"/>
      <c r="X110" s="935"/>
      <c r="Y110" s="935"/>
      <c r="Z110" s="935"/>
      <c r="AA110" s="935"/>
      <c r="AB110" s="935"/>
      <c r="AC110" s="915"/>
      <c r="AD110" s="586"/>
      <c r="AE110" s="915"/>
      <c r="AF110" s="915"/>
      <c r="AG110" s="915"/>
      <c r="AH110" s="1228" t="str">
        <f>INPUT!$M$19</f>
        <v>Rumah Sehat</v>
      </c>
      <c r="AI110" s="1229"/>
      <c r="AJ110" s="1229"/>
      <c r="AK110" s="1229"/>
      <c r="AL110" s="1229"/>
      <c r="AM110" s="1229"/>
      <c r="AN110" s="1220"/>
      <c r="AO110" s="1220"/>
      <c r="AP110" s="1220"/>
      <c r="AQ110" s="1221"/>
    </row>
    <row r="111" spans="2:43" ht="21">
      <c r="B111" s="116"/>
      <c r="C111" s="965"/>
      <c r="D111" s="965"/>
      <c r="E111" s="1252"/>
      <c r="F111" s="1252"/>
      <c r="G111" s="967"/>
      <c r="H111" s="935"/>
      <c r="I111" s="935"/>
      <c r="J111" s="935"/>
      <c r="K111" s="935"/>
      <c r="L111" s="935"/>
      <c r="M111" s="935"/>
      <c r="N111" s="935"/>
      <c r="O111" s="935"/>
      <c r="P111" s="935"/>
      <c r="Q111" s="935"/>
      <c r="R111" s="935"/>
      <c r="S111" s="935"/>
      <c r="T111" s="935"/>
      <c r="U111" s="935"/>
      <c r="V111" s="935"/>
      <c r="W111" s="935"/>
      <c r="X111" s="935"/>
      <c r="Y111" s="935"/>
      <c r="Z111" s="935"/>
      <c r="AA111" s="935"/>
      <c r="AB111" s="935"/>
      <c r="AC111" s="915"/>
      <c r="AD111" s="586"/>
      <c r="AE111" s="915"/>
      <c r="AF111" s="915"/>
      <c r="AG111" s="915"/>
      <c r="AH111" s="1225" t="s">
        <v>127</v>
      </c>
      <c r="AI111" s="1226"/>
      <c r="AJ111" s="1226"/>
      <c r="AK111" s="1226"/>
      <c r="AL111" s="1226"/>
      <c r="AM111" s="1226"/>
      <c r="AN111" s="1226"/>
      <c r="AO111" s="1226"/>
      <c r="AP111" s="1226"/>
      <c r="AQ111" s="1227"/>
    </row>
    <row r="112" spans="2:43" ht="22" thickBot="1">
      <c r="B112" s="116"/>
      <c r="C112" s="965"/>
      <c r="D112" s="965"/>
      <c r="E112" s="1252"/>
      <c r="F112" s="1252"/>
      <c r="G112" s="967"/>
      <c r="H112" s="935"/>
      <c r="I112" s="935"/>
      <c r="J112" s="935"/>
      <c r="K112" s="935"/>
      <c r="L112" s="935"/>
      <c r="M112" s="935"/>
      <c r="N112" s="935"/>
      <c r="O112" s="935"/>
      <c r="P112" s="935"/>
      <c r="Q112" s="935"/>
      <c r="R112" s="935"/>
      <c r="S112" s="935"/>
      <c r="T112" s="935"/>
      <c r="U112" s="935"/>
      <c r="V112" s="935"/>
      <c r="W112" s="935"/>
      <c r="X112" s="935"/>
      <c r="Y112" s="935"/>
      <c r="Z112" s="935"/>
      <c r="AA112" s="935"/>
      <c r="AB112" s="935"/>
      <c r="AC112" s="915"/>
      <c r="AD112" s="586"/>
      <c r="AE112" s="915"/>
      <c r="AF112" s="915"/>
      <c r="AG112" s="915"/>
      <c r="AH112" s="1228" t="str">
        <f>INPUT!$M$10</f>
        <v>Dusun…</v>
      </c>
      <c r="AI112" s="1229"/>
      <c r="AJ112" s="1229"/>
      <c r="AK112" s="1229"/>
      <c r="AL112" s="1229"/>
      <c r="AM112" s="1229"/>
      <c r="AN112" s="1229"/>
      <c r="AO112" s="1229"/>
      <c r="AP112" s="1229"/>
      <c r="AQ112" s="1230"/>
    </row>
    <row r="113" spans="2:43" ht="21">
      <c r="B113" s="116"/>
      <c r="C113" s="965"/>
      <c r="D113" s="965"/>
      <c r="E113" s="1256">
        <f>'Bronjong 1'!$J$70</f>
        <v>0</v>
      </c>
      <c r="F113" s="1256"/>
      <c r="G113" s="967"/>
      <c r="H113" s="935"/>
      <c r="I113" s="935"/>
      <c r="J113" s="935"/>
      <c r="K113" s="935"/>
      <c r="L113" s="935"/>
      <c r="M113" s="935"/>
      <c r="N113" s="935"/>
      <c r="O113" s="935"/>
      <c r="P113" s="935"/>
      <c r="Q113" s="935"/>
      <c r="R113" s="935"/>
      <c r="S113" s="935"/>
      <c r="T113" s="935"/>
      <c r="U113" s="935"/>
      <c r="V113" s="935"/>
      <c r="W113" s="935"/>
      <c r="X113" s="935"/>
      <c r="Y113" s="935"/>
      <c r="Z113" s="935"/>
      <c r="AA113" s="935"/>
      <c r="AB113" s="935"/>
      <c r="AC113" s="915"/>
      <c r="AD113" s="586"/>
      <c r="AE113" s="915"/>
      <c r="AF113" s="915"/>
      <c r="AG113" s="915"/>
      <c r="AH113" s="1225" t="s">
        <v>238</v>
      </c>
      <c r="AI113" s="1226"/>
      <c r="AJ113" s="1226"/>
      <c r="AK113" s="1226"/>
      <c r="AL113" s="1226"/>
      <c r="AM113" s="1226"/>
      <c r="AN113" s="1231"/>
      <c r="AO113" s="1231"/>
      <c r="AP113" s="1231"/>
      <c r="AQ113" s="1232"/>
    </row>
    <row r="114" spans="2:43" ht="22" thickBot="1">
      <c r="B114" s="116"/>
      <c r="C114" s="965"/>
      <c r="D114" s="965"/>
      <c r="E114" s="1252"/>
      <c r="F114" s="1252"/>
      <c r="G114" s="967"/>
      <c r="H114" s="935"/>
      <c r="I114" s="935"/>
      <c r="J114" s="935"/>
      <c r="K114" s="935"/>
      <c r="L114" s="935"/>
      <c r="M114" s="935"/>
      <c r="N114" s="935"/>
      <c r="O114" s="935"/>
      <c r="P114" s="935"/>
      <c r="Q114" s="935"/>
      <c r="R114" s="935"/>
      <c r="S114" s="935"/>
      <c r="T114" s="935"/>
      <c r="U114" s="935"/>
      <c r="V114" s="935"/>
      <c r="W114" s="935"/>
      <c r="X114" s="935"/>
      <c r="Y114" s="935"/>
      <c r="Z114" s="935"/>
      <c r="AA114" s="935"/>
      <c r="AB114" s="935"/>
      <c r="AC114" s="915"/>
      <c r="AD114" s="586"/>
      <c r="AE114" s="915"/>
      <c r="AF114" s="915"/>
      <c r="AG114" s="915"/>
      <c r="AH114" s="1233" t="s">
        <v>621</v>
      </c>
      <c r="AI114" s="1234"/>
      <c r="AJ114" s="1234"/>
      <c r="AK114" s="1234"/>
      <c r="AL114" s="1234"/>
      <c r="AM114" s="1234"/>
      <c r="AN114" s="1235"/>
      <c r="AO114" s="1235"/>
      <c r="AP114" s="1235"/>
      <c r="AQ114" s="1236"/>
    </row>
    <row r="115" spans="2:43" ht="22" thickBot="1">
      <c r="B115" s="116"/>
      <c r="C115" s="965"/>
      <c r="D115" s="965"/>
      <c r="E115" s="1252"/>
      <c r="F115" s="1252"/>
      <c r="G115" s="967"/>
      <c r="H115" s="935"/>
      <c r="I115" s="935"/>
      <c r="J115" s="935"/>
      <c r="K115" s="935"/>
      <c r="L115" s="935"/>
      <c r="M115" s="935"/>
      <c r="N115" s="935"/>
      <c r="O115" s="935"/>
      <c r="P115" s="935"/>
      <c r="Q115" s="935"/>
      <c r="R115" s="935"/>
      <c r="S115" s="935"/>
      <c r="T115" s="935"/>
      <c r="U115" s="935"/>
      <c r="V115" s="935"/>
      <c r="W115" s="935"/>
      <c r="X115" s="935"/>
      <c r="Y115" s="935"/>
      <c r="Z115" s="935"/>
      <c r="AA115" s="935"/>
      <c r="AB115" s="935"/>
      <c r="AC115" s="915"/>
      <c r="AD115" s="586"/>
      <c r="AE115" s="915"/>
      <c r="AF115" s="915"/>
      <c r="AG115" s="915"/>
      <c r="AH115" s="1206" t="s">
        <v>239</v>
      </c>
      <c r="AI115" s="1207"/>
      <c r="AJ115" s="1207"/>
      <c r="AK115" s="1207"/>
      <c r="AL115" s="1207"/>
      <c r="AM115" s="1207"/>
      <c r="AN115" s="1207"/>
      <c r="AO115" s="1207"/>
      <c r="AP115" s="1207"/>
      <c r="AQ115" s="1208"/>
    </row>
    <row r="116" spans="2:43" ht="21">
      <c r="B116" s="116"/>
      <c r="C116" s="965"/>
      <c r="D116" s="965"/>
      <c r="E116" s="1252"/>
      <c r="F116" s="1252"/>
      <c r="G116" s="967"/>
      <c r="H116" s="935"/>
      <c r="I116" s="935"/>
      <c r="J116" s="935"/>
      <c r="K116" s="935"/>
      <c r="L116" s="935"/>
      <c r="M116" s="935"/>
      <c r="N116" s="935"/>
      <c r="O116" s="935"/>
      <c r="P116" s="935"/>
      <c r="Q116" s="935"/>
      <c r="R116" s="935"/>
      <c r="S116" s="935"/>
      <c r="T116" s="935"/>
      <c r="U116" s="935"/>
      <c r="V116" s="935"/>
      <c r="W116" s="935"/>
      <c r="X116" s="935"/>
      <c r="Y116" s="935"/>
      <c r="Z116" s="935"/>
      <c r="AA116" s="935"/>
      <c r="AB116" s="935"/>
      <c r="AC116" s="915"/>
      <c r="AD116" s="586"/>
      <c r="AE116" s="915"/>
      <c r="AF116" s="915"/>
      <c r="AG116" s="915"/>
      <c r="AH116" s="1209" t="s">
        <v>240</v>
      </c>
      <c r="AI116" s="1210"/>
      <c r="AJ116" s="1210"/>
      <c r="AK116" s="1210"/>
      <c r="AL116" s="1210"/>
      <c r="AM116" s="1209" t="s">
        <v>19</v>
      </c>
      <c r="AN116" s="1210"/>
      <c r="AO116" s="1210"/>
      <c r="AP116" s="1210"/>
      <c r="AQ116" s="1211"/>
    </row>
    <row r="117" spans="2:43" ht="21">
      <c r="B117" s="116"/>
      <c r="C117" s="965"/>
      <c r="D117" s="965"/>
      <c r="E117" s="1252"/>
      <c r="F117" s="1252"/>
      <c r="G117" s="967"/>
      <c r="H117" s="935"/>
      <c r="I117" s="935"/>
      <c r="J117" s="935"/>
      <c r="K117" s="935"/>
      <c r="L117" s="935"/>
      <c r="M117" s="935"/>
      <c r="N117" s="935"/>
      <c r="O117" s="935"/>
      <c r="P117" s="935"/>
      <c r="Q117" s="935"/>
      <c r="R117" s="935"/>
      <c r="S117" s="935"/>
      <c r="T117" s="935"/>
      <c r="U117" s="935"/>
      <c r="V117" s="935"/>
      <c r="W117" s="935"/>
      <c r="X117" s="935"/>
      <c r="Y117" s="935"/>
      <c r="Z117" s="935"/>
      <c r="AA117" s="935"/>
      <c r="AB117" s="935"/>
      <c r="AC117" s="915"/>
      <c r="AD117" s="586"/>
      <c r="AE117" s="915"/>
      <c r="AF117" s="915"/>
      <c r="AG117" s="915"/>
      <c r="AH117" s="587"/>
      <c r="AI117" s="588"/>
      <c r="AJ117" s="588"/>
      <c r="AK117" s="588"/>
      <c r="AL117" s="588"/>
      <c r="AM117" s="587"/>
      <c r="AN117" s="588"/>
      <c r="AO117" s="588"/>
      <c r="AP117" s="588"/>
      <c r="AQ117" s="589"/>
    </row>
    <row r="118" spans="2:43" ht="21">
      <c r="B118" s="116"/>
      <c r="C118" s="965"/>
      <c r="D118" s="965"/>
      <c r="E118" s="1252"/>
      <c r="F118" s="1252"/>
      <c r="G118" s="967"/>
      <c r="H118" s="935"/>
      <c r="I118" s="935"/>
      <c r="J118" s="935"/>
      <c r="K118" s="935"/>
      <c r="L118" s="935"/>
      <c r="M118" s="935"/>
      <c r="N118" s="935"/>
      <c r="O118" s="935"/>
      <c r="P118" s="935"/>
      <c r="Q118" s="935"/>
      <c r="R118" s="935"/>
      <c r="S118" s="935"/>
      <c r="T118" s="935"/>
      <c r="U118" s="935"/>
      <c r="V118" s="935"/>
      <c r="W118" s="935"/>
      <c r="X118" s="935"/>
      <c r="Y118" s="935"/>
      <c r="Z118" s="935"/>
      <c r="AA118" s="935"/>
      <c r="AB118" s="935"/>
      <c r="AC118" s="915"/>
      <c r="AD118" s="586"/>
      <c r="AE118" s="915"/>
      <c r="AF118" s="915"/>
      <c r="AG118" s="915"/>
      <c r="AH118" s="587"/>
      <c r="AI118" s="588"/>
      <c r="AJ118" s="588"/>
      <c r="AK118" s="588"/>
      <c r="AL118" s="588"/>
      <c r="AM118" s="587"/>
      <c r="AN118" s="588"/>
      <c r="AO118" s="588"/>
      <c r="AP118" s="588"/>
      <c r="AQ118" s="589"/>
    </row>
    <row r="119" spans="2:43" ht="22" thickBot="1">
      <c r="B119" s="120"/>
      <c r="C119" s="965"/>
      <c r="D119" s="965"/>
      <c r="E119" s="1252"/>
      <c r="F119" s="1252"/>
      <c r="G119" s="967"/>
      <c r="H119" s="935"/>
      <c r="I119" s="935"/>
      <c r="J119" s="935"/>
      <c r="K119" s="935"/>
      <c r="L119" s="935"/>
      <c r="M119" s="935"/>
      <c r="N119" s="935"/>
      <c r="O119" s="935"/>
      <c r="P119" s="935"/>
      <c r="Q119" s="935"/>
      <c r="R119" s="935"/>
      <c r="S119" s="935"/>
      <c r="T119" s="935"/>
      <c r="U119" s="935"/>
      <c r="V119" s="935"/>
      <c r="W119" s="935"/>
      <c r="X119" s="935"/>
      <c r="Y119" s="935"/>
      <c r="Z119" s="935"/>
      <c r="AA119" s="935"/>
      <c r="AB119" s="935"/>
      <c r="AC119" s="915"/>
      <c r="AD119" s="586"/>
      <c r="AE119" s="915"/>
      <c r="AF119" s="915"/>
      <c r="AG119" s="915"/>
      <c r="AH119" s="1237" t="str">
        <f>INPUT!$M$16</f>
        <v>Supriono</v>
      </c>
      <c r="AI119" s="1238"/>
      <c r="AJ119" s="1238"/>
      <c r="AK119" s="1238"/>
      <c r="AL119" s="1238"/>
      <c r="AM119" s="1237" t="str">
        <f>INPUT!$M$15</f>
        <v>Sujito</v>
      </c>
      <c r="AN119" s="1238"/>
      <c r="AO119" s="1238"/>
      <c r="AP119" s="1238"/>
      <c r="AQ119" s="1239"/>
    </row>
    <row r="120" spans="2:43" ht="22" thickBot="1">
      <c r="B120" s="116"/>
      <c r="C120" s="965"/>
      <c r="D120" s="965"/>
      <c r="E120" s="1252"/>
      <c r="F120" s="1252"/>
      <c r="G120" s="967"/>
      <c r="H120" s="935"/>
      <c r="I120" s="935"/>
      <c r="J120" s="935"/>
      <c r="K120" s="935"/>
      <c r="L120" s="935"/>
      <c r="M120" s="935"/>
      <c r="N120" s="935"/>
      <c r="O120" s="935"/>
      <c r="P120" s="935"/>
      <c r="Q120" s="935"/>
      <c r="R120" s="935"/>
      <c r="S120" s="935"/>
      <c r="T120" s="935"/>
      <c r="U120" s="935"/>
      <c r="V120" s="935"/>
      <c r="W120" s="935"/>
      <c r="X120" s="935"/>
      <c r="Y120" s="935"/>
      <c r="Z120" s="935"/>
      <c r="AA120" s="935"/>
      <c r="AB120" s="935"/>
      <c r="AC120" s="915"/>
      <c r="AD120" s="586"/>
      <c r="AE120" s="915"/>
      <c r="AF120" s="915"/>
      <c r="AG120" s="915"/>
      <c r="AH120" s="1206" t="s">
        <v>241</v>
      </c>
      <c r="AI120" s="1207"/>
      <c r="AJ120" s="1207"/>
      <c r="AK120" s="1207"/>
      <c r="AL120" s="1207"/>
      <c r="AM120" s="1207"/>
      <c r="AN120" s="1207"/>
      <c r="AO120" s="1207"/>
      <c r="AP120" s="1207"/>
      <c r="AQ120" s="1208"/>
    </row>
    <row r="121" spans="2:43" ht="20">
      <c r="B121" s="116"/>
      <c r="C121" s="965"/>
      <c r="D121" s="965"/>
      <c r="E121" s="1252"/>
      <c r="F121" s="1252"/>
      <c r="G121" s="968"/>
      <c r="H121" s="915"/>
      <c r="I121" s="915"/>
      <c r="J121" s="915"/>
      <c r="K121" s="915"/>
      <c r="L121" s="915"/>
      <c r="M121" s="915"/>
      <c r="N121" s="915"/>
      <c r="O121" s="915"/>
      <c r="P121" s="915"/>
      <c r="Q121" s="915"/>
      <c r="R121" s="915"/>
      <c r="S121" s="915"/>
      <c r="T121" s="915"/>
      <c r="U121" s="915"/>
      <c r="V121" s="915"/>
      <c r="W121" s="915"/>
      <c r="X121" s="915"/>
      <c r="Y121" s="915"/>
      <c r="Z121" s="915"/>
      <c r="AA121" s="915"/>
      <c r="AB121" s="915"/>
      <c r="AC121" s="915"/>
      <c r="AD121" s="586"/>
      <c r="AE121" s="915"/>
      <c r="AF121" s="915"/>
      <c r="AG121" s="915"/>
      <c r="AH121" s="1209" t="str">
        <f>INPUT!$C$14</f>
        <v>Tenaga Ahli Teknik</v>
      </c>
      <c r="AI121" s="1210"/>
      <c r="AJ121" s="1210"/>
      <c r="AK121" s="1210"/>
      <c r="AL121" s="1210"/>
      <c r="AM121" s="1210"/>
      <c r="AN121" s="1210"/>
      <c r="AO121" s="1210"/>
      <c r="AP121" s="1210"/>
      <c r="AQ121" s="1211"/>
    </row>
    <row r="122" spans="2:43" ht="20">
      <c r="B122" s="116"/>
      <c r="C122" s="965"/>
      <c r="D122" s="965"/>
      <c r="E122" s="1254"/>
      <c r="F122" s="1254"/>
      <c r="G122" s="969"/>
      <c r="H122" s="919"/>
      <c r="I122" s="915"/>
      <c r="J122" s="915"/>
      <c r="K122" s="915"/>
      <c r="L122" s="915"/>
      <c r="M122" s="915"/>
      <c r="N122" s="915"/>
      <c r="O122" s="915"/>
      <c r="P122" s="930"/>
      <c r="Q122" s="930"/>
      <c r="R122" s="915"/>
      <c r="S122" s="915"/>
      <c r="T122" s="915"/>
      <c r="U122" s="915"/>
      <c r="V122" s="915"/>
      <c r="W122" s="915"/>
      <c r="X122" s="919"/>
      <c r="Y122" s="918"/>
      <c r="Z122" s="917"/>
      <c r="AA122" s="917"/>
      <c r="AB122" s="915"/>
      <c r="AC122" s="915"/>
      <c r="AD122" s="586"/>
      <c r="AE122" s="915"/>
      <c r="AF122" s="915"/>
      <c r="AG122" s="915"/>
      <c r="AH122" s="587"/>
      <c r="AI122" s="588"/>
      <c r="AJ122" s="588"/>
      <c r="AK122" s="588"/>
      <c r="AL122" s="588"/>
      <c r="AM122" s="588"/>
      <c r="AN122" s="588"/>
      <c r="AO122" s="588"/>
      <c r="AP122" s="588"/>
      <c r="AQ122" s="589"/>
    </row>
    <row r="123" spans="2:43" ht="20">
      <c r="B123" s="116"/>
      <c r="C123" s="965"/>
      <c r="D123" s="965"/>
      <c r="E123" s="1252"/>
      <c r="F123" s="1252"/>
      <c r="G123" s="968"/>
      <c r="H123" s="915"/>
      <c r="I123" s="915"/>
      <c r="J123" s="915"/>
      <c r="K123" s="915"/>
      <c r="L123" s="915"/>
      <c r="M123" s="915"/>
      <c r="N123" s="915"/>
      <c r="O123" s="915"/>
      <c r="P123" s="930"/>
      <c r="Q123" s="930"/>
      <c r="R123" s="915"/>
      <c r="S123" s="915"/>
      <c r="T123" s="915"/>
      <c r="U123" s="915"/>
      <c r="V123" s="915"/>
      <c r="W123" s="915"/>
      <c r="X123" s="915"/>
      <c r="Y123" s="915"/>
      <c r="Z123" s="915"/>
      <c r="AA123" s="915"/>
      <c r="AB123" s="915"/>
      <c r="AC123" s="915"/>
      <c r="AD123" s="586"/>
      <c r="AE123" s="915"/>
      <c r="AF123" s="915"/>
      <c r="AG123" s="915"/>
      <c r="AH123" s="587"/>
      <c r="AI123" s="588"/>
      <c r="AJ123" s="588"/>
      <c r="AK123" s="588"/>
      <c r="AL123" s="588"/>
      <c r="AM123" s="588"/>
      <c r="AN123" s="588"/>
      <c r="AO123" s="588"/>
      <c r="AP123" s="588"/>
      <c r="AQ123" s="589"/>
    </row>
    <row r="124" spans="2:43" ht="20">
      <c r="B124" s="116"/>
      <c r="C124" s="965"/>
      <c r="D124" s="965"/>
      <c r="E124" s="1252"/>
      <c r="F124" s="1252"/>
      <c r="G124" s="968"/>
      <c r="H124" s="915"/>
      <c r="I124" s="920"/>
      <c r="J124" s="920"/>
      <c r="K124" s="920"/>
      <c r="L124" s="920"/>
      <c r="M124" s="920"/>
      <c r="N124" s="915"/>
      <c r="O124" s="915"/>
      <c r="P124" s="915"/>
      <c r="Q124" s="915"/>
      <c r="R124" s="920"/>
      <c r="S124" s="920"/>
      <c r="T124" s="920"/>
      <c r="U124" s="920"/>
      <c r="V124" s="920"/>
      <c r="W124" s="915"/>
      <c r="X124" s="915"/>
      <c r="Y124" s="915"/>
      <c r="Z124" s="915"/>
      <c r="AA124" s="915"/>
      <c r="AB124" s="915"/>
      <c r="AC124" s="915"/>
      <c r="AD124" s="586"/>
      <c r="AE124" s="915"/>
      <c r="AF124" s="915"/>
      <c r="AG124" s="915"/>
      <c r="AH124" s="587"/>
      <c r="AI124" s="588"/>
      <c r="AJ124" s="588"/>
      <c r="AK124" s="588"/>
      <c r="AL124" s="588"/>
      <c r="AM124" s="588"/>
      <c r="AN124" s="588"/>
      <c r="AO124" s="588"/>
      <c r="AP124" s="588"/>
      <c r="AQ124" s="589"/>
    </row>
    <row r="125" spans="2:43" ht="21" thickBot="1">
      <c r="B125" s="116"/>
      <c r="C125" s="965"/>
      <c r="D125" s="965"/>
      <c r="E125" s="1255">
        <f>'Bronjong 1'!$J$82</f>
        <v>0</v>
      </c>
      <c r="F125" s="1255"/>
      <c r="G125" s="968"/>
      <c r="H125" s="915"/>
      <c r="I125" s="915"/>
      <c r="J125" s="915"/>
      <c r="K125" s="915"/>
      <c r="L125" s="915"/>
      <c r="M125" s="915"/>
      <c r="N125" s="915"/>
      <c r="O125" s="915"/>
      <c r="P125" s="915"/>
      <c r="Q125" s="915"/>
      <c r="R125" s="915"/>
      <c r="S125" s="915"/>
      <c r="T125" s="915"/>
      <c r="U125" s="915"/>
      <c r="V125" s="915"/>
      <c r="W125" s="915"/>
      <c r="X125" s="915"/>
      <c r="Y125" s="915"/>
      <c r="Z125" s="915"/>
      <c r="AA125" s="915"/>
      <c r="AB125" s="915"/>
      <c r="AC125" s="915"/>
      <c r="AD125" s="586"/>
      <c r="AE125" s="915"/>
      <c r="AF125" s="915"/>
      <c r="AG125" s="915"/>
      <c r="AH125" s="1212" t="s">
        <v>18</v>
      </c>
      <c r="AI125" s="1213"/>
      <c r="AJ125" s="1213"/>
      <c r="AK125" s="1213"/>
      <c r="AL125" s="1213"/>
      <c r="AM125" s="1213"/>
      <c r="AN125" s="1213"/>
      <c r="AO125" s="1213"/>
      <c r="AP125" s="1213"/>
      <c r="AQ125" s="1214"/>
    </row>
    <row r="126" spans="2:43" ht="21" thickBot="1">
      <c r="B126" s="116"/>
      <c r="C126" s="965"/>
      <c r="D126" s="965"/>
      <c r="E126" s="1252"/>
      <c r="F126" s="1252"/>
      <c r="G126" s="968"/>
      <c r="H126" s="915"/>
      <c r="I126" s="915"/>
      <c r="J126" s="915"/>
      <c r="K126" s="921"/>
      <c r="L126" s="915"/>
      <c r="M126" s="915"/>
      <c r="N126" s="915"/>
      <c r="O126" s="915"/>
      <c r="P126" s="915"/>
      <c r="Q126" s="931"/>
      <c r="R126" s="931"/>
      <c r="S126" s="922"/>
      <c r="T126" s="922"/>
      <c r="U126" s="923"/>
      <c r="V126" s="915"/>
      <c r="W126" s="915"/>
      <c r="X126" s="915"/>
      <c r="Y126" s="915"/>
      <c r="Z126" s="915"/>
      <c r="AA126" s="915"/>
      <c r="AB126" s="915"/>
      <c r="AC126" s="915"/>
      <c r="AD126" s="586"/>
      <c r="AE126" s="915"/>
      <c r="AF126" s="915"/>
      <c r="AG126" s="915"/>
      <c r="AH126" s="1206" t="s">
        <v>242</v>
      </c>
      <c r="AI126" s="1207"/>
      <c r="AJ126" s="1207"/>
      <c r="AK126" s="1207"/>
      <c r="AL126" s="1207"/>
      <c r="AM126" s="1207"/>
      <c r="AN126" s="1207"/>
      <c r="AO126" s="1207"/>
      <c r="AP126" s="1207"/>
      <c r="AQ126" s="1208"/>
    </row>
    <row r="127" spans="2:43" ht="20">
      <c r="B127" s="116"/>
      <c r="C127" s="586"/>
      <c r="D127" s="586"/>
      <c r="E127" s="1252"/>
      <c r="F127" s="1252"/>
      <c r="G127" s="915"/>
      <c r="H127" s="915"/>
      <c r="I127" s="915"/>
      <c r="J127" s="915"/>
      <c r="K127" s="915"/>
      <c r="L127" s="915"/>
      <c r="M127" s="915"/>
      <c r="N127" s="915"/>
      <c r="O127" s="915"/>
      <c r="P127" s="924"/>
      <c r="Q127" s="915"/>
      <c r="R127" s="915"/>
      <c r="S127" s="915"/>
      <c r="T127" s="915"/>
      <c r="U127" s="915"/>
      <c r="V127" s="915"/>
      <c r="W127" s="915"/>
      <c r="X127" s="915"/>
      <c r="Y127" s="915"/>
      <c r="Z127" s="915"/>
      <c r="AA127" s="915"/>
      <c r="AB127" s="915"/>
      <c r="AC127" s="915"/>
      <c r="AD127" s="586"/>
      <c r="AE127" s="915"/>
      <c r="AF127" s="915"/>
      <c r="AG127" s="915"/>
      <c r="AH127" s="1209" t="str">
        <f>INPUT!$C$13</f>
        <v>Kepala Desa</v>
      </c>
      <c r="AI127" s="1210"/>
      <c r="AJ127" s="1210"/>
      <c r="AK127" s="1210"/>
      <c r="AL127" s="1210"/>
      <c r="AM127" s="1210"/>
      <c r="AN127" s="1210"/>
      <c r="AO127" s="1210"/>
      <c r="AP127" s="1210"/>
      <c r="AQ127" s="1211"/>
    </row>
    <row r="128" spans="2:43" ht="20">
      <c r="B128" s="116"/>
      <c r="C128" s="586"/>
      <c r="D128" s="586"/>
      <c r="E128" s="1252"/>
      <c r="F128" s="1252"/>
      <c r="G128" s="915"/>
      <c r="H128" s="915"/>
      <c r="I128" s="915"/>
      <c r="J128" s="915"/>
      <c r="K128" s="915"/>
      <c r="L128" s="915"/>
      <c r="M128" s="915"/>
      <c r="N128" s="915"/>
      <c r="O128" s="915"/>
      <c r="P128" s="915"/>
      <c r="Q128" s="915"/>
      <c r="R128" s="915"/>
      <c r="S128" s="915"/>
      <c r="T128" s="915"/>
      <c r="U128" s="915"/>
      <c r="V128" s="915"/>
      <c r="W128" s="915"/>
      <c r="X128" s="915"/>
      <c r="Y128" s="915"/>
      <c r="Z128" s="915"/>
      <c r="AA128" s="915"/>
      <c r="AB128" s="915"/>
      <c r="AC128" s="915"/>
      <c r="AD128" s="586"/>
      <c r="AE128" s="915"/>
      <c r="AF128" s="915"/>
      <c r="AG128" s="915"/>
      <c r="AH128" s="587"/>
      <c r="AI128" s="588"/>
      <c r="AJ128" s="588"/>
      <c r="AK128" s="588"/>
      <c r="AL128" s="588"/>
      <c r="AM128" s="588"/>
      <c r="AN128" s="588"/>
      <c r="AO128" s="588"/>
      <c r="AP128" s="588"/>
      <c r="AQ128" s="589"/>
    </row>
    <row r="129" spans="2:43" ht="20">
      <c r="B129" s="116"/>
      <c r="C129" s="586"/>
      <c r="D129" s="586"/>
      <c r="E129" s="1252"/>
      <c r="F129" s="1252"/>
      <c r="G129" s="915"/>
      <c r="H129" s="915"/>
      <c r="I129" s="915"/>
      <c r="J129" s="915"/>
      <c r="K129" s="915"/>
      <c r="L129" s="915"/>
      <c r="M129" s="915"/>
      <c r="N129" s="915"/>
      <c r="O129" s="915"/>
      <c r="P129" s="915"/>
      <c r="Q129" s="915"/>
      <c r="R129" s="915"/>
      <c r="S129" s="915"/>
      <c r="T129" s="915"/>
      <c r="U129" s="915"/>
      <c r="V129" s="915"/>
      <c r="W129" s="915"/>
      <c r="X129" s="915"/>
      <c r="Y129" s="915"/>
      <c r="Z129" s="915"/>
      <c r="AA129" s="915"/>
      <c r="AB129" s="915"/>
      <c r="AC129" s="936"/>
      <c r="AD129" s="586"/>
      <c r="AE129" s="923"/>
      <c r="AF129" s="915"/>
      <c r="AG129" s="915"/>
      <c r="AH129" s="587"/>
      <c r="AI129" s="588"/>
      <c r="AJ129" s="588"/>
      <c r="AK129" s="588"/>
      <c r="AL129" s="588"/>
      <c r="AM129" s="588"/>
      <c r="AN129" s="588"/>
      <c r="AO129" s="588"/>
      <c r="AP129" s="588"/>
      <c r="AQ129" s="589"/>
    </row>
    <row r="130" spans="2:43" ht="20">
      <c r="B130" s="116"/>
      <c r="C130" s="586"/>
      <c r="D130" s="586"/>
      <c r="E130" s="1253"/>
      <c r="F130" s="1253"/>
      <c r="G130" s="915"/>
      <c r="H130" s="915"/>
      <c r="I130" s="915"/>
      <c r="J130" s="915"/>
      <c r="K130" s="915"/>
      <c r="L130" s="915"/>
      <c r="M130" s="915"/>
      <c r="N130" s="915"/>
      <c r="O130" s="915"/>
      <c r="P130" s="915"/>
      <c r="Q130" s="915"/>
      <c r="R130" s="915"/>
      <c r="S130" s="915"/>
      <c r="T130" s="915"/>
      <c r="U130" s="915"/>
      <c r="V130" s="915"/>
      <c r="W130" s="915"/>
      <c r="X130" s="915"/>
      <c r="Y130" s="915"/>
      <c r="Z130" s="915"/>
      <c r="AA130" s="915"/>
      <c r="AB130" s="915"/>
      <c r="AC130" s="915"/>
      <c r="AD130" s="586"/>
      <c r="AE130" s="915"/>
      <c r="AF130" s="915"/>
      <c r="AG130" s="915"/>
      <c r="AH130" s="1215" t="str">
        <f>INPUT!$M$13</f>
        <v>Ulfa Hidayah,SE</v>
      </c>
      <c r="AI130" s="1216"/>
      <c r="AJ130" s="1216"/>
      <c r="AK130" s="1216"/>
      <c r="AL130" s="1216"/>
      <c r="AM130" s="1216"/>
      <c r="AN130" s="1216"/>
      <c r="AO130" s="1216"/>
      <c r="AP130" s="1216"/>
      <c r="AQ130" s="1217"/>
    </row>
    <row r="131" spans="2:43" ht="21" thickBot="1">
      <c r="B131" s="116"/>
      <c r="C131" s="586"/>
      <c r="D131" s="586"/>
      <c r="E131" s="586"/>
      <c r="F131" s="915"/>
      <c r="G131" s="915"/>
      <c r="H131" s="915"/>
      <c r="I131" s="915"/>
      <c r="J131" s="915"/>
      <c r="K131" s="915"/>
      <c r="L131" s="915"/>
      <c r="M131" s="915"/>
      <c r="N131" s="925"/>
      <c r="O131" s="926"/>
      <c r="P131" s="926"/>
      <c r="Q131" s="926"/>
      <c r="R131" s="932"/>
      <c r="S131" s="933"/>
      <c r="T131" s="926"/>
      <c r="U131" s="915"/>
      <c r="V131" s="915"/>
      <c r="W131" s="915"/>
      <c r="X131" s="915"/>
      <c r="Y131" s="915"/>
      <c r="Z131" s="915"/>
      <c r="AA131" s="915"/>
      <c r="AB131" s="915"/>
      <c r="AC131" s="915"/>
      <c r="AD131" s="586"/>
      <c r="AE131" s="915"/>
      <c r="AF131" s="915"/>
      <c r="AG131" s="915"/>
      <c r="AH131" s="1218"/>
      <c r="AI131" s="1219"/>
      <c r="AJ131" s="1219"/>
      <c r="AK131" s="1219"/>
      <c r="AL131" s="1219"/>
      <c r="AM131" s="1219"/>
      <c r="AN131" s="1220"/>
      <c r="AO131" s="1220"/>
      <c r="AP131" s="1220"/>
      <c r="AQ131" s="1221"/>
    </row>
    <row r="132" spans="2:43" ht="15" thickBot="1">
      <c r="B132" s="937"/>
      <c r="C132" s="121"/>
      <c r="D132" s="121"/>
      <c r="E132" s="121"/>
      <c r="F132" s="121"/>
      <c r="G132" s="927"/>
      <c r="H132" s="927"/>
      <c r="I132" s="927"/>
      <c r="J132" s="927"/>
      <c r="K132" s="1222"/>
      <c r="L132" s="1222"/>
      <c r="M132" s="927"/>
      <c r="N132" s="927"/>
      <c r="O132" s="927"/>
      <c r="P132" s="927"/>
      <c r="Q132" s="927"/>
      <c r="R132" s="927"/>
      <c r="S132" s="927"/>
      <c r="T132" s="927"/>
      <c r="U132" s="927"/>
      <c r="V132" s="927"/>
      <c r="W132" s="927"/>
      <c r="X132" s="927"/>
      <c r="Y132" s="927"/>
      <c r="Z132" s="927"/>
      <c r="AA132" s="927"/>
      <c r="AB132" s="927"/>
      <c r="AC132" s="927"/>
      <c r="AD132" s="927"/>
      <c r="AE132" s="927"/>
      <c r="AF132" s="927"/>
      <c r="AG132" s="927"/>
      <c r="AH132" s="1206" t="s">
        <v>243</v>
      </c>
      <c r="AI132" s="1207"/>
      <c r="AJ132" s="1207"/>
      <c r="AK132" s="1207"/>
      <c r="AL132" s="1207"/>
      <c r="AM132" s="1207"/>
      <c r="AN132" s="1223"/>
      <c r="AO132" s="1223"/>
      <c r="AP132" s="1223"/>
      <c r="AQ132" s="1224"/>
    </row>
    <row r="134" spans="2:43" ht="14" thickBot="1"/>
    <row r="135" spans="2:43">
      <c r="B135" s="114"/>
      <c r="C135" s="115"/>
      <c r="D135" s="115"/>
      <c r="E135" s="115"/>
      <c r="F135" s="115"/>
      <c r="G135" s="115"/>
      <c r="H135" s="115"/>
      <c r="I135" s="115"/>
      <c r="J135" s="115"/>
      <c r="K135" s="115"/>
      <c r="L135" s="115"/>
      <c r="M135" s="115"/>
      <c r="N135" s="115"/>
      <c r="O135" s="122"/>
      <c r="P135" s="115"/>
      <c r="Q135" s="115"/>
      <c r="R135" s="115"/>
      <c r="S135" s="115"/>
      <c r="T135" s="115"/>
      <c r="U135" s="115"/>
      <c r="V135" s="115"/>
      <c r="W135" s="115"/>
      <c r="X135" s="115"/>
      <c r="Y135" s="115"/>
      <c r="Z135" s="115"/>
      <c r="AA135" s="115"/>
      <c r="AB135" s="115"/>
      <c r="AC135" s="115"/>
      <c r="AD135" s="115"/>
      <c r="AE135" s="115"/>
      <c r="AF135" s="115"/>
      <c r="AG135" s="115"/>
      <c r="AH135" s="124"/>
      <c r="AI135" s="125"/>
      <c r="AJ135" s="125"/>
      <c r="AK135" s="125"/>
      <c r="AL135" s="125"/>
      <c r="AM135" s="125"/>
      <c r="AN135" s="125"/>
      <c r="AO135" s="125"/>
      <c r="AP135" s="125"/>
      <c r="AQ135" s="127"/>
    </row>
    <row r="136" spans="2:43" ht="20">
      <c r="B136" s="116"/>
      <c r="C136" s="586"/>
      <c r="D136" s="117"/>
      <c r="E136" s="586"/>
      <c r="F136" s="118"/>
      <c r="G136" s="915"/>
      <c r="H136" s="915"/>
      <c r="I136" s="915"/>
      <c r="J136" s="915"/>
      <c r="K136" s="915"/>
      <c r="L136" s="915"/>
      <c r="M136" s="915"/>
      <c r="N136" s="915"/>
      <c r="O136" s="915"/>
      <c r="P136" s="915"/>
      <c r="Q136" s="915"/>
      <c r="R136" s="915"/>
      <c r="S136" s="915"/>
      <c r="T136" s="915"/>
      <c r="U136" s="915"/>
      <c r="V136" s="915"/>
      <c r="W136" s="915"/>
      <c r="X136" s="915"/>
      <c r="Y136" s="915"/>
      <c r="Z136" s="916"/>
      <c r="AA136" s="915"/>
      <c r="AB136" s="915"/>
      <c r="AC136" s="915"/>
      <c r="AD136" s="915"/>
      <c r="AE136" s="915"/>
      <c r="AF136" s="915"/>
      <c r="AG136" s="915"/>
      <c r="AH136" s="126"/>
      <c r="AI136" s="123"/>
      <c r="AJ136" s="123"/>
      <c r="AK136" s="123"/>
      <c r="AL136" s="123"/>
      <c r="AM136" s="123"/>
      <c r="AN136" s="123"/>
      <c r="AO136" s="123"/>
      <c r="AP136" s="123"/>
      <c r="AQ136" s="128"/>
    </row>
    <row r="137" spans="2:43" ht="21" thickBot="1">
      <c r="B137" s="116"/>
      <c r="C137" s="586"/>
      <c r="D137" s="586"/>
      <c r="E137" s="586"/>
      <c r="F137" s="915"/>
      <c r="G137" s="915"/>
      <c r="H137" s="915"/>
      <c r="I137" s="915"/>
      <c r="J137" s="915"/>
      <c r="K137" s="915"/>
      <c r="L137" s="915"/>
      <c r="M137" s="915"/>
      <c r="N137" s="915"/>
      <c r="O137" s="915"/>
      <c r="P137" s="915"/>
      <c r="Q137" s="915"/>
      <c r="R137" s="915"/>
      <c r="S137" s="915"/>
      <c r="T137" s="915"/>
      <c r="U137" s="915"/>
      <c r="V137" s="915"/>
      <c r="W137" s="915"/>
      <c r="X137" s="915"/>
      <c r="Y137" s="915"/>
      <c r="Z137" s="915"/>
      <c r="AA137" s="915"/>
      <c r="AB137" s="915"/>
      <c r="AC137" s="915"/>
      <c r="AD137" s="586"/>
      <c r="AE137" s="915"/>
      <c r="AF137" s="915"/>
      <c r="AG137" s="915"/>
      <c r="AH137" s="126"/>
      <c r="AI137" s="123"/>
      <c r="AJ137" s="123"/>
      <c r="AK137" s="123"/>
      <c r="AL137" s="123"/>
      <c r="AM137" s="123"/>
      <c r="AN137" s="129"/>
      <c r="AO137" s="129"/>
      <c r="AP137" s="129"/>
      <c r="AQ137" s="934"/>
    </row>
    <row r="138" spans="2:43" ht="21" thickBot="1">
      <c r="B138" s="116"/>
      <c r="C138" s="586"/>
      <c r="D138" s="586"/>
      <c r="E138" s="586"/>
      <c r="F138" s="915"/>
      <c r="G138" s="915"/>
      <c r="H138" s="915"/>
      <c r="I138" s="915"/>
      <c r="J138" s="915"/>
      <c r="K138" s="915"/>
      <c r="L138" s="915"/>
      <c r="M138" s="915"/>
      <c r="N138" s="915"/>
      <c r="O138" s="915"/>
      <c r="P138" s="915"/>
      <c r="Q138" s="915"/>
      <c r="R138" s="915"/>
      <c r="S138" s="915"/>
      <c r="T138" s="915"/>
      <c r="U138" s="915"/>
      <c r="V138" s="915"/>
      <c r="W138" s="915"/>
      <c r="X138" s="915"/>
      <c r="Y138" s="915"/>
      <c r="Z138" s="915"/>
      <c r="AA138" s="915"/>
      <c r="AB138" s="915"/>
      <c r="AC138" s="915"/>
      <c r="AD138" s="586"/>
      <c r="AE138" s="915"/>
      <c r="AF138" s="915"/>
      <c r="AG138" s="915"/>
      <c r="AH138" s="1240" t="str">
        <f>INPUT!C139&amp;" "&amp;INPUT!M139</f>
        <v xml:space="preserve"> </v>
      </c>
      <c r="AI138" s="1241"/>
      <c r="AJ138" s="1241"/>
      <c r="AK138" s="1241"/>
      <c r="AL138" s="1241"/>
      <c r="AM138" s="1241"/>
      <c r="AN138" s="1223"/>
      <c r="AO138" s="1223"/>
      <c r="AP138" s="1223"/>
      <c r="AQ138" s="1224"/>
    </row>
    <row r="139" spans="2:43" ht="22" thickBot="1">
      <c r="B139" s="116"/>
      <c r="C139" s="586"/>
      <c r="D139" s="586"/>
      <c r="E139" s="586"/>
      <c r="F139" s="935"/>
      <c r="G139" s="935"/>
      <c r="H139" s="935"/>
      <c r="I139" s="935"/>
      <c r="J139" s="935"/>
      <c r="K139" s="935"/>
      <c r="L139" s="935"/>
      <c r="M139" s="935"/>
      <c r="N139" s="935"/>
      <c r="O139" s="935"/>
      <c r="P139" s="935"/>
      <c r="Q139" s="935"/>
      <c r="R139" s="935"/>
      <c r="S139" s="935"/>
      <c r="T139" s="935"/>
      <c r="U139" s="935"/>
      <c r="V139" s="935"/>
      <c r="W139" s="935"/>
      <c r="X139" s="935"/>
      <c r="Y139" s="935"/>
      <c r="Z139" s="935"/>
      <c r="AA139" s="935"/>
      <c r="AB139" s="935"/>
      <c r="AC139" s="915"/>
      <c r="AD139" s="586"/>
      <c r="AE139" s="915"/>
      <c r="AF139" s="915"/>
      <c r="AG139" s="915"/>
      <c r="AH139" s="1240" t="str">
        <f>INPUT!$C$7&amp;" "&amp;INPUT!$M$7</f>
        <v>Kabupaten Monokwari</v>
      </c>
      <c r="AI139" s="1241"/>
      <c r="AJ139" s="1241"/>
      <c r="AK139" s="1241"/>
      <c r="AL139" s="1241"/>
      <c r="AM139" s="1241"/>
      <c r="AN139" s="1223"/>
      <c r="AO139" s="1223"/>
      <c r="AP139" s="1223"/>
      <c r="AQ139" s="1224"/>
    </row>
    <row r="140" spans="2:43" ht="22" thickBot="1">
      <c r="B140" s="116"/>
      <c r="C140" s="965"/>
      <c r="D140" s="965"/>
      <c r="E140" s="966"/>
      <c r="F140" s="967"/>
      <c r="G140" s="967"/>
      <c r="H140" s="935"/>
      <c r="I140" s="935"/>
      <c r="J140" s="935"/>
      <c r="K140" s="935"/>
      <c r="L140" s="935"/>
      <c r="M140" s="935"/>
      <c r="N140" s="935"/>
      <c r="O140" s="935"/>
      <c r="P140" s="935"/>
      <c r="Q140" s="935"/>
      <c r="R140" s="935"/>
      <c r="S140" s="935"/>
      <c r="T140" s="935"/>
      <c r="U140" s="935"/>
      <c r="V140" s="935"/>
      <c r="W140" s="935"/>
      <c r="X140" s="935"/>
      <c r="Y140" s="935"/>
      <c r="Z140" s="935"/>
      <c r="AA140" s="935"/>
      <c r="AB140" s="935"/>
      <c r="AC140" s="915"/>
      <c r="AD140" s="586"/>
      <c r="AE140" s="915"/>
      <c r="AF140" s="915"/>
      <c r="AG140" s="915"/>
      <c r="AH140" s="1240" t="str">
        <f>INPUT!$C$8&amp;" "&amp;INPUT!$M$8</f>
        <v>Kecamatan aaaaa</v>
      </c>
      <c r="AI140" s="1241"/>
      <c r="AJ140" s="1241"/>
      <c r="AK140" s="1241"/>
      <c r="AL140" s="1241"/>
      <c r="AM140" s="1241"/>
      <c r="AN140" s="1242"/>
      <c r="AO140" s="1242"/>
      <c r="AP140" s="1242"/>
      <c r="AQ140" s="1243"/>
    </row>
    <row r="141" spans="2:43" ht="21">
      <c r="B141" s="116"/>
      <c r="C141" s="965"/>
      <c r="D141" s="965"/>
      <c r="E141" s="1258"/>
      <c r="F141" s="1258"/>
      <c r="G141" s="967"/>
      <c r="H141" s="935"/>
      <c r="I141" s="935"/>
      <c r="J141" s="935"/>
      <c r="K141" s="935"/>
      <c r="L141" s="935"/>
      <c r="M141" s="935"/>
      <c r="N141" s="935"/>
      <c r="O141" s="935"/>
      <c r="P141" s="935"/>
      <c r="Q141" s="935"/>
      <c r="R141" s="935"/>
      <c r="S141" s="935"/>
      <c r="T141" s="935"/>
      <c r="U141" s="935"/>
      <c r="V141" s="935"/>
      <c r="W141" s="935"/>
      <c r="X141" s="935"/>
      <c r="Y141" s="935"/>
      <c r="Z141" s="935"/>
      <c r="AA141" s="935"/>
      <c r="AB141" s="935"/>
      <c r="AC141" s="915"/>
      <c r="AD141" s="586"/>
      <c r="AE141" s="915"/>
      <c r="AF141" s="915"/>
      <c r="AG141" s="915"/>
      <c r="AH141" s="1225" t="s">
        <v>236</v>
      </c>
      <c r="AI141" s="1226"/>
      <c r="AJ141" s="1226"/>
      <c r="AK141" s="1226"/>
      <c r="AL141" s="1226"/>
      <c r="AM141" s="1226"/>
      <c r="AN141" s="1244"/>
      <c r="AO141" s="1244"/>
      <c r="AP141" s="1244"/>
      <c r="AQ141" s="1245"/>
    </row>
    <row r="142" spans="2:43" ht="22" thickBot="1">
      <c r="B142" s="116"/>
      <c r="C142" s="965"/>
      <c r="D142" s="965"/>
      <c r="E142" s="1256">
        <f>'Bronjong 1'!$J$64</f>
        <v>0</v>
      </c>
      <c r="F142" s="1256"/>
      <c r="G142" s="967"/>
      <c r="H142" s="935"/>
      <c r="I142" s="935"/>
      <c r="J142" s="935"/>
      <c r="K142" s="935"/>
      <c r="L142" s="935"/>
      <c r="M142" s="935"/>
      <c r="N142" s="935"/>
      <c r="O142" s="935"/>
      <c r="P142" s="935"/>
      <c r="Q142" s="935"/>
      <c r="R142" s="935"/>
      <c r="S142" s="935"/>
      <c r="T142" s="935"/>
      <c r="U142" s="935"/>
      <c r="V142" s="935"/>
      <c r="W142" s="935"/>
      <c r="X142" s="935"/>
      <c r="Y142" s="935"/>
      <c r="Z142" s="935"/>
      <c r="AA142" s="935"/>
      <c r="AB142" s="935"/>
      <c r="AC142" s="915"/>
      <c r="AD142" s="586"/>
      <c r="AE142" s="915"/>
      <c r="AF142" s="915"/>
      <c r="AG142" s="915"/>
      <c r="AH142" s="1228" t="str">
        <f>INPUT!$M$9</f>
        <v>bbb</v>
      </c>
      <c r="AI142" s="1229"/>
      <c r="AJ142" s="1229"/>
      <c r="AK142" s="1229"/>
      <c r="AL142" s="1229"/>
      <c r="AM142" s="1229"/>
      <c r="AN142" s="1229"/>
      <c r="AO142" s="1229"/>
      <c r="AP142" s="1229"/>
      <c r="AQ142" s="1230"/>
    </row>
    <row r="143" spans="2:43" ht="21">
      <c r="B143" s="116"/>
      <c r="C143" s="965"/>
      <c r="D143" s="965"/>
      <c r="E143" s="1252"/>
      <c r="F143" s="1252"/>
      <c r="G143" s="967"/>
      <c r="H143" s="935"/>
      <c r="I143" s="935"/>
      <c r="J143" s="935"/>
      <c r="K143" s="935"/>
      <c r="L143" s="935"/>
      <c r="M143" s="935"/>
      <c r="N143" s="1257"/>
      <c r="O143" s="1257"/>
      <c r="P143" s="935"/>
      <c r="Q143" s="935"/>
      <c r="R143" s="935"/>
      <c r="S143" s="935"/>
      <c r="T143" s="935"/>
      <c r="U143" s="935"/>
      <c r="V143" s="935"/>
      <c r="W143" s="935"/>
      <c r="X143" s="935"/>
      <c r="Y143" s="935"/>
      <c r="Z143" s="935"/>
      <c r="AA143" s="935"/>
      <c r="AB143" s="935"/>
      <c r="AC143" s="915"/>
      <c r="AD143" s="586"/>
      <c r="AE143" s="915"/>
      <c r="AF143" s="915"/>
      <c r="AG143" s="915"/>
      <c r="AH143" s="1225" t="s">
        <v>237</v>
      </c>
      <c r="AI143" s="1226"/>
      <c r="AJ143" s="1226"/>
      <c r="AK143" s="1226"/>
      <c r="AL143" s="1226"/>
      <c r="AM143" s="1226"/>
      <c r="AN143" s="1244"/>
      <c r="AO143" s="1244"/>
      <c r="AP143" s="1244"/>
      <c r="AQ143" s="1245"/>
    </row>
    <row r="144" spans="2:43" ht="22" thickBot="1">
      <c r="B144" s="116"/>
      <c r="C144" s="965"/>
      <c r="D144" s="965"/>
      <c r="E144" s="1252"/>
      <c r="F144" s="1252"/>
      <c r="G144" s="967"/>
      <c r="H144" s="935"/>
      <c r="I144" s="935"/>
      <c r="J144" s="935"/>
      <c r="K144" s="935"/>
      <c r="L144" s="935"/>
      <c r="M144" s="935"/>
      <c r="N144" s="935"/>
      <c r="O144" s="935"/>
      <c r="P144" s="935"/>
      <c r="Q144" s="935"/>
      <c r="R144" s="935"/>
      <c r="S144" s="935"/>
      <c r="T144" s="935"/>
      <c r="U144" s="935"/>
      <c r="V144" s="935"/>
      <c r="W144" s="935"/>
      <c r="X144" s="935"/>
      <c r="Y144" s="935"/>
      <c r="Z144" s="935"/>
      <c r="AA144" s="935"/>
      <c r="AB144" s="935"/>
      <c r="AC144" s="915"/>
      <c r="AD144" s="586"/>
      <c r="AE144" s="915"/>
      <c r="AF144" s="915"/>
      <c r="AG144" s="915"/>
      <c r="AH144" s="1228" t="str">
        <f>INPUT!$M$19</f>
        <v>Rumah Sehat</v>
      </c>
      <c r="AI144" s="1229"/>
      <c r="AJ144" s="1229"/>
      <c r="AK144" s="1229"/>
      <c r="AL144" s="1229"/>
      <c r="AM144" s="1229"/>
      <c r="AN144" s="1220"/>
      <c r="AO144" s="1220"/>
      <c r="AP144" s="1220"/>
      <c r="AQ144" s="1221"/>
    </row>
    <row r="145" spans="2:43" ht="21">
      <c r="B145" s="116"/>
      <c r="C145" s="965"/>
      <c r="D145" s="965"/>
      <c r="E145" s="1252"/>
      <c r="F145" s="1252"/>
      <c r="G145" s="967"/>
      <c r="H145" s="935"/>
      <c r="I145" s="935"/>
      <c r="J145" s="935"/>
      <c r="K145" s="935"/>
      <c r="L145" s="935"/>
      <c r="M145" s="935"/>
      <c r="N145" s="935"/>
      <c r="O145" s="935"/>
      <c r="P145" s="935"/>
      <c r="Q145" s="935"/>
      <c r="R145" s="935"/>
      <c r="S145" s="935"/>
      <c r="T145" s="935"/>
      <c r="U145" s="935"/>
      <c r="V145" s="935"/>
      <c r="W145" s="935"/>
      <c r="X145" s="935"/>
      <c r="Y145" s="935"/>
      <c r="Z145" s="935"/>
      <c r="AA145" s="935"/>
      <c r="AB145" s="935"/>
      <c r="AC145" s="915"/>
      <c r="AD145" s="586"/>
      <c r="AE145" s="915"/>
      <c r="AF145" s="915"/>
      <c r="AG145" s="915"/>
      <c r="AH145" s="1225" t="s">
        <v>127</v>
      </c>
      <c r="AI145" s="1226"/>
      <c r="AJ145" s="1226"/>
      <c r="AK145" s="1226"/>
      <c r="AL145" s="1226"/>
      <c r="AM145" s="1226"/>
      <c r="AN145" s="1226"/>
      <c r="AO145" s="1226"/>
      <c r="AP145" s="1226"/>
      <c r="AQ145" s="1227"/>
    </row>
    <row r="146" spans="2:43" ht="22" thickBot="1">
      <c r="B146" s="116"/>
      <c r="C146" s="965"/>
      <c r="D146" s="965"/>
      <c r="E146" s="1252"/>
      <c r="F146" s="1252"/>
      <c r="G146" s="967"/>
      <c r="H146" s="935"/>
      <c r="I146" s="935"/>
      <c r="J146" s="935"/>
      <c r="K146" s="935"/>
      <c r="L146" s="935"/>
      <c r="M146" s="935"/>
      <c r="N146" s="935"/>
      <c r="O146" s="935"/>
      <c r="P146" s="935"/>
      <c r="Q146" s="935"/>
      <c r="R146" s="935"/>
      <c r="S146" s="935"/>
      <c r="T146" s="935"/>
      <c r="U146" s="935"/>
      <c r="V146" s="935"/>
      <c r="W146" s="935"/>
      <c r="X146" s="935"/>
      <c r="Y146" s="935"/>
      <c r="Z146" s="935"/>
      <c r="AA146" s="935"/>
      <c r="AB146" s="935"/>
      <c r="AC146" s="915"/>
      <c r="AD146" s="586"/>
      <c r="AE146" s="915"/>
      <c r="AF146" s="915"/>
      <c r="AG146" s="915"/>
      <c r="AH146" s="1228" t="str">
        <f>INPUT!$M$10</f>
        <v>Dusun…</v>
      </c>
      <c r="AI146" s="1229"/>
      <c r="AJ146" s="1229"/>
      <c r="AK146" s="1229"/>
      <c r="AL146" s="1229"/>
      <c r="AM146" s="1229"/>
      <c r="AN146" s="1229"/>
      <c r="AO146" s="1229"/>
      <c r="AP146" s="1229"/>
      <c r="AQ146" s="1230"/>
    </row>
    <row r="147" spans="2:43" ht="21">
      <c r="B147" s="116"/>
      <c r="C147" s="965"/>
      <c r="D147" s="965"/>
      <c r="E147" s="1256">
        <f>'Bronjong 1'!$J$70</f>
        <v>0</v>
      </c>
      <c r="F147" s="1256"/>
      <c r="G147" s="967"/>
      <c r="H147" s="935"/>
      <c r="I147" s="935"/>
      <c r="J147" s="935"/>
      <c r="K147" s="935"/>
      <c r="L147" s="935"/>
      <c r="M147" s="935"/>
      <c r="N147" s="935"/>
      <c r="O147" s="935"/>
      <c r="P147" s="935"/>
      <c r="Q147" s="935"/>
      <c r="R147" s="935"/>
      <c r="S147" s="935"/>
      <c r="T147" s="935"/>
      <c r="U147" s="935"/>
      <c r="V147" s="935"/>
      <c r="W147" s="935"/>
      <c r="X147" s="935"/>
      <c r="Y147" s="935"/>
      <c r="Z147" s="935"/>
      <c r="AA147" s="935"/>
      <c r="AB147" s="935"/>
      <c r="AC147" s="915"/>
      <c r="AD147" s="586"/>
      <c r="AE147" s="915"/>
      <c r="AF147" s="915"/>
      <c r="AG147" s="915"/>
      <c r="AH147" s="1225" t="s">
        <v>238</v>
      </c>
      <c r="AI147" s="1226"/>
      <c r="AJ147" s="1226"/>
      <c r="AK147" s="1226"/>
      <c r="AL147" s="1226"/>
      <c r="AM147" s="1226"/>
      <c r="AN147" s="1231"/>
      <c r="AO147" s="1231"/>
      <c r="AP147" s="1231"/>
      <c r="AQ147" s="1232"/>
    </row>
    <row r="148" spans="2:43" ht="22" thickBot="1">
      <c r="B148" s="116"/>
      <c r="C148" s="965"/>
      <c r="D148" s="965"/>
      <c r="E148" s="1252"/>
      <c r="F148" s="1252"/>
      <c r="G148" s="967"/>
      <c r="H148" s="935"/>
      <c r="I148" s="935"/>
      <c r="J148" s="935"/>
      <c r="K148" s="935"/>
      <c r="L148" s="935"/>
      <c r="M148" s="935"/>
      <c r="N148" s="935"/>
      <c r="O148" s="935"/>
      <c r="P148" s="935"/>
      <c r="Q148" s="935"/>
      <c r="R148" s="935"/>
      <c r="S148" s="935"/>
      <c r="T148" s="935"/>
      <c r="U148" s="935"/>
      <c r="V148" s="935"/>
      <c r="W148" s="935"/>
      <c r="X148" s="935"/>
      <c r="Y148" s="935"/>
      <c r="Z148" s="935"/>
      <c r="AA148" s="935"/>
      <c r="AB148" s="935"/>
      <c r="AC148" s="915"/>
      <c r="AD148" s="586"/>
      <c r="AE148" s="915"/>
      <c r="AF148" s="915"/>
      <c r="AG148" s="915"/>
      <c r="AH148" s="1233" t="s">
        <v>621</v>
      </c>
      <c r="AI148" s="1234"/>
      <c r="AJ148" s="1234"/>
      <c r="AK148" s="1234"/>
      <c r="AL148" s="1234"/>
      <c r="AM148" s="1234"/>
      <c r="AN148" s="1235"/>
      <c r="AO148" s="1235"/>
      <c r="AP148" s="1235"/>
      <c r="AQ148" s="1236"/>
    </row>
    <row r="149" spans="2:43" ht="22" thickBot="1">
      <c r="B149" s="116"/>
      <c r="C149" s="965"/>
      <c r="D149" s="965"/>
      <c r="E149" s="1252"/>
      <c r="F149" s="1252"/>
      <c r="G149" s="967"/>
      <c r="H149" s="935"/>
      <c r="I149" s="935"/>
      <c r="J149" s="935"/>
      <c r="K149" s="935"/>
      <c r="L149" s="935"/>
      <c r="M149" s="935"/>
      <c r="N149" s="935"/>
      <c r="O149" s="935"/>
      <c r="P149" s="935"/>
      <c r="Q149" s="935"/>
      <c r="R149" s="935"/>
      <c r="S149" s="935"/>
      <c r="T149" s="935"/>
      <c r="U149" s="935"/>
      <c r="V149" s="935"/>
      <c r="W149" s="935"/>
      <c r="X149" s="935"/>
      <c r="Y149" s="935"/>
      <c r="Z149" s="935"/>
      <c r="AA149" s="935"/>
      <c r="AB149" s="935"/>
      <c r="AC149" s="915"/>
      <c r="AD149" s="586"/>
      <c r="AE149" s="915"/>
      <c r="AF149" s="915"/>
      <c r="AG149" s="915"/>
      <c r="AH149" s="1206" t="s">
        <v>239</v>
      </c>
      <c r="AI149" s="1207"/>
      <c r="AJ149" s="1207"/>
      <c r="AK149" s="1207"/>
      <c r="AL149" s="1207"/>
      <c r="AM149" s="1207"/>
      <c r="AN149" s="1207"/>
      <c r="AO149" s="1207"/>
      <c r="AP149" s="1207"/>
      <c r="AQ149" s="1208"/>
    </row>
    <row r="150" spans="2:43" ht="21">
      <c r="B150" s="116"/>
      <c r="C150" s="965"/>
      <c r="D150" s="965"/>
      <c r="E150" s="1252"/>
      <c r="F150" s="1252"/>
      <c r="G150" s="967"/>
      <c r="H150" s="935"/>
      <c r="I150" s="935"/>
      <c r="J150" s="935"/>
      <c r="K150" s="935"/>
      <c r="L150" s="935"/>
      <c r="M150" s="935"/>
      <c r="N150" s="935"/>
      <c r="O150" s="935"/>
      <c r="P150" s="935"/>
      <c r="Q150" s="935"/>
      <c r="R150" s="935"/>
      <c r="S150" s="935"/>
      <c r="T150" s="935"/>
      <c r="U150" s="935"/>
      <c r="V150" s="935"/>
      <c r="W150" s="935"/>
      <c r="X150" s="935"/>
      <c r="Y150" s="935"/>
      <c r="Z150" s="935"/>
      <c r="AA150" s="935"/>
      <c r="AB150" s="935"/>
      <c r="AC150" s="915"/>
      <c r="AD150" s="586"/>
      <c r="AE150" s="915"/>
      <c r="AF150" s="915"/>
      <c r="AG150" s="915"/>
      <c r="AH150" s="1209" t="s">
        <v>240</v>
      </c>
      <c r="AI150" s="1210"/>
      <c r="AJ150" s="1210"/>
      <c r="AK150" s="1210"/>
      <c r="AL150" s="1210"/>
      <c r="AM150" s="1209" t="s">
        <v>19</v>
      </c>
      <c r="AN150" s="1210"/>
      <c r="AO150" s="1210"/>
      <c r="AP150" s="1210"/>
      <c r="AQ150" s="1211"/>
    </row>
    <row r="151" spans="2:43" ht="21">
      <c r="B151" s="116"/>
      <c r="C151" s="965"/>
      <c r="D151" s="965"/>
      <c r="E151" s="1252"/>
      <c r="F151" s="1252"/>
      <c r="G151" s="967"/>
      <c r="H151" s="935"/>
      <c r="I151" s="935"/>
      <c r="J151" s="935"/>
      <c r="K151" s="935"/>
      <c r="L151" s="935"/>
      <c r="M151" s="935"/>
      <c r="N151" s="935"/>
      <c r="O151" s="935"/>
      <c r="P151" s="935"/>
      <c r="Q151" s="935"/>
      <c r="R151" s="935"/>
      <c r="S151" s="935"/>
      <c r="T151" s="935"/>
      <c r="U151" s="935"/>
      <c r="V151" s="935"/>
      <c r="W151" s="935"/>
      <c r="X151" s="935"/>
      <c r="Y151" s="935"/>
      <c r="Z151" s="935"/>
      <c r="AA151" s="935"/>
      <c r="AB151" s="935"/>
      <c r="AC151" s="915"/>
      <c r="AD151" s="586"/>
      <c r="AE151" s="915"/>
      <c r="AF151" s="915"/>
      <c r="AG151" s="915"/>
      <c r="AH151" s="587"/>
      <c r="AI151" s="588"/>
      <c r="AJ151" s="588"/>
      <c r="AK151" s="588"/>
      <c r="AL151" s="588"/>
      <c r="AM151" s="587"/>
      <c r="AN151" s="588"/>
      <c r="AO151" s="588"/>
      <c r="AP151" s="588"/>
      <c r="AQ151" s="589"/>
    </row>
    <row r="152" spans="2:43" ht="21">
      <c r="B152" s="116"/>
      <c r="C152" s="965"/>
      <c r="D152" s="965"/>
      <c r="E152" s="1252"/>
      <c r="F152" s="1252"/>
      <c r="G152" s="967"/>
      <c r="H152" s="935"/>
      <c r="I152" s="935"/>
      <c r="J152" s="935"/>
      <c r="K152" s="935"/>
      <c r="L152" s="935"/>
      <c r="M152" s="935"/>
      <c r="N152" s="935"/>
      <c r="O152" s="935"/>
      <c r="P152" s="935"/>
      <c r="Q152" s="935"/>
      <c r="R152" s="935"/>
      <c r="S152" s="935"/>
      <c r="T152" s="935"/>
      <c r="U152" s="935"/>
      <c r="V152" s="935"/>
      <c r="W152" s="935"/>
      <c r="X152" s="935"/>
      <c r="Y152" s="935"/>
      <c r="Z152" s="935"/>
      <c r="AA152" s="935"/>
      <c r="AB152" s="935"/>
      <c r="AC152" s="915"/>
      <c r="AD152" s="586"/>
      <c r="AE152" s="915"/>
      <c r="AF152" s="915"/>
      <c r="AG152" s="915"/>
      <c r="AH152" s="587"/>
      <c r="AI152" s="588"/>
      <c r="AJ152" s="588"/>
      <c r="AK152" s="588"/>
      <c r="AL152" s="588"/>
      <c r="AM152" s="587"/>
      <c r="AN152" s="588"/>
      <c r="AO152" s="588"/>
      <c r="AP152" s="588"/>
      <c r="AQ152" s="589"/>
    </row>
    <row r="153" spans="2:43" ht="22" thickBot="1">
      <c r="B153" s="120"/>
      <c r="C153" s="965"/>
      <c r="D153" s="965"/>
      <c r="E153" s="1252"/>
      <c r="F153" s="1252"/>
      <c r="G153" s="967"/>
      <c r="H153" s="935"/>
      <c r="I153" s="935"/>
      <c r="J153" s="935"/>
      <c r="K153" s="935"/>
      <c r="L153" s="935"/>
      <c r="M153" s="935"/>
      <c r="N153" s="935"/>
      <c r="O153" s="935"/>
      <c r="P153" s="935"/>
      <c r="Q153" s="935"/>
      <c r="R153" s="935"/>
      <c r="S153" s="935"/>
      <c r="T153" s="935"/>
      <c r="U153" s="935"/>
      <c r="V153" s="935"/>
      <c r="W153" s="935"/>
      <c r="X153" s="935"/>
      <c r="Y153" s="935"/>
      <c r="Z153" s="935"/>
      <c r="AA153" s="935"/>
      <c r="AB153" s="935"/>
      <c r="AC153" s="915"/>
      <c r="AD153" s="586"/>
      <c r="AE153" s="915"/>
      <c r="AF153" s="915"/>
      <c r="AG153" s="915"/>
      <c r="AH153" s="1237" t="str">
        <f>INPUT!$M$16</f>
        <v>Supriono</v>
      </c>
      <c r="AI153" s="1238"/>
      <c r="AJ153" s="1238"/>
      <c r="AK153" s="1238"/>
      <c r="AL153" s="1238"/>
      <c r="AM153" s="1237" t="str">
        <f>INPUT!$M$15</f>
        <v>Sujito</v>
      </c>
      <c r="AN153" s="1238"/>
      <c r="AO153" s="1238"/>
      <c r="AP153" s="1238"/>
      <c r="AQ153" s="1239"/>
    </row>
    <row r="154" spans="2:43" ht="22" thickBot="1">
      <c r="B154" s="116"/>
      <c r="C154" s="965"/>
      <c r="D154" s="965"/>
      <c r="E154" s="1252"/>
      <c r="F154" s="1252"/>
      <c r="G154" s="967"/>
      <c r="H154" s="935"/>
      <c r="I154" s="935"/>
      <c r="J154" s="935"/>
      <c r="K154" s="935"/>
      <c r="L154" s="935"/>
      <c r="M154" s="935"/>
      <c r="N154" s="935"/>
      <c r="O154" s="935"/>
      <c r="P154" s="935"/>
      <c r="Q154" s="935"/>
      <c r="R154" s="935"/>
      <c r="S154" s="935"/>
      <c r="T154" s="935"/>
      <c r="U154" s="935"/>
      <c r="V154" s="935"/>
      <c r="W154" s="935"/>
      <c r="X154" s="935"/>
      <c r="Y154" s="935"/>
      <c r="Z154" s="935"/>
      <c r="AA154" s="935"/>
      <c r="AB154" s="935"/>
      <c r="AC154" s="915"/>
      <c r="AD154" s="586"/>
      <c r="AE154" s="915"/>
      <c r="AF154" s="915"/>
      <c r="AG154" s="915"/>
      <c r="AH154" s="1206" t="s">
        <v>241</v>
      </c>
      <c r="AI154" s="1207"/>
      <c r="AJ154" s="1207"/>
      <c r="AK154" s="1207"/>
      <c r="AL154" s="1207"/>
      <c r="AM154" s="1207"/>
      <c r="AN154" s="1207"/>
      <c r="AO154" s="1207"/>
      <c r="AP154" s="1207"/>
      <c r="AQ154" s="1208"/>
    </row>
    <row r="155" spans="2:43" ht="20">
      <c r="B155" s="116"/>
      <c r="C155" s="965"/>
      <c r="D155" s="965"/>
      <c r="E155" s="1252"/>
      <c r="F155" s="1252"/>
      <c r="G155" s="968"/>
      <c r="H155" s="915"/>
      <c r="I155" s="915"/>
      <c r="J155" s="915"/>
      <c r="K155" s="915"/>
      <c r="L155" s="915"/>
      <c r="M155" s="915"/>
      <c r="N155" s="915"/>
      <c r="O155" s="915"/>
      <c r="P155" s="915"/>
      <c r="Q155" s="915"/>
      <c r="R155" s="915"/>
      <c r="S155" s="915"/>
      <c r="T155" s="915"/>
      <c r="U155" s="915"/>
      <c r="V155" s="915"/>
      <c r="W155" s="915"/>
      <c r="X155" s="915"/>
      <c r="Y155" s="915"/>
      <c r="Z155" s="915"/>
      <c r="AA155" s="915"/>
      <c r="AB155" s="915"/>
      <c r="AC155" s="915"/>
      <c r="AD155" s="586"/>
      <c r="AE155" s="915"/>
      <c r="AF155" s="915"/>
      <c r="AG155" s="915"/>
      <c r="AH155" s="1209" t="str">
        <f>INPUT!$C$14</f>
        <v>Tenaga Ahli Teknik</v>
      </c>
      <c r="AI155" s="1210"/>
      <c r="AJ155" s="1210"/>
      <c r="AK155" s="1210"/>
      <c r="AL155" s="1210"/>
      <c r="AM155" s="1210"/>
      <c r="AN155" s="1210"/>
      <c r="AO155" s="1210"/>
      <c r="AP155" s="1210"/>
      <c r="AQ155" s="1211"/>
    </row>
    <row r="156" spans="2:43" ht="20">
      <c r="B156" s="116"/>
      <c r="C156" s="965"/>
      <c r="D156" s="965"/>
      <c r="E156" s="1254"/>
      <c r="F156" s="1254"/>
      <c r="G156" s="969"/>
      <c r="H156" s="919"/>
      <c r="I156" s="915"/>
      <c r="J156" s="915"/>
      <c r="K156" s="915"/>
      <c r="L156" s="915"/>
      <c r="M156" s="915"/>
      <c r="N156" s="915"/>
      <c r="O156" s="915"/>
      <c r="P156" s="930"/>
      <c r="Q156" s="930"/>
      <c r="R156" s="915"/>
      <c r="S156" s="915"/>
      <c r="T156" s="915"/>
      <c r="U156" s="915"/>
      <c r="V156" s="915"/>
      <c r="W156" s="915"/>
      <c r="X156" s="919"/>
      <c r="Y156" s="918"/>
      <c r="Z156" s="917"/>
      <c r="AA156" s="917"/>
      <c r="AB156" s="915"/>
      <c r="AC156" s="915"/>
      <c r="AD156" s="586"/>
      <c r="AE156" s="915"/>
      <c r="AF156" s="915"/>
      <c r="AG156" s="915"/>
      <c r="AH156" s="587"/>
      <c r="AI156" s="588"/>
      <c r="AJ156" s="588"/>
      <c r="AK156" s="588"/>
      <c r="AL156" s="588"/>
      <c r="AM156" s="588"/>
      <c r="AN156" s="588"/>
      <c r="AO156" s="588"/>
      <c r="AP156" s="588"/>
      <c r="AQ156" s="589"/>
    </row>
    <row r="157" spans="2:43" ht="20">
      <c r="B157" s="116"/>
      <c r="C157" s="965"/>
      <c r="D157" s="965"/>
      <c r="E157" s="1252"/>
      <c r="F157" s="1252"/>
      <c r="G157" s="968"/>
      <c r="H157" s="915"/>
      <c r="I157" s="915"/>
      <c r="J157" s="915"/>
      <c r="K157" s="915"/>
      <c r="L157" s="915"/>
      <c r="M157" s="915"/>
      <c r="N157" s="915"/>
      <c r="O157" s="915"/>
      <c r="P157" s="930"/>
      <c r="Q157" s="930"/>
      <c r="R157" s="915"/>
      <c r="S157" s="915"/>
      <c r="T157" s="915"/>
      <c r="U157" s="915"/>
      <c r="V157" s="915"/>
      <c r="W157" s="915"/>
      <c r="X157" s="915"/>
      <c r="Y157" s="915"/>
      <c r="Z157" s="915"/>
      <c r="AA157" s="915"/>
      <c r="AB157" s="915"/>
      <c r="AC157" s="915"/>
      <c r="AD157" s="586"/>
      <c r="AE157" s="915"/>
      <c r="AF157" s="915"/>
      <c r="AG157" s="915"/>
      <c r="AH157" s="587"/>
      <c r="AI157" s="588"/>
      <c r="AJ157" s="588"/>
      <c r="AK157" s="588"/>
      <c r="AL157" s="588"/>
      <c r="AM157" s="588"/>
      <c r="AN157" s="588"/>
      <c r="AO157" s="588"/>
      <c r="AP157" s="588"/>
      <c r="AQ157" s="589"/>
    </row>
    <row r="158" spans="2:43" ht="20">
      <c r="B158" s="116"/>
      <c r="C158" s="965"/>
      <c r="D158" s="965"/>
      <c r="E158" s="1252"/>
      <c r="F158" s="1252"/>
      <c r="G158" s="968"/>
      <c r="H158" s="915"/>
      <c r="I158" s="920"/>
      <c r="J158" s="920"/>
      <c r="K158" s="920"/>
      <c r="L158" s="920"/>
      <c r="M158" s="920"/>
      <c r="N158" s="915"/>
      <c r="O158" s="915"/>
      <c r="P158" s="915"/>
      <c r="Q158" s="915"/>
      <c r="R158" s="920"/>
      <c r="S158" s="920"/>
      <c r="T158" s="920"/>
      <c r="U158" s="920"/>
      <c r="V158" s="920"/>
      <c r="W158" s="915"/>
      <c r="X158" s="915"/>
      <c r="Y158" s="915"/>
      <c r="Z158" s="915"/>
      <c r="AA158" s="915"/>
      <c r="AB158" s="915"/>
      <c r="AC158" s="915"/>
      <c r="AD158" s="586"/>
      <c r="AE158" s="915"/>
      <c r="AF158" s="915"/>
      <c r="AG158" s="915"/>
      <c r="AH158" s="587"/>
      <c r="AI158" s="588"/>
      <c r="AJ158" s="588"/>
      <c r="AK158" s="588"/>
      <c r="AL158" s="588"/>
      <c r="AM158" s="588"/>
      <c r="AN158" s="588"/>
      <c r="AO158" s="588"/>
      <c r="AP158" s="588"/>
      <c r="AQ158" s="589"/>
    </row>
    <row r="159" spans="2:43" ht="21" thickBot="1">
      <c r="B159" s="116"/>
      <c r="C159" s="965"/>
      <c r="D159" s="965"/>
      <c r="G159" s="968"/>
      <c r="H159" s="915"/>
      <c r="I159" s="915"/>
      <c r="J159" s="915"/>
      <c r="K159" s="915"/>
      <c r="L159" s="915"/>
      <c r="M159" s="915"/>
      <c r="N159" s="915"/>
      <c r="O159" s="915"/>
      <c r="P159" s="915"/>
      <c r="Q159" s="915"/>
      <c r="R159" s="915"/>
      <c r="S159" s="915"/>
      <c r="T159" s="915"/>
      <c r="U159" s="915"/>
      <c r="V159" s="915"/>
      <c r="W159" s="915"/>
      <c r="X159" s="915"/>
      <c r="Y159" s="915"/>
      <c r="Z159" s="915"/>
      <c r="AA159" s="915"/>
      <c r="AB159" s="915"/>
      <c r="AC159" s="915"/>
      <c r="AD159" s="586"/>
      <c r="AE159" s="915"/>
      <c r="AF159" s="915"/>
      <c r="AG159" s="915"/>
      <c r="AH159" s="1212" t="s">
        <v>18</v>
      </c>
      <c r="AI159" s="1213"/>
      <c r="AJ159" s="1213"/>
      <c r="AK159" s="1213"/>
      <c r="AL159" s="1213"/>
      <c r="AM159" s="1213"/>
      <c r="AN159" s="1213"/>
      <c r="AO159" s="1213"/>
      <c r="AP159" s="1213"/>
      <c r="AQ159" s="1214"/>
    </row>
    <row r="160" spans="2:43" ht="21" thickBot="1">
      <c r="B160" s="116"/>
      <c r="C160" s="965"/>
      <c r="D160" s="965"/>
      <c r="E160" s="1255">
        <f>'Bronjong 1'!$J$82</f>
        <v>0</v>
      </c>
      <c r="F160" s="1255"/>
      <c r="G160" s="968"/>
      <c r="H160" s="915"/>
      <c r="I160" s="915"/>
      <c r="J160" s="915"/>
      <c r="K160" s="921"/>
      <c r="L160" s="915"/>
      <c r="M160" s="915"/>
      <c r="N160" s="915"/>
      <c r="O160" s="915"/>
      <c r="P160" s="915"/>
      <c r="Q160" s="931"/>
      <c r="R160" s="931"/>
      <c r="S160" s="922"/>
      <c r="T160" s="922"/>
      <c r="U160" s="923"/>
      <c r="V160" s="915"/>
      <c r="W160" s="915"/>
      <c r="X160" s="915"/>
      <c r="Y160" s="915"/>
      <c r="Z160" s="915"/>
      <c r="AA160" s="915"/>
      <c r="AB160" s="915"/>
      <c r="AC160" s="915"/>
      <c r="AD160" s="586"/>
      <c r="AE160" s="915"/>
      <c r="AF160" s="915"/>
      <c r="AG160" s="915"/>
      <c r="AH160" s="1206" t="s">
        <v>242</v>
      </c>
      <c r="AI160" s="1207"/>
      <c r="AJ160" s="1207"/>
      <c r="AK160" s="1207"/>
      <c r="AL160" s="1207"/>
      <c r="AM160" s="1207"/>
      <c r="AN160" s="1207"/>
      <c r="AO160" s="1207"/>
      <c r="AP160" s="1207"/>
      <c r="AQ160" s="1208"/>
    </row>
    <row r="161" spans="2:43" ht="20">
      <c r="B161" s="116"/>
      <c r="C161" s="586"/>
      <c r="D161" s="586"/>
      <c r="E161" s="1252"/>
      <c r="F161" s="1252"/>
      <c r="G161" s="915"/>
      <c r="H161" s="915"/>
      <c r="I161" s="915"/>
      <c r="J161" s="915"/>
      <c r="K161" s="915"/>
      <c r="L161" s="915"/>
      <c r="M161" s="915"/>
      <c r="N161" s="915"/>
      <c r="O161" s="915"/>
      <c r="P161" s="924"/>
      <c r="Q161" s="915"/>
      <c r="R161" s="915"/>
      <c r="S161" s="915"/>
      <c r="T161" s="915"/>
      <c r="U161" s="915"/>
      <c r="V161" s="915"/>
      <c r="W161" s="915"/>
      <c r="X161" s="915"/>
      <c r="Y161" s="915"/>
      <c r="Z161" s="915"/>
      <c r="AA161" s="915"/>
      <c r="AB161" s="915"/>
      <c r="AC161" s="915"/>
      <c r="AD161" s="586"/>
      <c r="AE161" s="915"/>
      <c r="AF161" s="915"/>
      <c r="AG161" s="915"/>
      <c r="AH161" s="1209" t="str">
        <f>INPUT!$C$13</f>
        <v>Kepala Desa</v>
      </c>
      <c r="AI161" s="1210"/>
      <c r="AJ161" s="1210"/>
      <c r="AK161" s="1210"/>
      <c r="AL161" s="1210"/>
      <c r="AM161" s="1210"/>
      <c r="AN161" s="1210"/>
      <c r="AO161" s="1210"/>
      <c r="AP161" s="1210"/>
      <c r="AQ161" s="1211"/>
    </row>
    <row r="162" spans="2:43" ht="20">
      <c r="B162" s="116"/>
      <c r="C162" s="586"/>
      <c r="D162" s="586"/>
      <c r="E162" s="1252"/>
      <c r="F162" s="1252"/>
      <c r="G162" s="915"/>
      <c r="H162" s="915"/>
      <c r="I162" s="915"/>
      <c r="J162" s="915"/>
      <c r="K162" s="915"/>
      <c r="L162" s="915"/>
      <c r="M162" s="915"/>
      <c r="N162" s="915"/>
      <c r="O162" s="915"/>
      <c r="P162" s="915"/>
      <c r="Q162" s="915"/>
      <c r="R162" s="915"/>
      <c r="S162" s="915"/>
      <c r="T162" s="915"/>
      <c r="U162" s="915"/>
      <c r="V162" s="915"/>
      <c r="W162" s="915"/>
      <c r="X162" s="915"/>
      <c r="Y162" s="915"/>
      <c r="Z162" s="915"/>
      <c r="AA162" s="915"/>
      <c r="AB162" s="915"/>
      <c r="AC162" s="915"/>
      <c r="AD162" s="586"/>
      <c r="AE162" s="915"/>
      <c r="AF162" s="915"/>
      <c r="AG162" s="915"/>
      <c r="AH162" s="587"/>
      <c r="AI162" s="588"/>
      <c r="AJ162" s="588"/>
      <c r="AK162" s="588"/>
      <c r="AL162" s="588"/>
      <c r="AM162" s="588"/>
      <c r="AN162" s="588"/>
      <c r="AO162" s="588"/>
      <c r="AP162" s="588"/>
      <c r="AQ162" s="589"/>
    </row>
    <row r="163" spans="2:43" ht="20">
      <c r="B163" s="116"/>
      <c r="C163" s="586"/>
      <c r="D163" s="586"/>
      <c r="E163" s="1252"/>
      <c r="F163" s="1252"/>
      <c r="G163" s="915"/>
      <c r="H163" s="915"/>
      <c r="I163" s="915"/>
      <c r="J163" s="915"/>
      <c r="K163" s="915"/>
      <c r="L163" s="915"/>
      <c r="M163" s="915"/>
      <c r="N163" s="915"/>
      <c r="O163" s="915"/>
      <c r="P163" s="915"/>
      <c r="Q163" s="915"/>
      <c r="R163" s="915"/>
      <c r="S163" s="915"/>
      <c r="T163" s="915"/>
      <c r="U163" s="915"/>
      <c r="V163" s="915"/>
      <c r="W163" s="915"/>
      <c r="X163" s="915"/>
      <c r="Y163" s="915"/>
      <c r="Z163" s="915"/>
      <c r="AA163" s="915"/>
      <c r="AB163" s="915"/>
      <c r="AC163" s="936"/>
      <c r="AD163" s="586"/>
      <c r="AE163" s="923"/>
      <c r="AF163" s="915"/>
      <c r="AG163" s="915"/>
      <c r="AH163" s="587"/>
      <c r="AI163" s="588"/>
      <c r="AJ163" s="588"/>
      <c r="AK163" s="588"/>
      <c r="AL163" s="588"/>
      <c r="AM163" s="588"/>
      <c r="AN163" s="588"/>
      <c r="AO163" s="588"/>
      <c r="AP163" s="588"/>
      <c r="AQ163" s="589"/>
    </row>
    <row r="164" spans="2:43" ht="20">
      <c r="B164" s="116"/>
      <c r="C164" s="586"/>
      <c r="D164" s="586"/>
      <c r="E164" s="1253"/>
      <c r="F164" s="1253"/>
      <c r="G164" s="915"/>
      <c r="H164" s="915"/>
      <c r="I164" s="915"/>
      <c r="J164" s="915"/>
      <c r="K164" s="915"/>
      <c r="L164" s="915"/>
      <c r="M164" s="915"/>
      <c r="N164" s="915"/>
      <c r="O164" s="915"/>
      <c r="P164" s="915"/>
      <c r="Q164" s="915"/>
      <c r="R164" s="915"/>
      <c r="S164" s="915"/>
      <c r="T164" s="915"/>
      <c r="U164" s="915"/>
      <c r="V164" s="915"/>
      <c r="W164" s="915"/>
      <c r="X164" s="915"/>
      <c r="Y164" s="915"/>
      <c r="Z164" s="915"/>
      <c r="AA164" s="915"/>
      <c r="AB164" s="915"/>
      <c r="AC164" s="915"/>
      <c r="AD164" s="586"/>
      <c r="AE164" s="915"/>
      <c r="AF164" s="915"/>
      <c r="AG164" s="915"/>
      <c r="AH164" s="1215" t="str">
        <f>INPUT!$M$13</f>
        <v>Ulfa Hidayah,SE</v>
      </c>
      <c r="AI164" s="1216"/>
      <c r="AJ164" s="1216"/>
      <c r="AK164" s="1216"/>
      <c r="AL164" s="1216"/>
      <c r="AM164" s="1216"/>
      <c r="AN164" s="1216"/>
      <c r="AO164" s="1216"/>
      <c r="AP164" s="1216"/>
      <c r="AQ164" s="1217"/>
    </row>
    <row r="165" spans="2:43" ht="21" thickBot="1">
      <c r="B165" s="116"/>
      <c r="C165" s="586"/>
      <c r="D165" s="586"/>
      <c r="E165" s="586"/>
      <c r="F165" s="915"/>
      <c r="G165" s="915"/>
      <c r="H165" s="915"/>
      <c r="I165" s="915"/>
      <c r="J165" s="915"/>
      <c r="K165" s="915"/>
      <c r="L165" s="915"/>
      <c r="M165" s="915"/>
      <c r="N165" s="925"/>
      <c r="O165" s="926"/>
      <c r="P165" s="926"/>
      <c r="Q165" s="926"/>
      <c r="R165" s="932"/>
      <c r="S165" s="933"/>
      <c r="T165" s="926"/>
      <c r="U165" s="915"/>
      <c r="V165" s="915"/>
      <c r="W165" s="915"/>
      <c r="X165" s="915"/>
      <c r="Y165" s="915"/>
      <c r="Z165" s="915"/>
      <c r="AA165" s="915"/>
      <c r="AB165" s="915"/>
      <c r="AC165" s="915"/>
      <c r="AD165" s="586"/>
      <c r="AE165" s="915"/>
      <c r="AF165" s="915"/>
      <c r="AG165" s="915"/>
      <c r="AH165" s="1218"/>
      <c r="AI165" s="1219"/>
      <c r="AJ165" s="1219"/>
      <c r="AK165" s="1219"/>
      <c r="AL165" s="1219"/>
      <c r="AM165" s="1219"/>
      <c r="AN165" s="1220"/>
      <c r="AO165" s="1220"/>
      <c r="AP165" s="1220"/>
      <c r="AQ165" s="1221"/>
    </row>
    <row r="166" spans="2:43" ht="15" thickBot="1">
      <c r="B166" s="937"/>
      <c r="C166" s="121"/>
      <c r="D166" s="121"/>
      <c r="E166" s="121"/>
      <c r="F166" s="121"/>
      <c r="G166" s="927"/>
      <c r="H166" s="927"/>
      <c r="I166" s="927"/>
      <c r="J166" s="927"/>
      <c r="K166" s="1222"/>
      <c r="L166" s="1222"/>
      <c r="M166" s="927"/>
      <c r="N166" s="927"/>
      <c r="O166" s="927"/>
      <c r="P166" s="927"/>
      <c r="Q166" s="927"/>
      <c r="R166" s="927"/>
      <c r="S166" s="927"/>
      <c r="T166" s="927"/>
      <c r="U166" s="927"/>
      <c r="V166" s="927"/>
      <c r="W166" s="927"/>
      <c r="X166" s="927"/>
      <c r="Y166" s="927"/>
      <c r="Z166" s="927"/>
      <c r="AA166" s="927"/>
      <c r="AB166" s="927"/>
      <c r="AC166" s="927"/>
      <c r="AD166" s="927"/>
      <c r="AE166" s="927"/>
      <c r="AF166" s="927"/>
      <c r="AG166" s="927"/>
      <c r="AH166" s="1206" t="s">
        <v>243</v>
      </c>
      <c r="AI166" s="1207"/>
      <c r="AJ166" s="1207"/>
      <c r="AK166" s="1207"/>
      <c r="AL166" s="1207"/>
      <c r="AM166" s="1207"/>
      <c r="AN166" s="1223"/>
      <c r="AO166" s="1223"/>
      <c r="AP166" s="1223"/>
      <c r="AQ166" s="1224"/>
    </row>
    <row r="167" spans="2:43" ht="14" thickBot="1"/>
    <row r="168" spans="2:43">
      <c r="B168" s="114"/>
      <c r="C168" s="115"/>
      <c r="D168" s="115"/>
      <c r="E168" s="115"/>
      <c r="F168" s="115"/>
      <c r="G168" s="115"/>
      <c r="H168" s="115"/>
      <c r="I168" s="115"/>
      <c r="J168" s="115"/>
      <c r="K168" s="115"/>
      <c r="L168" s="115"/>
      <c r="M168" s="115"/>
      <c r="N168" s="115"/>
      <c r="O168" s="122"/>
      <c r="P168" s="115"/>
      <c r="Q168" s="115"/>
      <c r="R168" s="115"/>
      <c r="S168" s="115"/>
      <c r="T168" s="115"/>
      <c r="U168" s="115"/>
      <c r="V168" s="115"/>
      <c r="W168" s="115"/>
      <c r="X168" s="115"/>
      <c r="Y168" s="115"/>
      <c r="Z168" s="115"/>
      <c r="AA168" s="115"/>
      <c r="AB168" s="115"/>
      <c r="AC168" s="115"/>
      <c r="AD168" s="115"/>
      <c r="AE168" s="115"/>
      <c r="AF168" s="115"/>
      <c r="AG168" s="115"/>
      <c r="AH168" s="124"/>
      <c r="AI168" s="125"/>
      <c r="AJ168" s="125"/>
      <c r="AK168" s="125"/>
      <c r="AL168" s="125"/>
      <c r="AM168" s="125"/>
      <c r="AN168" s="125"/>
      <c r="AO168" s="125"/>
      <c r="AP168" s="125"/>
      <c r="AQ168" s="127"/>
    </row>
    <row r="169" spans="2:43" ht="20">
      <c r="B169" s="116"/>
      <c r="C169" s="586"/>
      <c r="D169" s="117"/>
      <c r="E169" s="586"/>
      <c r="F169" s="118"/>
      <c r="G169" s="915"/>
      <c r="H169" s="915"/>
      <c r="I169" s="915"/>
      <c r="J169" s="915"/>
      <c r="K169" s="915"/>
      <c r="L169" s="915"/>
      <c r="M169" s="915"/>
      <c r="N169" s="915"/>
      <c r="O169" s="915"/>
      <c r="P169" s="915"/>
      <c r="Q169" s="915"/>
      <c r="R169" s="915"/>
      <c r="S169" s="915"/>
      <c r="T169" s="915"/>
      <c r="U169" s="915"/>
      <c r="V169" s="915"/>
      <c r="W169" s="915"/>
      <c r="X169" s="915"/>
      <c r="Y169" s="915"/>
      <c r="Z169" s="916"/>
      <c r="AA169" s="915"/>
      <c r="AB169" s="915"/>
      <c r="AC169" s="915"/>
      <c r="AD169" s="915"/>
      <c r="AE169" s="915"/>
      <c r="AF169" s="915"/>
      <c r="AG169" s="915"/>
      <c r="AH169" s="126"/>
      <c r="AI169" s="123"/>
      <c r="AJ169" s="123"/>
      <c r="AK169" s="123"/>
      <c r="AL169" s="123"/>
      <c r="AM169" s="123"/>
      <c r="AN169" s="123"/>
      <c r="AO169" s="123"/>
      <c r="AP169" s="123"/>
      <c r="AQ169" s="128"/>
    </row>
    <row r="170" spans="2:43" ht="21" thickBot="1">
      <c r="B170" s="116"/>
      <c r="C170" s="586"/>
      <c r="D170" s="586"/>
      <c r="E170" s="586"/>
      <c r="F170" s="915"/>
      <c r="G170" s="915"/>
      <c r="H170" s="915"/>
      <c r="I170" s="915"/>
      <c r="J170" s="915"/>
      <c r="K170" s="915"/>
      <c r="L170" s="915"/>
      <c r="M170" s="915"/>
      <c r="N170" s="915"/>
      <c r="O170" s="915"/>
      <c r="P170" s="915"/>
      <c r="Q170" s="915"/>
      <c r="R170" s="915"/>
      <c r="S170" s="915"/>
      <c r="T170" s="915"/>
      <c r="U170" s="915"/>
      <c r="V170" s="915"/>
      <c r="W170" s="915"/>
      <c r="X170" s="915"/>
      <c r="Y170" s="915"/>
      <c r="Z170" s="915"/>
      <c r="AA170" s="915"/>
      <c r="AB170" s="915"/>
      <c r="AC170" s="915"/>
      <c r="AD170" s="586"/>
      <c r="AE170" s="915"/>
      <c r="AF170" s="915"/>
      <c r="AG170" s="915"/>
      <c r="AH170" s="126"/>
      <c r="AI170" s="123"/>
      <c r="AJ170" s="123"/>
      <c r="AK170" s="123"/>
      <c r="AL170" s="123"/>
      <c r="AM170" s="123"/>
      <c r="AN170" s="129"/>
      <c r="AO170" s="129"/>
      <c r="AP170" s="129"/>
      <c r="AQ170" s="934"/>
    </row>
    <row r="171" spans="2:43" ht="21" thickBot="1">
      <c r="B171" s="116"/>
      <c r="C171" s="586"/>
      <c r="D171" s="586"/>
      <c r="E171" s="586"/>
      <c r="F171" s="915"/>
      <c r="G171" s="915"/>
      <c r="H171" s="915"/>
      <c r="I171" s="915"/>
      <c r="J171" s="915"/>
      <c r="K171" s="915"/>
      <c r="L171" s="915"/>
      <c r="M171" s="915"/>
      <c r="N171" s="915">
        <f>'TOS PONDASI'!$M$31</f>
        <v>0</v>
      </c>
      <c r="O171" s="915"/>
      <c r="P171" s="915"/>
      <c r="Q171" s="915"/>
      <c r="R171" s="915"/>
      <c r="S171" s="915"/>
      <c r="T171" s="915"/>
      <c r="U171" s="915"/>
      <c r="V171" s="915">
        <f>'TOS PONDASI'!$S$31</f>
        <v>0</v>
      </c>
      <c r="W171" s="915"/>
      <c r="X171" s="915"/>
      <c r="Y171" s="915"/>
      <c r="Z171" s="915"/>
      <c r="AA171" s="915"/>
      <c r="AB171" s="915"/>
      <c r="AC171" s="915"/>
      <c r="AD171" s="586"/>
      <c r="AE171" s="915"/>
      <c r="AF171" s="915"/>
      <c r="AG171" s="915"/>
      <c r="AH171" s="1240" t="str">
        <f>INPUT!C172&amp;" "&amp;INPUT!M172</f>
        <v xml:space="preserve"> </v>
      </c>
      <c r="AI171" s="1241"/>
      <c r="AJ171" s="1241"/>
      <c r="AK171" s="1241"/>
      <c r="AL171" s="1241"/>
      <c r="AM171" s="1241"/>
      <c r="AN171" s="1223"/>
      <c r="AO171" s="1223"/>
      <c r="AP171" s="1223"/>
      <c r="AQ171" s="1224"/>
    </row>
    <row r="172" spans="2:43" ht="22" thickBot="1">
      <c r="B172" s="116"/>
      <c r="C172" s="586"/>
      <c r="D172" s="586"/>
      <c r="E172" s="586"/>
      <c r="F172" s="935"/>
      <c r="G172" s="935"/>
      <c r="H172" s="935"/>
      <c r="I172" s="935"/>
      <c r="J172" s="935"/>
      <c r="K172" s="935"/>
      <c r="L172" s="935"/>
      <c r="M172" s="935"/>
      <c r="N172" s="935"/>
      <c r="O172" s="935"/>
      <c r="P172" s="935"/>
      <c r="Q172" s="935"/>
      <c r="R172" s="935"/>
      <c r="S172" s="935"/>
      <c r="T172" s="935"/>
      <c r="U172" s="935"/>
      <c r="V172" s="935"/>
      <c r="W172" s="935"/>
      <c r="X172" s="935"/>
      <c r="Y172" s="935"/>
      <c r="Z172" s="935"/>
      <c r="AA172" s="935"/>
      <c r="AB172" s="935"/>
      <c r="AC172" s="915"/>
      <c r="AD172" s="586"/>
      <c r="AE172" s="915"/>
      <c r="AF172" s="915"/>
      <c r="AG172" s="915"/>
      <c r="AH172" s="1240" t="str">
        <f>INPUT!$C$7&amp;" "&amp;INPUT!$M$7</f>
        <v>Kabupaten Monokwari</v>
      </c>
      <c r="AI172" s="1241"/>
      <c r="AJ172" s="1241"/>
      <c r="AK172" s="1241"/>
      <c r="AL172" s="1241"/>
      <c r="AM172" s="1241"/>
      <c r="AN172" s="1223"/>
      <c r="AO172" s="1223"/>
      <c r="AP172" s="1223"/>
      <c r="AQ172" s="1224"/>
    </row>
    <row r="173" spans="2:43" ht="22" thickBot="1">
      <c r="B173" s="116"/>
      <c r="C173" s="586"/>
      <c r="D173" s="586"/>
      <c r="E173" s="119"/>
      <c r="F173" s="935"/>
      <c r="G173" s="935"/>
      <c r="H173" s="935"/>
      <c r="I173" s="935"/>
      <c r="J173" s="935"/>
      <c r="K173" s="935"/>
      <c r="L173" s="935"/>
      <c r="M173" s="935"/>
      <c r="N173" s="935"/>
      <c r="O173" s="935"/>
      <c r="P173" s="935"/>
      <c r="Q173" s="935"/>
      <c r="R173" s="935"/>
      <c r="S173" s="935"/>
      <c r="T173" s="935"/>
      <c r="U173" s="935"/>
      <c r="V173" s="935"/>
      <c r="W173" s="935"/>
      <c r="X173" s="935"/>
      <c r="Y173" s="935"/>
      <c r="Z173" s="935"/>
      <c r="AA173" s="935"/>
      <c r="AB173" s="935"/>
      <c r="AC173" s="915"/>
      <c r="AD173" s="586"/>
      <c r="AE173" s="915"/>
      <c r="AF173" s="915"/>
      <c r="AG173" s="915"/>
      <c r="AH173" s="1240" t="str">
        <f>INPUT!$C$8&amp;" "&amp;INPUT!$M$8</f>
        <v>Kecamatan aaaaa</v>
      </c>
      <c r="AI173" s="1241"/>
      <c r="AJ173" s="1241"/>
      <c r="AK173" s="1241"/>
      <c r="AL173" s="1241"/>
      <c r="AM173" s="1241"/>
      <c r="AN173" s="1242"/>
      <c r="AO173" s="1242"/>
      <c r="AP173" s="1242"/>
      <c r="AQ173" s="1243"/>
    </row>
    <row r="174" spans="2:43" ht="21">
      <c r="B174" s="116"/>
      <c r="C174" s="586"/>
      <c r="D174" s="586"/>
      <c r="E174" s="586"/>
      <c r="F174" s="935"/>
      <c r="G174" s="935"/>
      <c r="H174" s="935"/>
      <c r="I174" s="935"/>
      <c r="J174" s="935"/>
      <c r="K174" s="935"/>
      <c r="L174" s="935"/>
      <c r="M174" s="935"/>
      <c r="N174" s="935"/>
      <c r="O174" s="935"/>
      <c r="P174" s="935"/>
      <c r="Q174" s="935"/>
      <c r="R174" s="935"/>
      <c r="S174" s="935"/>
      <c r="T174" s="935"/>
      <c r="U174" s="935"/>
      <c r="V174" s="935"/>
      <c r="W174" s="935"/>
      <c r="X174" s="935"/>
      <c r="Y174" s="935"/>
      <c r="Z174" s="935"/>
      <c r="AA174" s="935"/>
      <c r="AB174" s="935"/>
      <c r="AC174" s="915"/>
      <c r="AD174" s="586"/>
      <c r="AE174" s="915"/>
      <c r="AF174" s="915"/>
      <c r="AG174" s="915"/>
      <c r="AH174" s="1225" t="s">
        <v>236</v>
      </c>
      <c r="AI174" s="1226"/>
      <c r="AJ174" s="1226"/>
      <c r="AK174" s="1226"/>
      <c r="AL174" s="1226"/>
      <c r="AM174" s="1226"/>
      <c r="AN174" s="1244"/>
      <c r="AO174" s="1244"/>
      <c r="AP174" s="1244"/>
      <c r="AQ174" s="1245"/>
    </row>
    <row r="175" spans="2:43" ht="22" thickBot="1">
      <c r="B175" s="116"/>
      <c r="C175" s="586"/>
      <c r="D175" s="586"/>
      <c r="E175" s="586"/>
      <c r="F175" s="935"/>
      <c r="G175" s="935"/>
      <c r="H175" s="935"/>
      <c r="I175" s="935"/>
      <c r="J175" s="935"/>
      <c r="K175" s="935"/>
      <c r="L175" s="935"/>
      <c r="M175" s="935"/>
      <c r="N175" s="935"/>
      <c r="O175" s="935"/>
      <c r="P175" s="935"/>
      <c r="Q175" s="935"/>
      <c r="R175" s="935"/>
      <c r="S175" s="935"/>
      <c r="T175" s="935"/>
      <c r="U175" s="935"/>
      <c r="V175" s="935"/>
      <c r="W175" s="935"/>
      <c r="X175" s="935"/>
      <c r="Y175" s="935"/>
      <c r="Z175" s="935"/>
      <c r="AA175" s="935"/>
      <c r="AB175" s="935"/>
      <c r="AC175" s="915"/>
      <c r="AD175" s="586"/>
      <c r="AE175" s="915"/>
      <c r="AF175" s="915"/>
      <c r="AG175" s="915"/>
      <c r="AH175" s="1228" t="str">
        <f>INPUT!$M$9</f>
        <v>bbb</v>
      </c>
      <c r="AI175" s="1229"/>
      <c r="AJ175" s="1229"/>
      <c r="AK175" s="1229"/>
      <c r="AL175" s="1229"/>
      <c r="AM175" s="1229"/>
      <c r="AN175" s="1229"/>
      <c r="AO175" s="1229"/>
      <c r="AP175" s="1229"/>
      <c r="AQ175" s="1230"/>
    </row>
    <row r="176" spans="2:43" ht="21">
      <c r="B176" s="116"/>
      <c r="C176" s="586"/>
      <c r="D176" s="586"/>
      <c r="E176" s="586"/>
      <c r="F176" s="935"/>
      <c r="G176" s="935"/>
      <c r="H176" s="935"/>
      <c r="I176" s="935"/>
      <c r="J176" s="935"/>
      <c r="K176" s="935"/>
      <c r="L176" s="935"/>
      <c r="M176" s="935"/>
      <c r="N176" s="935"/>
      <c r="O176" s="935"/>
      <c r="P176" s="935"/>
      <c r="Q176" s="935"/>
      <c r="R176" s="935"/>
      <c r="S176" s="935"/>
      <c r="T176" s="935"/>
      <c r="U176" s="935"/>
      <c r="V176" s="935"/>
      <c r="W176" s="935"/>
      <c r="X176" s="935"/>
      <c r="Y176" s="935"/>
      <c r="Z176" s="935"/>
      <c r="AA176" s="935"/>
      <c r="AB176" s="935"/>
      <c r="AC176" s="915"/>
      <c r="AD176" s="586"/>
      <c r="AE176" s="915"/>
      <c r="AF176" s="915"/>
      <c r="AG176" s="915"/>
      <c r="AH176" s="1225" t="s">
        <v>237</v>
      </c>
      <c r="AI176" s="1226"/>
      <c r="AJ176" s="1226"/>
      <c r="AK176" s="1226"/>
      <c r="AL176" s="1226"/>
      <c r="AM176" s="1226"/>
      <c r="AN176" s="1244"/>
      <c r="AO176" s="1244"/>
      <c r="AP176" s="1244"/>
      <c r="AQ176" s="1245"/>
    </row>
    <row r="177" spans="2:43" ht="22" thickBot="1">
      <c r="B177" s="116"/>
      <c r="C177" s="586"/>
      <c r="D177" s="586"/>
      <c r="E177" s="586"/>
      <c r="F177" s="935"/>
      <c r="G177" s="935"/>
      <c r="H177" s="935"/>
      <c r="I177" s="935"/>
      <c r="J177" s="935"/>
      <c r="K177" s="935"/>
      <c r="L177" s="935"/>
      <c r="M177" s="935"/>
      <c r="N177" s="935"/>
      <c r="O177" s="935"/>
      <c r="P177" s="935"/>
      <c r="Q177" s="935"/>
      <c r="R177" s="935"/>
      <c r="S177" s="935"/>
      <c r="T177" s="935"/>
      <c r="U177" s="935"/>
      <c r="V177" s="935"/>
      <c r="W177" s="935"/>
      <c r="X177" s="935"/>
      <c r="Y177" s="935"/>
      <c r="Z177" s="935"/>
      <c r="AA177" s="935"/>
      <c r="AB177" s="935"/>
      <c r="AC177" s="915"/>
      <c r="AD177" s="586"/>
      <c r="AE177" s="915"/>
      <c r="AF177" s="915"/>
      <c r="AG177" s="915"/>
      <c r="AH177" s="1228" t="str">
        <f>INPUT!$M$19</f>
        <v>Rumah Sehat</v>
      </c>
      <c r="AI177" s="1229"/>
      <c r="AJ177" s="1229"/>
      <c r="AK177" s="1229"/>
      <c r="AL177" s="1229"/>
      <c r="AM177" s="1229"/>
      <c r="AN177" s="1220"/>
      <c r="AO177" s="1220"/>
      <c r="AP177" s="1220"/>
      <c r="AQ177" s="1221"/>
    </row>
    <row r="178" spans="2:43" ht="21">
      <c r="B178" s="116"/>
      <c r="C178" s="586"/>
      <c r="D178" s="586"/>
      <c r="E178" s="586"/>
      <c r="F178" s="935"/>
      <c r="G178" s="935"/>
      <c r="H178" s="935"/>
      <c r="I178" s="935"/>
      <c r="J178" s="935"/>
      <c r="K178" s="935"/>
      <c r="L178" s="935"/>
      <c r="M178" s="935"/>
      <c r="N178" s="935"/>
      <c r="O178" s="935"/>
      <c r="P178" s="935"/>
      <c r="Q178" s="935"/>
      <c r="R178" s="935"/>
      <c r="S178" s="935"/>
      <c r="T178" s="935"/>
      <c r="U178" s="935"/>
      <c r="V178" s="935"/>
      <c r="W178" s="935"/>
      <c r="X178" s="935"/>
      <c r="Y178" s="935"/>
      <c r="Z178" s="935"/>
      <c r="AA178" s="935"/>
      <c r="AB178" s="935"/>
      <c r="AC178" s="915"/>
      <c r="AD178" s="586"/>
      <c r="AE178" s="915"/>
      <c r="AF178" s="915"/>
      <c r="AG178" s="915"/>
      <c r="AH178" s="1225" t="s">
        <v>127</v>
      </c>
      <c r="AI178" s="1226"/>
      <c r="AJ178" s="1226"/>
      <c r="AK178" s="1226"/>
      <c r="AL178" s="1226"/>
      <c r="AM178" s="1226"/>
      <c r="AN178" s="1226"/>
      <c r="AO178" s="1226"/>
      <c r="AP178" s="1226"/>
      <c r="AQ178" s="1227"/>
    </row>
    <row r="179" spans="2:43" ht="22" thickBot="1">
      <c r="B179" s="116"/>
      <c r="C179" s="586"/>
      <c r="D179" s="586"/>
      <c r="E179" s="586"/>
      <c r="F179" s="935"/>
      <c r="G179" s="935"/>
      <c r="H179" s="935"/>
      <c r="I179" s="935"/>
      <c r="J179" s="935"/>
      <c r="K179" s="935"/>
      <c r="L179" s="935"/>
      <c r="M179" s="935"/>
      <c r="N179" s="935"/>
      <c r="O179" s="935"/>
      <c r="P179" s="935"/>
      <c r="Q179" s="935"/>
      <c r="R179" s="935"/>
      <c r="S179" s="935"/>
      <c r="T179" s="935"/>
      <c r="U179" s="935"/>
      <c r="V179" s="935"/>
      <c r="W179" s="935"/>
      <c r="X179" s="935"/>
      <c r="Y179" s="935"/>
      <c r="Z179" s="935"/>
      <c r="AA179" s="935"/>
      <c r="AB179" s="935">
        <f>'TOS PONDASI'!$Y$40</f>
        <v>0</v>
      </c>
      <c r="AC179" s="915"/>
      <c r="AD179" s="586"/>
      <c r="AE179" s="915"/>
      <c r="AF179" s="915"/>
      <c r="AG179" s="915"/>
      <c r="AH179" s="1228" t="str">
        <f>INPUT!$M$10</f>
        <v>Dusun…</v>
      </c>
      <c r="AI179" s="1229"/>
      <c r="AJ179" s="1229"/>
      <c r="AK179" s="1229"/>
      <c r="AL179" s="1229"/>
      <c r="AM179" s="1229"/>
      <c r="AN179" s="1229"/>
      <c r="AO179" s="1229"/>
      <c r="AP179" s="1229"/>
      <c r="AQ179" s="1230"/>
    </row>
    <row r="180" spans="2:43" ht="21">
      <c r="B180" s="116"/>
      <c r="C180" s="586"/>
      <c r="D180" s="586"/>
      <c r="E180" s="586"/>
      <c r="F180" s="935">
        <f>'Bronjong 1'!$J$41</f>
        <v>0</v>
      </c>
      <c r="G180" s="935"/>
      <c r="H180" s="935"/>
      <c r="I180" s="935"/>
      <c r="J180" s="935"/>
      <c r="K180" s="935"/>
      <c r="L180" s="935"/>
      <c r="M180" s="935"/>
      <c r="N180" s="935"/>
      <c r="O180" s="935"/>
      <c r="P180" s="935"/>
      <c r="Q180" s="935"/>
      <c r="R180" s="935"/>
      <c r="S180" s="935"/>
      <c r="T180" s="935"/>
      <c r="U180" s="935"/>
      <c r="V180" s="935"/>
      <c r="W180" s="935"/>
      <c r="X180" s="935"/>
      <c r="Y180" s="935"/>
      <c r="Z180" s="935"/>
      <c r="AA180" s="935"/>
      <c r="AB180" s="935"/>
      <c r="AC180" s="915"/>
      <c r="AD180" s="586"/>
      <c r="AE180" s="915"/>
      <c r="AF180" s="915"/>
      <c r="AG180" s="915"/>
      <c r="AH180" s="1225" t="s">
        <v>238</v>
      </c>
      <c r="AI180" s="1226"/>
      <c r="AJ180" s="1226"/>
      <c r="AK180" s="1226"/>
      <c r="AL180" s="1226"/>
      <c r="AM180" s="1226"/>
      <c r="AN180" s="1231"/>
      <c r="AO180" s="1231"/>
      <c r="AP180" s="1231"/>
      <c r="AQ180" s="1232"/>
    </row>
    <row r="181" spans="2:43" ht="22" thickBot="1">
      <c r="B181" s="116"/>
      <c r="C181" s="586"/>
      <c r="D181" s="586"/>
      <c r="E181" s="586"/>
      <c r="F181" s="935"/>
      <c r="G181" s="935"/>
      <c r="H181" s="935"/>
      <c r="I181" s="935"/>
      <c r="J181" s="935"/>
      <c r="K181" s="935"/>
      <c r="L181" s="935"/>
      <c r="M181" s="935"/>
      <c r="N181" s="935"/>
      <c r="O181" s="935"/>
      <c r="P181" s="935"/>
      <c r="Q181" s="935"/>
      <c r="R181" s="935"/>
      <c r="S181" s="935"/>
      <c r="T181" s="935"/>
      <c r="U181" s="935"/>
      <c r="V181" s="935"/>
      <c r="W181" s="935"/>
      <c r="X181" s="935"/>
      <c r="Y181" s="935"/>
      <c r="Z181" s="935"/>
      <c r="AA181" s="935"/>
      <c r="AB181" s="935"/>
      <c r="AC181" s="915"/>
      <c r="AD181" s="586"/>
      <c r="AE181" s="915"/>
      <c r="AF181" s="915"/>
      <c r="AG181" s="915"/>
      <c r="AH181" s="1233" t="s">
        <v>622</v>
      </c>
      <c r="AI181" s="1234"/>
      <c r="AJ181" s="1234"/>
      <c r="AK181" s="1234"/>
      <c r="AL181" s="1234"/>
      <c r="AM181" s="1234"/>
      <c r="AN181" s="1235"/>
      <c r="AO181" s="1235"/>
      <c r="AP181" s="1235"/>
      <c r="AQ181" s="1236"/>
    </row>
    <row r="182" spans="2:43" ht="22" thickBot="1">
      <c r="B182" s="116"/>
      <c r="C182" s="586"/>
      <c r="D182" s="586"/>
      <c r="E182" s="586"/>
      <c r="F182" s="935"/>
      <c r="G182" s="935"/>
      <c r="H182" s="935"/>
      <c r="I182" s="935"/>
      <c r="J182" s="935"/>
      <c r="K182" s="935"/>
      <c r="L182" s="935"/>
      <c r="M182" s="935"/>
      <c r="N182" s="935"/>
      <c r="O182" s="935"/>
      <c r="P182" s="935"/>
      <c r="Q182" s="935"/>
      <c r="R182" s="935"/>
      <c r="S182" s="935"/>
      <c r="T182" s="935"/>
      <c r="U182" s="935"/>
      <c r="V182" s="935"/>
      <c r="W182" s="935"/>
      <c r="X182" s="935"/>
      <c r="Y182" s="935"/>
      <c r="Z182" s="935"/>
      <c r="AA182" s="935"/>
      <c r="AB182" s="935"/>
      <c r="AC182" s="915"/>
      <c r="AD182" s="586"/>
      <c r="AE182" s="915"/>
      <c r="AF182" s="915"/>
      <c r="AG182" s="915"/>
      <c r="AH182" s="1206" t="s">
        <v>239</v>
      </c>
      <c r="AI182" s="1207"/>
      <c r="AJ182" s="1207"/>
      <c r="AK182" s="1207"/>
      <c r="AL182" s="1207"/>
      <c r="AM182" s="1207"/>
      <c r="AN182" s="1207"/>
      <c r="AO182" s="1207"/>
      <c r="AP182" s="1207"/>
      <c r="AQ182" s="1208"/>
    </row>
    <row r="183" spans="2:43" ht="21">
      <c r="B183" s="116"/>
      <c r="C183" s="586"/>
      <c r="D183" s="586"/>
      <c r="E183" s="586"/>
      <c r="F183" s="935"/>
      <c r="G183" s="935"/>
      <c r="H183" s="935"/>
      <c r="I183" s="935"/>
      <c r="J183" s="935"/>
      <c r="K183" s="935"/>
      <c r="L183" s="935"/>
      <c r="M183" s="935"/>
      <c r="N183" s="935"/>
      <c r="O183" s="935"/>
      <c r="P183" s="935"/>
      <c r="Q183" s="935"/>
      <c r="R183" s="935"/>
      <c r="S183" s="935"/>
      <c r="T183" s="935"/>
      <c r="U183" s="935"/>
      <c r="V183" s="935"/>
      <c r="W183" s="935"/>
      <c r="X183" s="935"/>
      <c r="Y183" s="935"/>
      <c r="Z183" s="935"/>
      <c r="AA183" s="935"/>
      <c r="AB183" s="935"/>
      <c r="AC183" s="915"/>
      <c r="AD183" s="586"/>
      <c r="AE183" s="915"/>
      <c r="AF183" s="915"/>
      <c r="AG183" s="915"/>
      <c r="AH183" s="1209" t="s">
        <v>240</v>
      </c>
      <c r="AI183" s="1210"/>
      <c r="AJ183" s="1210"/>
      <c r="AK183" s="1210"/>
      <c r="AL183" s="1210"/>
      <c r="AM183" s="1209" t="s">
        <v>19</v>
      </c>
      <c r="AN183" s="1210"/>
      <c r="AO183" s="1210"/>
      <c r="AP183" s="1210"/>
      <c r="AQ183" s="1211"/>
    </row>
    <row r="184" spans="2:43" ht="21">
      <c r="B184" s="116"/>
      <c r="C184" s="586"/>
      <c r="D184" s="586"/>
      <c r="E184" s="586"/>
      <c r="F184" s="935"/>
      <c r="G184" s="935"/>
      <c r="H184" s="935"/>
      <c r="I184" s="935"/>
      <c r="J184" s="935"/>
      <c r="K184" s="935"/>
      <c r="L184" s="935"/>
      <c r="M184" s="935"/>
      <c r="N184" s="935"/>
      <c r="O184" s="935"/>
      <c r="P184" s="935"/>
      <c r="Q184" s="935"/>
      <c r="R184" s="935"/>
      <c r="S184" s="935"/>
      <c r="T184" s="935"/>
      <c r="U184" s="935"/>
      <c r="V184" s="935"/>
      <c r="W184" s="935"/>
      <c r="X184" s="935"/>
      <c r="Y184" s="935"/>
      <c r="Z184" s="935"/>
      <c r="AA184" s="935"/>
      <c r="AB184" s="935"/>
      <c r="AC184" s="915"/>
      <c r="AD184" s="586"/>
      <c r="AE184" s="915"/>
      <c r="AF184" s="915"/>
      <c r="AG184" s="915"/>
      <c r="AH184" s="587"/>
      <c r="AI184" s="588"/>
      <c r="AJ184" s="588"/>
      <c r="AK184" s="588"/>
      <c r="AL184" s="588"/>
      <c r="AM184" s="587"/>
      <c r="AN184" s="588"/>
      <c r="AO184" s="588"/>
      <c r="AP184" s="588"/>
      <c r="AQ184" s="589"/>
    </row>
    <row r="185" spans="2:43" ht="21">
      <c r="B185" s="116"/>
      <c r="C185" s="586"/>
      <c r="D185" s="586"/>
      <c r="E185" s="586"/>
      <c r="F185" s="935"/>
      <c r="G185" s="935"/>
      <c r="H185" s="935"/>
      <c r="I185" s="935"/>
      <c r="J185" s="935"/>
      <c r="K185" s="935"/>
      <c r="L185" s="935"/>
      <c r="M185" s="935"/>
      <c r="N185" s="935"/>
      <c r="O185" s="935"/>
      <c r="P185" s="935"/>
      <c r="Q185" s="935"/>
      <c r="R185" s="935"/>
      <c r="S185" s="935"/>
      <c r="T185" s="935"/>
      <c r="U185" s="935"/>
      <c r="V185" s="935"/>
      <c r="W185" s="935"/>
      <c r="X185" s="935"/>
      <c r="Y185" s="935"/>
      <c r="Z185" s="935"/>
      <c r="AA185" s="935"/>
      <c r="AB185" s="935"/>
      <c r="AC185" s="915"/>
      <c r="AD185" s="586"/>
      <c r="AE185" s="915"/>
      <c r="AF185" s="915"/>
      <c r="AG185" s="915"/>
      <c r="AH185" s="587"/>
      <c r="AI185" s="588"/>
      <c r="AJ185" s="588"/>
      <c r="AK185" s="588"/>
      <c r="AL185" s="588"/>
      <c r="AM185" s="587"/>
      <c r="AN185" s="588"/>
      <c r="AO185" s="588"/>
      <c r="AP185" s="588"/>
      <c r="AQ185" s="589"/>
    </row>
    <row r="186" spans="2:43" ht="22" thickBot="1">
      <c r="B186" s="120"/>
      <c r="C186" s="586"/>
      <c r="D186" s="586"/>
      <c r="E186" s="586"/>
      <c r="F186" s="935"/>
      <c r="G186" s="935"/>
      <c r="H186" s="935"/>
      <c r="I186" s="935"/>
      <c r="J186" s="935"/>
      <c r="K186" s="935"/>
      <c r="L186" s="935"/>
      <c r="M186" s="935"/>
      <c r="N186" s="935"/>
      <c r="O186" s="935"/>
      <c r="P186" s="935"/>
      <c r="Q186" s="935"/>
      <c r="R186" s="935"/>
      <c r="S186" s="935"/>
      <c r="T186" s="935"/>
      <c r="U186" s="935"/>
      <c r="V186" s="935"/>
      <c r="W186" s="935"/>
      <c r="X186" s="935"/>
      <c r="Y186" s="935"/>
      <c r="Z186" s="935"/>
      <c r="AA186" s="935"/>
      <c r="AB186" s="935"/>
      <c r="AC186" s="915"/>
      <c r="AD186" s="586"/>
      <c r="AE186" s="915"/>
      <c r="AF186" s="915"/>
      <c r="AG186" s="915"/>
      <c r="AH186" s="1237" t="str">
        <f>INPUT!$M$16</f>
        <v>Supriono</v>
      </c>
      <c r="AI186" s="1238"/>
      <c r="AJ186" s="1238"/>
      <c r="AK186" s="1238"/>
      <c r="AL186" s="1238"/>
      <c r="AM186" s="1237" t="str">
        <f>INPUT!$M$15</f>
        <v>Sujito</v>
      </c>
      <c r="AN186" s="1238"/>
      <c r="AO186" s="1238"/>
      <c r="AP186" s="1238"/>
      <c r="AQ186" s="1239"/>
    </row>
    <row r="187" spans="2:43" ht="22" thickBot="1">
      <c r="B187" s="116"/>
      <c r="C187" s="586"/>
      <c r="D187" s="586"/>
      <c r="E187" s="586"/>
      <c r="F187" s="935"/>
      <c r="G187" s="935"/>
      <c r="H187" s="935"/>
      <c r="I187" s="935"/>
      <c r="J187" s="935"/>
      <c r="K187" s="935"/>
      <c r="L187" s="935"/>
      <c r="M187" s="935"/>
      <c r="N187" s="935"/>
      <c r="O187" s="935"/>
      <c r="P187" s="935"/>
      <c r="Q187" s="935"/>
      <c r="R187" s="935"/>
      <c r="S187" s="935"/>
      <c r="T187" s="935"/>
      <c r="U187" s="935"/>
      <c r="V187" s="935"/>
      <c r="W187" s="935"/>
      <c r="X187" s="935"/>
      <c r="Y187" s="935"/>
      <c r="Z187" s="935"/>
      <c r="AA187" s="935"/>
      <c r="AB187" s="935">
        <f>'TOS PONDASI'!$Y$46</f>
        <v>0</v>
      </c>
      <c r="AC187" s="915"/>
      <c r="AD187" s="586"/>
      <c r="AE187" s="915"/>
      <c r="AF187" s="915"/>
      <c r="AG187" s="915"/>
      <c r="AH187" s="1206" t="s">
        <v>241</v>
      </c>
      <c r="AI187" s="1207"/>
      <c r="AJ187" s="1207"/>
      <c r="AK187" s="1207"/>
      <c r="AL187" s="1207"/>
      <c r="AM187" s="1207"/>
      <c r="AN187" s="1207"/>
      <c r="AO187" s="1207"/>
      <c r="AP187" s="1207"/>
      <c r="AQ187" s="1208"/>
    </row>
    <row r="188" spans="2:43" ht="20">
      <c r="B188" s="116"/>
      <c r="C188" s="586"/>
      <c r="D188" s="586"/>
      <c r="E188" s="586"/>
      <c r="F188" s="915">
        <f>'TOS PONDASI'!$F$47</f>
        <v>0</v>
      </c>
      <c r="G188" s="915"/>
      <c r="H188" s="915"/>
      <c r="I188" s="915"/>
      <c r="J188" s="915"/>
      <c r="K188" s="915"/>
      <c r="L188" s="915"/>
      <c r="M188" s="915"/>
      <c r="N188" s="915"/>
      <c r="O188" s="915"/>
      <c r="P188" s="915"/>
      <c r="Q188" s="915"/>
      <c r="R188" s="915"/>
      <c r="S188" s="915"/>
      <c r="T188" s="915"/>
      <c r="U188" s="915"/>
      <c r="V188" s="915"/>
      <c r="W188" s="915"/>
      <c r="X188" s="915"/>
      <c r="Y188" s="915"/>
      <c r="Z188" s="915"/>
      <c r="AA188" s="915"/>
      <c r="AB188" s="915"/>
      <c r="AC188" s="915"/>
      <c r="AD188" s="586"/>
      <c r="AE188" s="915"/>
      <c r="AF188" s="915"/>
      <c r="AG188" s="915"/>
      <c r="AH188" s="1209" t="str">
        <f>INPUT!$C$14</f>
        <v>Tenaga Ahli Teknik</v>
      </c>
      <c r="AI188" s="1210"/>
      <c r="AJ188" s="1210"/>
      <c r="AK188" s="1210"/>
      <c r="AL188" s="1210"/>
      <c r="AM188" s="1210"/>
      <c r="AN188" s="1210"/>
      <c r="AO188" s="1210"/>
      <c r="AP188" s="1210"/>
      <c r="AQ188" s="1211"/>
    </row>
    <row r="189" spans="2:43" ht="20">
      <c r="B189" s="116"/>
      <c r="C189" s="586"/>
      <c r="D189" s="586"/>
      <c r="E189" s="119"/>
      <c r="F189" s="917"/>
      <c r="G189" s="918"/>
      <c r="H189" s="919"/>
      <c r="I189" s="915"/>
      <c r="J189" s="915"/>
      <c r="K189" s="915"/>
      <c r="L189" s="915"/>
      <c r="M189" s="915"/>
      <c r="N189" s="915"/>
      <c r="O189" s="915"/>
      <c r="P189" s="930"/>
      <c r="Q189" s="930"/>
      <c r="R189" s="915"/>
      <c r="S189" s="915"/>
      <c r="T189" s="915"/>
      <c r="U189" s="915"/>
      <c r="V189" s="915"/>
      <c r="W189" s="915"/>
      <c r="X189" s="919"/>
      <c r="Y189" s="918"/>
      <c r="Z189" s="917"/>
      <c r="AA189" s="917"/>
      <c r="AB189" s="915"/>
      <c r="AC189" s="915"/>
      <c r="AD189" s="586"/>
      <c r="AE189" s="915"/>
      <c r="AF189" s="915"/>
      <c r="AG189" s="915"/>
      <c r="AH189" s="587"/>
      <c r="AI189" s="588"/>
      <c r="AJ189" s="588"/>
      <c r="AK189" s="588"/>
      <c r="AL189" s="588"/>
      <c r="AM189" s="588"/>
      <c r="AN189" s="588"/>
      <c r="AO189" s="588"/>
      <c r="AP189" s="588"/>
      <c r="AQ189" s="589"/>
    </row>
    <row r="190" spans="2:43" ht="20">
      <c r="B190" s="116"/>
      <c r="C190" s="586"/>
      <c r="D190" s="586"/>
      <c r="E190" s="586"/>
      <c r="F190" s="915"/>
      <c r="G190" s="915"/>
      <c r="H190" s="915"/>
      <c r="I190" s="915"/>
      <c r="J190" s="915"/>
      <c r="K190" s="915"/>
      <c r="L190" s="915"/>
      <c r="M190" s="915"/>
      <c r="N190" s="915"/>
      <c r="O190" s="915"/>
      <c r="P190" s="930"/>
      <c r="Q190" s="930"/>
      <c r="R190" s="915"/>
      <c r="S190" s="915"/>
      <c r="T190" s="915"/>
      <c r="U190" s="915"/>
      <c r="V190" s="915"/>
      <c r="W190" s="915"/>
      <c r="X190" s="915"/>
      <c r="Y190" s="915"/>
      <c r="Z190" s="915"/>
      <c r="AA190" s="915"/>
      <c r="AB190" s="915"/>
      <c r="AC190" s="915"/>
      <c r="AD190" s="586"/>
      <c r="AE190" s="915"/>
      <c r="AF190" s="915"/>
      <c r="AG190" s="915"/>
      <c r="AH190" s="587"/>
      <c r="AI190" s="588"/>
      <c r="AJ190" s="588"/>
      <c r="AK190" s="588"/>
      <c r="AL190" s="588"/>
      <c r="AM190" s="588"/>
      <c r="AN190" s="588"/>
      <c r="AO190" s="588"/>
      <c r="AP190" s="588"/>
      <c r="AQ190" s="589"/>
    </row>
    <row r="191" spans="2:43" ht="20">
      <c r="B191" s="116"/>
      <c r="C191" s="586"/>
      <c r="D191" s="586"/>
      <c r="E191" s="586"/>
      <c r="F191" s="915"/>
      <c r="G191" s="915"/>
      <c r="H191" s="915"/>
      <c r="I191" s="920"/>
      <c r="J191" s="920"/>
      <c r="K191" s="920"/>
      <c r="L191" s="920"/>
      <c r="M191" s="920"/>
      <c r="N191" s="915"/>
      <c r="O191" s="915"/>
      <c r="P191" s="915"/>
      <c r="Q191" s="915"/>
      <c r="R191" s="920"/>
      <c r="S191" s="920"/>
      <c r="T191" s="920"/>
      <c r="U191" s="920"/>
      <c r="V191" s="920"/>
      <c r="W191" s="915"/>
      <c r="X191" s="915"/>
      <c r="Y191" s="915"/>
      <c r="Z191" s="915"/>
      <c r="AA191" s="915"/>
      <c r="AB191" s="915">
        <f>'TOS PONDASI'!$Y$50</f>
        <v>0</v>
      </c>
      <c r="AC191" s="915"/>
      <c r="AD191" s="586"/>
      <c r="AE191" s="915"/>
      <c r="AF191" s="915"/>
      <c r="AG191" s="915"/>
      <c r="AH191" s="587"/>
      <c r="AI191" s="588"/>
      <c r="AJ191" s="588"/>
      <c r="AK191" s="588"/>
      <c r="AL191" s="588"/>
      <c r="AM191" s="588"/>
      <c r="AN191" s="588"/>
      <c r="AO191" s="588"/>
      <c r="AP191" s="588"/>
      <c r="AQ191" s="589"/>
    </row>
    <row r="192" spans="2:43" ht="21" thickBot="1">
      <c r="B192" s="116"/>
      <c r="C192" s="586"/>
      <c r="D192" s="586"/>
      <c r="E192" s="586"/>
      <c r="F192" s="915"/>
      <c r="G192" s="915"/>
      <c r="H192" s="915"/>
      <c r="I192" s="915"/>
      <c r="J192" s="915"/>
      <c r="K192" s="915"/>
      <c r="L192" s="915"/>
      <c r="M192" s="915"/>
      <c r="N192" s="915"/>
      <c r="O192" s="915"/>
      <c r="P192" s="915"/>
      <c r="Q192" s="915"/>
      <c r="R192" s="915"/>
      <c r="S192" s="915"/>
      <c r="T192" s="915"/>
      <c r="U192" s="915"/>
      <c r="V192" s="915"/>
      <c r="W192" s="915"/>
      <c r="X192" s="915"/>
      <c r="Y192" s="915"/>
      <c r="Z192" s="915"/>
      <c r="AA192" s="915"/>
      <c r="AB192" s="915"/>
      <c r="AC192" s="915"/>
      <c r="AD192" s="586"/>
      <c r="AE192" s="915"/>
      <c r="AF192" s="915"/>
      <c r="AG192" s="915"/>
      <c r="AH192" s="1212" t="s">
        <v>18</v>
      </c>
      <c r="AI192" s="1213"/>
      <c r="AJ192" s="1213"/>
      <c r="AK192" s="1213"/>
      <c r="AL192" s="1213"/>
      <c r="AM192" s="1213"/>
      <c r="AN192" s="1213"/>
      <c r="AO192" s="1213"/>
      <c r="AP192" s="1213"/>
      <c r="AQ192" s="1214"/>
    </row>
    <row r="193" spans="2:43" ht="21" thickBot="1">
      <c r="B193" s="116"/>
      <c r="C193" s="586"/>
      <c r="D193" s="586"/>
      <c r="E193" s="586"/>
      <c r="F193" s="915"/>
      <c r="G193" s="915"/>
      <c r="H193" s="915"/>
      <c r="I193" s="915"/>
      <c r="J193" s="915"/>
      <c r="K193" s="921"/>
      <c r="L193" s="915"/>
      <c r="M193" s="915"/>
      <c r="N193" s="915"/>
      <c r="O193" s="915"/>
      <c r="P193" s="915"/>
      <c r="Q193" s="931"/>
      <c r="R193" s="931"/>
      <c r="S193" s="922"/>
      <c r="T193" s="922"/>
      <c r="U193" s="923"/>
      <c r="V193" s="915"/>
      <c r="W193" s="915"/>
      <c r="X193" s="915"/>
      <c r="Y193" s="915"/>
      <c r="Z193" s="915"/>
      <c r="AA193" s="915"/>
      <c r="AB193" s="915"/>
      <c r="AC193" s="915"/>
      <c r="AD193" s="586"/>
      <c r="AE193" s="915"/>
      <c r="AF193" s="915"/>
      <c r="AG193" s="915"/>
      <c r="AH193" s="1206" t="s">
        <v>242</v>
      </c>
      <c r="AI193" s="1207"/>
      <c r="AJ193" s="1207"/>
      <c r="AK193" s="1207"/>
      <c r="AL193" s="1207"/>
      <c r="AM193" s="1207"/>
      <c r="AN193" s="1207"/>
      <c r="AO193" s="1207"/>
      <c r="AP193" s="1207"/>
      <c r="AQ193" s="1208"/>
    </row>
    <row r="194" spans="2:43" ht="20">
      <c r="B194" s="116"/>
      <c r="C194" s="586"/>
      <c r="D194" s="586"/>
      <c r="E194" s="586"/>
      <c r="F194" s="915"/>
      <c r="G194" s="915"/>
      <c r="H194" s="915"/>
      <c r="I194" s="915"/>
      <c r="J194" s="915"/>
      <c r="K194" s="915"/>
      <c r="L194" s="915"/>
      <c r="M194" s="915"/>
      <c r="N194" s="915"/>
      <c r="O194" s="915"/>
      <c r="P194" s="924"/>
      <c r="Q194" s="915"/>
      <c r="R194" s="915"/>
      <c r="S194" s="915"/>
      <c r="T194" s="915"/>
      <c r="U194" s="915"/>
      <c r="V194" s="915"/>
      <c r="W194" s="915"/>
      <c r="X194" s="915"/>
      <c r="Y194" s="915"/>
      <c r="Z194" s="915"/>
      <c r="AA194" s="915"/>
      <c r="AB194" s="915"/>
      <c r="AC194" s="915"/>
      <c r="AD194" s="586"/>
      <c r="AE194" s="915"/>
      <c r="AF194" s="915"/>
      <c r="AG194" s="915"/>
      <c r="AH194" s="1209" t="str">
        <f>INPUT!$C$13</f>
        <v>Kepala Desa</v>
      </c>
      <c r="AI194" s="1210"/>
      <c r="AJ194" s="1210"/>
      <c r="AK194" s="1210"/>
      <c r="AL194" s="1210"/>
      <c r="AM194" s="1210"/>
      <c r="AN194" s="1210"/>
      <c r="AO194" s="1210"/>
      <c r="AP194" s="1210"/>
      <c r="AQ194" s="1211"/>
    </row>
    <row r="195" spans="2:43" ht="20">
      <c r="B195" s="116"/>
      <c r="C195" s="586"/>
      <c r="D195" s="586"/>
      <c r="E195" s="586"/>
      <c r="F195" s="915"/>
      <c r="G195" s="915"/>
      <c r="H195" s="915"/>
      <c r="I195" s="915"/>
      <c r="J195" s="915"/>
      <c r="K195" s="915"/>
      <c r="L195" s="915"/>
      <c r="M195" s="915"/>
      <c r="N195" s="915">
        <f>'TOS PONDASI'!M$55</f>
        <v>0</v>
      </c>
      <c r="O195" s="915"/>
      <c r="P195" s="915"/>
      <c r="Q195" s="915"/>
      <c r="R195" s="915"/>
      <c r="S195" s="915"/>
      <c r="T195" s="915"/>
      <c r="U195" s="915"/>
      <c r="V195" s="915">
        <f>'TOS PONDASI'!$S$55</f>
        <v>0</v>
      </c>
      <c r="W195" s="915"/>
      <c r="X195" s="915"/>
      <c r="Y195" s="915"/>
      <c r="Z195" s="915"/>
      <c r="AA195" s="915"/>
      <c r="AB195" s="915"/>
      <c r="AC195" s="915"/>
      <c r="AD195" s="586"/>
      <c r="AE195" s="915"/>
      <c r="AF195" s="915"/>
      <c r="AG195" s="915"/>
      <c r="AH195" s="587"/>
      <c r="AI195" s="588"/>
      <c r="AJ195" s="588"/>
      <c r="AK195" s="588"/>
      <c r="AL195" s="588"/>
      <c r="AM195" s="588"/>
      <c r="AN195" s="588"/>
      <c r="AO195" s="588"/>
      <c r="AP195" s="588"/>
      <c r="AQ195" s="589"/>
    </row>
    <row r="196" spans="2:43" ht="20">
      <c r="B196" s="116"/>
      <c r="C196" s="586"/>
      <c r="D196" s="586"/>
      <c r="E196" s="586"/>
      <c r="F196" s="915"/>
      <c r="G196" s="915"/>
      <c r="H196" s="915"/>
      <c r="I196" s="915"/>
      <c r="J196" s="915"/>
      <c r="K196" s="915"/>
      <c r="L196" s="915"/>
      <c r="M196" s="915"/>
      <c r="N196" s="915"/>
      <c r="O196" s="915"/>
      <c r="P196" s="915"/>
      <c r="Q196" s="915"/>
      <c r="R196" s="915"/>
      <c r="S196" s="915"/>
      <c r="T196" s="915"/>
      <c r="U196" s="915"/>
      <c r="V196" s="915"/>
      <c r="W196" s="915"/>
      <c r="X196" s="915"/>
      <c r="Y196" s="915"/>
      <c r="Z196" s="915"/>
      <c r="AA196" s="915"/>
      <c r="AB196" s="915"/>
      <c r="AC196" s="936"/>
      <c r="AD196" s="586"/>
      <c r="AE196" s="923"/>
      <c r="AF196" s="915"/>
      <c r="AG196" s="915"/>
      <c r="AH196" s="587"/>
      <c r="AI196" s="588"/>
      <c r="AJ196" s="588"/>
      <c r="AK196" s="588"/>
      <c r="AL196" s="588"/>
      <c r="AM196" s="588"/>
      <c r="AN196" s="588"/>
      <c r="AO196" s="588"/>
      <c r="AP196" s="588"/>
      <c r="AQ196" s="589"/>
    </row>
    <row r="197" spans="2:43" ht="20">
      <c r="B197" s="116"/>
      <c r="C197" s="586"/>
      <c r="D197" s="586"/>
      <c r="E197" s="586"/>
      <c r="F197" s="915"/>
      <c r="G197" s="915"/>
      <c r="H197" s="915"/>
      <c r="I197" s="915"/>
      <c r="J197" s="915"/>
      <c r="K197" s="915"/>
      <c r="L197" s="915"/>
      <c r="M197" s="915"/>
      <c r="W197" s="915"/>
      <c r="X197" s="915"/>
      <c r="Y197" s="915"/>
      <c r="Z197" s="915"/>
      <c r="AA197" s="915"/>
      <c r="AB197" s="915"/>
      <c r="AC197" s="915"/>
      <c r="AD197" s="586"/>
      <c r="AE197" s="915"/>
      <c r="AF197" s="915"/>
      <c r="AG197" s="915"/>
      <c r="AH197" s="1215" t="str">
        <f>INPUT!$M$13</f>
        <v>Ulfa Hidayah,SE</v>
      </c>
      <c r="AI197" s="1216"/>
      <c r="AJ197" s="1216"/>
      <c r="AK197" s="1216"/>
      <c r="AL197" s="1216"/>
      <c r="AM197" s="1216"/>
      <c r="AN197" s="1216"/>
      <c r="AO197" s="1216"/>
      <c r="AP197" s="1216"/>
      <c r="AQ197" s="1217"/>
    </row>
    <row r="198" spans="2:43" ht="21" thickBot="1">
      <c r="B198" s="116"/>
      <c r="C198" s="586"/>
      <c r="D198" s="586"/>
      <c r="E198" s="586"/>
      <c r="F198" s="915"/>
      <c r="G198" s="915"/>
      <c r="H198" s="915"/>
      <c r="I198" s="915"/>
      <c r="J198" s="915"/>
      <c r="K198" s="915"/>
      <c r="L198" s="915"/>
      <c r="M198" s="915"/>
      <c r="N198" s="925"/>
      <c r="O198" s="926"/>
      <c r="P198" s="926"/>
      <c r="Q198" s="926"/>
      <c r="R198" s="932"/>
      <c r="S198" s="933"/>
      <c r="T198" s="926"/>
      <c r="U198" s="915"/>
      <c r="V198" s="915"/>
      <c r="W198" s="915"/>
      <c r="X198" s="915"/>
      <c r="Y198" s="915"/>
      <c r="Z198" s="915"/>
      <c r="AA198" s="915"/>
      <c r="AB198" s="915"/>
      <c r="AC198" s="915"/>
      <c r="AD198" s="586"/>
      <c r="AE198" s="915"/>
      <c r="AF198" s="915"/>
      <c r="AG198" s="915"/>
      <c r="AH198" s="1218"/>
      <c r="AI198" s="1219"/>
      <c r="AJ198" s="1219"/>
      <c r="AK198" s="1219"/>
      <c r="AL198" s="1219"/>
      <c r="AM198" s="1219"/>
      <c r="AN198" s="1220"/>
      <c r="AO198" s="1220"/>
      <c r="AP198" s="1220"/>
      <c r="AQ198" s="1221"/>
    </row>
    <row r="199" spans="2:43" ht="15" thickBot="1">
      <c r="B199" s="937"/>
      <c r="C199" s="121"/>
      <c r="D199" s="121"/>
      <c r="E199" s="121"/>
      <c r="F199" s="121"/>
      <c r="G199" s="927"/>
      <c r="H199" s="927"/>
      <c r="I199" s="927"/>
      <c r="J199" s="927"/>
      <c r="K199" s="1222"/>
      <c r="L199" s="1222"/>
      <c r="M199" s="927"/>
      <c r="N199" s="927"/>
      <c r="O199" s="927"/>
      <c r="P199" s="927"/>
      <c r="Q199" s="927"/>
      <c r="R199" s="927"/>
      <c r="S199" s="927"/>
      <c r="T199" s="927"/>
      <c r="U199" s="927"/>
      <c r="V199" s="927"/>
      <c r="W199" s="927"/>
      <c r="X199" s="927"/>
      <c r="Y199" s="927"/>
      <c r="Z199" s="927"/>
      <c r="AA199" s="927"/>
      <c r="AB199" s="927"/>
      <c r="AC199" s="927"/>
      <c r="AD199" s="927"/>
      <c r="AE199" s="927"/>
      <c r="AF199" s="927"/>
      <c r="AG199" s="927"/>
      <c r="AH199" s="1206" t="s">
        <v>243</v>
      </c>
      <c r="AI199" s="1207"/>
      <c r="AJ199" s="1207"/>
      <c r="AK199" s="1207"/>
      <c r="AL199" s="1207"/>
      <c r="AM199" s="1207"/>
      <c r="AN199" s="1223"/>
      <c r="AO199" s="1223"/>
      <c r="AP199" s="1223"/>
      <c r="AQ199" s="1224"/>
    </row>
    <row r="200" spans="2:43" ht="15" thickBot="1">
      <c r="B200" s="586"/>
      <c r="C200" s="586"/>
      <c r="D200" s="586"/>
      <c r="E200" s="586"/>
      <c r="F200" s="586"/>
      <c r="G200" s="973"/>
      <c r="H200" s="973"/>
      <c r="I200" s="973"/>
      <c r="J200" s="973"/>
      <c r="K200" s="974"/>
      <c r="L200" s="974"/>
      <c r="M200" s="973"/>
      <c r="N200" s="973"/>
      <c r="O200" s="973"/>
      <c r="P200" s="973"/>
      <c r="Q200" s="973"/>
      <c r="R200" s="973"/>
      <c r="S200" s="973"/>
      <c r="T200" s="973"/>
      <c r="U200" s="973"/>
      <c r="V200" s="973"/>
      <c r="W200" s="973"/>
      <c r="X200" s="973"/>
      <c r="Y200" s="973"/>
      <c r="Z200" s="973"/>
      <c r="AA200" s="973"/>
      <c r="AB200" s="973"/>
      <c r="AC200" s="973"/>
      <c r="AD200" s="973"/>
      <c r="AE200" s="973"/>
      <c r="AF200" s="973"/>
      <c r="AG200" s="973"/>
      <c r="AH200" s="588"/>
      <c r="AI200" s="588"/>
      <c r="AJ200" s="588"/>
      <c r="AK200" s="588"/>
      <c r="AL200" s="588"/>
      <c r="AM200" s="588"/>
      <c r="AN200" s="975"/>
      <c r="AO200" s="975"/>
      <c r="AP200" s="975"/>
      <c r="AQ200" s="975"/>
    </row>
    <row r="201" spans="2:43">
      <c r="B201" s="114"/>
      <c r="C201" s="115"/>
      <c r="D201" s="115"/>
      <c r="E201" s="115"/>
      <c r="F201" s="115"/>
      <c r="G201" s="115"/>
      <c r="H201" s="115"/>
      <c r="I201" s="115"/>
      <c r="J201" s="115"/>
      <c r="K201" s="115"/>
      <c r="L201" s="115"/>
      <c r="M201" s="115"/>
      <c r="N201" s="115"/>
      <c r="O201" s="122"/>
      <c r="P201" s="115"/>
      <c r="Q201" s="115"/>
      <c r="R201" s="115"/>
      <c r="S201" s="115"/>
      <c r="T201" s="115"/>
      <c r="U201" s="115"/>
      <c r="V201" s="115"/>
      <c r="W201" s="115"/>
      <c r="X201" s="115"/>
      <c r="Y201" s="115"/>
      <c r="Z201" s="115"/>
      <c r="AA201" s="115"/>
      <c r="AB201" s="115"/>
      <c r="AC201" s="115"/>
      <c r="AD201" s="115"/>
      <c r="AE201" s="115"/>
      <c r="AF201" s="115"/>
      <c r="AG201" s="115"/>
      <c r="AH201" s="124"/>
      <c r="AI201" s="125"/>
      <c r="AJ201" s="125"/>
      <c r="AK201" s="125"/>
      <c r="AL201" s="125"/>
      <c r="AM201" s="125"/>
      <c r="AN201" s="125"/>
      <c r="AO201" s="125"/>
      <c r="AP201" s="125"/>
      <c r="AQ201" s="127"/>
    </row>
    <row r="202" spans="2:43" ht="20">
      <c r="B202" s="116"/>
      <c r="C202" s="586"/>
      <c r="D202" s="117"/>
      <c r="E202" s="586"/>
      <c r="F202" s="118"/>
      <c r="G202" s="915"/>
      <c r="H202" s="915"/>
      <c r="I202" s="915"/>
      <c r="J202" s="915"/>
      <c r="K202" s="915"/>
      <c r="L202" s="915"/>
      <c r="M202" s="915"/>
      <c r="N202" s="915"/>
      <c r="O202" s="915"/>
      <c r="P202" s="915"/>
      <c r="Q202" s="915"/>
      <c r="R202" s="915"/>
      <c r="S202" s="915"/>
      <c r="T202" s="915"/>
      <c r="U202" s="915"/>
      <c r="V202" s="915"/>
      <c r="W202" s="915"/>
      <c r="X202" s="915"/>
      <c r="Y202" s="915"/>
      <c r="Z202" s="916"/>
      <c r="AA202" s="915"/>
      <c r="AB202" s="915"/>
      <c r="AC202" s="915"/>
      <c r="AD202" s="915"/>
      <c r="AE202" s="915"/>
      <c r="AF202" s="915"/>
      <c r="AG202" s="915"/>
      <c r="AH202" s="126"/>
      <c r="AI202" s="123"/>
      <c r="AJ202" s="123"/>
      <c r="AK202" s="123"/>
      <c r="AL202" s="123"/>
      <c r="AM202" s="123"/>
      <c r="AN202" s="123"/>
      <c r="AO202" s="123"/>
      <c r="AP202" s="123"/>
      <c r="AQ202" s="128"/>
    </row>
    <row r="203" spans="2:43" ht="21" thickBot="1">
      <c r="B203" s="116"/>
      <c r="C203" s="586"/>
      <c r="D203" s="586"/>
      <c r="E203" s="976"/>
      <c r="F203" s="972"/>
      <c r="G203" s="972"/>
      <c r="H203" s="972"/>
      <c r="I203" s="972"/>
      <c r="J203" s="972"/>
      <c r="K203" s="972"/>
      <c r="L203" s="972"/>
      <c r="M203" s="972"/>
      <c r="N203" s="972"/>
      <c r="O203" s="972"/>
      <c r="P203" s="972"/>
      <c r="Q203" s="972"/>
      <c r="R203" s="972"/>
      <c r="S203" s="972"/>
      <c r="T203" s="972"/>
      <c r="U203" s="972"/>
      <c r="V203" s="972"/>
      <c r="W203" s="972"/>
      <c r="X203" s="972"/>
      <c r="Y203" s="972"/>
      <c r="Z203" s="972"/>
      <c r="AA203" s="972"/>
      <c r="AB203" s="972"/>
      <c r="AC203" s="972"/>
      <c r="AD203" s="976"/>
      <c r="AE203" s="972"/>
      <c r="AF203" s="915"/>
      <c r="AG203" s="915"/>
      <c r="AH203" s="126"/>
      <c r="AI203" s="123"/>
      <c r="AJ203" s="123"/>
      <c r="AK203" s="123"/>
      <c r="AL203" s="123"/>
      <c r="AM203" s="123"/>
      <c r="AN203" s="129"/>
      <c r="AO203" s="129"/>
      <c r="AP203" s="129"/>
      <c r="AQ203" s="934"/>
    </row>
    <row r="204" spans="2:43" ht="21" thickBot="1">
      <c r="B204" s="116"/>
      <c r="C204" s="586"/>
      <c r="D204" s="586"/>
      <c r="E204" s="976"/>
      <c r="F204" s="972"/>
      <c r="G204" s="972"/>
      <c r="H204" s="972"/>
      <c r="I204" s="972"/>
      <c r="J204" s="972"/>
      <c r="K204" s="972"/>
      <c r="L204" s="972"/>
      <c r="M204" s="972"/>
      <c r="N204" s="972"/>
      <c r="O204" s="972"/>
      <c r="P204" s="972"/>
      <c r="Q204" s="972"/>
      <c r="R204" s="972"/>
      <c r="S204" s="972"/>
      <c r="T204" s="972"/>
      <c r="U204" s="972"/>
      <c r="V204" s="972"/>
      <c r="W204" s="972"/>
      <c r="X204" s="972"/>
      <c r="Y204" s="972"/>
      <c r="Z204" s="972"/>
      <c r="AA204" s="972"/>
      <c r="AB204" s="972"/>
      <c r="AC204" s="972"/>
      <c r="AD204" s="976"/>
      <c r="AE204" s="972"/>
      <c r="AF204" s="915"/>
      <c r="AG204" s="915"/>
      <c r="AH204" s="1240" t="str">
        <f>INPUT!C205&amp;" "&amp;INPUT!M205</f>
        <v xml:space="preserve"> </v>
      </c>
      <c r="AI204" s="1241"/>
      <c r="AJ204" s="1241"/>
      <c r="AK204" s="1241"/>
      <c r="AL204" s="1241"/>
      <c r="AM204" s="1241"/>
      <c r="AN204" s="1223"/>
      <c r="AO204" s="1223"/>
      <c r="AP204" s="1223"/>
      <c r="AQ204" s="1224"/>
    </row>
    <row r="205" spans="2:43" ht="21" thickBot="1">
      <c r="B205" s="116"/>
      <c r="C205" s="586"/>
      <c r="D205" s="586"/>
      <c r="E205" s="976"/>
      <c r="F205" s="971"/>
      <c r="G205" s="971"/>
      <c r="H205" s="971"/>
      <c r="I205" s="971"/>
      <c r="J205" s="971"/>
      <c r="K205" s="971"/>
      <c r="L205" s="971"/>
      <c r="M205" s="971"/>
      <c r="N205" s="971"/>
      <c r="O205" s="971"/>
      <c r="P205" s="971"/>
      <c r="Q205" s="971"/>
      <c r="R205" s="971"/>
      <c r="S205" s="971"/>
      <c r="T205" s="971"/>
      <c r="U205" s="971"/>
      <c r="V205" s="971"/>
      <c r="W205" s="971"/>
      <c r="X205" s="971"/>
      <c r="Y205" s="971"/>
      <c r="Z205" s="971"/>
      <c r="AA205" s="971"/>
      <c r="AB205" s="971"/>
      <c r="AC205" s="972"/>
      <c r="AD205" s="976"/>
      <c r="AE205" s="972"/>
      <c r="AF205" s="915"/>
      <c r="AG205" s="915"/>
      <c r="AH205" s="1240" t="str">
        <f>INPUT!$C$7&amp;" "&amp;INPUT!$M$7</f>
        <v>Kabupaten Monokwari</v>
      </c>
      <c r="AI205" s="1241"/>
      <c r="AJ205" s="1241"/>
      <c r="AK205" s="1241"/>
      <c r="AL205" s="1241"/>
      <c r="AM205" s="1241"/>
      <c r="AN205" s="1223"/>
      <c r="AO205" s="1223"/>
      <c r="AP205" s="1223"/>
      <c r="AQ205" s="1224"/>
    </row>
    <row r="206" spans="2:43" ht="21" thickBot="1">
      <c r="B206" s="116"/>
      <c r="C206" s="586"/>
      <c r="D206" s="586"/>
      <c r="E206" s="977"/>
      <c r="F206" s="971"/>
      <c r="G206" s="971"/>
      <c r="H206" s="971"/>
      <c r="I206" s="971"/>
      <c r="J206" s="971"/>
      <c r="K206" s="971"/>
      <c r="L206" s="971"/>
      <c r="M206" s="971"/>
      <c r="N206" s="971"/>
      <c r="O206" s="971"/>
      <c r="P206" s="971"/>
      <c r="Q206" s="971"/>
      <c r="R206" s="971"/>
      <c r="S206" s="971"/>
      <c r="T206" s="971"/>
      <c r="U206" s="971"/>
      <c r="V206" s="971"/>
      <c r="W206" s="971"/>
      <c r="X206" s="971"/>
      <c r="Y206" s="971"/>
      <c r="Z206" s="971"/>
      <c r="AA206" s="971"/>
      <c r="AB206" s="971"/>
      <c r="AC206" s="972"/>
      <c r="AD206" s="976"/>
      <c r="AE206" s="972"/>
      <c r="AF206" s="915"/>
      <c r="AG206" s="915"/>
      <c r="AH206" s="1240" t="str">
        <f>INPUT!$C$8&amp;" "&amp;INPUT!$M$8</f>
        <v>Kecamatan aaaaa</v>
      </c>
      <c r="AI206" s="1241"/>
      <c r="AJ206" s="1241"/>
      <c r="AK206" s="1241"/>
      <c r="AL206" s="1241"/>
      <c r="AM206" s="1241"/>
      <c r="AN206" s="1242"/>
      <c r="AO206" s="1242"/>
      <c r="AP206" s="1242"/>
      <c r="AQ206" s="1243"/>
    </row>
    <row r="207" spans="2:43" ht="20">
      <c r="B207" s="116"/>
      <c r="C207" s="586"/>
      <c r="D207" s="586"/>
      <c r="E207" s="976"/>
      <c r="F207" s="971"/>
      <c r="G207" s="971"/>
      <c r="H207" s="971"/>
      <c r="I207" s="971"/>
      <c r="J207" s="971"/>
      <c r="K207" s="971"/>
      <c r="L207" s="971"/>
      <c r="M207" s="971"/>
      <c r="N207" s="971"/>
      <c r="O207" s="971"/>
      <c r="P207" s="971"/>
      <c r="Q207" s="971"/>
      <c r="R207" s="971"/>
      <c r="S207" s="971"/>
      <c r="T207" s="971"/>
      <c r="U207" s="971"/>
      <c r="V207" s="971"/>
      <c r="W207" s="971"/>
      <c r="X207" s="971"/>
      <c r="Y207" s="971"/>
      <c r="Z207" s="971"/>
      <c r="AA207" s="971"/>
      <c r="AB207" s="971"/>
      <c r="AC207" s="972"/>
      <c r="AD207" s="976"/>
      <c r="AE207" s="972"/>
      <c r="AF207" s="915"/>
      <c r="AG207" s="915"/>
      <c r="AH207" s="1225" t="s">
        <v>236</v>
      </c>
      <c r="AI207" s="1226"/>
      <c r="AJ207" s="1226"/>
      <c r="AK207" s="1226"/>
      <c r="AL207" s="1226"/>
      <c r="AM207" s="1226"/>
      <c r="AN207" s="1244"/>
      <c r="AO207" s="1244"/>
      <c r="AP207" s="1244"/>
      <c r="AQ207" s="1245"/>
    </row>
    <row r="208" spans="2:43" ht="21" thickBot="1">
      <c r="B208" s="116"/>
      <c r="C208" s="586"/>
      <c r="D208" s="586"/>
      <c r="E208" s="976"/>
      <c r="F208" s="971"/>
      <c r="G208" s="971"/>
      <c r="H208" s="971"/>
      <c r="I208" s="971"/>
      <c r="J208" s="971"/>
      <c r="K208" s="971"/>
      <c r="L208" s="971"/>
      <c r="M208" s="971"/>
      <c r="N208" s="971"/>
      <c r="O208" s="971"/>
      <c r="P208" s="971"/>
      <c r="Q208" s="971"/>
      <c r="R208" s="971"/>
      <c r="S208" s="971"/>
      <c r="T208" s="971"/>
      <c r="U208" s="971"/>
      <c r="V208" s="971"/>
      <c r="W208" s="971"/>
      <c r="X208" s="971"/>
      <c r="Y208" s="971"/>
      <c r="Z208" s="971"/>
      <c r="AA208" s="971"/>
      <c r="AB208" s="971"/>
      <c r="AC208" s="972"/>
      <c r="AD208" s="976"/>
      <c r="AE208" s="972"/>
      <c r="AF208" s="915"/>
      <c r="AG208" s="915"/>
      <c r="AH208" s="1228" t="str">
        <f>INPUT!$M$9</f>
        <v>bbb</v>
      </c>
      <c r="AI208" s="1229"/>
      <c r="AJ208" s="1229"/>
      <c r="AK208" s="1229"/>
      <c r="AL208" s="1229"/>
      <c r="AM208" s="1229"/>
      <c r="AN208" s="1229"/>
      <c r="AO208" s="1229"/>
      <c r="AP208" s="1229"/>
      <c r="AQ208" s="1230"/>
    </row>
    <row r="209" spans="2:43" ht="20">
      <c r="B209" s="116"/>
      <c r="C209" s="586"/>
      <c r="D209" s="586"/>
      <c r="E209" s="976"/>
      <c r="F209" s="971"/>
      <c r="G209" s="971"/>
      <c r="H209" s="971"/>
      <c r="I209" s="971"/>
      <c r="J209" s="971"/>
      <c r="K209" s="971"/>
      <c r="L209" s="971"/>
      <c r="M209" s="971"/>
      <c r="N209" s="971"/>
      <c r="O209" s="971"/>
      <c r="P209" s="971"/>
      <c r="Q209" s="971"/>
      <c r="R209" s="971"/>
      <c r="S209" s="971"/>
      <c r="T209" s="971"/>
      <c r="U209" s="971"/>
      <c r="V209" s="971"/>
      <c r="W209" s="971"/>
      <c r="X209" s="971"/>
      <c r="Y209" s="971"/>
      <c r="Z209" s="971"/>
      <c r="AA209" s="971"/>
      <c r="AB209" s="971"/>
      <c r="AC209" s="972"/>
      <c r="AD209" s="976"/>
      <c r="AE209" s="972"/>
      <c r="AF209" s="915"/>
      <c r="AG209" s="915"/>
      <c r="AH209" s="1225" t="s">
        <v>237</v>
      </c>
      <c r="AI209" s="1226"/>
      <c r="AJ209" s="1226"/>
      <c r="AK209" s="1226"/>
      <c r="AL209" s="1226"/>
      <c r="AM209" s="1226"/>
      <c r="AN209" s="1244"/>
      <c r="AO209" s="1244"/>
      <c r="AP209" s="1244"/>
      <c r="AQ209" s="1245"/>
    </row>
    <row r="210" spans="2:43" ht="21" thickBot="1">
      <c r="B210" s="116"/>
      <c r="C210" s="586"/>
      <c r="D210" s="586"/>
      <c r="E210" s="976"/>
      <c r="F210" s="971"/>
      <c r="G210" s="971"/>
      <c r="H210" s="971"/>
      <c r="I210" s="971"/>
      <c r="J210" s="971"/>
      <c r="K210" s="971"/>
      <c r="L210" s="971"/>
      <c r="M210" s="971"/>
      <c r="N210" s="971"/>
      <c r="O210" s="971"/>
      <c r="P210" s="971"/>
      <c r="Q210" s="971"/>
      <c r="R210" s="971"/>
      <c r="S210" s="971"/>
      <c r="T210" s="971"/>
      <c r="U210" s="971"/>
      <c r="V210" s="971"/>
      <c r="W210" s="971"/>
      <c r="X210" s="971"/>
      <c r="Y210" s="971"/>
      <c r="Z210" s="971"/>
      <c r="AA210" s="971"/>
      <c r="AB210" s="971"/>
      <c r="AC210" s="972"/>
      <c r="AD210" s="976"/>
      <c r="AE210" s="972"/>
      <c r="AF210" s="915"/>
      <c r="AG210" s="915"/>
      <c r="AH210" s="1228" t="str">
        <f>INPUT!$M$19</f>
        <v>Rumah Sehat</v>
      </c>
      <c r="AI210" s="1229"/>
      <c r="AJ210" s="1229"/>
      <c r="AK210" s="1229"/>
      <c r="AL210" s="1229"/>
      <c r="AM210" s="1229"/>
      <c r="AN210" s="1220"/>
      <c r="AO210" s="1220"/>
      <c r="AP210" s="1220"/>
      <c r="AQ210" s="1221"/>
    </row>
    <row r="211" spans="2:43" ht="20">
      <c r="B211" s="116"/>
      <c r="C211" s="586"/>
      <c r="D211" s="586"/>
      <c r="E211" s="976"/>
      <c r="F211" s="971"/>
      <c r="G211" s="971"/>
      <c r="H211" s="971"/>
      <c r="I211" s="971"/>
      <c r="J211" s="971"/>
      <c r="K211" s="971"/>
      <c r="L211" s="971"/>
      <c r="M211" s="971"/>
      <c r="N211" s="971"/>
      <c r="O211" s="971"/>
      <c r="P211" s="971"/>
      <c r="Q211" s="971"/>
      <c r="R211" s="971"/>
      <c r="S211" s="971"/>
      <c r="T211" s="971"/>
      <c r="U211" s="971"/>
      <c r="V211" s="971"/>
      <c r="W211" s="971"/>
      <c r="X211" s="971"/>
      <c r="Y211" s="971"/>
      <c r="Z211" s="971"/>
      <c r="AA211" s="971"/>
      <c r="AB211" s="971"/>
      <c r="AC211" s="972"/>
      <c r="AD211" s="978">
        <f>'TOS PONDASI'!$Z$72</f>
        <v>7.0000000000000007E-2</v>
      </c>
      <c r="AE211" s="972"/>
      <c r="AF211" s="915"/>
      <c r="AG211" s="915"/>
      <c r="AH211" s="1225" t="s">
        <v>127</v>
      </c>
      <c r="AI211" s="1226"/>
      <c r="AJ211" s="1226"/>
      <c r="AK211" s="1226"/>
      <c r="AL211" s="1226"/>
      <c r="AM211" s="1226"/>
      <c r="AN211" s="1226"/>
      <c r="AO211" s="1226"/>
      <c r="AP211" s="1226"/>
      <c r="AQ211" s="1227"/>
    </row>
    <row r="212" spans="2:43" ht="21" thickBot="1">
      <c r="B212" s="116"/>
      <c r="C212" s="586"/>
      <c r="D212" s="586"/>
      <c r="E212" s="976"/>
      <c r="F212" s="971"/>
      <c r="G212" s="971"/>
      <c r="H212" s="971"/>
      <c r="I212" s="971"/>
      <c r="J212" s="971"/>
      <c r="K212" s="971"/>
      <c r="L212" s="971"/>
      <c r="M212" s="971"/>
      <c r="N212" s="971"/>
      <c r="O212" s="971"/>
      <c r="P212" s="971"/>
      <c r="Q212" s="971"/>
      <c r="R212" s="971"/>
      <c r="S212" s="971"/>
      <c r="T212" s="971"/>
      <c r="U212" s="971"/>
      <c r="V212" s="971"/>
      <c r="W212" s="971"/>
      <c r="X212" s="971"/>
      <c r="Y212" s="971"/>
      <c r="Z212" s="971"/>
      <c r="AA212" s="971"/>
      <c r="AB212" s="971"/>
      <c r="AC212" s="972"/>
      <c r="AD212" s="978">
        <f>'TOS PONDASI'!$Z$73</f>
        <v>0.1</v>
      </c>
      <c r="AE212" s="972"/>
      <c r="AF212" s="915"/>
      <c r="AG212" s="915"/>
      <c r="AH212" s="1228" t="str">
        <f>INPUT!$M$10</f>
        <v>Dusun…</v>
      </c>
      <c r="AI212" s="1229"/>
      <c r="AJ212" s="1229"/>
      <c r="AK212" s="1229"/>
      <c r="AL212" s="1229"/>
      <c r="AM212" s="1229"/>
      <c r="AN212" s="1229"/>
      <c r="AO212" s="1229"/>
      <c r="AP212" s="1229"/>
      <c r="AQ212" s="1230"/>
    </row>
    <row r="213" spans="2:43" ht="20">
      <c r="B213" s="116"/>
      <c r="C213" s="586"/>
      <c r="D213" s="586"/>
      <c r="E213" s="1250">
        <f>'TOS PONDASI'!$E$75</f>
        <v>0.2</v>
      </c>
      <c r="F213" s="1250"/>
      <c r="G213" s="971"/>
      <c r="H213" s="971"/>
      <c r="I213" s="971"/>
      <c r="J213" s="971"/>
      <c r="K213" s="971"/>
      <c r="L213" s="971"/>
      <c r="M213" s="971"/>
      <c r="N213" s="971"/>
      <c r="O213" s="971"/>
      <c r="P213" s="971"/>
      <c r="Q213" s="971"/>
      <c r="R213" s="1251">
        <f>'TOS PONDASI'!$O$75</f>
        <v>0.25</v>
      </c>
      <c r="S213" s="1251"/>
      <c r="T213" s="971"/>
      <c r="U213" s="971"/>
      <c r="V213" s="971"/>
      <c r="W213" s="971"/>
      <c r="X213" s="971"/>
      <c r="Y213" s="971"/>
      <c r="Z213" s="971"/>
      <c r="AA213" s="971"/>
      <c r="AB213" s="971"/>
      <c r="AC213" s="972"/>
      <c r="AD213" s="976"/>
      <c r="AE213" s="972"/>
      <c r="AF213" s="915"/>
      <c r="AG213" s="915"/>
      <c r="AH213" s="1225" t="s">
        <v>238</v>
      </c>
      <c r="AI213" s="1226"/>
      <c r="AJ213" s="1226"/>
      <c r="AK213" s="1226"/>
      <c r="AL213" s="1226"/>
      <c r="AM213" s="1226"/>
      <c r="AN213" s="1231"/>
      <c r="AO213" s="1231"/>
      <c r="AP213" s="1231"/>
      <c r="AQ213" s="1232"/>
    </row>
    <row r="214" spans="2:43" ht="21" thickBot="1">
      <c r="B214" s="116"/>
      <c r="C214" s="586"/>
      <c r="D214" s="586"/>
      <c r="E214" s="976"/>
      <c r="F214" s="971"/>
      <c r="G214" s="971"/>
      <c r="H214" s="971"/>
      <c r="I214" s="971"/>
      <c r="J214" s="971"/>
      <c r="K214" s="971"/>
      <c r="L214" s="971"/>
      <c r="M214" s="971"/>
      <c r="N214" s="971"/>
      <c r="O214" s="971"/>
      <c r="P214" s="971"/>
      <c r="Q214" s="971"/>
      <c r="R214" s="971"/>
      <c r="S214" s="971"/>
      <c r="T214" s="971"/>
      <c r="U214" s="971"/>
      <c r="V214" s="971"/>
      <c r="W214" s="971"/>
      <c r="X214" s="971"/>
      <c r="Y214" s="971"/>
      <c r="Z214" s="971"/>
      <c r="AA214" s="971"/>
      <c r="AB214" s="971"/>
      <c r="AC214" s="972"/>
      <c r="AD214" s="976"/>
      <c r="AE214" s="972"/>
      <c r="AF214" s="915"/>
      <c r="AG214" s="915"/>
      <c r="AH214" s="1233" t="s">
        <v>624</v>
      </c>
      <c r="AI214" s="1234"/>
      <c r="AJ214" s="1234"/>
      <c r="AK214" s="1234"/>
      <c r="AL214" s="1234"/>
      <c r="AM214" s="1234"/>
      <c r="AN214" s="1235"/>
      <c r="AO214" s="1235"/>
      <c r="AP214" s="1235"/>
      <c r="AQ214" s="1236"/>
    </row>
    <row r="215" spans="2:43" ht="21" thickBot="1">
      <c r="B215" s="116"/>
      <c r="C215" s="586"/>
      <c r="D215" s="586"/>
      <c r="E215" s="976"/>
      <c r="F215" s="971"/>
      <c r="G215" s="971"/>
      <c r="H215" s="971"/>
      <c r="I215" s="971"/>
      <c r="J215" s="971"/>
      <c r="K215" s="971"/>
      <c r="L215" s="971"/>
      <c r="M215" s="971"/>
      <c r="N215" s="971"/>
      <c r="O215" s="971"/>
      <c r="P215" s="971"/>
      <c r="Q215" s="971"/>
      <c r="R215" s="971"/>
      <c r="S215" s="971"/>
      <c r="T215" s="971"/>
      <c r="U215" s="971"/>
      <c r="V215" s="971"/>
      <c r="W215" s="971"/>
      <c r="X215" s="971"/>
      <c r="Y215" s="971"/>
      <c r="Z215" s="971"/>
      <c r="AA215" s="971"/>
      <c r="AB215" s="971"/>
      <c r="AC215" s="972"/>
      <c r="AD215" s="976"/>
      <c r="AE215" s="972"/>
      <c r="AF215" s="915"/>
      <c r="AG215" s="915"/>
      <c r="AH215" s="1206" t="s">
        <v>239</v>
      </c>
      <c r="AI215" s="1207"/>
      <c r="AJ215" s="1207"/>
      <c r="AK215" s="1207"/>
      <c r="AL215" s="1207"/>
      <c r="AM215" s="1207"/>
      <c r="AN215" s="1207"/>
      <c r="AO215" s="1207"/>
      <c r="AP215" s="1207"/>
      <c r="AQ215" s="1208"/>
    </row>
    <row r="216" spans="2:43" ht="20">
      <c r="B216" s="116"/>
      <c r="C216" s="586"/>
      <c r="D216" s="586"/>
      <c r="E216" s="976"/>
      <c r="F216" s="971"/>
      <c r="G216" s="971"/>
      <c r="H216" s="971"/>
      <c r="I216" s="971"/>
      <c r="J216" s="971"/>
      <c r="K216" s="971"/>
      <c r="L216" s="971"/>
      <c r="M216" s="971"/>
      <c r="N216" s="971"/>
      <c r="O216" s="971"/>
      <c r="P216" s="971"/>
      <c r="Q216" s="971"/>
      <c r="R216" s="971"/>
      <c r="S216" s="971"/>
      <c r="T216" s="971"/>
      <c r="U216" s="971"/>
      <c r="V216" s="971"/>
      <c r="W216" s="971"/>
      <c r="X216" s="971"/>
      <c r="Y216" s="971"/>
      <c r="Z216" s="971"/>
      <c r="AA216" s="971"/>
      <c r="AB216" s="971"/>
      <c r="AC216" s="972"/>
      <c r="AD216" s="976"/>
      <c r="AE216" s="972"/>
      <c r="AF216" s="915"/>
      <c r="AG216" s="915"/>
      <c r="AH216" s="1209" t="s">
        <v>240</v>
      </c>
      <c r="AI216" s="1210"/>
      <c r="AJ216" s="1210"/>
      <c r="AK216" s="1210"/>
      <c r="AL216" s="1210"/>
      <c r="AM216" s="1209" t="s">
        <v>19</v>
      </c>
      <c r="AN216" s="1210"/>
      <c r="AO216" s="1210"/>
      <c r="AP216" s="1210"/>
      <c r="AQ216" s="1211"/>
    </row>
    <row r="217" spans="2:43" ht="20">
      <c r="B217" s="116"/>
      <c r="C217" s="586"/>
      <c r="D217" s="586"/>
      <c r="E217" s="976"/>
      <c r="F217" s="971"/>
      <c r="G217" s="971"/>
      <c r="H217" s="971"/>
      <c r="I217" s="971"/>
      <c r="J217" s="971"/>
      <c r="K217" s="971"/>
      <c r="L217" s="971"/>
      <c r="M217" s="971"/>
      <c r="N217" s="971"/>
      <c r="O217" s="971"/>
      <c r="P217" s="971"/>
      <c r="Q217" s="971"/>
      <c r="R217" s="971"/>
      <c r="S217" s="971"/>
      <c r="T217" s="971"/>
      <c r="U217" s="971"/>
      <c r="V217" s="971"/>
      <c r="W217" s="971"/>
      <c r="X217" s="971"/>
      <c r="Y217" s="971"/>
      <c r="Z217" s="971"/>
      <c r="AA217" s="971"/>
      <c r="AB217" s="971"/>
      <c r="AC217" s="972"/>
      <c r="AD217" s="976">
        <f>'TOS PONDASI'!$Z$79</f>
        <v>0.5</v>
      </c>
      <c r="AE217" s="972"/>
      <c r="AF217" s="915"/>
      <c r="AG217" s="915"/>
      <c r="AH217" s="587"/>
      <c r="AI217" s="588"/>
      <c r="AJ217" s="588"/>
      <c r="AK217" s="588"/>
      <c r="AL217" s="588"/>
      <c r="AM217" s="587"/>
      <c r="AN217" s="588"/>
      <c r="AO217" s="588"/>
      <c r="AP217" s="588"/>
      <c r="AQ217" s="589"/>
    </row>
    <row r="218" spans="2:43" ht="20">
      <c r="B218" s="116"/>
      <c r="C218" s="586"/>
      <c r="D218" s="586"/>
      <c r="E218" s="976"/>
      <c r="F218" s="971"/>
      <c r="G218" s="971"/>
      <c r="H218" s="971"/>
      <c r="I218" s="971"/>
      <c r="J218" s="971"/>
      <c r="K218" s="971"/>
      <c r="L218" s="971"/>
      <c r="M218" s="971"/>
      <c r="N218" s="971"/>
      <c r="O218" s="971"/>
      <c r="P218" s="971"/>
      <c r="Q218" s="971"/>
      <c r="R218" s="971"/>
      <c r="S218" s="971"/>
      <c r="T218" s="971"/>
      <c r="U218" s="971"/>
      <c r="V218" s="971"/>
      <c r="W218" s="971"/>
      <c r="X218" s="971"/>
      <c r="Y218" s="971"/>
      <c r="Z218" s="971"/>
      <c r="AA218" s="971"/>
      <c r="AB218" s="971"/>
      <c r="AC218" s="972"/>
      <c r="AD218" s="976"/>
      <c r="AE218" s="972"/>
      <c r="AF218" s="915"/>
      <c r="AG218" s="915"/>
      <c r="AH218" s="587"/>
      <c r="AI218" s="588"/>
      <c r="AJ218" s="588"/>
      <c r="AK218" s="588"/>
      <c r="AL218" s="588"/>
      <c r="AM218" s="587"/>
      <c r="AN218" s="588"/>
      <c r="AO218" s="588"/>
      <c r="AP218" s="588"/>
      <c r="AQ218" s="589"/>
    </row>
    <row r="219" spans="2:43" ht="21" thickBot="1">
      <c r="B219" s="120"/>
      <c r="C219" s="586"/>
      <c r="D219" s="586"/>
      <c r="E219" s="976"/>
      <c r="F219" s="971"/>
      <c r="G219" s="971"/>
      <c r="H219" s="971"/>
      <c r="I219" s="971"/>
      <c r="J219" s="971"/>
      <c r="K219" s="971"/>
      <c r="L219" s="971"/>
      <c r="M219" s="971"/>
      <c r="N219" s="971"/>
      <c r="O219" s="971"/>
      <c r="P219" s="971"/>
      <c r="Q219" s="971"/>
      <c r="R219" s="971"/>
      <c r="S219" s="971"/>
      <c r="T219" s="971"/>
      <c r="U219" s="971"/>
      <c r="V219" s="971"/>
      <c r="W219" s="971"/>
      <c r="X219" s="971"/>
      <c r="Y219" s="971"/>
      <c r="Z219" s="971"/>
      <c r="AA219" s="971"/>
      <c r="AB219" s="971"/>
      <c r="AC219" s="972"/>
      <c r="AD219" s="976"/>
      <c r="AE219" s="972"/>
      <c r="AF219" s="915"/>
      <c r="AG219" s="915"/>
      <c r="AH219" s="1237" t="str">
        <f>INPUT!$M$16</f>
        <v>Supriono</v>
      </c>
      <c r="AI219" s="1238"/>
      <c r="AJ219" s="1238"/>
      <c r="AK219" s="1238"/>
      <c r="AL219" s="1238"/>
      <c r="AM219" s="1237" t="str">
        <f>INPUT!$M$15</f>
        <v>Sujito</v>
      </c>
      <c r="AN219" s="1238"/>
      <c r="AO219" s="1238"/>
      <c r="AP219" s="1238"/>
      <c r="AQ219" s="1239"/>
    </row>
    <row r="220" spans="2:43" ht="21" thickBot="1">
      <c r="B220" s="116"/>
      <c r="C220" s="586"/>
      <c r="D220" s="586"/>
      <c r="E220" s="976"/>
      <c r="F220" s="971"/>
      <c r="G220" s="971"/>
      <c r="H220" s="971"/>
      <c r="I220" s="971"/>
      <c r="J220" s="971"/>
      <c r="K220" s="971"/>
      <c r="L220" s="971"/>
      <c r="M220" s="971"/>
      <c r="N220" s="971"/>
      <c r="O220" s="971"/>
      <c r="P220" s="971"/>
      <c r="Q220" s="971"/>
      <c r="R220" s="971"/>
      <c r="S220" s="971"/>
      <c r="T220" s="971"/>
      <c r="U220" s="971"/>
      <c r="V220" s="971"/>
      <c r="W220" s="971"/>
      <c r="X220" s="971"/>
      <c r="Y220" s="971"/>
      <c r="Z220" s="971"/>
      <c r="AA220" s="971"/>
      <c r="AB220" s="971"/>
      <c r="AC220" s="972"/>
      <c r="AD220" s="976"/>
      <c r="AE220" s="972"/>
      <c r="AF220" s="915"/>
      <c r="AG220" s="915"/>
      <c r="AH220" s="1206" t="s">
        <v>241</v>
      </c>
      <c r="AI220" s="1207"/>
      <c r="AJ220" s="1207"/>
      <c r="AK220" s="1207"/>
      <c r="AL220" s="1207"/>
      <c r="AM220" s="1207"/>
      <c r="AN220" s="1207"/>
      <c r="AO220" s="1207"/>
      <c r="AP220" s="1207"/>
      <c r="AQ220" s="1208"/>
    </row>
    <row r="221" spans="2:43" ht="20">
      <c r="B221" s="116"/>
      <c r="C221" s="586"/>
      <c r="D221" s="586"/>
      <c r="E221" s="976"/>
      <c r="F221" s="972"/>
      <c r="G221" s="972"/>
      <c r="H221" s="972"/>
      <c r="I221" s="972"/>
      <c r="J221" s="972"/>
      <c r="K221" s="972"/>
      <c r="L221" s="972"/>
      <c r="M221" s="972"/>
      <c r="N221" s="972"/>
      <c r="O221" s="972"/>
      <c r="P221" s="972"/>
      <c r="Q221" s="972"/>
      <c r="R221" s="972"/>
      <c r="S221" s="972"/>
      <c r="T221" s="972"/>
      <c r="U221" s="972"/>
      <c r="V221" s="972"/>
      <c r="W221" s="972"/>
      <c r="X221" s="972"/>
      <c r="Y221" s="972"/>
      <c r="Z221" s="972"/>
      <c r="AA221" s="972"/>
      <c r="AB221" s="972"/>
      <c r="AC221" s="972"/>
      <c r="AD221" s="976"/>
      <c r="AE221" s="972"/>
      <c r="AF221" s="915"/>
      <c r="AG221" s="915"/>
      <c r="AH221" s="1209" t="str">
        <f>INPUT!$C$14</f>
        <v>Tenaga Ahli Teknik</v>
      </c>
      <c r="AI221" s="1210"/>
      <c r="AJ221" s="1210"/>
      <c r="AK221" s="1210"/>
      <c r="AL221" s="1210"/>
      <c r="AM221" s="1210"/>
      <c r="AN221" s="1210"/>
      <c r="AO221" s="1210"/>
      <c r="AP221" s="1210"/>
      <c r="AQ221" s="1211"/>
    </row>
    <row r="222" spans="2:43" ht="20">
      <c r="B222" s="116"/>
      <c r="C222" s="586"/>
      <c r="D222" s="586"/>
      <c r="E222" s="977"/>
      <c r="F222" s="979"/>
      <c r="G222" s="980"/>
      <c r="H222" s="981"/>
      <c r="I222" s="972"/>
      <c r="J222" s="972"/>
      <c r="K222" s="972"/>
      <c r="L222" s="972"/>
      <c r="M222" s="972"/>
      <c r="N222" s="972"/>
      <c r="O222" s="972"/>
      <c r="P222" s="982"/>
      <c r="Q222" s="982"/>
      <c r="R222" s="972"/>
      <c r="S222" s="972"/>
      <c r="T222" s="972"/>
      <c r="U222" s="972"/>
      <c r="V222" s="972"/>
      <c r="W222" s="972"/>
      <c r="X222" s="981"/>
      <c r="Y222" s="980"/>
      <c r="Z222" s="979"/>
      <c r="AA222" s="979"/>
      <c r="AB222" s="972"/>
      <c r="AC222" s="972"/>
      <c r="AD222" s="976">
        <f>'TOS PONDASI'!Z84</f>
        <v>0.1</v>
      </c>
      <c r="AE222" s="972"/>
      <c r="AF222" s="915"/>
      <c r="AG222" s="915"/>
      <c r="AH222" s="587"/>
      <c r="AI222" s="588"/>
      <c r="AJ222" s="588"/>
      <c r="AK222" s="588"/>
      <c r="AL222" s="588"/>
      <c r="AM222" s="588"/>
      <c r="AN222" s="588"/>
      <c r="AO222" s="588"/>
      <c r="AP222" s="588"/>
      <c r="AQ222" s="589"/>
    </row>
    <row r="223" spans="2:43" ht="20">
      <c r="B223" s="116"/>
      <c r="C223" s="586"/>
      <c r="D223" s="586"/>
      <c r="E223" s="976"/>
      <c r="F223" s="972"/>
      <c r="G223" s="972"/>
      <c r="H223" s="972"/>
      <c r="I223" s="972"/>
      <c r="J223" s="972"/>
      <c r="K223" s="972"/>
      <c r="L223" s="972"/>
      <c r="M223" s="972"/>
      <c r="N223" s="972"/>
      <c r="O223" s="972"/>
      <c r="P223" s="982"/>
      <c r="Q223" s="982"/>
      <c r="R223" s="972"/>
      <c r="S223" s="972"/>
      <c r="T223" s="972"/>
      <c r="U223" s="972"/>
      <c r="V223" s="972"/>
      <c r="W223" s="972"/>
      <c r="X223" s="972"/>
      <c r="Y223" s="972"/>
      <c r="Z223" s="972"/>
      <c r="AA223" s="972"/>
      <c r="AB223" s="972"/>
      <c r="AC223" s="972"/>
      <c r="AD223" s="976"/>
      <c r="AE223" s="972"/>
      <c r="AF223" s="915"/>
      <c r="AG223" s="915"/>
      <c r="AH223" s="587"/>
      <c r="AI223" s="588"/>
      <c r="AJ223" s="588"/>
      <c r="AK223" s="588"/>
      <c r="AL223" s="588"/>
      <c r="AM223" s="588"/>
      <c r="AN223" s="588"/>
      <c r="AO223" s="588"/>
      <c r="AP223" s="588"/>
      <c r="AQ223" s="589"/>
    </row>
    <row r="224" spans="2:43" ht="20">
      <c r="B224" s="116"/>
      <c r="C224" s="586"/>
      <c r="D224" s="586"/>
      <c r="E224" s="976"/>
      <c r="F224" s="972"/>
      <c r="G224" s="972"/>
      <c r="H224" s="972"/>
      <c r="I224" s="983"/>
      <c r="J224" s="983"/>
      <c r="K224" s="983"/>
      <c r="L224" s="983"/>
      <c r="M224" s="983"/>
      <c r="N224" s="972"/>
      <c r="O224" s="972"/>
      <c r="P224" s="972"/>
      <c r="Q224" s="972"/>
      <c r="R224" s="983"/>
      <c r="S224" s="983"/>
      <c r="T224" s="983"/>
      <c r="U224" s="983"/>
      <c r="V224" s="983"/>
      <c r="W224" s="972"/>
      <c r="X224" s="972"/>
      <c r="Y224" s="972"/>
      <c r="Z224" s="972"/>
      <c r="AA224" s="972"/>
      <c r="AB224" s="972"/>
      <c r="AC224" s="972"/>
      <c r="AD224" s="976">
        <f>'TOS PONDASI'!Z86</f>
        <v>0.05</v>
      </c>
      <c r="AE224" s="972"/>
      <c r="AF224" s="915"/>
      <c r="AG224" s="915"/>
      <c r="AH224" s="587"/>
      <c r="AI224" s="588"/>
      <c r="AJ224" s="588"/>
      <c r="AK224" s="588"/>
      <c r="AL224" s="588"/>
      <c r="AM224" s="588"/>
      <c r="AN224" s="588"/>
      <c r="AO224" s="588"/>
      <c r="AP224" s="588"/>
      <c r="AQ224" s="589"/>
    </row>
    <row r="225" spans="2:43" ht="21" thickBot="1">
      <c r="B225" s="116"/>
      <c r="C225" s="586"/>
      <c r="D225" s="586"/>
      <c r="E225" s="976"/>
      <c r="F225" s="972"/>
      <c r="G225" s="972"/>
      <c r="H225" s="972"/>
      <c r="I225" s="972"/>
      <c r="J225" s="972"/>
      <c r="K225" s="972"/>
      <c r="L225" s="972"/>
      <c r="M225" s="972"/>
      <c r="N225" s="972"/>
      <c r="O225" s="972"/>
      <c r="P225" s="972"/>
      <c r="Q225" s="972"/>
      <c r="R225" s="972"/>
      <c r="S225" s="972"/>
      <c r="T225" s="972"/>
      <c r="U225" s="972"/>
      <c r="V225" s="972"/>
      <c r="W225" s="972"/>
      <c r="X225" s="972"/>
      <c r="Y225" s="972"/>
      <c r="Z225" s="972"/>
      <c r="AA225" s="972"/>
      <c r="AB225" s="972"/>
      <c r="AC225" s="972"/>
      <c r="AD225" s="976"/>
      <c r="AE225" s="972"/>
      <c r="AF225" s="915"/>
      <c r="AG225" s="915"/>
      <c r="AH225" s="1212" t="s">
        <v>18</v>
      </c>
      <c r="AI225" s="1213"/>
      <c r="AJ225" s="1213"/>
      <c r="AK225" s="1213"/>
      <c r="AL225" s="1213"/>
      <c r="AM225" s="1213"/>
      <c r="AN225" s="1213"/>
      <c r="AO225" s="1213"/>
      <c r="AP225" s="1213"/>
      <c r="AQ225" s="1214"/>
    </row>
    <row r="226" spans="2:43" ht="21" thickBot="1">
      <c r="B226" s="116"/>
      <c r="C226" s="586"/>
      <c r="D226" s="586"/>
      <c r="E226" s="976"/>
      <c r="F226" s="972"/>
      <c r="G226" s="972"/>
      <c r="H226" s="972"/>
      <c r="I226" s="972"/>
      <c r="J226" s="972"/>
      <c r="K226" s="984"/>
      <c r="L226" s="972"/>
      <c r="M226" s="972"/>
      <c r="N226" s="972"/>
      <c r="O226" s="972"/>
      <c r="P226" s="972"/>
      <c r="Q226" s="985"/>
      <c r="R226" s="985"/>
      <c r="S226" s="986"/>
      <c r="T226" s="986"/>
      <c r="U226" s="987"/>
      <c r="V226" s="972"/>
      <c r="W226" s="972"/>
      <c r="X226" s="972"/>
      <c r="Y226" s="972"/>
      <c r="Z226" s="972"/>
      <c r="AA226" s="972"/>
      <c r="AB226" s="972"/>
      <c r="AC226" s="972"/>
      <c r="AD226" s="976"/>
      <c r="AE226" s="972"/>
      <c r="AF226" s="915"/>
      <c r="AG226" s="915"/>
      <c r="AH226" s="1206" t="s">
        <v>242</v>
      </c>
      <c r="AI226" s="1207"/>
      <c r="AJ226" s="1207"/>
      <c r="AK226" s="1207"/>
      <c r="AL226" s="1207"/>
      <c r="AM226" s="1207"/>
      <c r="AN226" s="1207"/>
      <c r="AO226" s="1207"/>
      <c r="AP226" s="1207"/>
      <c r="AQ226" s="1208"/>
    </row>
    <row r="227" spans="2:43" ht="20">
      <c r="B227" s="116"/>
      <c r="C227" s="586"/>
      <c r="D227" s="586"/>
      <c r="E227" s="1249">
        <f>'TOS PONDASI'!$F$88</f>
        <v>0.4</v>
      </c>
      <c r="F227" s="1249"/>
      <c r="G227" s="972"/>
      <c r="H227" s="972"/>
      <c r="I227" s="1248">
        <f>'TOS PONDASI'!$H$88</f>
        <v>0.05</v>
      </c>
      <c r="J227" s="1248"/>
      <c r="K227" s="972"/>
      <c r="L227" s="972"/>
      <c r="M227" s="972"/>
      <c r="N227" s="1248">
        <f>'TOS PONDASI'!$L$88</f>
        <v>0.05</v>
      </c>
      <c r="O227" s="1248"/>
      <c r="P227" s="988"/>
      <c r="Q227" s="972"/>
      <c r="R227" s="972">
        <f>'TOS PONDASI'!$O$88</f>
        <v>0.5</v>
      </c>
      <c r="S227" s="972"/>
      <c r="T227" s="972"/>
      <c r="U227" s="972"/>
      <c r="V227" s="1248">
        <f>'TOS PONDASI'!R88</f>
        <v>0.05</v>
      </c>
      <c r="W227" s="1248"/>
      <c r="X227" s="972"/>
      <c r="Y227" s="972"/>
      <c r="Z227" s="972"/>
      <c r="AA227" s="972"/>
      <c r="AB227" s="972"/>
      <c r="AC227" s="972"/>
      <c r="AD227" s="976"/>
      <c r="AE227" s="972"/>
      <c r="AF227" s="915"/>
      <c r="AG227" s="915"/>
      <c r="AH227" s="1209" t="str">
        <f>INPUT!$C$13</f>
        <v>Kepala Desa</v>
      </c>
      <c r="AI227" s="1210"/>
      <c r="AJ227" s="1210"/>
      <c r="AK227" s="1210"/>
      <c r="AL227" s="1210"/>
      <c r="AM227" s="1210"/>
      <c r="AN227" s="1210"/>
      <c r="AO227" s="1210"/>
      <c r="AP227" s="1210"/>
      <c r="AQ227" s="1211"/>
    </row>
    <row r="228" spans="2:43" ht="20">
      <c r="B228" s="116"/>
      <c r="C228" s="586"/>
      <c r="D228" s="586"/>
      <c r="E228" s="586"/>
      <c r="F228" s="915"/>
      <c r="G228" s="915"/>
      <c r="H228" s="915"/>
      <c r="I228" s="915"/>
      <c r="J228" s="915"/>
      <c r="K228" s="915"/>
      <c r="L228" s="915"/>
      <c r="M228" s="915"/>
      <c r="N228" s="915"/>
      <c r="O228" s="915"/>
      <c r="P228" s="915"/>
      <c r="Q228" s="915"/>
      <c r="R228" s="915"/>
      <c r="S228" s="915"/>
      <c r="T228" s="915"/>
      <c r="U228" s="915"/>
      <c r="V228" s="915"/>
      <c r="W228" s="915"/>
      <c r="X228" s="915"/>
      <c r="Y228" s="915"/>
      <c r="Z228" s="915"/>
      <c r="AA228" s="915"/>
      <c r="AB228" s="915"/>
      <c r="AC228" s="915"/>
      <c r="AD228" s="586"/>
      <c r="AE228" s="915"/>
      <c r="AF228" s="915"/>
      <c r="AG228" s="915"/>
      <c r="AH228" s="587"/>
      <c r="AI228" s="588"/>
      <c r="AJ228" s="588"/>
      <c r="AK228" s="588"/>
      <c r="AL228" s="588"/>
      <c r="AM228" s="588"/>
      <c r="AN228" s="588"/>
      <c r="AO228" s="588"/>
      <c r="AP228" s="588"/>
      <c r="AQ228" s="589"/>
    </row>
    <row r="229" spans="2:43" ht="20">
      <c r="B229" s="116"/>
      <c r="C229" s="586"/>
      <c r="D229" s="586"/>
      <c r="E229" s="586"/>
      <c r="F229" s="915"/>
      <c r="G229" s="915"/>
      <c r="H229" s="915"/>
      <c r="I229" s="915"/>
      <c r="J229" s="915"/>
      <c r="K229" s="915"/>
      <c r="L229" s="915"/>
      <c r="M229" s="915"/>
      <c r="N229" s="915"/>
      <c r="O229" s="915"/>
      <c r="P229" s="915"/>
      <c r="Q229" s="915"/>
      <c r="R229" s="915"/>
      <c r="S229" s="915"/>
      <c r="T229" s="915"/>
      <c r="U229" s="915"/>
      <c r="V229" s="915"/>
      <c r="W229" s="915"/>
      <c r="X229" s="915"/>
      <c r="Y229" s="915"/>
      <c r="Z229" s="915"/>
      <c r="AA229" s="915"/>
      <c r="AB229" s="915"/>
      <c r="AC229" s="936"/>
      <c r="AD229" s="586"/>
      <c r="AE229" s="923"/>
      <c r="AF229" s="915"/>
      <c r="AG229" s="915"/>
      <c r="AH229" s="587"/>
      <c r="AI229" s="588"/>
      <c r="AJ229" s="588"/>
      <c r="AK229" s="588"/>
      <c r="AL229" s="588"/>
      <c r="AM229" s="588"/>
      <c r="AN229" s="588"/>
      <c r="AO229" s="588"/>
      <c r="AP229" s="588"/>
      <c r="AQ229" s="589"/>
    </row>
    <row r="230" spans="2:43" ht="20">
      <c r="B230" s="116"/>
      <c r="C230" s="586"/>
      <c r="D230" s="586"/>
      <c r="E230" s="586"/>
      <c r="F230" s="915"/>
      <c r="G230" s="915"/>
      <c r="H230" s="915"/>
      <c r="I230" s="915"/>
      <c r="J230" s="915"/>
      <c r="K230" s="915"/>
      <c r="L230" s="915"/>
      <c r="M230" s="915"/>
      <c r="W230" s="915"/>
      <c r="X230" s="915"/>
      <c r="Y230" s="915"/>
      <c r="Z230" s="915"/>
      <c r="AA230" s="915"/>
      <c r="AB230" s="915"/>
      <c r="AC230" s="915"/>
      <c r="AD230" s="586"/>
      <c r="AE230" s="915"/>
      <c r="AF230" s="915"/>
      <c r="AG230" s="915"/>
      <c r="AH230" s="1215" t="str">
        <f>INPUT!$M$13</f>
        <v>Ulfa Hidayah,SE</v>
      </c>
      <c r="AI230" s="1216"/>
      <c r="AJ230" s="1216"/>
      <c r="AK230" s="1216"/>
      <c r="AL230" s="1216"/>
      <c r="AM230" s="1216"/>
      <c r="AN230" s="1216"/>
      <c r="AO230" s="1216"/>
      <c r="AP230" s="1216"/>
      <c r="AQ230" s="1217"/>
    </row>
    <row r="231" spans="2:43" ht="21" thickBot="1">
      <c r="B231" s="116"/>
      <c r="C231" s="586"/>
      <c r="D231" s="586"/>
      <c r="E231" s="586"/>
      <c r="F231" s="915"/>
      <c r="G231" s="915"/>
      <c r="H231" s="915"/>
      <c r="I231" s="915"/>
      <c r="J231" s="915"/>
      <c r="K231" s="915"/>
      <c r="L231" s="915"/>
      <c r="M231" s="915"/>
      <c r="N231" s="925"/>
      <c r="O231" s="926"/>
      <c r="P231" s="926"/>
      <c r="Q231" s="926"/>
      <c r="R231" s="932"/>
      <c r="S231" s="933"/>
      <c r="T231" s="926"/>
      <c r="U231" s="915"/>
      <c r="V231" s="915"/>
      <c r="W231" s="915"/>
      <c r="X231" s="915"/>
      <c r="Y231" s="915"/>
      <c r="Z231" s="915"/>
      <c r="AA231" s="915"/>
      <c r="AB231" s="915"/>
      <c r="AC231" s="915"/>
      <c r="AD231" s="586"/>
      <c r="AE231" s="915"/>
      <c r="AF231" s="915"/>
      <c r="AG231" s="915"/>
      <c r="AH231" s="1218"/>
      <c r="AI231" s="1219"/>
      <c r="AJ231" s="1219"/>
      <c r="AK231" s="1219"/>
      <c r="AL231" s="1219"/>
      <c r="AM231" s="1219"/>
      <c r="AN231" s="1220"/>
      <c r="AO231" s="1220"/>
      <c r="AP231" s="1220"/>
      <c r="AQ231" s="1221"/>
    </row>
    <row r="232" spans="2:43" ht="15" thickBot="1">
      <c r="B232" s="937"/>
      <c r="C232" s="121"/>
      <c r="D232" s="121"/>
      <c r="E232" s="121"/>
      <c r="F232" s="121"/>
      <c r="G232" s="927"/>
      <c r="H232" s="927"/>
      <c r="I232" s="927"/>
      <c r="J232" s="927"/>
      <c r="K232" s="1222"/>
      <c r="L232" s="1222"/>
      <c r="M232" s="927"/>
      <c r="N232" s="927"/>
      <c r="O232" s="927"/>
      <c r="P232" s="927"/>
      <c r="Q232" s="927"/>
      <c r="R232" s="927"/>
      <c r="S232" s="927"/>
      <c r="T232" s="927"/>
      <c r="U232" s="927"/>
      <c r="V232" s="927"/>
      <c r="W232" s="927"/>
      <c r="X232" s="927"/>
      <c r="Y232" s="927"/>
      <c r="Z232" s="927"/>
      <c r="AA232" s="927"/>
      <c r="AB232" s="927"/>
      <c r="AC232" s="927"/>
      <c r="AD232" s="927"/>
      <c r="AE232" s="927"/>
      <c r="AF232" s="927"/>
      <c r="AG232" s="927"/>
      <c r="AH232" s="1206" t="s">
        <v>243</v>
      </c>
      <c r="AI232" s="1207"/>
      <c r="AJ232" s="1207"/>
      <c r="AK232" s="1207"/>
      <c r="AL232" s="1207"/>
      <c r="AM232" s="1207"/>
      <c r="AN232" s="1223"/>
      <c r="AO232" s="1223"/>
      <c r="AP232" s="1223"/>
      <c r="AQ232" s="1224"/>
    </row>
    <row r="233" spans="2:43" ht="15" thickBot="1">
      <c r="B233" s="586"/>
      <c r="C233" s="586"/>
      <c r="D233" s="586"/>
      <c r="E233" s="586"/>
      <c r="F233" s="586"/>
      <c r="G233" s="973"/>
      <c r="H233" s="973"/>
      <c r="I233" s="973"/>
      <c r="J233" s="973"/>
      <c r="K233" s="974"/>
      <c r="L233" s="974"/>
      <c r="M233" s="973"/>
      <c r="N233" s="973"/>
      <c r="O233" s="973"/>
      <c r="P233" s="973"/>
      <c r="Q233" s="973"/>
      <c r="R233" s="973"/>
      <c r="S233" s="973"/>
      <c r="T233" s="973"/>
      <c r="U233" s="973"/>
      <c r="V233" s="973"/>
      <c r="W233" s="973"/>
      <c r="X233" s="973"/>
      <c r="Y233" s="973"/>
      <c r="Z233" s="973"/>
      <c r="AA233" s="973"/>
      <c r="AB233" s="973"/>
      <c r="AC233" s="973"/>
      <c r="AD233" s="973"/>
      <c r="AE233" s="973"/>
      <c r="AF233" s="973"/>
      <c r="AG233" s="973"/>
      <c r="AH233" s="588"/>
      <c r="AI233" s="588"/>
      <c r="AJ233" s="588"/>
      <c r="AK233" s="588"/>
      <c r="AL233" s="588"/>
      <c r="AM233" s="588"/>
      <c r="AN233" s="975"/>
      <c r="AO233" s="975"/>
      <c r="AP233" s="975"/>
      <c r="AQ233" s="975"/>
    </row>
    <row r="234" spans="2:43">
      <c r="B234" s="114"/>
      <c r="C234" s="115"/>
      <c r="D234" s="115"/>
      <c r="E234" s="115"/>
      <c r="F234" s="115"/>
      <c r="G234" s="115"/>
      <c r="H234" s="115"/>
      <c r="I234" s="115"/>
      <c r="J234" s="115"/>
      <c r="K234" s="115"/>
      <c r="L234" s="115"/>
      <c r="M234" s="115"/>
      <c r="N234" s="115"/>
      <c r="O234" s="122"/>
      <c r="P234" s="115"/>
      <c r="Q234" s="115"/>
      <c r="R234" s="115"/>
      <c r="S234" s="115"/>
      <c r="T234" s="115"/>
      <c r="U234" s="115"/>
      <c r="V234" s="115"/>
      <c r="W234" s="115"/>
      <c r="X234" s="115"/>
      <c r="Y234" s="115"/>
      <c r="Z234" s="115"/>
      <c r="AA234" s="115"/>
      <c r="AB234" s="115"/>
      <c r="AC234" s="115"/>
      <c r="AD234" s="115"/>
      <c r="AE234" s="115"/>
      <c r="AF234" s="115"/>
      <c r="AG234" s="115"/>
      <c r="AH234" s="124"/>
      <c r="AI234" s="125"/>
      <c r="AJ234" s="125"/>
      <c r="AK234" s="125"/>
      <c r="AL234" s="125"/>
      <c r="AM234" s="125"/>
      <c r="AN234" s="125"/>
      <c r="AO234" s="125"/>
      <c r="AP234" s="125"/>
      <c r="AQ234" s="127"/>
    </row>
    <row r="235" spans="2:43" ht="20">
      <c r="B235" s="116"/>
      <c r="C235" s="586"/>
      <c r="D235" s="117"/>
      <c r="E235" s="586"/>
      <c r="F235" s="118"/>
      <c r="G235" s="915"/>
      <c r="H235" s="915"/>
      <c r="I235" s="915"/>
      <c r="J235" s="915"/>
      <c r="K235" s="915"/>
      <c r="L235" s="915"/>
      <c r="M235" s="915"/>
      <c r="N235" s="915"/>
      <c r="O235" s="915"/>
      <c r="P235" s="915"/>
      <c r="Q235" s="915"/>
      <c r="R235" s="915"/>
      <c r="S235" s="915"/>
      <c r="T235" s="915"/>
      <c r="U235" s="915"/>
      <c r="V235" s="915"/>
      <c r="W235" s="915"/>
      <c r="X235" s="915"/>
      <c r="Y235" s="915"/>
      <c r="Z235" s="916"/>
      <c r="AA235" s="915"/>
      <c r="AB235" s="915"/>
      <c r="AC235" s="915"/>
      <c r="AD235" s="915"/>
      <c r="AE235" s="915"/>
      <c r="AF235" s="915"/>
      <c r="AG235" s="915"/>
      <c r="AH235" s="126"/>
      <c r="AI235" s="123"/>
      <c r="AJ235" s="123"/>
      <c r="AK235" s="123"/>
      <c r="AL235" s="123"/>
      <c r="AM235" s="123"/>
      <c r="AN235" s="123"/>
      <c r="AO235" s="123"/>
      <c r="AP235" s="123"/>
      <c r="AQ235" s="128"/>
    </row>
    <row r="236" spans="2:43" ht="21" thickBot="1">
      <c r="B236" s="116"/>
      <c r="C236" s="586"/>
      <c r="D236" s="586"/>
      <c r="E236" s="586"/>
      <c r="F236" s="915"/>
      <c r="G236" s="915"/>
      <c r="H236" s="915"/>
      <c r="I236" s="915"/>
      <c r="J236" s="915"/>
      <c r="K236" s="915"/>
      <c r="L236" s="915"/>
      <c r="M236" s="915"/>
      <c r="N236" s="915"/>
      <c r="O236" s="915"/>
      <c r="P236" s="915"/>
      <c r="Q236" s="915"/>
      <c r="R236" s="915"/>
      <c r="S236" s="915"/>
      <c r="T236" s="915"/>
      <c r="U236" s="915"/>
      <c r="V236" s="915"/>
      <c r="W236" s="915"/>
      <c r="X236" s="915"/>
      <c r="Y236" s="915"/>
      <c r="Z236" s="915"/>
      <c r="AA236" s="915"/>
      <c r="AB236" s="915"/>
      <c r="AC236" s="915"/>
      <c r="AD236" s="586"/>
      <c r="AE236" s="915"/>
      <c r="AF236" s="915"/>
      <c r="AG236" s="915"/>
      <c r="AH236" s="126"/>
      <c r="AI236" s="123"/>
      <c r="AJ236" s="123"/>
      <c r="AK236" s="123"/>
      <c r="AL236" s="123"/>
      <c r="AM236" s="123"/>
      <c r="AN236" s="129"/>
      <c r="AO236" s="129"/>
      <c r="AP236" s="129"/>
      <c r="AQ236" s="934"/>
    </row>
    <row r="237" spans="2:43" ht="21" thickBot="1">
      <c r="B237" s="116"/>
      <c r="C237" s="586"/>
      <c r="D237" s="586"/>
      <c r="E237" s="586"/>
      <c r="F237" s="915"/>
      <c r="G237" s="915"/>
      <c r="H237" s="915"/>
      <c r="I237" s="915"/>
      <c r="J237" s="915"/>
      <c r="K237" s="915"/>
      <c r="L237" s="915"/>
      <c r="M237" s="915"/>
      <c r="N237" s="915">
        <f>'TOS PONDASI'!$M$31</f>
        <v>0</v>
      </c>
      <c r="O237" s="915"/>
      <c r="P237" s="915"/>
      <c r="Q237" s="915"/>
      <c r="R237" s="915"/>
      <c r="S237" s="915"/>
      <c r="T237" s="915"/>
      <c r="U237" s="915"/>
      <c r="V237" s="915">
        <f>'TOS PONDASI'!$S$31</f>
        <v>0</v>
      </c>
      <c r="W237" s="915"/>
      <c r="X237" s="915"/>
      <c r="Y237" s="915"/>
      <c r="Z237" s="915"/>
      <c r="AA237" s="915"/>
      <c r="AB237" s="915"/>
      <c r="AC237" s="915"/>
      <c r="AD237" s="586"/>
      <c r="AE237" s="915"/>
      <c r="AF237" s="915"/>
      <c r="AG237" s="915"/>
      <c r="AH237" s="1240" t="str">
        <f>INPUT!C238&amp;" "&amp;INPUT!M238</f>
        <v xml:space="preserve"> </v>
      </c>
      <c r="AI237" s="1241"/>
      <c r="AJ237" s="1241"/>
      <c r="AK237" s="1241"/>
      <c r="AL237" s="1241"/>
      <c r="AM237" s="1241"/>
      <c r="AN237" s="1223"/>
      <c r="AO237" s="1223"/>
      <c r="AP237" s="1223"/>
      <c r="AQ237" s="1224"/>
    </row>
    <row r="238" spans="2:43" ht="22" thickBot="1">
      <c r="B238" s="116"/>
      <c r="C238" s="586"/>
      <c r="D238" s="586"/>
      <c r="E238" s="586"/>
      <c r="F238" s="935"/>
      <c r="G238" s="935"/>
      <c r="H238" s="935"/>
      <c r="I238" s="935"/>
      <c r="J238" s="935"/>
      <c r="K238" s="935"/>
      <c r="L238" s="935"/>
      <c r="M238" s="935"/>
      <c r="N238" s="935"/>
      <c r="O238" s="935"/>
      <c r="P238" s="935"/>
      <c r="Q238" s="935"/>
      <c r="R238" s="935"/>
      <c r="S238" s="935"/>
      <c r="T238" s="935"/>
      <c r="U238" s="935"/>
      <c r="V238" s="935"/>
      <c r="W238" s="935"/>
      <c r="X238" s="935"/>
      <c r="Y238" s="935"/>
      <c r="Z238" s="935"/>
      <c r="AA238" s="935"/>
      <c r="AB238" s="935"/>
      <c r="AC238" s="915"/>
      <c r="AD238" s="586"/>
      <c r="AE238" s="915"/>
      <c r="AF238" s="915"/>
      <c r="AG238" s="915"/>
      <c r="AH238" s="1240" t="str">
        <f>INPUT!$C$7&amp;" "&amp;INPUT!$M$7</f>
        <v>Kabupaten Monokwari</v>
      </c>
      <c r="AI238" s="1241"/>
      <c r="AJ238" s="1241"/>
      <c r="AK238" s="1241"/>
      <c r="AL238" s="1241"/>
      <c r="AM238" s="1241"/>
      <c r="AN238" s="1223"/>
      <c r="AO238" s="1223"/>
      <c r="AP238" s="1223"/>
      <c r="AQ238" s="1224"/>
    </row>
    <row r="239" spans="2:43" ht="22" thickBot="1">
      <c r="B239" s="116"/>
      <c r="C239" s="586"/>
      <c r="D239" s="586"/>
      <c r="E239" s="119"/>
      <c r="F239" s="935"/>
      <c r="G239" s="935"/>
      <c r="H239" s="935"/>
      <c r="I239" s="935"/>
      <c r="J239" s="935"/>
      <c r="K239" s="935"/>
      <c r="L239" s="935"/>
      <c r="M239" s="935"/>
      <c r="N239" s="935"/>
      <c r="O239" s="935"/>
      <c r="P239" s="935"/>
      <c r="Q239" s="935"/>
      <c r="R239" s="935"/>
      <c r="S239" s="935"/>
      <c r="T239" s="935"/>
      <c r="U239" s="935"/>
      <c r="V239" s="935"/>
      <c r="W239" s="935"/>
      <c r="X239" s="935"/>
      <c r="Y239" s="935"/>
      <c r="Z239" s="935"/>
      <c r="AA239" s="935"/>
      <c r="AB239" s="935"/>
      <c r="AC239" s="915"/>
      <c r="AD239" s="586"/>
      <c r="AE239" s="915"/>
      <c r="AF239" s="915"/>
      <c r="AG239" s="915"/>
      <c r="AH239" s="1240" t="str">
        <f>INPUT!$C$8&amp;" "&amp;INPUT!$M$8</f>
        <v>Kecamatan aaaaa</v>
      </c>
      <c r="AI239" s="1241"/>
      <c r="AJ239" s="1241"/>
      <c r="AK239" s="1241"/>
      <c r="AL239" s="1241"/>
      <c r="AM239" s="1241"/>
      <c r="AN239" s="1242"/>
      <c r="AO239" s="1242"/>
      <c r="AP239" s="1242"/>
      <c r="AQ239" s="1243"/>
    </row>
    <row r="240" spans="2:43" ht="21">
      <c r="B240" s="116"/>
      <c r="C240" s="586"/>
      <c r="D240" s="586"/>
      <c r="E240" s="586"/>
      <c r="F240" s="935"/>
      <c r="G240" s="935"/>
      <c r="H240" s="935"/>
      <c r="I240" s="935"/>
      <c r="J240" s="935"/>
      <c r="K240" s="935"/>
      <c r="L240" s="935"/>
      <c r="M240" s="935"/>
      <c r="N240" s="935"/>
      <c r="O240" s="935"/>
      <c r="P240" s="935"/>
      <c r="Q240" s="935"/>
      <c r="R240" s="935"/>
      <c r="S240" s="935"/>
      <c r="T240" s="935"/>
      <c r="U240" s="935"/>
      <c r="V240" s="935"/>
      <c r="W240" s="935"/>
      <c r="X240" s="935"/>
      <c r="Y240" s="935"/>
      <c r="Z240" s="935"/>
      <c r="AA240" s="935"/>
      <c r="AB240" s="935"/>
      <c r="AC240" s="915"/>
      <c r="AD240" s="586"/>
      <c r="AE240" s="915"/>
      <c r="AF240" s="915"/>
      <c r="AG240" s="915"/>
      <c r="AH240" s="1225" t="s">
        <v>236</v>
      </c>
      <c r="AI240" s="1226"/>
      <c r="AJ240" s="1226"/>
      <c r="AK240" s="1226"/>
      <c r="AL240" s="1226"/>
      <c r="AM240" s="1226"/>
      <c r="AN240" s="1244"/>
      <c r="AO240" s="1244"/>
      <c r="AP240" s="1244"/>
      <c r="AQ240" s="1245"/>
    </row>
    <row r="241" spans="2:43" ht="22" thickBot="1">
      <c r="B241" s="116"/>
      <c r="C241" s="586"/>
      <c r="D241" s="586"/>
      <c r="E241" s="586"/>
      <c r="F241" s="935"/>
      <c r="G241" s="935"/>
      <c r="H241" s="935"/>
      <c r="I241" s="935"/>
      <c r="J241" s="935"/>
      <c r="K241" s="935"/>
      <c r="L241" s="935"/>
      <c r="M241" s="935"/>
      <c r="N241" s="935"/>
      <c r="O241" s="935"/>
      <c r="P241" s="935"/>
      <c r="Q241" s="935"/>
      <c r="R241" s="935"/>
      <c r="S241" s="935"/>
      <c r="T241" s="935"/>
      <c r="U241" s="935"/>
      <c r="V241" s="935"/>
      <c r="W241" s="935"/>
      <c r="X241" s="935"/>
      <c r="Y241" s="935"/>
      <c r="Z241" s="935"/>
      <c r="AA241" s="935"/>
      <c r="AB241" s="935"/>
      <c r="AC241" s="915"/>
      <c r="AD241" s="586"/>
      <c r="AE241" s="915"/>
      <c r="AF241" s="915"/>
      <c r="AG241" s="915"/>
      <c r="AH241" s="1228" t="str">
        <f>INPUT!$M$9</f>
        <v>bbb</v>
      </c>
      <c r="AI241" s="1229"/>
      <c r="AJ241" s="1229"/>
      <c r="AK241" s="1229"/>
      <c r="AL241" s="1229"/>
      <c r="AM241" s="1229"/>
      <c r="AN241" s="1229"/>
      <c r="AO241" s="1229"/>
      <c r="AP241" s="1229"/>
      <c r="AQ241" s="1230"/>
    </row>
    <row r="242" spans="2:43" ht="21">
      <c r="B242" s="116"/>
      <c r="C242" s="586"/>
      <c r="D242" s="586"/>
      <c r="E242" s="586"/>
      <c r="F242" s="935"/>
      <c r="G242" s="935"/>
      <c r="H242" s="935"/>
      <c r="I242" s="935"/>
      <c r="J242" s="935"/>
      <c r="K242" s="935"/>
      <c r="L242" s="935"/>
      <c r="M242" s="935"/>
      <c r="N242" s="935"/>
      <c r="O242" s="935"/>
      <c r="P242" s="935"/>
      <c r="Q242" s="935"/>
      <c r="R242" s="935"/>
      <c r="S242" s="935"/>
      <c r="T242" s="935"/>
      <c r="U242" s="935"/>
      <c r="V242" s="935"/>
      <c r="W242" s="935"/>
      <c r="X242" s="935"/>
      <c r="Y242" s="935"/>
      <c r="Z242" s="935"/>
      <c r="AA242" s="935"/>
      <c r="AB242" s="935"/>
      <c r="AC242" s="915"/>
      <c r="AD242" s="586"/>
      <c r="AE242" s="915"/>
      <c r="AF242" s="915"/>
      <c r="AG242" s="915"/>
      <c r="AH242" s="1225" t="s">
        <v>237</v>
      </c>
      <c r="AI242" s="1226"/>
      <c r="AJ242" s="1226"/>
      <c r="AK242" s="1226"/>
      <c r="AL242" s="1226"/>
      <c r="AM242" s="1226"/>
      <c r="AN242" s="1244"/>
      <c r="AO242" s="1244"/>
      <c r="AP242" s="1244"/>
      <c r="AQ242" s="1245"/>
    </row>
    <row r="243" spans="2:43" ht="22" thickBot="1">
      <c r="B243" s="116"/>
      <c r="C243" s="586"/>
      <c r="D243" s="586"/>
      <c r="E243" s="586"/>
      <c r="F243" s="935"/>
      <c r="G243" s="935"/>
      <c r="H243" s="935"/>
      <c r="I243" s="935"/>
      <c r="J243" s="935"/>
      <c r="K243" s="935"/>
      <c r="L243" s="935"/>
      <c r="M243" s="935"/>
      <c r="N243" s="935"/>
      <c r="O243" s="935"/>
      <c r="P243" s="935"/>
      <c r="Q243" s="935"/>
      <c r="R243" s="935"/>
      <c r="S243" s="935"/>
      <c r="T243" s="935"/>
      <c r="U243" s="935"/>
      <c r="V243" s="935"/>
      <c r="W243" s="935"/>
      <c r="X243" s="935"/>
      <c r="Y243" s="935"/>
      <c r="Z243" s="935"/>
      <c r="AA243" s="935"/>
      <c r="AB243" s="935"/>
      <c r="AC243" s="915"/>
      <c r="AD243" s="586"/>
      <c r="AE243" s="915"/>
      <c r="AF243" s="915"/>
      <c r="AG243" s="915"/>
      <c r="AH243" s="1228" t="str">
        <f>INPUT!$M$19</f>
        <v>Rumah Sehat</v>
      </c>
      <c r="AI243" s="1229"/>
      <c r="AJ243" s="1229"/>
      <c r="AK243" s="1229"/>
      <c r="AL243" s="1229"/>
      <c r="AM243" s="1229"/>
      <c r="AN243" s="1220"/>
      <c r="AO243" s="1220"/>
      <c r="AP243" s="1220"/>
      <c r="AQ243" s="1221"/>
    </row>
    <row r="244" spans="2:43" ht="21">
      <c r="B244" s="116"/>
      <c r="C244" s="586"/>
      <c r="D244" s="586"/>
      <c r="E244" s="586"/>
      <c r="F244" s="935"/>
      <c r="G244" s="935"/>
      <c r="H244" s="935"/>
      <c r="I244" s="935"/>
      <c r="J244" s="935"/>
      <c r="K244" s="935"/>
      <c r="L244" s="935"/>
      <c r="M244" s="935"/>
      <c r="N244" s="935"/>
      <c r="O244" s="935"/>
      <c r="P244" s="935"/>
      <c r="Q244" s="935"/>
      <c r="R244" s="935"/>
      <c r="S244" s="935"/>
      <c r="T244" s="935"/>
      <c r="U244" s="935"/>
      <c r="V244" s="935"/>
      <c r="W244" s="935"/>
      <c r="X244" s="935"/>
      <c r="Y244" s="935"/>
      <c r="Z244" s="935"/>
      <c r="AA244" s="935"/>
      <c r="AB244" s="935"/>
      <c r="AC244" s="915"/>
      <c r="AD244" s="586"/>
      <c r="AE244" s="915"/>
      <c r="AF244" s="915"/>
      <c r="AG244" s="915"/>
      <c r="AH244" s="1225" t="s">
        <v>127</v>
      </c>
      <c r="AI244" s="1226"/>
      <c r="AJ244" s="1226"/>
      <c r="AK244" s="1226"/>
      <c r="AL244" s="1226"/>
      <c r="AM244" s="1226"/>
      <c r="AN244" s="1226"/>
      <c r="AO244" s="1226"/>
      <c r="AP244" s="1226"/>
      <c r="AQ244" s="1227"/>
    </row>
    <row r="245" spans="2:43" ht="22" thickBot="1">
      <c r="B245" s="116"/>
      <c r="C245" s="586"/>
      <c r="D245" s="586"/>
      <c r="E245" s="586"/>
      <c r="F245" s="935"/>
      <c r="G245" s="935"/>
      <c r="H245" s="935"/>
      <c r="I245" s="935"/>
      <c r="J245" s="935"/>
      <c r="K245" s="935"/>
      <c r="L245" s="935"/>
      <c r="M245" s="935"/>
      <c r="N245" s="935"/>
      <c r="O245" s="935"/>
      <c r="P245" s="935"/>
      <c r="Q245" s="935"/>
      <c r="R245" s="935"/>
      <c r="S245" s="935"/>
      <c r="T245" s="935"/>
      <c r="U245" s="935"/>
      <c r="V245" s="935"/>
      <c r="W245" s="935"/>
      <c r="X245" s="935"/>
      <c r="Y245" s="935"/>
      <c r="Z245" s="935"/>
      <c r="AA245" s="935"/>
      <c r="AB245" s="935">
        <f>'TOS PONDASI'!$Y$40</f>
        <v>0</v>
      </c>
      <c r="AC245" s="915"/>
      <c r="AD245" s="586"/>
      <c r="AE245" s="915"/>
      <c r="AF245" s="915"/>
      <c r="AG245" s="915"/>
      <c r="AH245" s="1228" t="str">
        <f>INPUT!$M$10</f>
        <v>Dusun…</v>
      </c>
      <c r="AI245" s="1229"/>
      <c r="AJ245" s="1229"/>
      <c r="AK245" s="1229"/>
      <c r="AL245" s="1229"/>
      <c r="AM245" s="1229"/>
      <c r="AN245" s="1229"/>
      <c r="AO245" s="1229"/>
      <c r="AP245" s="1229"/>
      <c r="AQ245" s="1230"/>
    </row>
    <row r="246" spans="2:43" ht="21">
      <c r="B246" s="116"/>
      <c r="C246" s="586"/>
      <c r="D246" s="586"/>
      <c r="E246" s="586"/>
      <c r="F246" s="935">
        <f>'Bronjong 1'!$J$41</f>
        <v>0</v>
      </c>
      <c r="G246" s="935"/>
      <c r="H246" s="935"/>
      <c r="I246" s="935"/>
      <c r="J246" s="935"/>
      <c r="K246" s="935"/>
      <c r="L246" s="935"/>
      <c r="M246" s="935"/>
      <c r="N246" s="935"/>
      <c r="O246" s="935"/>
      <c r="P246" s="935"/>
      <c r="Q246" s="935"/>
      <c r="R246" s="935"/>
      <c r="S246" s="935"/>
      <c r="T246" s="935"/>
      <c r="U246" s="935"/>
      <c r="V246" s="935"/>
      <c r="W246" s="935"/>
      <c r="X246" s="935"/>
      <c r="Y246" s="935"/>
      <c r="Z246" s="935"/>
      <c r="AA246" s="935"/>
      <c r="AB246" s="935"/>
      <c r="AC246" s="915"/>
      <c r="AD246" s="586"/>
      <c r="AE246" s="915"/>
      <c r="AF246" s="915"/>
      <c r="AG246" s="915"/>
      <c r="AH246" s="1225" t="s">
        <v>238</v>
      </c>
      <c r="AI246" s="1226"/>
      <c r="AJ246" s="1226"/>
      <c r="AK246" s="1226"/>
      <c r="AL246" s="1226"/>
      <c r="AM246" s="1226"/>
      <c r="AN246" s="1231"/>
      <c r="AO246" s="1231"/>
      <c r="AP246" s="1231"/>
      <c r="AQ246" s="1232"/>
    </row>
    <row r="247" spans="2:43" ht="22" thickBot="1">
      <c r="B247" s="116"/>
      <c r="C247" s="586"/>
      <c r="D247" s="586"/>
      <c r="E247" s="586"/>
      <c r="F247" s="935"/>
      <c r="G247" s="935"/>
      <c r="H247" s="935"/>
      <c r="I247" s="935"/>
      <c r="J247" s="935"/>
      <c r="K247" s="935"/>
      <c r="L247" s="935"/>
      <c r="M247" s="935"/>
      <c r="N247" s="935"/>
      <c r="O247" s="935"/>
      <c r="P247" s="935"/>
      <c r="Q247" s="935"/>
      <c r="R247" s="935"/>
      <c r="S247" s="935"/>
      <c r="T247" s="935"/>
      <c r="U247" s="935"/>
      <c r="V247" s="935"/>
      <c r="W247" s="935"/>
      <c r="X247" s="935"/>
      <c r="Y247" s="935"/>
      <c r="Z247" s="935"/>
      <c r="AA247" s="935"/>
      <c r="AB247" s="935"/>
      <c r="AC247" s="915"/>
      <c r="AD247" s="586"/>
      <c r="AE247" s="915"/>
      <c r="AF247" s="915"/>
      <c r="AG247" s="915"/>
      <c r="AH247" s="1233" t="s">
        <v>626</v>
      </c>
      <c r="AI247" s="1234"/>
      <c r="AJ247" s="1234"/>
      <c r="AK247" s="1234"/>
      <c r="AL247" s="1234"/>
      <c r="AM247" s="1234"/>
      <c r="AN247" s="1235"/>
      <c r="AO247" s="1235"/>
      <c r="AP247" s="1235"/>
      <c r="AQ247" s="1236"/>
    </row>
    <row r="248" spans="2:43" ht="22" thickBot="1">
      <c r="B248" s="116"/>
      <c r="C248" s="586"/>
      <c r="D248" s="586"/>
      <c r="E248" s="586"/>
      <c r="F248" s="935"/>
      <c r="G248" s="935"/>
      <c r="H248" s="935"/>
      <c r="I248" s="935"/>
      <c r="J248" s="935"/>
      <c r="K248" s="935"/>
      <c r="L248" s="935"/>
      <c r="M248" s="935"/>
      <c r="N248" s="935"/>
      <c r="O248" s="935"/>
      <c r="P248" s="935"/>
      <c r="Q248" s="935"/>
      <c r="R248" s="935"/>
      <c r="S248" s="935"/>
      <c r="T248" s="935"/>
      <c r="U248" s="935"/>
      <c r="V248" s="935"/>
      <c r="W248" s="935"/>
      <c r="X248" s="935"/>
      <c r="Y248" s="935"/>
      <c r="Z248" s="935"/>
      <c r="AA248" s="935"/>
      <c r="AB248" s="935"/>
      <c r="AC248" s="915"/>
      <c r="AD248" s="586"/>
      <c r="AE248" s="915"/>
      <c r="AF248" s="915"/>
      <c r="AG248" s="915"/>
      <c r="AH248" s="1206" t="s">
        <v>239</v>
      </c>
      <c r="AI248" s="1207"/>
      <c r="AJ248" s="1207"/>
      <c r="AK248" s="1207"/>
      <c r="AL248" s="1207"/>
      <c r="AM248" s="1207"/>
      <c r="AN248" s="1207"/>
      <c r="AO248" s="1207"/>
      <c r="AP248" s="1207"/>
      <c r="AQ248" s="1208"/>
    </row>
    <row r="249" spans="2:43" ht="21">
      <c r="B249" s="116"/>
      <c r="C249" s="586"/>
      <c r="D249" s="586"/>
      <c r="E249" s="586"/>
      <c r="F249" s="935"/>
      <c r="G249" s="935"/>
      <c r="H249" s="935"/>
      <c r="I249" s="935"/>
      <c r="J249" s="935"/>
      <c r="K249" s="935"/>
      <c r="L249" s="935"/>
      <c r="M249" s="935"/>
      <c r="N249" s="935"/>
      <c r="O249" s="935"/>
      <c r="P249" s="935"/>
      <c r="Q249" s="935"/>
      <c r="R249" s="935"/>
      <c r="S249" s="935"/>
      <c r="T249" s="935"/>
      <c r="U249" s="935"/>
      <c r="V249" s="935"/>
      <c r="W249" s="935"/>
      <c r="X249" s="935"/>
      <c r="Y249" s="935"/>
      <c r="Z249" s="935"/>
      <c r="AA249" s="935"/>
      <c r="AB249" s="935"/>
      <c r="AC249" s="915"/>
      <c r="AD249" s="586"/>
      <c r="AE249" s="915"/>
      <c r="AF249" s="915"/>
      <c r="AG249" s="915"/>
      <c r="AH249" s="1209" t="s">
        <v>240</v>
      </c>
      <c r="AI249" s="1210"/>
      <c r="AJ249" s="1210"/>
      <c r="AK249" s="1210"/>
      <c r="AL249" s="1210"/>
      <c r="AM249" s="1209" t="s">
        <v>19</v>
      </c>
      <c r="AN249" s="1210"/>
      <c r="AO249" s="1210"/>
      <c r="AP249" s="1210"/>
      <c r="AQ249" s="1211"/>
    </row>
    <row r="250" spans="2:43" ht="21">
      <c r="B250" s="116"/>
      <c r="C250" s="586"/>
      <c r="D250" s="586"/>
      <c r="E250" s="586"/>
      <c r="F250" s="935"/>
      <c r="G250" s="935"/>
      <c r="H250" s="935"/>
      <c r="I250" s="935"/>
      <c r="J250" s="935"/>
      <c r="K250" s="935"/>
      <c r="L250" s="935"/>
      <c r="M250" s="935"/>
      <c r="N250" s="935"/>
      <c r="O250" s="935"/>
      <c r="P250" s="935"/>
      <c r="Q250" s="935"/>
      <c r="R250" s="935"/>
      <c r="S250" s="935"/>
      <c r="T250" s="935"/>
      <c r="U250" s="935"/>
      <c r="V250" s="935"/>
      <c r="W250" s="935"/>
      <c r="X250" s="935"/>
      <c r="Y250" s="935"/>
      <c r="Z250" s="935"/>
      <c r="AA250" s="935"/>
      <c r="AB250" s="935"/>
      <c r="AC250" s="915"/>
      <c r="AD250" s="586"/>
      <c r="AE250" s="915"/>
      <c r="AF250" s="915"/>
      <c r="AG250" s="915"/>
      <c r="AH250" s="587"/>
      <c r="AI250" s="588"/>
      <c r="AJ250" s="588"/>
      <c r="AK250" s="588"/>
      <c r="AL250" s="588"/>
      <c r="AM250" s="587"/>
      <c r="AN250" s="588"/>
      <c r="AO250" s="588"/>
      <c r="AP250" s="588"/>
      <c r="AQ250" s="589"/>
    </row>
    <row r="251" spans="2:43" ht="21">
      <c r="B251" s="116"/>
      <c r="C251" s="586"/>
      <c r="D251" s="586"/>
      <c r="E251" s="586"/>
      <c r="F251" s="935"/>
      <c r="G251" s="935"/>
      <c r="H251" s="935"/>
      <c r="I251" s="935"/>
      <c r="J251" s="935"/>
      <c r="K251" s="935"/>
      <c r="L251" s="935"/>
      <c r="M251" s="935"/>
      <c r="N251" s="935"/>
      <c r="O251" s="935"/>
      <c r="P251" s="935"/>
      <c r="Q251" s="935"/>
      <c r="R251" s="935"/>
      <c r="S251" s="935"/>
      <c r="T251" s="935"/>
      <c r="U251" s="935"/>
      <c r="V251" s="935"/>
      <c r="W251" s="935"/>
      <c r="X251" s="935"/>
      <c r="Y251" s="935"/>
      <c r="Z251" s="935"/>
      <c r="AA251" s="935"/>
      <c r="AB251" s="935"/>
      <c r="AC251" s="915"/>
      <c r="AD251" s="586"/>
      <c r="AE251" s="915"/>
      <c r="AF251" s="915"/>
      <c r="AG251" s="915"/>
      <c r="AH251" s="587"/>
      <c r="AI251" s="588"/>
      <c r="AJ251" s="588"/>
      <c r="AK251" s="588"/>
      <c r="AL251" s="588"/>
      <c r="AM251" s="587"/>
      <c r="AN251" s="588"/>
      <c r="AO251" s="588"/>
      <c r="AP251" s="588"/>
      <c r="AQ251" s="589"/>
    </row>
    <row r="252" spans="2:43" ht="22" thickBot="1">
      <c r="B252" s="120"/>
      <c r="C252" s="586"/>
      <c r="D252" s="586"/>
      <c r="E252" s="586"/>
      <c r="F252" s="935"/>
      <c r="G252" s="935"/>
      <c r="H252" s="935"/>
      <c r="I252" s="935"/>
      <c r="J252" s="935"/>
      <c r="K252" s="935"/>
      <c r="L252" s="935"/>
      <c r="M252" s="935"/>
      <c r="N252" s="935"/>
      <c r="O252" s="935"/>
      <c r="P252" s="935"/>
      <c r="Q252" s="935"/>
      <c r="R252" s="935"/>
      <c r="S252" s="935"/>
      <c r="T252" s="935"/>
      <c r="U252" s="935"/>
      <c r="V252" s="935"/>
      <c r="W252" s="935"/>
      <c r="X252" s="935"/>
      <c r="Y252" s="935"/>
      <c r="Z252" s="935"/>
      <c r="AA252" s="935"/>
      <c r="AB252" s="935"/>
      <c r="AC252" s="915"/>
      <c r="AD252" s="586"/>
      <c r="AE252" s="915"/>
      <c r="AF252" s="915"/>
      <c r="AG252" s="915"/>
      <c r="AH252" s="1237" t="str">
        <f>INPUT!$M$16</f>
        <v>Supriono</v>
      </c>
      <c r="AI252" s="1238"/>
      <c r="AJ252" s="1238"/>
      <c r="AK252" s="1238"/>
      <c r="AL252" s="1238"/>
      <c r="AM252" s="1237" t="str">
        <f>INPUT!$M$15</f>
        <v>Sujito</v>
      </c>
      <c r="AN252" s="1238"/>
      <c r="AO252" s="1238"/>
      <c r="AP252" s="1238"/>
      <c r="AQ252" s="1239"/>
    </row>
    <row r="253" spans="2:43" ht="22" thickBot="1">
      <c r="B253" s="116"/>
      <c r="C253" s="586"/>
      <c r="D253" s="586"/>
      <c r="E253" s="586"/>
      <c r="F253" s="935"/>
      <c r="G253" s="935"/>
      <c r="H253" s="935"/>
      <c r="I253" s="935"/>
      <c r="J253" s="935"/>
      <c r="K253" s="935"/>
      <c r="L253" s="935"/>
      <c r="M253" s="935"/>
      <c r="N253" s="935"/>
      <c r="O253" s="935"/>
      <c r="P253" s="935"/>
      <c r="Q253" s="935"/>
      <c r="R253" s="935"/>
      <c r="S253" s="935"/>
      <c r="T253" s="935"/>
      <c r="U253" s="935"/>
      <c r="V253" s="935"/>
      <c r="W253" s="935"/>
      <c r="X253" s="935"/>
      <c r="Y253" s="935"/>
      <c r="Z253" s="935"/>
      <c r="AA253" s="935"/>
      <c r="AB253" s="935">
        <f>'TOS PONDASI'!$Y$46</f>
        <v>0</v>
      </c>
      <c r="AC253" s="915"/>
      <c r="AD253" s="586"/>
      <c r="AE253" s="915"/>
      <c r="AF253" s="915"/>
      <c r="AG253" s="915"/>
      <c r="AH253" s="1206" t="s">
        <v>241</v>
      </c>
      <c r="AI253" s="1207"/>
      <c r="AJ253" s="1207"/>
      <c r="AK253" s="1207"/>
      <c r="AL253" s="1207"/>
      <c r="AM253" s="1207"/>
      <c r="AN253" s="1207"/>
      <c r="AO253" s="1207"/>
      <c r="AP253" s="1207"/>
      <c r="AQ253" s="1208"/>
    </row>
    <row r="254" spans="2:43" ht="20">
      <c r="B254" s="116"/>
      <c r="C254" s="586"/>
      <c r="D254" s="586"/>
      <c r="E254" s="586"/>
      <c r="F254" s="915">
        <f>'TOS PONDASI'!$F$47</f>
        <v>0</v>
      </c>
      <c r="G254" s="915"/>
      <c r="H254" s="915"/>
      <c r="I254" s="915"/>
      <c r="J254" s="915"/>
      <c r="K254" s="915"/>
      <c r="L254" s="915"/>
      <c r="M254" s="915"/>
      <c r="N254" s="915"/>
      <c r="O254" s="915"/>
      <c r="P254" s="915"/>
      <c r="Q254" s="915"/>
      <c r="R254" s="915"/>
      <c r="S254" s="915"/>
      <c r="T254" s="915"/>
      <c r="U254" s="915"/>
      <c r="V254" s="915"/>
      <c r="W254" s="915"/>
      <c r="X254" s="915"/>
      <c r="Y254" s="915"/>
      <c r="Z254" s="915"/>
      <c r="AA254" s="915"/>
      <c r="AB254" s="915"/>
      <c r="AC254" s="915"/>
      <c r="AD254" s="586"/>
      <c r="AE254" s="915"/>
      <c r="AF254" s="915"/>
      <c r="AG254" s="915"/>
      <c r="AH254" s="1209" t="str">
        <f>INPUT!$C$14</f>
        <v>Tenaga Ahli Teknik</v>
      </c>
      <c r="AI254" s="1210"/>
      <c r="AJ254" s="1210"/>
      <c r="AK254" s="1210"/>
      <c r="AL254" s="1210"/>
      <c r="AM254" s="1210"/>
      <c r="AN254" s="1210"/>
      <c r="AO254" s="1210"/>
      <c r="AP254" s="1210"/>
      <c r="AQ254" s="1211"/>
    </row>
    <row r="255" spans="2:43" ht="20">
      <c r="B255" s="116"/>
      <c r="C255" s="586"/>
      <c r="D255" s="586"/>
      <c r="E255" s="119"/>
      <c r="F255" s="917"/>
      <c r="G255" s="918"/>
      <c r="H255" s="919"/>
      <c r="I255" s="915"/>
      <c r="J255" s="915"/>
      <c r="K255" s="915"/>
      <c r="L255" s="915"/>
      <c r="M255" s="915"/>
      <c r="N255" s="915"/>
      <c r="O255" s="915"/>
      <c r="P255" s="930"/>
      <c r="Q255" s="930"/>
      <c r="R255" s="915"/>
      <c r="S255" s="915"/>
      <c r="T255" s="915"/>
      <c r="U255" s="915"/>
      <c r="V255" s="915"/>
      <c r="W255" s="915"/>
      <c r="X255" s="919"/>
      <c r="Y255" s="918"/>
      <c r="Z255" s="917"/>
      <c r="AA255" s="917"/>
      <c r="AB255" s="915"/>
      <c r="AC255" s="915"/>
      <c r="AD255" s="586"/>
      <c r="AE255" s="915"/>
      <c r="AF255" s="915"/>
      <c r="AG255" s="915"/>
      <c r="AH255" s="587"/>
      <c r="AI255" s="588"/>
      <c r="AJ255" s="588"/>
      <c r="AK255" s="588"/>
      <c r="AL255" s="588"/>
      <c r="AM255" s="588"/>
      <c r="AN255" s="588"/>
      <c r="AO255" s="588"/>
      <c r="AP255" s="588"/>
      <c r="AQ255" s="589"/>
    </row>
    <row r="256" spans="2:43" ht="20">
      <c r="B256" s="116"/>
      <c r="C256" s="586"/>
      <c r="D256" s="586"/>
      <c r="E256" s="586"/>
      <c r="F256" s="915"/>
      <c r="G256" s="915"/>
      <c r="H256" s="915"/>
      <c r="I256" s="915"/>
      <c r="J256" s="915"/>
      <c r="K256" s="915"/>
      <c r="L256" s="915"/>
      <c r="M256" s="915"/>
      <c r="N256" s="915"/>
      <c r="O256" s="915"/>
      <c r="P256" s="930"/>
      <c r="Q256" s="930"/>
      <c r="R256" s="915"/>
      <c r="S256" s="915"/>
      <c r="T256" s="915"/>
      <c r="U256" s="915"/>
      <c r="V256" s="915"/>
      <c r="W256" s="915"/>
      <c r="X256" s="915"/>
      <c r="Y256" s="915"/>
      <c r="Z256" s="915"/>
      <c r="AA256" s="915"/>
      <c r="AB256" s="915"/>
      <c r="AC256" s="915"/>
      <c r="AD256" s="586"/>
      <c r="AE256" s="915"/>
      <c r="AF256" s="915"/>
      <c r="AG256" s="915"/>
      <c r="AH256" s="587"/>
      <c r="AI256" s="588"/>
      <c r="AJ256" s="588"/>
      <c r="AK256" s="588"/>
      <c r="AL256" s="588"/>
      <c r="AM256" s="588"/>
      <c r="AN256" s="588"/>
      <c r="AO256" s="588"/>
      <c r="AP256" s="588"/>
      <c r="AQ256" s="589"/>
    </row>
    <row r="257" spans="2:43" ht="20">
      <c r="B257" s="116"/>
      <c r="C257" s="586"/>
      <c r="D257" s="586"/>
      <c r="E257" s="586"/>
      <c r="F257" s="915"/>
      <c r="G257" s="915"/>
      <c r="H257" s="915"/>
      <c r="I257" s="920"/>
      <c r="J257" s="920"/>
      <c r="K257" s="920"/>
      <c r="L257" s="920"/>
      <c r="M257" s="920"/>
      <c r="N257" s="915"/>
      <c r="O257" s="915"/>
      <c r="P257" s="915"/>
      <c r="Q257" s="915"/>
      <c r="R257" s="920"/>
      <c r="S257" s="920"/>
      <c r="T257" s="920"/>
      <c r="U257" s="920"/>
      <c r="V257" s="920"/>
      <c r="W257" s="915"/>
      <c r="X257" s="915"/>
      <c r="Y257" s="915"/>
      <c r="Z257" s="915"/>
      <c r="AA257" s="915"/>
      <c r="AB257" s="915">
        <f>'TOS PONDASI'!$Y$50</f>
        <v>0</v>
      </c>
      <c r="AC257" s="915"/>
      <c r="AD257" s="586"/>
      <c r="AE257" s="915"/>
      <c r="AF257" s="915"/>
      <c r="AG257" s="915"/>
      <c r="AH257" s="587"/>
      <c r="AI257" s="588"/>
      <c r="AJ257" s="588"/>
      <c r="AK257" s="588"/>
      <c r="AL257" s="588"/>
      <c r="AM257" s="588"/>
      <c r="AN257" s="588"/>
      <c r="AO257" s="588"/>
      <c r="AP257" s="588"/>
      <c r="AQ257" s="589"/>
    </row>
    <row r="258" spans="2:43" ht="21" thickBot="1">
      <c r="B258" s="116"/>
      <c r="C258" s="586"/>
      <c r="D258" s="586"/>
      <c r="E258" s="586"/>
      <c r="F258" s="915"/>
      <c r="G258" s="915"/>
      <c r="H258" s="915"/>
      <c r="I258" s="915"/>
      <c r="J258" s="915"/>
      <c r="K258" s="915"/>
      <c r="L258" s="915"/>
      <c r="M258" s="915"/>
      <c r="N258" s="915"/>
      <c r="O258" s="915"/>
      <c r="P258" s="915"/>
      <c r="Q258" s="915"/>
      <c r="R258" s="915"/>
      <c r="S258" s="915"/>
      <c r="T258" s="915"/>
      <c r="U258" s="915"/>
      <c r="V258" s="915"/>
      <c r="W258" s="915"/>
      <c r="X258" s="915"/>
      <c r="Y258" s="915"/>
      <c r="Z258" s="915"/>
      <c r="AA258" s="915"/>
      <c r="AB258" s="915"/>
      <c r="AC258" s="915"/>
      <c r="AD258" s="586"/>
      <c r="AE258" s="915"/>
      <c r="AF258" s="915"/>
      <c r="AG258" s="915"/>
      <c r="AH258" s="1212" t="s">
        <v>18</v>
      </c>
      <c r="AI258" s="1213"/>
      <c r="AJ258" s="1213"/>
      <c r="AK258" s="1213"/>
      <c r="AL258" s="1213"/>
      <c r="AM258" s="1213"/>
      <c r="AN258" s="1213"/>
      <c r="AO258" s="1213"/>
      <c r="AP258" s="1213"/>
      <c r="AQ258" s="1214"/>
    </row>
    <row r="259" spans="2:43" ht="21" thickBot="1">
      <c r="B259" s="116"/>
      <c r="C259" s="586"/>
      <c r="D259" s="586"/>
      <c r="E259" s="586"/>
      <c r="F259" s="915"/>
      <c r="G259" s="915"/>
      <c r="H259" s="915"/>
      <c r="I259" s="915"/>
      <c r="J259" s="915"/>
      <c r="K259" s="921"/>
      <c r="L259" s="915"/>
      <c r="M259" s="915"/>
      <c r="N259" s="915"/>
      <c r="O259" s="915"/>
      <c r="P259" s="915"/>
      <c r="Q259" s="931"/>
      <c r="R259" s="931"/>
      <c r="S259" s="922"/>
      <c r="T259" s="922"/>
      <c r="U259" s="923"/>
      <c r="V259" s="915"/>
      <c r="W259" s="915"/>
      <c r="X259" s="915"/>
      <c r="Y259" s="915"/>
      <c r="Z259" s="915"/>
      <c r="AA259" s="915"/>
      <c r="AB259" s="915"/>
      <c r="AC259" s="915"/>
      <c r="AD259" s="586"/>
      <c r="AE259" s="915"/>
      <c r="AF259" s="915"/>
      <c r="AG259" s="915"/>
      <c r="AH259" s="1206" t="s">
        <v>242</v>
      </c>
      <c r="AI259" s="1207"/>
      <c r="AJ259" s="1207"/>
      <c r="AK259" s="1207"/>
      <c r="AL259" s="1207"/>
      <c r="AM259" s="1207"/>
      <c r="AN259" s="1207"/>
      <c r="AO259" s="1207"/>
      <c r="AP259" s="1207"/>
      <c r="AQ259" s="1208"/>
    </row>
    <row r="260" spans="2:43" ht="20">
      <c r="B260" s="116"/>
      <c r="C260" s="586"/>
      <c r="D260" s="586"/>
      <c r="E260" s="586"/>
      <c r="F260" s="915"/>
      <c r="G260" s="915"/>
      <c r="H260" s="915"/>
      <c r="I260" s="915"/>
      <c r="J260" s="915"/>
      <c r="K260" s="915"/>
      <c r="L260" s="915"/>
      <c r="M260" s="915"/>
      <c r="N260" s="915"/>
      <c r="O260" s="915"/>
      <c r="P260" s="924"/>
      <c r="Q260" s="915"/>
      <c r="R260" s="915"/>
      <c r="S260" s="915"/>
      <c r="T260" s="915"/>
      <c r="U260" s="915"/>
      <c r="V260" s="915"/>
      <c r="W260" s="915"/>
      <c r="X260" s="915"/>
      <c r="Y260" s="915"/>
      <c r="Z260" s="915"/>
      <c r="AA260" s="915"/>
      <c r="AB260" s="915"/>
      <c r="AC260" s="915"/>
      <c r="AD260" s="586"/>
      <c r="AE260" s="915"/>
      <c r="AF260" s="915"/>
      <c r="AG260" s="915"/>
      <c r="AH260" s="1209" t="str">
        <f>INPUT!$C$13</f>
        <v>Kepala Desa</v>
      </c>
      <c r="AI260" s="1210"/>
      <c r="AJ260" s="1210"/>
      <c r="AK260" s="1210"/>
      <c r="AL260" s="1210"/>
      <c r="AM260" s="1210"/>
      <c r="AN260" s="1210"/>
      <c r="AO260" s="1210"/>
      <c r="AP260" s="1210"/>
      <c r="AQ260" s="1211"/>
    </row>
    <row r="261" spans="2:43" ht="20">
      <c r="B261" s="116"/>
      <c r="C261" s="586"/>
      <c r="D261" s="586"/>
      <c r="E261" s="586"/>
      <c r="F261" s="915"/>
      <c r="G261" s="915"/>
      <c r="H261" s="915"/>
      <c r="I261" s="915"/>
      <c r="J261" s="915"/>
      <c r="K261" s="915"/>
      <c r="L261" s="915"/>
      <c r="M261" s="915"/>
      <c r="N261" s="915">
        <f>'TOS PONDASI'!M$55</f>
        <v>0</v>
      </c>
      <c r="O261" s="915"/>
      <c r="P261" s="915"/>
      <c r="Q261" s="915"/>
      <c r="R261" s="915"/>
      <c r="S261" s="915"/>
      <c r="T261" s="915"/>
      <c r="U261" s="915"/>
      <c r="V261" s="915">
        <f>'TOS PONDASI'!$S$55</f>
        <v>0</v>
      </c>
      <c r="W261" s="915"/>
      <c r="X261" s="915"/>
      <c r="Y261" s="915"/>
      <c r="Z261" s="915"/>
      <c r="AA261" s="915"/>
      <c r="AB261" s="915"/>
      <c r="AC261" s="915"/>
      <c r="AD261" s="586"/>
      <c r="AE261" s="915"/>
      <c r="AF261" s="915"/>
      <c r="AG261" s="915"/>
      <c r="AH261" s="587"/>
      <c r="AI261" s="588"/>
      <c r="AJ261" s="588"/>
      <c r="AK261" s="588"/>
      <c r="AL261" s="588"/>
      <c r="AM261" s="588"/>
      <c r="AN261" s="588"/>
      <c r="AO261" s="588"/>
      <c r="AP261" s="588"/>
      <c r="AQ261" s="589"/>
    </row>
    <row r="262" spans="2:43" ht="20">
      <c r="B262" s="116"/>
      <c r="C262" s="586"/>
      <c r="D262" s="586"/>
      <c r="E262" s="586"/>
      <c r="F262" s="915"/>
      <c r="G262" s="915"/>
      <c r="H262" s="915"/>
      <c r="I262" s="915"/>
      <c r="J262" s="915"/>
      <c r="K262" s="915"/>
      <c r="L262" s="915"/>
      <c r="M262" s="915"/>
      <c r="N262" s="915"/>
      <c r="O262" s="915"/>
      <c r="P262" s="915"/>
      <c r="Q262" s="915"/>
      <c r="R262" s="915"/>
      <c r="S262" s="915"/>
      <c r="T262" s="915"/>
      <c r="U262" s="915"/>
      <c r="V262" s="915"/>
      <c r="W262" s="915"/>
      <c r="X262" s="915"/>
      <c r="Y262" s="915"/>
      <c r="Z262" s="915"/>
      <c r="AA262" s="915"/>
      <c r="AB262" s="915"/>
      <c r="AC262" s="936"/>
      <c r="AD262" s="586"/>
      <c r="AE262" s="923"/>
      <c r="AF262" s="915"/>
      <c r="AG262" s="915"/>
      <c r="AH262" s="587"/>
      <c r="AI262" s="588"/>
      <c r="AJ262" s="588"/>
      <c r="AK262" s="588"/>
      <c r="AL262" s="588"/>
      <c r="AM262" s="588"/>
      <c r="AN262" s="588"/>
      <c r="AO262" s="588"/>
      <c r="AP262" s="588"/>
      <c r="AQ262" s="589"/>
    </row>
    <row r="263" spans="2:43" ht="20">
      <c r="B263" s="116"/>
      <c r="C263" s="586"/>
      <c r="D263" s="586"/>
      <c r="E263" s="586"/>
      <c r="F263" s="915"/>
      <c r="G263" s="915"/>
      <c r="H263" s="915"/>
      <c r="I263" s="915"/>
      <c r="J263" s="915"/>
      <c r="K263" s="915"/>
      <c r="L263" s="915"/>
      <c r="M263" s="915"/>
      <c r="W263" s="915"/>
      <c r="X263" s="915"/>
      <c r="Y263" s="915"/>
      <c r="Z263" s="915"/>
      <c r="AA263" s="915"/>
      <c r="AB263" s="915"/>
      <c r="AC263" s="915"/>
      <c r="AD263" s="586"/>
      <c r="AE263" s="915"/>
      <c r="AF263" s="915"/>
      <c r="AG263" s="915"/>
      <c r="AH263" s="1215" t="str">
        <f>INPUT!$M$13</f>
        <v>Ulfa Hidayah,SE</v>
      </c>
      <c r="AI263" s="1216"/>
      <c r="AJ263" s="1216"/>
      <c r="AK263" s="1216"/>
      <c r="AL263" s="1216"/>
      <c r="AM263" s="1216"/>
      <c r="AN263" s="1216"/>
      <c r="AO263" s="1216"/>
      <c r="AP263" s="1216"/>
      <c r="AQ263" s="1217"/>
    </row>
    <row r="264" spans="2:43" ht="21" thickBot="1">
      <c r="B264" s="116"/>
      <c r="C264" s="586"/>
      <c r="D264" s="586"/>
      <c r="E264" s="586"/>
      <c r="F264" s="915"/>
      <c r="G264" s="915"/>
      <c r="H264" s="915"/>
      <c r="I264" s="915"/>
      <c r="J264" s="915"/>
      <c r="K264" s="915"/>
      <c r="L264" s="915"/>
      <c r="M264" s="915"/>
      <c r="N264" s="925"/>
      <c r="O264" s="926"/>
      <c r="P264" s="926"/>
      <c r="Q264" s="926"/>
      <c r="R264" s="932"/>
      <c r="S264" s="933"/>
      <c r="T264" s="926"/>
      <c r="U264" s="915"/>
      <c r="V264" s="915"/>
      <c r="W264" s="915"/>
      <c r="X264" s="915"/>
      <c r="Y264" s="915"/>
      <c r="Z264" s="915"/>
      <c r="AA264" s="915"/>
      <c r="AB264" s="915"/>
      <c r="AC264" s="915"/>
      <c r="AD264" s="586"/>
      <c r="AE264" s="915"/>
      <c r="AF264" s="915"/>
      <c r="AG264" s="915"/>
      <c r="AH264" s="1218"/>
      <c r="AI264" s="1219"/>
      <c r="AJ264" s="1219"/>
      <c r="AK264" s="1219"/>
      <c r="AL264" s="1219"/>
      <c r="AM264" s="1219"/>
      <c r="AN264" s="1220"/>
      <c r="AO264" s="1220"/>
      <c r="AP264" s="1220"/>
      <c r="AQ264" s="1221"/>
    </row>
    <row r="265" spans="2:43" ht="15" thickBot="1">
      <c r="B265" s="937"/>
      <c r="C265" s="121"/>
      <c r="D265" s="121"/>
      <c r="E265" s="121"/>
      <c r="F265" s="121"/>
      <c r="G265" s="927"/>
      <c r="H265" s="927"/>
      <c r="I265" s="927"/>
      <c r="J265" s="927"/>
      <c r="K265" s="1222"/>
      <c r="L265" s="1222"/>
      <c r="M265" s="927"/>
      <c r="N265" s="927"/>
      <c r="O265" s="927"/>
      <c r="P265" s="927"/>
      <c r="Q265" s="927"/>
      <c r="R265" s="927"/>
      <c r="S265" s="927"/>
      <c r="T265" s="927"/>
      <c r="U265" s="927"/>
      <c r="V265" s="927"/>
      <c r="W265" s="927"/>
      <c r="X265" s="927"/>
      <c r="Y265" s="927"/>
      <c r="Z265" s="927"/>
      <c r="AA265" s="927"/>
      <c r="AB265" s="927"/>
      <c r="AC265" s="927"/>
      <c r="AD265" s="927"/>
      <c r="AE265" s="927"/>
      <c r="AF265" s="927"/>
      <c r="AG265" s="927"/>
      <c r="AH265" s="1206" t="s">
        <v>243</v>
      </c>
      <c r="AI265" s="1207"/>
      <c r="AJ265" s="1207"/>
      <c r="AK265" s="1207"/>
      <c r="AL265" s="1207"/>
      <c r="AM265" s="1207"/>
      <c r="AN265" s="1223"/>
      <c r="AO265" s="1223"/>
      <c r="AP265" s="1223"/>
      <c r="AQ265" s="1224"/>
    </row>
    <row r="266" spans="2:43" ht="15" thickBot="1">
      <c r="B266" s="586"/>
      <c r="C266" s="586"/>
      <c r="D266" s="586"/>
      <c r="E266" s="586"/>
      <c r="F266" s="586"/>
      <c r="G266" s="973"/>
      <c r="H266" s="973"/>
      <c r="I266" s="973"/>
      <c r="J266" s="973"/>
      <c r="K266" s="974"/>
      <c r="L266" s="974"/>
      <c r="M266" s="973"/>
      <c r="N266" s="973"/>
      <c r="O266" s="973"/>
      <c r="P266" s="973"/>
      <c r="Q266" s="973"/>
      <c r="R266" s="973"/>
      <c r="S266" s="973"/>
      <c r="T266" s="973"/>
      <c r="U266" s="973"/>
      <c r="V266" s="973"/>
      <c r="W266" s="973"/>
      <c r="X266" s="973"/>
      <c r="Y266" s="973"/>
      <c r="Z266" s="973"/>
      <c r="AA266" s="973"/>
      <c r="AB266" s="973"/>
      <c r="AC266" s="973"/>
      <c r="AD266" s="973"/>
      <c r="AE266" s="973"/>
      <c r="AF266" s="973"/>
      <c r="AG266" s="973"/>
      <c r="AH266" s="588"/>
      <c r="AI266" s="588"/>
      <c r="AJ266" s="588"/>
      <c r="AK266" s="588"/>
      <c r="AL266" s="588"/>
      <c r="AM266" s="588"/>
      <c r="AN266" s="975"/>
      <c r="AO266" s="975"/>
      <c r="AP266" s="975"/>
      <c r="AQ266" s="975"/>
    </row>
    <row r="267" spans="2:43">
      <c r="B267" s="114"/>
      <c r="C267" s="115"/>
      <c r="D267" s="115"/>
      <c r="E267" s="115"/>
      <c r="F267" s="115"/>
      <c r="G267" s="115"/>
      <c r="H267" s="115"/>
      <c r="I267" s="115"/>
      <c r="J267" s="115"/>
      <c r="K267" s="115"/>
      <c r="L267" s="115"/>
      <c r="M267" s="115"/>
      <c r="N267" s="115"/>
      <c r="O267" s="122"/>
      <c r="P267" s="115"/>
      <c r="Q267" s="115"/>
      <c r="R267" s="115"/>
      <c r="S267" s="115"/>
      <c r="T267" s="115"/>
      <c r="U267" s="115"/>
      <c r="V267" s="115"/>
      <c r="W267" s="115"/>
      <c r="X267" s="115"/>
      <c r="Y267" s="115"/>
      <c r="Z267" s="115"/>
      <c r="AA267" s="115"/>
      <c r="AB267" s="115"/>
      <c r="AC267" s="115"/>
      <c r="AD267" s="115"/>
      <c r="AE267" s="115"/>
      <c r="AF267" s="115"/>
      <c r="AG267" s="115"/>
      <c r="AH267" s="124"/>
      <c r="AI267" s="125"/>
      <c r="AJ267" s="125"/>
      <c r="AK267" s="125"/>
      <c r="AL267" s="125"/>
      <c r="AM267" s="125"/>
      <c r="AN267" s="125"/>
      <c r="AO267" s="125"/>
      <c r="AP267" s="125"/>
      <c r="AQ267" s="127"/>
    </row>
    <row r="268" spans="2:43" ht="20">
      <c r="B268" s="116"/>
      <c r="C268" s="586"/>
      <c r="D268" s="117"/>
      <c r="E268" s="586"/>
      <c r="F268" s="118"/>
      <c r="G268" s="915"/>
      <c r="H268" s="915"/>
      <c r="I268" s="915"/>
      <c r="J268" s="915"/>
      <c r="K268" s="915"/>
      <c r="L268" s="915"/>
      <c r="M268" s="915"/>
      <c r="N268" s="915"/>
      <c r="O268" s="915"/>
      <c r="P268" s="915"/>
      <c r="Q268" s="915"/>
      <c r="R268" s="915"/>
      <c r="S268" s="915"/>
      <c r="T268" s="915"/>
      <c r="U268" s="915"/>
      <c r="V268" s="915"/>
      <c r="W268" s="915"/>
      <c r="X268" s="915"/>
      <c r="Y268" s="915"/>
      <c r="Z268" s="916"/>
      <c r="AA268" s="915"/>
      <c r="AB268" s="915"/>
      <c r="AC268" s="915"/>
      <c r="AD268" s="915"/>
      <c r="AE268" s="915"/>
      <c r="AF268" s="915"/>
      <c r="AG268" s="915"/>
      <c r="AH268" s="126"/>
      <c r="AI268" s="123"/>
      <c r="AJ268" s="123"/>
      <c r="AK268" s="123"/>
      <c r="AL268" s="123"/>
      <c r="AM268" s="123"/>
      <c r="AN268" s="123"/>
      <c r="AO268" s="123"/>
      <c r="AP268" s="123"/>
      <c r="AQ268" s="128"/>
    </row>
    <row r="269" spans="2:43" ht="21" thickBot="1">
      <c r="B269" s="116"/>
      <c r="C269" s="586"/>
      <c r="D269" s="586"/>
      <c r="E269" s="586"/>
      <c r="F269" s="915"/>
      <c r="G269" s="915"/>
      <c r="H269" s="915"/>
      <c r="I269" s="915"/>
      <c r="J269" s="915"/>
      <c r="K269" s="915"/>
      <c r="L269" s="915"/>
      <c r="M269" s="915"/>
      <c r="N269" s="915"/>
      <c r="O269" s="915"/>
      <c r="P269" s="915"/>
      <c r="Q269" s="915"/>
      <c r="R269" s="915"/>
      <c r="S269" s="915"/>
      <c r="T269" s="915"/>
      <c r="U269" s="915"/>
      <c r="V269" s="915"/>
      <c r="W269" s="915"/>
      <c r="X269" s="915"/>
      <c r="Y269" s="915"/>
      <c r="Z269" s="915"/>
      <c r="AA269" s="915"/>
      <c r="AB269" s="915"/>
      <c r="AC269" s="915"/>
      <c r="AD269" s="586"/>
      <c r="AE269" s="915"/>
      <c r="AF269" s="915"/>
      <c r="AG269" s="915"/>
      <c r="AH269" s="126"/>
      <c r="AI269" s="123"/>
      <c r="AJ269" s="123"/>
      <c r="AK269" s="123"/>
      <c r="AL269" s="123"/>
      <c r="AM269" s="123"/>
      <c r="AN269" s="129"/>
      <c r="AO269" s="129"/>
      <c r="AP269" s="129"/>
      <c r="AQ269" s="934"/>
    </row>
    <row r="270" spans="2:43" ht="21" thickBot="1">
      <c r="B270" s="116"/>
      <c r="D270" s="586"/>
      <c r="E270" s="586"/>
      <c r="F270" s="586"/>
      <c r="G270" s="915"/>
      <c r="H270" s="915"/>
      <c r="I270" s="915"/>
      <c r="J270" s="915"/>
      <c r="K270" s="915"/>
      <c r="L270" s="915"/>
      <c r="M270" s="915"/>
      <c r="N270" s="915"/>
      <c r="O270" s="915"/>
      <c r="P270" s="915"/>
      <c r="Q270" s="915"/>
      <c r="R270" s="915"/>
      <c r="S270" s="915"/>
      <c r="T270" s="915"/>
      <c r="U270" s="915"/>
      <c r="V270" s="915"/>
      <c r="W270" s="915"/>
      <c r="X270" s="915"/>
      <c r="Y270" s="915"/>
      <c r="Z270" s="915"/>
      <c r="AA270" s="915"/>
      <c r="AB270" s="915"/>
      <c r="AC270" s="915"/>
      <c r="AD270" s="915"/>
      <c r="AE270" s="915"/>
      <c r="AF270" s="915"/>
      <c r="AG270" s="915"/>
      <c r="AH270" s="1240" t="str">
        <f>INPUT!C271&amp;" "&amp;INPUT!M271</f>
        <v xml:space="preserve"> </v>
      </c>
      <c r="AI270" s="1241"/>
      <c r="AJ270" s="1241"/>
      <c r="AK270" s="1241"/>
      <c r="AL270" s="1241"/>
      <c r="AM270" s="1241"/>
      <c r="AN270" s="1223"/>
      <c r="AO270" s="1223"/>
      <c r="AP270" s="1223"/>
      <c r="AQ270" s="1224"/>
    </row>
    <row r="271" spans="2:43" ht="22" thickBot="1">
      <c r="B271" s="116"/>
      <c r="D271" s="586"/>
      <c r="E271" s="586"/>
      <c r="F271" s="586"/>
      <c r="G271" s="935"/>
      <c r="H271" s="935"/>
      <c r="I271" s="935"/>
      <c r="J271" s="935"/>
      <c r="K271" s="935"/>
      <c r="L271" s="935"/>
      <c r="M271" s="935"/>
      <c r="N271" s="935"/>
      <c r="O271" s="935"/>
      <c r="P271" s="935"/>
      <c r="Q271" s="935"/>
      <c r="R271" s="935"/>
      <c r="S271" s="935"/>
      <c r="T271" s="935"/>
      <c r="U271" s="935"/>
      <c r="V271" s="935"/>
      <c r="W271" s="935"/>
      <c r="X271" s="935"/>
      <c r="Y271" s="935"/>
      <c r="Z271" s="935"/>
      <c r="AA271" s="935"/>
      <c r="AB271" s="935"/>
      <c r="AC271" s="935"/>
      <c r="AD271" s="915"/>
      <c r="AE271" s="915"/>
      <c r="AF271" s="915"/>
      <c r="AG271" s="915"/>
      <c r="AH271" s="1240" t="str">
        <f>INPUT!$C$7&amp;" "&amp;INPUT!$M$7</f>
        <v>Kabupaten Monokwari</v>
      </c>
      <c r="AI271" s="1241"/>
      <c r="AJ271" s="1241"/>
      <c r="AK271" s="1241"/>
      <c r="AL271" s="1241"/>
      <c r="AM271" s="1241"/>
      <c r="AN271" s="1223"/>
      <c r="AO271" s="1223"/>
      <c r="AP271" s="1223"/>
      <c r="AQ271" s="1224"/>
    </row>
    <row r="272" spans="2:43" ht="22" thickBot="1">
      <c r="B272" s="116"/>
      <c r="D272" s="586"/>
      <c r="E272" s="970"/>
      <c r="F272" s="989"/>
      <c r="G272" s="990"/>
      <c r="H272" s="991"/>
      <c r="I272" s="991"/>
      <c r="J272" s="991"/>
      <c r="K272" s="991"/>
      <c r="L272" s="991"/>
      <c r="M272" s="991"/>
      <c r="N272" s="991"/>
      <c r="O272" s="991"/>
      <c r="P272" s="991"/>
      <c r="Q272" s="991"/>
      <c r="R272" s="991"/>
      <c r="S272" s="991"/>
      <c r="T272" s="991"/>
      <c r="U272" s="991"/>
      <c r="V272" s="991"/>
      <c r="W272" s="991"/>
      <c r="X272" s="991"/>
      <c r="Y272" s="991"/>
      <c r="Z272" s="991"/>
      <c r="AA272" s="991"/>
      <c r="AB272" s="991"/>
      <c r="AC272" s="935"/>
      <c r="AD272" s="915"/>
      <c r="AE272" s="915"/>
      <c r="AF272" s="915"/>
      <c r="AG272" s="915"/>
      <c r="AH272" s="1240" t="str">
        <f>INPUT!$C$8&amp;" "&amp;INPUT!$M$8</f>
        <v>Kecamatan aaaaa</v>
      </c>
      <c r="AI272" s="1241"/>
      <c r="AJ272" s="1241"/>
      <c r="AK272" s="1241"/>
      <c r="AL272" s="1241"/>
      <c r="AM272" s="1241"/>
      <c r="AN272" s="1242"/>
      <c r="AO272" s="1242"/>
      <c r="AP272" s="1242"/>
      <c r="AQ272" s="1243"/>
    </row>
    <row r="273" spans="2:43" ht="21">
      <c r="B273" s="116"/>
      <c r="D273" s="586"/>
      <c r="E273" s="970"/>
      <c r="F273" s="992"/>
      <c r="G273" s="993"/>
      <c r="H273" s="994"/>
      <c r="I273" s="994"/>
      <c r="J273" s="994"/>
      <c r="K273" s="994"/>
      <c r="L273" s="994"/>
      <c r="M273" s="994"/>
      <c r="N273" s="994"/>
      <c r="O273" s="994"/>
      <c r="P273" s="994"/>
      <c r="Q273" s="994"/>
      <c r="R273" s="994"/>
      <c r="S273" s="994"/>
      <c r="T273" s="994"/>
      <c r="U273" s="994"/>
      <c r="V273" s="994"/>
      <c r="W273" s="994"/>
      <c r="X273" s="994"/>
      <c r="Y273" s="994"/>
      <c r="Z273" s="994"/>
      <c r="AA273" s="994"/>
      <c r="AB273" s="991"/>
      <c r="AC273" s="935"/>
      <c r="AD273" s="915"/>
      <c r="AE273" s="915"/>
      <c r="AF273" s="915"/>
      <c r="AG273" s="915"/>
      <c r="AH273" s="1225" t="s">
        <v>236</v>
      </c>
      <c r="AI273" s="1226"/>
      <c r="AJ273" s="1226"/>
      <c r="AK273" s="1226"/>
      <c r="AL273" s="1226"/>
      <c r="AM273" s="1226"/>
      <c r="AN273" s="1244"/>
      <c r="AO273" s="1244"/>
      <c r="AP273" s="1244"/>
      <c r="AQ273" s="1245"/>
    </row>
    <row r="274" spans="2:43" ht="22" thickBot="1">
      <c r="B274" s="116"/>
      <c r="D274" s="586"/>
      <c r="E274" s="970"/>
      <c r="F274" s="995"/>
      <c r="G274" s="996"/>
      <c r="H274" s="997"/>
      <c r="I274" s="997"/>
      <c r="J274" s="997"/>
      <c r="K274" s="997"/>
      <c r="L274" s="997"/>
      <c r="M274" s="997"/>
      <c r="N274" s="997"/>
      <c r="O274" s="997"/>
      <c r="P274" s="997"/>
      <c r="Q274" s="997"/>
      <c r="R274" s="997"/>
      <c r="S274" s="997"/>
      <c r="T274" s="997"/>
      <c r="U274" s="997"/>
      <c r="V274" s="997"/>
      <c r="W274" s="997"/>
      <c r="X274" s="997"/>
      <c r="Y274" s="997"/>
      <c r="Z274" s="998"/>
      <c r="AA274" s="998"/>
      <c r="AB274" s="991"/>
      <c r="AC274" s="935"/>
      <c r="AD274" s="915"/>
      <c r="AE274" s="915"/>
      <c r="AF274" s="915"/>
      <c r="AG274" s="915"/>
      <c r="AH274" s="1228" t="str">
        <f>INPUT!$M$9</f>
        <v>bbb</v>
      </c>
      <c r="AI274" s="1229"/>
      <c r="AJ274" s="1229"/>
      <c r="AK274" s="1229"/>
      <c r="AL274" s="1229"/>
      <c r="AM274" s="1229"/>
      <c r="AN274" s="1229"/>
      <c r="AO274" s="1229"/>
      <c r="AP274" s="1229"/>
      <c r="AQ274" s="1230"/>
    </row>
    <row r="275" spans="2:43" ht="21">
      <c r="B275" s="116"/>
      <c r="D275" s="586"/>
      <c r="E275" s="970"/>
      <c r="F275" s="999"/>
      <c r="G275" s="1000"/>
      <c r="H275" s="1001"/>
      <c r="I275" s="1001"/>
      <c r="J275" s="1001"/>
      <c r="K275" s="1001"/>
      <c r="L275" s="1001"/>
      <c r="M275" s="1001"/>
      <c r="N275" s="1001"/>
      <c r="O275" s="1001"/>
      <c r="P275" s="1001"/>
      <c r="Q275" s="1001"/>
      <c r="R275" s="1001"/>
      <c r="S275" s="1001"/>
      <c r="T275" s="1001"/>
      <c r="U275" s="1001"/>
      <c r="V275" s="1001"/>
      <c r="W275" s="1001"/>
      <c r="X275" s="1001"/>
      <c r="Y275" s="1001"/>
      <c r="Z275" s="1002"/>
      <c r="AA275" s="998"/>
      <c r="AB275" s="991"/>
      <c r="AC275" s="935"/>
      <c r="AD275" s="915"/>
      <c r="AE275" s="915"/>
      <c r="AF275" s="915"/>
      <c r="AG275" s="915"/>
      <c r="AH275" s="1225" t="s">
        <v>237</v>
      </c>
      <c r="AI275" s="1226"/>
      <c r="AJ275" s="1226"/>
      <c r="AK275" s="1226"/>
      <c r="AL275" s="1226"/>
      <c r="AM275" s="1226"/>
      <c r="AN275" s="1244"/>
      <c r="AO275" s="1244"/>
      <c r="AP275" s="1244"/>
      <c r="AQ275" s="1245"/>
    </row>
    <row r="276" spans="2:43" ht="22" thickBot="1">
      <c r="B276" s="116"/>
      <c r="D276" s="586"/>
      <c r="E276" s="970"/>
      <c r="F276" s="999"/>
      <c r="G276" s="1000"/>
      <c r="H276" s="1001"/>
      <c r="I276" s="1001"/>
      <c r="J276" s="1001"/>
      <c r="K276" s="1001"/>
      <c r="L276" s="1001"/>
      <c r="M276" s="1001"/>
      <c r="N276" s="1001"/>
      <c r="O276" s="1001"/>
      <c r="P276" s="1001"/>
      <c r="Q276" s="1001"/>
      <c r="R276" s="1001" t="s">
        <v>535</v>
      </c>
      <c r="S276" s="1001"/>
      <c r="T276" s="1001"/>
      <c r="U276" s="1001"/>
      <c r="V276" s="1001"/>
      <c r="W276" s="1001"/>
      <c r="X276" s="1001"/>
      <c r="Y276" s="1001"/>
      <c r="Z276" s="1002"/>
      <c r="AA276" s="998"/>
      <c r="AB276" s="991"/>
      <c r="AC276" s="935"/>
      <c r="AD276" s="915"/>
      <c r="AE276" s="915"/>
      <c r="AF276" s="915"/>
      <c r="AG276" s="915"/>
      <c r="AH276" s="1228" t="str">
        <f>INPUT!$M$19</f>
        <v>Rumah Sehat</v>
      </c>
      <c r="AI276" s="1229"/>
      <c r="AJ276" s="1229"/>
      <c r="AK276" s="1229"/>
      <c r="AL276" s="1229"/>
      <c r="AM276" s="1229"/>
      <c r="AN276" s="1220"/>
      <c r="AO276" s="1220"/>
      <c r="AP276" s="1220"/>
      <c r="AQ276" s="1221"/>
    </row>
    <row r="277" spans="2:43" ht="21">
      <c r="B277" s="116"/>
      <c r="D277" s="586"/>
      <c r="E277" s="970"/>
      <c r="F277" s="999" t="s">
        <v>538</v>
      </c>
      <c r="G277" s="1000"/>
      <c r="H277" s="1001"/>
      <c r="I277" s="1001"/>
      <c r="J277" s="1001"/>
      <c r="K277" s="1001"/>
      <c r="L277" s="1001"/>
      <c r="M277" s="1001"/>
      <c r="N277" s="1001"/>
      <c r="O277" s="1001"/>
      <c r="P277" s="1001"/>
      <c r="Q277" s="1001"/>
      <c r="R277" s="1001"/>
      <c r="S277" s="1003">
        <v>0.2</v>
      </c>
      <c r="T277" s="1001"/>
      <c r="U277" s="1001"/>
      <c r="V277" s="1001"/>
      <c r="W277" s="1001"/>
      <c r="X277" s="1001"/>
      <c r="Y277" s="1001"/>
      <c r="Z277" s="1002"/>
      <c r="AA277" s="998"/>
      <c r="AB277" s="991"/>
      <c r="AC277" s="935"/>
      <c r="AD277" s="915"/>
      <c r="AE277" s="915"/>
      <c r="AF277" s="915"/>
      <c r="AG277" s="915"/>
      <c r="AH277" s="1225" t="s">
        <v>127</v>
      </c>
      <c r="AI277" s="1226"/>
      <c r="AJ277" s="1226"/>
      <c r="AK277" s="1226"/>
      <c r="AL277" s="1226"/>
      <c r="AM277" s="1226"/>
      <c r="AN277" s="1226"/>
      <c r="AO277" s="1226"/>
      <c r="AP277" s="1226"/>
      <c r="AQ277" s="1227"/>
    </row>
    <row r="278" spans="2:43" ht="22" thickBot="1">
      <c r="B278" s="116"/>
      <c r="D278" s="586"/>
      <c r="E278" s="970"/>
      <c r="F278" s="1004">
        <v>0.15</v>
      </c>
      <c r="G278" s="1000"/>
      <c r="H278" s="1001"/>
      <c r="I278" s="1001"/>
      <c r="J278" s="1001"/>
      <c r="K278" s="1001"/>
      <c r="L278" s="1001"/>
      <c r="M278" s="1001"/>
      <c r="N278" s="1001"/>
      <c r="O278" s="1001"/>
      <c r="P278" s="1001"/>
      <c r="Q278" s="1001"/>
      <c r="R278" s="1001"/>
      <c r="S278" s="1001"/>
      <c r="T278" s="1001"/>
      <c r="U278" s="1001"/>
      <c r="V278" s="1001"/>
      <c r="W278" s="1001"/>
      <c r="X278" s="1001"/>
      <c r="Y278" s="1001"/>
      <c r="Z278" s="1002"/>
      <c r="AA278" s="998"/>
      <c r="AB278" s="991"/>
      <c r="AC278" s="935"/>
      <c r="AD278" s="915"/>
      <c r="AE278" s="915"/>
      <c r="AF278" s="915"/>
      <c r="AG278" s="915"/>
      <c r="AH278" s="1228" t="str">
        <f>INPUT!$M$10</f>
        <v>Dusun…</v>
      </c>
      <c r="AI278" s="1229"/>
      <c r="AJ278" s="1229"/>
      <c r="AK278" s="1229"/>
      <c r="AL278" s="1229"/>
      <c r="AM278" s="1229"/>
      <c r="AN278" s="1229"/>
      <c r="AO278" s="1229"/>
      <c r="AP278" s="1229"/>
      <c r="AQ278" s="1230"/>
    </row>
    <row r="279" spans="2:43" ht="21">
      <c r="B279" s="116"/>
      <c r="D279" s="586"/>
      <c r="E279" s="970"/>
      <c r="F279" s="999"/>
      <c r="G279" s="1000"/>
      <c r="H279" s="1001"/>
      <c r="I279" s="1001"/>
      <c r="J279" s="1001"/>
      <c r="K279" s="1001"/>
      <c r="L279" s="1001"/>
      <c r="M279" s="1001"/>
      <c r="N279" s="1001"/>
      <c r="O279" s="1001"/>
      <c r="P279" s="1001"/>
      <c r="Q279" s="1001"/>
      <c r="R279" s="1001"/>
      <c r="S279" s="1001"/>
      <c r="T279" s="1001"/>
      <c r="U279" s="1001"/>
      <c r="V279" s="1001"/>
      <c r="W279" s="1001"/>
      <c r="X279" s="1001"/>
      <c r="Y279" s="1001"/>
      <c r="Z279" s="1005"/>
      <c r="AA279" s="1006"/>
      <c r="AB279" s="991"/>
      <c r="AC279" s="935"/>
      <c r="AD279" s="915"/>
      <c r="AE279" s="915"/>
      <c r="AF279" s="915"/>
      <c r="AG279" s="915"/>
      <c r="AH279" s="1225" t="s">
        <v>238</v>
      </c>
      <c r="AI279" s="1226"/>
      <c r="AJ279" s="1226"/>
      <c r="AK279" s="1226"/>
      <c r="AL279" s="1226"/>
      <c r="AM279" s="1226"/>
      <c r="AN279" s="1231"/>
      <c r="AO279" s="1231"/>
      <c r="AP279" s="1231"/>
      <c r="AQ279" s="1232"/>
    </row>
    <row r="280" spans="2:43" ht="22" thickBot="1">
      <c r="B280" s="116"/>
      <c r="D280" s="586"/>
      <c r="E280" s="970"/>
      <c r="F280" s="999"/>
      <c r="G280" s="1000"/>
      <c r="H280" s="1001"/>
      <c r="I280" s="1001"/>
      <c r="J280" s="1001"/>
      <c r="K280" s="1001"/>
      <c r="L280" s="1001"/>
      <c r="M280" s="1001"/>
      <c r="N280" s="1001"/>
      <c r="O280" s="1001"/>
      <c r="P280" s="1001"/>
      <c r="Q280" s="1001"/>
      <c r="R280" s="1001"/>
      <c r="S280" s="1001"/>
      <c r="T280" s="1001"/>
      <c r="U280" s="1001"/>
      <c r="V280" s="1001"/>
      <c r="W280" s="1001"/>
      <c r="X280" s="1001"/>
      <c r="Y280" s="1001"/>
      <c r="Z280" s="1005"/>
      <c r="AA280" s="1001"/>
      <c r="AB280" s="991"/>
      <c r="AC280" s="935"/>
      <c r="AD280" s="915"/>
      <c r="AE280" s="915"/>
      <c r="AF280" s="915"/>
      <c r="AG280" s="915"/>
      <c r="AH280" s="1233" t="s">
        <v>627</v>
      </c>
      <c r="AI280" s="1234"/>
      <c r="AJ280" s="1234"/>
      <c r="AK280" s="1234"/>
      <c r="AL280" s="1234"/>
      <c r="AM280" s="1234"/>
      <c r="AN280" s="1235"/>
      <c r="AO280" s="1235"/>
      <c r="AP280" s="1235"/>
      <c r="AQ280" s="1236"/>
    </row>
    <row r="281" spans="2:43" ht="22" thickBot="1">
      <c r="B281" s="116"/>
      <c r="D281" s="586"/>
      <c r="E281" s="970"/>
      <c r="F281" s="999"/>
      <c r="G281" s="1000"/>
      <c r="H281" s="1001"/>
      <c r="I281" s="1001"/>
      <c r="J281" s="1001"/>
      <c r="K281" s="1001"/>
      <c r="L281" s="1001"/>
      <c r="M281" s="1001"/>
      <c r="N281" s="1001"/>
      <c r="O281" s="1001"/>
      <c r="P281" s="1001"/>
      <c r="Q281" s="1001"/>
      <c r="R281" s="1001"/>
      <c r="S281" s="1001"/>
      <c r="T281" s="1001"/>
      <c r="U281" s="1001"/>
      <c r="V281" s="1001"/>
      <c r="W281" s="1001" t="s">
        <v>536</v>
      </c>
      <c r="X281" s="1001"/>
      <c r="Y281" s="1001"/>
      <c r="Z281" s="1005"/>
      <c r="AA281" s="1001"/>
      <c r="AB281" s="991"/>
      <c r="AC281" s="935"/>
      <c r="AD281" s="915"/>
      <c r="AE281" s="915"/>
      <c r="AF281" s="915"/>
      <c r="AG281" s="915"/>
      <c r="AH281" s="1206" t="s">
        <v>239</v>
      </c>
      <c r="AI281" s="1207"/>
      <c r="AJ281" s="1207"/>
      <c r="AK281" s="1207"/>
      <c r="AL281" s="1207"/>
      <c r="AM281" s="1207"/>
      <c r="AN281" s="1207"/>
      <c r="AO281" s="1207"/>
      <c r="AP281" s="1207"/>
      <c r="AQ281" s="1208"/>
    </row>
    <row r="282" spans="2:43" ht="21">
      <c r="B282" s="116"/>
      <c r="D282" s="586"/>
      <c r="E282" s="970"/>
      <c r="F282" s="1007"/>
      <c r="G282" s="1000"/>
      <c r="H282" s="1001"/>
      <c r="I282" s="1001"/>
      <c r="J282" s="1001" t="s">
        <v>537</v>
      </c>
      <c r="K282" s="1001"/>
      <c r="L282" s="1001"/>
      <c r="M282" s="1001"/>
      <c r="N282" s="1001"/>
      <c r="O282" s="1001"/>
      <c r="P282" s="1006"/>
      <c r="Q282" s="1001"/>
      <c r="R282" s="1001"/>
      <c r="S282" s="1001"/>
      <c r="T282" s="1001"/>
      <c r="U282" s="1001"/>
      <c r="V282" s="1001"/>
      <c r="W282" s="1003">
        <v>0.15</v>
      </c>
      <c r="X282" s="1001"/>
      <c r="Y282" s="1001"/>
      <c r="Z282" s="1005"/>
      <c r="AA282" s="1001"/>
      <c r="AB282" s="991"/>
      <c r="AC282" s="935"/>
      <c r="AD282" s="915"/>
      <c r="AE282" s="915"/>
      <c r="AF282" s="915"/>
      <c r="AG282" s="915"/>
      <c r="AH282" s="1209" t="s">
        <v>240</v>
      </c>
      <c r="AI282" s="1210"/>
      <c r="AJ282" s="1210"/>
      <c r="AK282" s="1210"/>
      <c r="AL282" s="1210"/>
      <c r="AM282" s="1209" t="s">
        <v>19</v>
      </c>
      <c r="AN282" s="1210"/>
      <c r="AO282" s="1210"/>
      <c r="AP282" s="1210"/>
      <c r="AQ282" s="1211"/>
    </row>
    <row r="283" spans="2:43" ht="21">
      <c r="B283" s="116"/>
      <c r="D283" s="586"/>
      <c r="E283" s="970"/>
      <c r="F283" s="1008"/>
      <c r="G283" s="1000"/>
      <c r="H283" s="1001"/>
      <c r="I283" s="1001"/>
      <c r="J283" s="1003">
        <v>0.15</v>
      </c>
      <c r="K283" s="1001"/>
      <c r="L283" s="1001"/>
      <c r="M283" s="1001"/>
      <c r="N283" s="1001"/>
      <c r="O283" s="1001"/>
      <c r="P283" s="1001"/>
      <c r="Q283" s="1001"/>
      <c r="R283" s="1001"/>
      <c r="S283" s="1001"/>
      <c r="T283" s="1001"/>
      <c r="U283" s="1001"/>
      <c r="V283" s="1001"/>
      <c r="W283" s="1001"/>
      <c r="X283" s="1009" t="s">
        <v>532</v>
      </c>
      <c r="Y283" s="1001"/>
      <c r="Z283" s="1005"/>
      <c r="AA283" s="1001"/>
      <c r="AB283" s="991"/>
      <c r="AC283" s="935"/>
      <c r="AD283" s="915"/>
      <c r="AE283" s="915"/>
      <c r="AF283" s="915"/>
      <c r="AG283" s="915"/>
      <c r="AH283" s="587"/>
      <c r="AI283" s="588"/>
      <c r="AJ283" s="588"/>
      <c r="AK283" s="588"/>
      <c r="AL283" s="588"/>
      <c r="AM283" s="587"/>
      <c r="AN283" s="588"/>
      <c r="AO283" s="588"/>
      <c r="AP283" s="588"/>
      <c r="AQ283" s="589"/>
    </row>
    <row r="284" spans="2:43" ht="21">
      <c r="B284" s="116"/>
      <c r="D284" s="586"/>
      <c r="E284" s="970"/>
      <c r="F284" s="1008"/>
      <c r="G284" s="1009" t="s">
        <v>610</v>
      </c>
      <c r="H284" s="1001"/>
      <c r="I284" s="1001"/>
      <c r="J284" s="1001"/>
      <c r="K284" s="794"/>
      <c r="L284" s="1001"/>
      <c r="M284" s="1001"/>
      <c r="N284" s="1001"/>
      <c r="O284" s="1001"/>
      <c r="P284" s="1001"/>
      <c r="Q284" s="1001"/>
      <c r="R284" s="1001"/>
      <c r="S284" s="1001"/>
      <c r="T284" s="1001"/>
      <c r="U284" s="1001"/>
      <c r="V284" s="1001"/>
      <c r="W284" s="1001"/>
      <c r="X284" s="1001"/>
      <c r="Y284" s="1001"/>
      <c r="Z284" s="1005"/>
      <c r="AA284" s="1001"/>
      <c r="AB284" s="991"/>
      <c r="AC284" s="935"/>
      <c r="AD284" s="915"/>
      <c r="AE284" s="915"/>
      <c r="AF284" s="915"/>
      <c r="AG284" s="915"/>
      <c r="AH284" s="587"/>
      <c r="AI284" s="588"/>
      <c r="AJ284" s="588"/>
      <c r="AK284" s="588"/>
      <c r="AL284" s="588"/>
      <c r="AM284" s="587"/>
      <c r="AN284" s="588"/>
      <c r="AO284" s="588"/>
      <c r="AP284" s="588"/>
      <c r="AQ284" s="589"/>
    </row>
    <row r="285" spans="2:43" ht="22" thickBot="1">
      <c r="B285" s="120"/>
      <c r="D285" s="586"/>
      <c r="E285" s="970"/>
      <c r="F285" s="1008"/>
      <c r="G285" s="1000"/>
      <c r="H285" s="1001"/>
      <c r="I285" s="1001"/>
      <c r="J285" s="1001"/>
      <c r="K285" s="1001"/>
      <c r="L285" s="1001"/>
      <c r="M285" s="1001"/>
      <c r="N285" s="1001"/>
      <c r="O285" s="1001"/>
      <c r="P285" s="1001"/>
      <c r="Q285" s="1001"/>
      <c r="R285" s="1001"/>
      <c r="S285" s="1001"/>
      <c r="T285" s="1001"/>
      <c r="U285" s="1001"/>
      <c r="V285" s="1001"/>
      <c r="W285" s="1001"/>
      <c r="X285" s="1001"/>
      <c r="Y285" s="1001"/>
      <c r="Z285" s="1005"/>
      <c r="AA285" s="1001"/>
      <c r="AB285" s="991"/>
      <c r="AC285" s="935"/>
      <c r="AD285" s="915"/>
      <c r="AE285" s="915"/>
      <c r="AF285" s="915"/>
      <c r="AG285" s="915"/>
      <c r="AH285" s="1237" t="str">
        <f>INPUT!$M$16</f>
        <v>Supriono</v>
      </c>
      <c r="AI285" s="1238"/>
      <c r="AJ285" s="1238"/>
      <c r="AK285" s="1238"/>
      <c r="AL285" s="1238"/>
      <c r="AM285" s="1237" t="str">
        <f>INPUT!$M$15</f>
        <v>Sujito</v>
      </c>
      <c r="AN285" s="1238"/>
      <c r="AO285" s="1238"/>
      <c r="AP285" s="1238"/>
      <c r="AQ285" s="1239"/>
    </row>
    <row r="286" spans="2:43" ht="22" thickBot="1">
      <c r="B286" s="116"/>
      <c r="D286" s="586"/>
      <c r="E286" s="970"/>
      <c r="F286" s="1008"/>
      <c r="G286" s="1000"/>
      <c r="H286" s="1001"/>
      <c r="I286" s="1001"/>
      <c r="J286" s="1001"/>
      <c r="K286" s="1001"/>
      <c r="L286" s="1001"/>
      <c r="M286" s="1001"/>
      <c r="N286" s="1001"/>
      <c r="O286" s="1001"/>
      <c r="P286" s="1001"/>
      <c r="Q286" s="1001"/>
      <c r="R286" s="1001"/>
      <c r="S286" s="1001"/>
      <c r="T286" s="1001"/>
      <c r="U286" s="1001"/>
      <c r="V286" s="1001"/>
      <c r="W286" s="1001"/>
      <c r="X286" s="1001"/>
      <c r="Y286" s="1001"/>
      <c r="Z286" s="1005"/>
      <c r="AA286" s="1001"/>
      <c r="AB286" s="991"/>
      <c r="AC286" s="935"/>
      <c r="AD286" s="915"/>
      <c r="AE286" s="915"/>
      <c r="AF286" s="915"/>
      <c r="AG286" s="915"/>
      <c r="AH286" s="1206" t="s">
        <v>241</v>
      </c>
      <c r="AI286" s="1207"/>
      <c r="AJ286" s="1207"/>
      <c r="AK286" s="1207"/>
      <c r="AL286" s="1207"/>
      <c r="AM286" s="1207"/>
      <c r="AN286" s="1207"/>
      <c r="AO286" s="1207"/>
      <c r="AP286" s="1207"/>
      <c r="AQ286" s="1208"/>
    </row>
    <row r="287" spans="2:43" ht="20">
      <c r="B287" s="116"/>
      <c r="D287" s="586"/>
      <c r="E287" s="970"/>
      <c r="F287" s="1008"/>
      <c r="G287" s="1000"/>
      <c r="H287" s="1001"/>
      <c r="I287" s="1001"/>
      <c r="J287" s="1001"/>
      <c r="K287" s="1001"/>
      <c r="L287" s="1001"/>
      <c r="M287" s="1001"/>
      <c r="N287" s="1001"/>
      <c r="O287" s="1001"/>
      <c r="P287" s="1001"/>
      <c r="Q287" s="1001"/>
      <c r="R287" s="1001"/>
      <c r="S287" s="1001"/>
      <c r="T287" s="1001" t="s">
        <v>540</v>
      </c>
      <c r="U287" s="794"/>
      <c r="V287" s="1001"/>
      <c r="W287" s="1001"/>
      <c r="X287" s="1001"/>
      <c r="Y287" s="1001"/>
      <c r="Z287" s="1001"/>
      <c r="AA287" s="1001"/>
      <c r="AB287" s="991"/>
      <c r="AC287" s="915"/>
      <c r="AD287" s="915"/>
      <c r="AE287" s="915"/>
      <c r="AF287" s="915"/>
      <c r="AG287" s="915"/>
      <c r="AH287" s="1209" t="str">
        <f>INPUT!$C$14</f>
        <v>Tenaga Ahli Teknik</v>
      </c>
      <c r="AI287" s="1210"/>
      <c r="AJ287" s="1210"/>
      <c r="AK287" s="1210"/>
      <c r="AL287" s="1210"/>
      <c r="AM287" s="1210"/>
      <c r="AN287" s="1210"/>
      <c r="AO287" s="1210"/>
      <c r="AP287" s="1210"/>
      <c r="AQ287" s="1211"/>
    </row>
    <row r="288" spans="2:43" ht="20">
      <c r="B288" s="116"/>
      <c r="D288" s="586"/>
      <c r="E288" s="970"/>
      <c r="F288" s="1008"/>
      <c r="G288" s="1000"/>
      <c r="H288" s="1001"/>
      <c r="I288" s="1001"/>
      <c r="J288" s="1001"/>
      <c r="K288" s="1010"/>
      <c r="L288" s="1010"/>
      <c r="M288" s="1010"/>
      <c r="N288" s="1010"/>
      <c r="O288" s="1010"/>
      <c r="P288" s="1010"/>
      <c r="Q288" s="1010"/>
      <c r="R288" s="1010"/>
      <c r="S288" s="1001"/>
      <c r="T288" s="1001"/>
      <c r="U288" s="1003">
        <v>0.15</v>
      </c>
      <c r="V288" s="1001"/>
      <c r="W288" s="1001"/>
      <c r="X288" s="1001"/>
      <c r="Y288" s="1001"/>
      <c r="Z288" s="1001"/>
      <c r="AA288" s="1001"/>
      <c r="AB288" s="991"/>
      <c r="AC288" s="915"/>
      <c r="AD288" s="915"/>
      <c r="AE288" s="915"/>
      <c r="AF288" s="915"/>
      <c r="AG288" s="915"/>
      <c r="AH288" s="587"/>
      <c r="AI288" s="588"/>
      <c r="AJ288" s="588"/>
      <c r="AK288" s="588"/>
      <c r="AL288" s="588"/>
      <c r="AM288" s="588"/>
      <c r="AN288" s="588"/>
      <c r="AO288" s="588"/>
      <c r="AP288" s="588"/>
      <c r="AQ288" s="589"/>
    </row>
    <row r="289" spans="2:43" ht="20">
      <c r="B289" s="116"/>
      <c r="D289" s="586"/>
      <c r="E289" s="970"/>
      <c r="F289" s="1008"/>
      <c r="G289" s="1000"/>
      <c r="H289" s="1001"/>
      <c r="I289" s="1001"/>
      <c r="J289" s="1001"/>
      <c r="K289" s="1010"/>
      <c r="L289" s="1010"/>
      <c r="M289" s="1010"/>
      <c r="N289" s="1010"/>
      <c r="O289" s="1010"/>
      <c r="P289" s="1010"/>
      <c r="Q289" s="1010"/>
      <c r="R289" s="1010"/>
      <c r="S289" s="1001"/>
      <c r="T289" s="1001"/>
      <c r="U289" s="1001"/>
      <c r="V289" s="1001"/>
      <c r="W289" s="1001"/>
      <c r="X289" s="1001"/>
      <c r="Y289" s="1001"/>
      <c r="Z289" s="1001"/>
      <c r="AA289" s="1001"/>
      <c r="AB289" s="991"/>
      <c r="AC289" s="915"/>
      <c r="AD289" s="915"/>
      <c r="AE289" s="915"/>
      <c r="AF289" s="915"/>
      <c r="AG289" s="915"/>
      <c r="AH289" s="587"/>
      <c r="AI289" s="588"/>
      <c r="AJ289" s="588"/>
      <c r="AK289" s="588"/>
      <c r="AL289" s="588"/>
      <c r="AM289" s="588"/>
      <c r="AN289" s="588"/>
      <c r="AO289" s="588"/>
      <c r="AP289" s="588"/>
      <c r="AQ289" s="589"/>
    </row>
    <row r="290" spans="2:43" ht="20">
      <c r="B290" s="116"/>
      <c r="D290" s="586"/>
      <c r="E290" s="970"/>
      <c r="F290" s="1004">
        <v>0.15</v>
      </c>
      <c r="G290" s="1000"/>
      <c r="H290" s="1001"/>
      <c r="I290" s="1001"/>
      <c r="J290" s="1001"/>
      <c r="K290" s="1010"/>
      <c r="L290" s="1010"/>
      <c r="M290" s="1010"/>
      <c r="N290" s="1010"/>
      <c r="O290" s="1010"/>
      <c r="P290" s="1010"/>
      <c r="Q290" s="1010"/>
      <c r="R290" s="1010"/>
      <c r="S290" s="1001"/>
      <c r="T290" s="1001"/>
      <c r="U290" s="1001"/>
      <c r="V290" s="1001"/>
      <c r="W290" s="1001"/>
      <c r="X290" s="1001"/>
      <c r="Y290" s="1001"/>
      <c r="Z290" s="1001"/>
      <c r="AA290" s="1001"/>
      <c r="AB290" s="991"/>
      <c r="AC290" s="915"/>
      <c r="AD290" s="915"/>
      <c r="AE290" s="915"/>
      <c r="AF290" s="915"/>
      <c r="AG290" s="915"/>
      <c r="AH290" s="587"/>
      <c r="AI290" s="588"/>
      <c r="AJ290" s="588"/>
      <c r="AK290" s="588"/>
      <c r="AL290" s="588"/>
      <c r="AM290" s="588"/>
      <c r="AN290" s="588"/>
      <c r="AO290" s="588"/>
      <c r="AP290" s="588"/>
      <c r="AQ290" s="589"/>
    </row>
    <row r="291" spans="2:43" ht="21" thickBot="1">
      <c r="B291" s="116"/>
      <c r="D291" s="586"/>
      <c r="E291" s="970"/>
      <c r="F291" s="1008"/>
      <c r="G291" s="1000"/>
      <c r="H291" s="1001"/>
      <c r="I291" s="1001"/>
      <c r="J291" s="1001"/>
      <c r="K291" s="1010"/>
      <c r="L291" s="1010"/>
      <c r="M291" s="1010"/>
      <c r="N291" s="1010"/>
      <c r="O291" s="1010"/>
      <c r="P291" s="1010"/>
      <c r="Q291" s="1010"/>
      <c r="R291" s="1010"/>
      <c r="S291" s="1001"/>
      <c r="T291" s="1001"/>
      <c r="U291" s="1001"/>
      <c r="V291" s="1001"/>
      <c r="W291" s="1001"/>
      <c r="X291" s="1001"/>
      <c r="Y291" s="1001"/>
      <c r="Z291" s="1001"/>
      <c r="AA291" s="1001"/>
      <c r="AB291" s="991"/>
      <c r="AC291" s="915"/>
      <c r="AD291" s="915"/>
      <c r="AE291" s="915"/>
      <c r="AF291" s="915"/>
      <c r="AG291" s="915"/>
      <c r="AH291" s="1212" t="s">
        <v>18</v>
      </c>
      <c r="AI291" s="1213"/>
      <c r="AJ291" s="1213"/>
      <c r="AK291" s="1213"/>
      <c r="AL291" s="1213"/>
      <c r="AM291" s="1213"/>
      <c r="AN291" s="1213"/>
      <c r="AO291" s="1213"/>
      <c r="AP291" s="1213"/>
      <c r="AQ291" s="1214"/>
    </row>
    <row r="292" spans="2:43" ht="21" thickBot="1">
      <c r="B292" s="116"/>
      <c r="D292" s="586"/>
      <c r="E292" s="970"/>
      <c r="F292" s="1008"/>
      <c r="G292" s="1000"/>
      <c r="H292" s="1001"/>
      <c r="I292" s="1001"/>
      <c r="J292" s="1001"/>
      <c r="K292" s="1010"/>
      <c r="L292" s="1010"/>
      <c r="M292" s="1010"/>
      <c r="N292" s="1010"/>
      <c r="O292" s="1010"/>
      <c r="P292" s="1010"/>
      <c r="Q292" s="1010"/>
      <c r="R292" s="1010"/>
      <c r="S292" s="1001"/>
      <c r="T292" s="1001"/>
      <c r="U292" s="1001"/>
      <c r="V292" s="1001"/>
      <c r="W292" s="1001"/>
      <c r="X292" s="1001"/>
      <c r="Y292" s="1001"/>
      <c r="Z292" s="1001"/>
      <c r="AA292" s="1001"/>
      <c r="AB292" s="991"/>
      <c r="AC292" s="915"/>
      <c r="AD292" s="915"/>
      <c r="AE292" s="915"/>
      <c r="AF292" s="915"/>
      <c r="AG292" s="915"/>
      <c r="AH292" s="1206" t="s">
        <v>242</v>
      </c>
      <c r="AI292" s="1207"/>
      <c r="AJ292" s="1207"/>
      <c r="AK292" s="1207"/>
      <c r="AL292" s="1207"/>
      <c r="AM292" s="1207"/>
      <c r="AN292" s="1207"/>
      <c r="AO292" s="1207"/>
      <c r="AP292" s="1207"/>
      <c r="AQ292" s="1208"/>
    </row>
    <row r="293" spans="2:43" ht="20">
      <c r="B293" s="116"/>
      <c r="D293" s="586"/>
      <c r="E293" s="970"/>
      <c r="F293" s="1011"/>
      <c r="G293" s="1000"/>
      <c r="H293" s="1001"/>
      <c r="I293" s="1001"/>
      <c r="J293" s="1001"/>
      <c r="K293" s="1010"/>
      <c r="L293" s="1010"/>
      <c r="M293" s="1010"/>
      <c r="N293" s="1010"/>
      <c r="O293" s="1010"/>
      <c r="P293" s="1010"/>
      <c r="Q293" s="1010"/>
      <c r="R293" s="1010"/>
      <c r="S293" s="1001"/>
      <c r="T293" s="1012"/>
      <c r="U293" s="1012"/>
      <c r="V293" s="1012"/>
      <c r="W293" s="1012"/>
      <c r="X293" s="1012"/>
      <c r="Y293" s="1012" t="s">
        <v>539</v>
      </c>
      <c r="Z293" s="1012"/>
      <c r="AA293" s="1012"/>
      <c r="AB293" s="991"/>
      <c r="AC293" s="915"/>
      <c r="AD293" s="915"/>
      <c r="AE293" s="915"/>
      <c r="AF293" s="915"/>
      <c r="AG293" s="915"/>
      <c r="AH293" s="1209" t="str">
        <f>INPUT!$C$13</f>
        <v>Kepala Desa</v>
      </c>
      <c r="AI293" s="1210"/>
      <c r="AJ293" s="1210"/>
      <c r="AK293" s="1210"/>
      <c r="AL293" s="1210"/>
      <c r="AM293" s="1210"/>
      <c r="AN293" s="1210"/>
      <c r="AO293" s="1210"/>
      <c r="AP293" s="1210"/>
      <c r="AQ293" s="1211"/>
    </row>
    <row r="294" spans="2:43" ht="20">
      <c r="B294" s="116"/>
      <c r="D294" s="586"/>
      <c r="E294" s="970"/>
      <c r="F294" s="1013"/>
      <c r="G294" s="1014"/>
      <c r="H294" s="1012"/>
      <c r="I294" s="1012"/>
      <c r="J294" s="1012"/>
      <c r="K294" s="1010"/>
      <c r="L294" s="1010"/>
      <c r="M294" s="1010"/>
      <c r="N294" s="1010"/>
      <c r="O294" s="1010"/>
      <c r="P294" s="1010"/>
      <c r="Q294" s="1010"/>
      <c r="R294" s="1010"/>
      <c r="S294" s="1012"/>
      <c r="T294" s="1001"/>
      <c r="U294" s="1001"/>
      <c r="V294" s="1015"/>
      <c r="W294" s="1001"/>
      <c r="X294" s="1001"/>
      <c r="Y294" s="1003">
        <v>0.15</v>
      </c>
      <c r="Z294" s="1001"/>
      <c r="AA294" s="1001"/>
      <c r="AB294" s="991"/>
      <c r="AC294" s="915"/>
      <c r="AD294" s="915"/>
      <c r="AE294" s="915"/>
      <c r="AF294" s="915"/>
      <c r="AG294" s="915"/>
      <c r="AH294" s="587"/>
      <c r="AI294" s="588"/>
      <c r="AJ294" s="588"/>
      <c r="AK294" s="588"/>
      <c r="AL294" s="588"/>
      <c r="AM294" s="588"/>
      <c r="AN294" s="588"/>
      <c r="AO294" s="588"/>
      <c r="AP294" s="588"/>
      <c r="AQ294" s="589"/>
    </row>
    <row r="295" spans="2:43" ht="20">
      <c r="B295" s="116"/>
      <c r="D295" s="586"/>
      <c r="E295" s="970"/>
      <c r="F295" s="1013"/>
      <c r="G295" s="1000"/>
      <c r="H295" s="1001"/>
      <c r="I295" s="1006"/>
      <c r="J295" s="1003">
        <v>0.1</v>
      </c>
      <c r="K295" s="1010"/>
      <c r="L295" s="1010"/>
      <c r="M295" s="1010"/>
      <c r="N295" s="1010"/>
      <c r="O295" s="1010"/>
      <c r="P295" s="1010"/>
      <c r="Q295" s="1010"/>
      <c r="R295" s="1010"/>
      <c r="S295" s="1006"/>
      <c r="T295" s="1001"/>
      <c r="U295" s="1001"/>
      <c r="V295" s="1001"/>
      <c r="W295" s="1001"/>
      <c r="X295" s="1009" t="s">
        <v>533</v>
      </c>
      <c r="Y295" s="1001"/>
      <c r="Z295" s="1001"/>
      <c r="AA295" s="1001"/>
      <c r="AB295" s="991"/>
      <c r="AC295" s="915"/>
      <c r="AD295" s="936"/>
      <c r="AE295" s="923"/>
      <c r="AF295" s="915"/>
      <c r="AG295" s="915"/>
      <c r="AH295" s="587"/>
      <c r="AI295" s="588"/>
      <c r="AJ295" s="588"/>
      <c r="AK295" s="588"/>
      <c r="AL295" s="588"/>
      <c r="AM295" s="588"/>
      <c r="AN295" s="588"/>
      <c r="AO295" s="588"/>
      <c r="AP295" s="588"/>
      <c r="AQ295" s="589"/>
    </row>
    <row r="296" spans="2:43" ht="20">
      <c r="B296" s="116"/>
      <c r="D296" s="586"/>
      <c r="E296" s="586"/>
      <c r="F296" s="769"/>
      <c r="G296" s="859" t="s">
        <v>611</v>
      </c>
      <c r="H296" s="702"/>
      <c r="I296" s="702"/>
      <c r="J296" s="702"/>
      <c r="K296" s="914"/>
      <c r="L296" s="914"/>
      <c r="M296" s="914"/>
      <c r="N296" s="914"/>
      <c r="O296" s="914"/>
      <c r="P296" s="914"/>
      <c r="Q296" s="914"/>
      <c r="R296" s="914"/>
      <c r="S296" s="702"/>
      <c r="T296" s="702"/>
      <c r="U296" s="702"/>
      <c r="V296" s="702"/>
      <c r="W296" s="702"/>
      <c r="X296" s="702"/>
      <c r="Y296" s="702"/>
      <c r="Z296" s="702"/>
      <c r="AA296" s="702"/>
      <c r="AB296" s="13"/>
      <c r="AC296" s="915"/>
      <c r="AD296" s="915"/>
      <c r="AE296" s="915"/>
      <c r="AF296" s="915"/>
      <c r="AG296" s="915"/>
      <c r="AH296" s="1215" t="str">
        <f>INPUT!$M$13</f>
        <v>Ulfa Hidayah,SE</v>
      </c>
      <c r="AI296" s="1216"/>
      <c r="AJ296" s="1216"/>
      <c r="AK296" s="1216"/>
      <c r="AL296" s="1216"/>
      <c r="AM296" s="1216"/>
      <c r="AN296" s="1216"/>
      <c r="AO296" s="1216"/>
      <c r="AP296" s="1216"/>
      <c r="AQ296" s="1217"/>
    </row>
    <row r="297" spans="2:43" ht="21" thickBot="1">
      <c r="B297" s="116"/>
      <c r="C297" s="586"/>
      <c r="D297" s="586"/>
      <c r="E297" s="586"/>
      <c r="F297" s="915"/>
      <c r="G297" s="915"/>
      <c r="H297" s="915"/>
      <c r="I297" s="915"/>
      <c r="J297" s="915"/>
      <c r="K297" s="915"/>
      <c r="L297" s="915"/>
      <c r="M297" s="915"/>
      <c r="N297" s="925"/>
      <c r="O297" s="926"/>
      <c r="P297" s="926"/>
      <c r="Q297" s="926"/>
      <c r="R297" s="932"/>
      <c r="S297" s="933"/>
      <c r="T297" s="926"/>
      <c r="U297" s="915"/>
      <c r="V297" s="915"/>
      <c r="W297" s="915"/>
      <c r="X297" s="915"/>
      <c r="Y297" s="915"/>
      <c r="Z297" s="915"/>
      <c r="AA297" s="915"/>
      <c r="AB297" s="915"/>
      <c r="AC297" s="915"/>
      <c r="AD297" s="586"/>
      <c r="AE297" s="915"/>
      <c r="AF297" s="915"/>
      <c r="AG297" s="915"/>
      <c r="AH297" s="1218"/>
      <c r="AI297" s="1219"/>
      <c r="AJ297" s="1219"/>
      <c r="AK297" s="1219"/>
      <c r="AL297" s="1219"/>
      <c r="AM297" s="1219"/>
      <c r="AN297" s="1220"/>
      <c r="AO297" s="1220"/>
      <c r="AP297" s="1220"/>
      <c r="AQ297" s="1221"/>
    </row>
    <row r="298" spans="2:43" ht="15" thickBot="1">
      <c r="B298" s="937"/>
      <c r="C298" s="121"/>
      <c r="D298" s="121"/>
      <c r="E298" s="121"/>
      <c r="F298" s="121"/>
      <c r="G298" s="927"/>
      <c r="H298" s="927"/>
      <c r="I298" s="927"/>
      <c r="J298" s="927"/>
      <c r="K298" s="1222"/>
      <c r="L298" s="1222"/>
      <c r="M298" s="927"/>
      <c r="N298" s="927"/>
      <c r="O298" s="927"/>
      <c r="P298" s="927"/>
      <c r="Q298" s="927"/>
      <c r="R298" s="927"/>
      <c r="S298" s="927"/>
      <c r="T298" s="927"/>
      <c r="U298" s="927"/>
      <c r="V298" s="927"/>
      <c r="W298" s="927"/>
      <c r="X298" s="927"/>
      <c r="Y298" s="927"/>
      <c r="Z298" s="927"/>
      <c r="AA298" s="927"/>
      <c r="AB298" s="927"/>
      <c r="AC298" s="927"/>
      <c r="AD298" s="927"/>
      <c r="AE298" s="927"/>
      <c r="AF298" s="927"/>
      <c r="AG298" s="927"/>
      <c r="AH298" s="1206" t="s">
        <v>243</v>
      </c>
      <c r="AI298" s="1207"/>
      <c r="AJ298" s="1207"/>
      <c r="AK298" s="1207"/>
      <c r="AL298" s="1207"/>
      <c r="AM298" s="1207"/>
      <c r="AN298" s="1223"/>
      <c r="AO298" s="1223"/>
      <c r="AP298" s="1223"/>
      <c r="AQ298" s="1224"/>
    </row>
    <row r="299" spans="2:43" ht="14">
      <c r="B299" s="586"/>
      <c r="C299" s="586"/>
      <c r="D299" s="586"/>
      <c r="E299" s="586"/>
      <c r="F299" s="586"/>
      <c r="G299" s="973"/>
      <c r="H299" s="973"/>
      <c r="I299" s="973"/>
      <c r="J299" s="973"/>
      <c r="K299" s="974"/>
      <c r="L299" s="974"/>
      <c r="M299" s="973"/>
      <c r="N299" s="973"/>
      <c r="O299" s="973"/>
      <c r="P299" s="973"/>
      <c r="Q299" s="973"/>
      <c r="R299" s="973"/>
      <c r="S299" s="973"/>
      <c r="T299" s="973"/>
      <c r="U299" s="973"/>
      <c r="V299" s="973"/>
      <c r="W299" s="973"/>
      <c r="X299" s="973"/>
      <c r="Y299" s="973"/>
      <c r="Z299" s="973"/>
      <c r="AA299" s="973"/>
      <c r="AB299" s="973"/>
      <c r="AC299" s="973"/>
      <c r="AD299" s="973"/>
      <c r="AE299" s="973"/>
      <c r="AF299" s="973"/>
      <c r="AG299" s="973"/>
      <c r="AH299" s="588"/>
      <c r="AI299" s="588"/>
      <c r="AJ299" s="588"/>
      <c r="AK299" s="588"/>
      <c r="AL299" s="588"/>
      <c r="AM299" s="588"/>
      <c r="AN299" s="975"/>
      <c r="AO299" s="975"/>
      <c r="AP299" s="975"/>
      <c r="AQ299" s="975"/>
    </row>
    <row r="300" spans="2:43" ht="15" thickBot="1">
      <c r="B300" s="586"/>
      <c r="C300" s="586"/>
      <c r="D300" s="586"/>
      <c r="E300" s="586"/>
      <c r="F300" s="586"/>
      <c r="G300" s="973"/>
      <c r="H300" s="973"/>
      <c r="I300" s="973"/>
      <c r="J300" s="973"/>
      <c r="K300" s="974"/>
      <c r="L300" s="974"/>
      <c r="M300" s="973"/>
      <c r="N300" s="973"/>
      <c r="O300" s="973"/>
      <c r="P300" s="973"/>
      <c r="Q300" s="973"/>
      <c r="R300" s="973"/>
      <c r="S300" s="973"/>
      <c r="T300" s="973"/>
      <c r="U300" s="973"/>
      <c r="V300" s="973"/>
      <c r="W300" s="973"/>
      <c r="X300" s="973"/>
      <c r="Y300" s="973"/>
      <c r="Z300" s="973"/>
      <c r="AA300" s="973"/>
      <c r="AB300" s="973"/>
      <c r="AC300" s="973"/>
      <c r="AD300" s="973"/>
      <c r="AE300" s="973"/>
      <c r="AF300" s="973"/>
      <c r="AG300" s="973"/>
      <c r="AH300" s="588"/>
      <c r="AI300" s="588"/>
      <c r="AJ300" s="588"/>
      <c r="AK300" s="588"/>
      <c r="AL300" s="588"/>
      <c r="AM300" s="588"/>
      <c r="AN300" s="975"/>
      <c r="AO300" s="975"/>
      <c r="AP300" s="975"/>
      <c r="AQ300" s="975"/>
    </row>
    <row r="301" spans="2:43">
      <c r="B301" s="114"/>
      <c r="C301" s="115"/>
      <c r="D301" s="115"/>
      <c r="E301" s="115"/>
      <c r="F301" s="115"/>
      <c r="G301" s="115"/>
      <c r="H301" s="115"/>
      <c r="I301" s="115"/>
      <c r="J301" s="115"/>
      <c r="K301" s="115"/>
      <c r="L301" s="115"/>
      <c r="M301" s="115"/>
      <c r="N301" s="115"/>
      <c r="O301" s="122"/>
      <c r="P301" s="115"/>
      <c r="Q301" s="115"/>
      <c r="R301" s="115"/>
      <c r="S301" s="115"/>
      <c r="T301" s="115"/>
      <c r="U301" s="115"/>
      <c r="V301" s="115"/>
      <c r="W301" s="115"/>
      <c r="X301" s="115"/>
      <c r="Y301" s="115"/>
      <c r="Z301" s="115"/>
      <c r="AA301" s="115"/>
      <c r="AB301" s="115"/>
      <c r="AC301" s="115"/>
      <c r="AD301" s="115"/>
      <c r="AE301" s="115"/>
      <c r="AF301" s="115"/>
      <c r="AG301" s="115"/>
      <c r="AH301" s="124"/>
      <c r="AI301" s="125"/>
      <c r="AJ301" s="125"/>
      <c r="AK301" s="125"/>
      <c r="AL301" s="125"/>
      <c r="AM301" s="125"/>
      <c r="AN301" s="125"/>
      <c r="AO301" s="125"/>
      <c r="AP301" s="125"/>
      <c r="AQ301" s="127"/>
    </row>
    <row r="302" spans="2:43" ht="20">
      <c r="B302" s="116"/>
      <c r="C302" s="586"/>
      <c r="D302" s="117"/>
      <c r="E302" s="586"/>
      <c r="F302" s="118"/>
      <c r="G302" s="915"/>
      <c r="H302" s="915"/>
      <c r="I302" s="915"/>
      <c r="J302" s="915"/>
      <c r="K302" s="915"/>
      <c r="L302" s="915"/>
      <c r="M302" s="915"/>
      <c r="N302" s="915"/>
      <c r="O302" s="915"/>
      <c r="P302" s="915"/>
      <c r="Q302" s="915"/>
      <c r="R302" s="915"/>
      <c r="S302" s="915"/>
      <c r="T302" s="915"/>
      <c r="U302" s="915"/>
      <c r="V302" s="915"/>
      <c r="W302" s="915"/>
      <c r="X302" s="915"/>
      <c r="Y302" s="915"/>
      <c r="Z302" s="916"/>
      <c r="AA302" s="915"/>
      <c r="AB302" s="915"/>
      <c r="AC302" s="915"/>
      <c r="AD302" s="915"/>
      <c r="AE302" s="915"/>
      <c r="AF302" s="915"/>
      <c r="AG302" s="915"/>
      <c r="AH302" s="126"/>
      <c r="AI302" s="123"/>
      <c r="AJ302" s="123"/>
      <c r="AK302" s="123"/>
      <c r="AL302" s="123"/>
      <c r="AM302" s="123"/>
      <c r="AN302" s="123"/>
      <c r="AO302" s="123"/>
      <c r="AP302" s="123"/>
      <c r="AQ302" s="128"/>
    </row>
    <row r="303" spans="2:43" ht="21" thickBot="1">
      <c r="B303" s="116"/>
      <c r="C303" s="586"/>
      <c r="D303" s="586"/>
      <c r="E303" s="586"/>
      <c r="F303" s="915"/>
      <c r="G303" s="915"/>
      <c r="H303" s="915"/>
      <c r="I303" s="915"/>
      <c r="J303" s="915"/>
      <c r="K303" s="915"/>
      <c r="L303" s="915"/>
      <c r="M303" s="915"/>
      <c r="N303" s="915">
        <f>TOS.LANTAI!$M$31</f>
        <v>0</v>
      </c>
      <c r="O303" s="915"/>
      <c r="P303" s="915"/>
      <c r="Q303" s="915"/>
      <c r="R303" s="915"/>
      <c r="S303" s="915"/>
      <c r="T303" s="915"/>
      <c r="U303" s="915"/>
      <c r="V303" s="915">
        <f>TOS.LANTAI!$S$31</f>
        <v>0</v>
      </c>
      <c r="W303" s="915"/>
      <c r="X303" s="915"/>
      <c r="Y303" s="915"/>
      <c r="Z303" s="915"/>
      <c r="AA303" s="915"/>
      <c r="AB303" s="915"/>
      <c r="AC303" s="915"/>
      <c r="AD303" s="586"/>
      <c r="AE303" s="915"/>
      <c r="AF303" s="915"/>
      <c r="AG303" s="915"/>
      <c r="AH303" s="126"/>
      <c r="AI303" s="123"/>
      <c r="AJ303" s="123"/>
      <c r="AK303" s="123"/>
      <c r="AL303" s="123"/>
      <c r="AM303" s="123"/>
      <c r="AN303" s="129"/>
      <c r="AO303" s="129"/>
      <c r="AP303" s="129"/>
      <c r="AQ303" s="934"/>
    </row>
    <row r="304" spans="2:43" ht="21" thickBot="1">
      <c r="B304" s="116"/>
      <c r="C304" s="586"/>
      <c r="D304" s="586"/>
      <c r="E304" s="586"/>
      <c r="F304" s="915"/>
      <c r="G304" s="915"/>
      <c r="H304" s="915"/>
      <c r="I304" s="915"/>
      <c r="J304" s="915"/>
      <c r="K304" s="915"/>
      <c r="L304" s="915"/>
      <c r="M304" s="915"/>
      <c r="N304" s="915"/>
      <c r="O304" s="915"/>
      <c r="P304" s="915"/>
      <c r="Q304" s="915"/>
      <c r="R304" s="915"/>
      <c r="S304" s="915"/>
      <c r="T304" s="915"/>
      <c r="U304" s="915"/>
      <c r="V304" s="915"/>
      <c r="W304" s="915"/>
      <c r="X304" s="915"/>
      <c r="Y304" s="915"/>
      <c r="Z304" s="915"/>
      <c r="AA304" s="915"/>
      <c r="AB304" s="915"/>
      <c r="AC304" s="915"/>
      <c r="AD304" s="586"/>
      <c r="AE304" s="915"/>
      <c r="AF304" s="915"/>
      <c r="AG304" s="915"/>
      <c r="AH304" s="1240" t="str">
        <f>INPUT!C205&amp;" "&amp;INPUT!M205</f>
        <v xml:space="preserve"> </v>
      </c>
      <c r="AI304" s="1241"/>
      <c r="AJ304" s="1241"/>
      <c r="AK304" s="1241"/>
      <c r="AL304" s="1241"/>
      <c r="AM304" s="1241"/>
      <c r="AN304" s="1223"/>
      <c r="AO304" s="1223"/>
      <c r="AP304" s="1223"/>
      <c r="AQ304" s="1224"/>
    </row>
    <row r="305" spans="2:43" ht="22" thickBot="1">
      <c r="B305" s="116"/>
      <c r="C305" s="586"/>
      <c r="D305" s="586"/>
      <c r="E305" s="586"/>
      <c r="F305" s="935"/>
      <c r="G305" s="935"/>
      <c r="H305" s="935"/>
      <c r="I305" s="935"/>
      <c r="J305" s="935"/>
      <c r="K305" s="935"/>
      <c r="L305" s="935"/>
      <c r="M305" s="935"/>
      <c r="N305" s="935"/>
      <c r="O305" s="935"/>
      <c r="P305" s="935"/>
      <c r="Q305" s="935"/>
      <c r="R305" s="935"/>
      <c r="S305" s="935"/>
      <c r="T305" s="935"/>
      <c r="U305" s="935"/>
      <c r="V305" s="935"/>
      <c r="W305" s="935"/>
      <c r="X305" s="935"/>
      <c r="Y305" s="935"/>
      <c r="Z305" s="935"/>
      <c r="AA305" s="935"/>
      <c r="AB305" s="935"/>
      <c r="AC305" s="915"/>
      <c r="AD305" s="586"/>
      <c r="AE305" s="915"/>
      <c r="AF305" s="915"/>
      <c r="AG305" s="915"/>
      <c r="AH305" s="1240" t="str">
        <f>INPUT!$C$7&amp;" "&amp;INPUT!$M$7</f>
        <v>Kabupaten Monokwari</v>
      </c>
      <c r="AI305" s="1241"/>
      <c r="AJ305" s="1241"/>
      <c r="AK305" s="1241"/>
      <c r="AL305" s="1241"/>
      <c r="AM305" s="1241"/>
      <c r="AN305" s="1223"/>
      <c r="AO305" s="1223"/>
      <c r="AP305" s="1223"/>
      <c r="AQ305" s="1224"/>
    </row>
    <row r="306" spans="2:43" ht="22" thickBot="1">
      <c r="B306" s="116"/>
      <c r="C306" s="586"/>
      <c r="D306" s="586"/>
      <c r="E306" s="119"/>
      <c r="F306" s="935"/>
      <c r="G306" s="935"/>
      <c r="H306" s="935"/>
      <c r="I306" s="935"/>
      <c r="J306" s="935"/>
      <c r="K306" s="935"/>
      <c r="L306" s="935"/>
      <c r="M306" s="935"/>
      <c r="N306" s="935"/>
      <c r="O306" s="935"/>
      <c r="P306" s="935"/>
      <c r="Q306" s="935"/>
      <c r="R306" s="935"/>
      <c r="S306" s="935"/>
      <c r="T306" s="935"/>
      <c r="U306" s="935"/>
      <c r="V306" s="935"/>
      <c r="W306" s="935"/>
      <c r="X306" s="935"/>
      <c r="Y306" s="935"/>
      <c r="Z306" s="935"/>
      <c r="AA306" s="935"/>
      <c r="AB306" s="935"/>
      <c r="AC306" s="915"/>
      <c r="AD306" s="586"/>
      <c r="AE306" s="915"/>
      <c r="AF306" s="915"/>
      <c r="AG306" s="915"/>
      <c r="AH306" s="1240" t="str">
        <f>INPUT!$C$8&amp;" "&amp;INPUT!$M$8</f>
        <v>Kecamatan aaaaa</v>
      </c>
      <c r="AI306" s="1241"/>
      <c r="AJ306" s="1241"/>
      <c r="AK306" s="1241"/>
      <c r="AL306" s="1241"/>
      <c r="AM306" s="1241"/>
      <c r="AN306" s="1242"/>
      <c r="AO306" s="1242"/>
      <c r="AP306" s="1242"/>
      <c r="AQ306" s="1243"/>
    </row>
    <row r="307" spans="2:43" ht="21">
      <c r="B307" s="116"/>
      <c r="C307" s="586"/>
      <c r="D307" s="586"/>
      <c r="E307" s="586"/>
      <c r="F307" s="935"/>
      <c r="G307" s="935"/>
      <c r="H307" s="935"/>
      <c r="I307" s="935"/>
      <c r="J307" s="935"/>
      <c r="K307" s="935"/>
      <c r="L307" s="935"/>
      <c r="M307" s="935"/>
      <c r="N307" s="935"/>
      <c r="O307" s="935"/>
      <c r="P307" s="935"/>
      <c r="Q307" s="935"/>
      <c r="R307" s="935"/>
      <c r="S307" s="935"/>
      <c r="T307" s="935"/>
      <c r="U307" s="935"/>
      <c r="V307" s="935"/>
      <c r="W307" s="935"/>
      <c r="X307" s="935"/>
      <c r="Y307" s="935"/>
      <c r="Z307" s="935"/>
      <c r="AA307" s="935"/>
      <c r="AB307" s="935"/>
      <c r="AC307" s="915"/>
      <c r="AD307" s="586"/>
      <c r="AE307" s="915"/>
      <c r="AF307" s="915"/>
      <c r="AG307" s="915"/>
      <c r="AH307" s="1225" t="s">
        <v>236</v>
      </c>
      <c r="AI307" s="1226"/>
      <c r="AJ307" s="1226"/>
      <c r="AK307" s="1226"/>
      <c r="AL307" s="1226"/>
      <c r="AM307" s="1226"/>
      <c r="AN307" s="1244"/>
      <c r="AO307" s="1244"/>
      <c r="AP307" s="1244"/>
      <c r="AQ307" s="1245"/>
    </row>
    <row r="308" spans="2:43" ht="22" thickBot="1">
      <c r="B308" s="116"/>
      <c r="C308" s="586"/>
      <c r="D308" s="586"/>
      <c r="E308" s="586"/>
      <c r="F308" s="935"/>
      <c r="G308" s="935"/>
      <c r="H308" s="935"/>
      <c r="I308" s="935"/>
      <c r="J308" s="935"/>
      <c r="K308" s="935"/>
      <c r="L308" s="935"/>
      <c r="M308" s="935"/>
      <c r="N308" s="935"/>
      <c r="O308" s="935"/>
      <c r="P308" s="935"/>
      <c r="Q308" s="935"/>
      <c r="R308" s="935"/>
      <c r="S308" s="935"/>
      <c r="T308" s="935"/>
      <c r="U308" s="935"/>
      <c r="V308" s="935"/>
      <c r="W308" s="935"/>
      <c r="X308" s="935"/>
      <c r="Y308" s="935"/>
      <c r="Z308" s="935"/>
      <c r="AA308" s="935"/>
      <c r="AB308" s="935"/>
      <c r="AC308" s="915"/>
      <c r="AD308" s="586"/>
      <c r="AE308" s="915"/>
      <c r="AF308" s="915"/>
      <c r="AG308" s="915"/>
      <c r="AH308" s="1228" t="str">
        <f>INPUT!$M$9</f>
        <v>bbb</v>
      </c>
      <c r="AI308" s="1229"/>
      <c r="AJ308" s="1229"/>
      <c r="AK308" s="1229"/>
      <c r="AL308" s="1229"/>
      <c r="AM308" s="1229"/>
      <c r="AN308" s="1229"/>
      <c r="AO308" s="1229"/>
      <c r="AP308" s="1229"/>
      <c r="AQ308" s="1230"/>
    </row>
    <row r="309" spans="2:43" ht="21">
      <c r="B309" s="116"/>
      <c r="C309" s="586"/>
      <c r="D309" s="586"/>
      <c r="E309" s="586"/>
      <c r="F309" s="935"/>
      <c r="G309" s="935">
        <f>TOS.LANTAI!$F$40</f>
        <v>0</v>
      </c>
      <c r="H309" s="935"/>
      <c r="I309" s="935"/>
      <c r="J309" s="935"/>
      <c r="K309" s="935"/>
      <c r="L309" s="935"/>
      <c r="M309" s="935"/>
      <c r="N309" s="935"/>
      <c r="O309" s="935"/>
      <c r="P309" s="935"/>
      <c r="Q309" s="935"/>
      <c r="R309" s="935"/>
      <c r="S309" s="935"/>
      <c r="T309" s="935"/>
      <c r="U309" s="935"/>
      <c r="V309" s="935"/>
      <c r="W309" s="935"/>
      <c r="X309" s="935"/>
      <c r="Y309" s="935"/>
      <c r="Z309" s="935"/>
      <c r="AA309" s="935">
        <f>TOS.LANTAI!$Y$40</f>
        <v>0</v>
      </c>
      <c r="AC309" s="915"/>
      <c r="AD309" s="586"/>
      <c r="AE309" s="915"/>
      <c r="AF309" s="915"/>
      <c r="AG309" s="915"/>
      <c r="AH309" s="1225" t="s">
        <v>237</v>
      </c>
      <c r="AI309" s="1226"/>
      <c r="AJ309" s="1226"/>
      <c r="AK309" s="1226"/>
      <c r="AL309" s="1226"/>
      <c r="AM309" s="1226"/>
      <c r="AN309" s="1244"/>
      <c r="AO309" s="1244"/>
      <c r="AP309" s="1244"/>
      <c r="AQ309" s="1245"/>
    </row>
    <row r="310" spans="2:43" ht="22" thickBot="1">
      <c r="B310" s="116"/>
      <c r="C310" s="586"/>
      <c r="D310" s="586"/>
      <c r="E310" s="586"/>
      <c r="F310" s="935"/>
      <c r="G310" s="935"/>
      <c r="H310" s="935"/>
      <c r="I310" s="935"/>
      <c r="J310" s="935"/>
      <c r="K310" s="935"/>
      <c r="L310" s="935"/>
      <c r="M310" s="935"/>
      <c r="N310" s="935"/>
      <c r="O310" s="935"/>
      <c r="P310" s="935"/>
      <c r="Q310" s="935"/>
      <c r="R310" s="935"/>
      <c r="S310" s="935"/>
      <c r="T310" s="935"/>
      <c r="U310" s="935"/>
      <c r="V310" s="935"/>
      <c r="W310" s="935"/>
      <c r="X310" s="935"/>
      <c r="Y310" s="935"/>
      <c r="Z310" s="935"/>
      <c r="AA310" s="935"/>
      <c r="AC310" s="915"/>
      <c r="AD310" s="586"/>
      <c r="AE310" s="915"/>
      <c r="AF310" s="915"/>
      <c r="AG310" s="915"/>
      <c r="AH310" s="1228" t="str">
        <f>INPUT!$M$19</f>
        <v>Rumah Sehat</v>
      </c>
      <c r="AI310" s="1229"/>
      <c r="AJ310" s="1229"/>
      <c r="AK310" s="1229"/>
      <c r="AL310" s="1229"/>
      <c r="AM310" s="1229"/>
      <c r="AN310" s="1220"/>
      <c r="AO310" s="1220"/>
      <c r="AP310" s="1220"/>
      <c r="AQ310" s="1221"/>
    </row>
    <row r="311" spans="2:43" ht="21">
      <c r="B311" s="116"/>
      <c r="C311" s="586"/>
      <c r="D311" s="586"/>
      <c r="E311" s="586"/>
      <c r="F311" s="935"/>
      <c r="G311" s="935"/>
      <c r="H311" s="935"/>
      <c r="I311" s="935"/>
      <c r="J311" s="935"/>
      <c r="K311" s="935"/>
      <c r="L311" s="935"/>
      <c r="M311" s="935"/>
      <c r="N311" s="935"/>
      <c r="O311" s="935"/>
      <c r="P311" s="935"/>
      <c r="Q311" s="935"/>
      <c r="R311" s="935"/>
      <c r="S311" s="935"/>
      <c r="T311" s="935"/>
      <c r="U311" s="935"/>
      <c r="V311" s="935"/>
      <c r="W311" s="935"/>
      <c r="X311" s="935"/>
      <c r="Y311" s="935"/>
      <c r="Z311" s="935"/>
      <c r="AA311" s="935"/>
      <c r="AC311" s="915"/>
      <c r="AD311" s="586"/>
      <c r="AE311" s="915"/>
      <c r="AF311" s="915"/>
      <c r="AG311" s="915"/>
      <c r="AH311" s="1225" t="s">
        <v>127</v>
      </c>
      <c r="AI311" s="1226"/>
      <c r="AJ311" s="1226"/>
      <c r="AK311" s="1226"/>
      <c r="AL311" s="1226"/>
      <c r="AM311" s="1226"/>
      <c r="AN311" s="1226"/>
      <c r="AO311" s="1226"/>
      <c r="AP311" s="1226"/>
      <c r="AQ311" s="1227"/>
    </row>
    <row r="312" spans="2:43" ht="22" thickBot="1">
      <c r="B312" s="116"/>
      <c r="C312" s="586"/>
      <c r="D312" s="586"/>
      <c r="E312" s="586"/>
      <c r="F312" s="935"/>
      <c r="G312" s="935"/>
      <c r="H312" s="935"/>
      <c r="I312" s="935"/>
      <c r="J312" s="935"/>
      <c r="K312" s="935"/>
      <c r="L312" s="935"/>
      <c r="M312" s="935"/>
      <c r="N312" s="935"/>
      <c r="O312" s="935"/>
      <c r="P312" s="935"/>
      <c r="Q312" s="935"/>
      <c r="R312" s="935"/>
      <c r="S312" s="935"/>
      <c r="T312" s="935"/>
      <c r="U312" s="935"/>
      <c r="V312" s="935"/>
      <c r="W312" s="935"/>
      <c r="X312" s="935"/>
      <c r="Y312" s="935"/>
      <c r="Z312" s="935"/>
      <c r="AA312" s="935"/>
      <c r="AC312" s="915"/>
      <c r="AD312" s="586"/>
      <c r="AE312" s="915"/>
      <c r="AF312" s="915"/>
      <c r="AG312" s="915"/>
      <c r="AH312" s="1228" t="str">
        <f>INPUT!$M$10</f>
        <v>Dusun…</v>
      </c>
      <c r="AI312" s="1229"/>
      <c r="AJ312" s="1229"/>
      <c r="AK312" s="1229"/>
      <c r="AL312" s="1229"/>
      <c r="AM312" s="1229"/>
      <c r="AN312" s="1229"/>
      <c r="AO312" s="1229"/>
      <c r="AP312" s="1229"/>
      <c r="AQ312" s="1230"/>
    </row>
    <row r="313" spans="2:43" ht="21">
      <c r="B313" s="116"/>
      <c r="C313" s="586"/>
      <c r="D313" s="586"/>
      <c r="E313" s="586"/>
      <c r="F313" s="935"/>
      <c r="G313" s="935"/>
      <c r="H313" s="935"/>
      <c r="I313" s="935"/>
      <c r="J313" s="935"/>
      <c r="K313" s="935"/>
      <c r="L313" s="935"/>
      <c r="M313" s="935"/>
      <c r="N313" s="935"/>
      <c r="O313" s="935"/>
      <c r="P313" s="935"/>
      <c r="Q313" s="935"/>
      <c r="R313" s="935"/>
      <c r="S313" s="935"/>
      <c r="T313" s="935"/>
      <c r="U313" s="935"/>
      <c r="V313" s="935"/>
      <c r="W313" s="935"/>
      <c r="X313" s="935"/>
      <c r="Y313" s="935"/>
      <c r="Z313" s="935"/>
      <c r="AA313" s="935"/>
      <c r="AC313" s="915"/>
      <c r="AD313" s="586"/>
      <c r="AE313" s="915"/>
      <c r="AF313" s="915"/>
      <c r="AG313" s="915"/>
      <c r="AH313" s="1225" t="s">
        <v>238</v>
      </c>
      <c r="AI313" s="1226"/>
      <c r="AJ313" s="1226"/>
      <c r="AK313" s="1226"/>
      <c r="AL313" s="1226"/>
      <c r="AM313" s="1226"/>
      <c r="AN313" s="1231"/>
      <c r="AO313" s="1231"/>
      <c r="AP313" s="1231"/>
      <c r="AQ313" s="1232"/>
    </row>
    <row r="314" spans="2:43" ht="22" thickBot="1">
      <c r="B314" s="116"/>
      <c r="C314" s="586"/>
      <c r="D314" s="586"/>
      <c r="E314" s="586"/>
      <c r="F314" s="935"/>
      <c r="G314" s="935"/>
      <c r="H314" s="935"/>
      <c r="I314" s="935"/>
      <c r="J314" s="935"/>
      <c r="K314" s="935"/>
      <c r="L314" s="935"/>
      <c r="M314" s="935"/>
      <c r="N314" s="935"/>
      <c r="O314" s="935"/>
      <c r="P314" s="935"/>
      <c r="Q314" s="935"/>
      <c r="R314" s="935"/>
      <c r="S314" s="935"/>
      <c r="T314" s="935"/>
      <c r="U314" s="935"/>
      <c r="V314" s="935"/>
      <c r="W314" s="935"/>
      <c r="X314" s="935"/>
      <c r="Y314" s="935"/>
      <c r="Z314" s="935"/>
      <c r="AA314" s="935"/>
      <c r="AC314" s="915"/>
      <c r="AD314" s="586"/>
      <c r="AE314" s="915"/>
      <c r="AF314" s="915"/>
      <c r="AG314" s="915"/>
      <c r="AH314" s="1233" t="s">
        <v>623</v>
      </c>
      <c r="AI314" s="1234"/>
      <c r="AJ314" s="1234"/>
      <c r="AK314" s="1234"/>
      <c r="AL314" s="1234"/>
      <c r="AM314" s="1234"/>
      <c r="AN314" s="1235"/>
      <c r="AO314" s="1235"/>
      <c r="AP314" s="1235"/>
      <c r="AQ314" s="1236"/>
    </row>
    <row r="315" spans="2:43" ht="22" thickBot="1">
      <c r="B315" s="116"/>
      <c r="C315" s="586"/>
      <c r="D315" s="586"/>
      <c r="E315" s="586"/>
      <c r="F315" s="935"/>
      <c r="G315" s="935"/>
      <c r="H315" s="935"/>
      <c r="I315" s="935"/>
      <c r="J315" s="935"/>
      <c r="K315" s="935"/>
      <c r="L315" s="935"/>
      <c r="M315" s="935"/>
      <c r="N315" s="935"/>
      <c r="O315" s="935"/>
      <c r="P315" s="935"/>
      <c r="Q315" s="935"/>
      <c r="R315" s="935"/>
      <c r="S315" s="935"/>
      <c r="T315" s="935"/>
      <c r="U315" s="935"/>
      <c r="V315" s="935"/>
      <c r="W315" s="935"/>
      <c r="X315" s="935"/>
      <c r="Y315" s="935"/>
      <c r="Z315" s="935"/>
      <c r="AA315" s="935">
        <f>TOS.LANTAI!$Y$46</f>
        <v>0</v>
      </c>
      <c r="AC315" s="915"/>
      <c r="AD315" s="586"/>
      <c r="AE315" s="915"/>
      <c r="AF315" s="915"/>
      <c r="AG315" s="915"/>
      <c r="AH315" s="1206" t="s">
        <v>239</v>
      </c>
      <c r="AI315" s="1207"/>
      <c r="AJ315" s="1207"/>
      <c r="AK315" s="1207"/>
      <c r="AL315" s="1207"/>
      <c r="AM315" s="1207"/>
      <c r="AN315" s="1207"/>
      <c r="AO315" s="1207"/>
      <c r="AP315" s="1207"/>
      <c r="AQ315" s="1208"/>
    </row>
    <row r="316" spans="2:43" ht="21">
      <c r="B316" s="116"/>
      <c r="C316" s="586"/>
      <c r="D316" s="586"/>
      <c r="E316" s="586"/>
      <c r="F316" s="935"/>
      <c r="G316" s="935">
        <f>TOS.LANTAI!$F$47</f>
        <v>0</v>
      </c>
      <c r="H316" s="935"/>
      <c r="I316" s="935"/>
      <c r="J316" s="935"/>
      <c r="K316" s="935"/>
      <c r="L316" s="935"/>
      <c r="M316" s="935"/>
      <c r="N316" s="935"/>
      <c r="O316" s="935"/>
      <c r="P316" s="935"/>
      <c r="Q316" s="935"/>
      <c r="R316" s="935"/>
      <c r="S316" s="935"/>
      <c r="T316" s="935"/>
      <c r="U316" s="935"/>
      <c r="V316" s="935"/>
      <c r="W316" s="935"/>
      <c r="X316" s="935"/>
      <c r="Y316" s="935"/>
      <c r="Z316" s="935"/>
      <c r="AA316" s="935"/>
      <c r="AC316" s="915"/>
      <c r="AD316" s="586"/>
      <c r="AE316" s="915"/>
      <c r="AF316" s="915"/>
      <c r="AG316" s="915"/>
      <c r="AH316" s="1209" t="s">
        <v>240</v>
      </c>
      <c r="AI316" s="1210"/>
      <c r="AJ316" s="1210"/>
      <c r="AK316" s="1210"/>
      <c r="AL316" s="1210"/>
      <c r="AM316" s="1209" t="s">
        <v>19</v>
      </c>
      <c r="AN316" s="1210"/>
      <c r="AO316" s="1210"/>
      <c r="AP316" s="1210"/>
      <c r="AQ316" s="1211"/>
    </row>
    <row r="317" spans="2:43" ht="21">
      <c r="B317" s="116"/>
      <c r="C317" s="586"/>
      <c r="D317" s="586"/>
      <c r="E317" s="586"/>
      <c r="F317" s="935"/>
      <c r="G317" s="935"/>
      <c r="H317" s="935"/>
      <c r="I317" s="935"/>
      <c r="J317" s="935"/>
      <c r="K317" s="935"/>
      <c r="L317" s="935"/>
      <c r="M317" s="935"/>
      <c r="N317" s="935"/>
      <c r="O317" s="935"/>
      <c r="P317" s="935"/>
      <c r="Q317" s="935"/>
      <c r="R317" s="935"/>
      <c r="S317" s="935"/>
      <c r="T317" s="935"/>
      <c r="U317" s="935"/>
      <c r="V317" s="935"/>
      <c r="W317" s="935"/>
      <c r="X317" s="935"/>
      <c r="Y317" s="935"/>
      <c r="Z317" s="935"/>
      <c r="AA317" s="935"/>
      <c r="AC317" s="915"/>
      <c r="AD317" s="586"/>
      <c r="AE317" s="915"/>
      <c r="AF317" s="915"/>
      <c r="AG317" s="915"/>
      <c r="AH317" s="587"/>
      <c r="AI317" s="588"/>
      <c r="AJ317" s="588"/>
      <c r="AK317" s="588"/>
      <c r="AL317" s="588"/>
      <c r="AM317" s="587"/>
      <c r="AN317" s="588"/>
      <c r="AO317" s="588"/>
      <c r="AP317" s="588"/>
      <c r="AQ317" s="589"/>
    </row>
    <row r="318" spans="2:43" ht="21">
      <c r="B318" s="116"/>
      <c r="C318" s="586"/>
      <c r="D318" s="586"/>
      <c r="E318" s="586"/>
      <c r="F318" s="935"/>
      <c r="G318" s="935"/>
      <c r="H318" s="935"/>
      <c r="I318" s="935"/>
      <c r="J318" s="935"/>
      <c r="K318" s="935"/>
      <c r="L318" s="935"/>
      <c r="M318" s="935"/>
      <c r="N318" s="935"/>
      <c r="O318" s="935"/>
      <c r="P318" s="935"/>
      <c r="Q318" s="935"/>
      <c r="R318" s="935"/>
      <c r="S318" s="935"/>
      <c r="T318" s="935"/>
      <c r="U318" s="935"/>
      <c r="V318" s="935"/>
      <c r="W318" s="935"/>
      <c r="X318" s="935"/>
      <c r="Y318" s="935"/>
      <c r="Z318" s="935"/>
      <c r="AA318" s="935">
        <f>TOS.LANTAI!$Y$50</f>
        <v>0</v>
      </c>
      <c r="AC318" s="915"/>
      <c r="AD318" s="586"/>
      <c r="AE318" s="915"/>
      <c r="AF318" s="915"/>
      <c r="AG318" s="915"/>
      <c r="AH318" s="587"/>
      <c r="AI318" s="588"/>
      <c r="AJ318" s="588"/>
      <c r="AK318" s="588"/>
      <c r="AL318" s="588"/>
      <c r="AM318" s="587"/>
      <c r="AN318" s="588"/>
      <c r="AO318" s="588"/>
      <c r="AP318" s="588"/>
      <c r="AQ318" s="589"/>
    </row>
    <row r="319" spans="2:43" ht="22" thickBot="1">
      <c r="B319" s="120"/>
      <c r="C319" s="586"/>
      <c r="D319" s="586"/>
      <c r="E319" s="586"/>
      <c r="F319" s="935"/>
      <c r="G319" s="935"/>
      <c r="H319" s="935"/>
      <c r="I319" s="935"/>
      <c r="J319" s="935"/>
      <c r="K319" s="935"/>
      <c r="L319" s="935"/>
      <c r="M319" s="935"/>
      <c r="N319" s="935"/>
      <c r="O319" s="935"/>
      <c r="P319" s="935"/>
      <c r="Q319" s="935"/>
      <c r="R319" s="935"/>
      <c r="S319" s="935"/>
      <c r="T319" s="935"/>
      <c r="U319" s="935"/>
      <c r="V319" s="935"/>
      <c r="W319" s="935"/>
      <c r="X319" s="935"/>
      <c r="Y319" s="935"/>
      <c r="Z319" s="935"/>
      <c r="AA319" s="935"/>
      <c r="AC319" s="915"/>
      <c r="AD319" s="586"/>
      <c r="AE319" s="915"/>
      <c r="AF319" s="915"/>
      <c r="AG319" s="915"/>
      <c r="AH319" s="1237" t="str">
        <f>INPUT!$M$16</f>
        <v>Supriono</v>
      </c>
      <c r="AI319" s="1238"/>
      <c r="AJ319" s="1238"/>
      <c r="AK319" s="1238"/>
      <c r="AL319" s="1238"/>
      <c r="AM319" s="1237" t="str">
        <f>INPUT!$M$15</f>
        <v>Sujito</v>
      </c>
      <c r="AN319" s="1238"/>
      <c r="AO319" s="1238"/>
      <c r="AP319" s="1238"/>
      <c r="AQ319" s="1239"/>
    </row>
    <row r="320" spans="2:43" ht="22" thickBot="1">
      <c r="B320" s="116"/>
      <c r="C320" s="586"/>
      <c r="D320" s="586"/>
      <c r="E320" s="586"/>
      <c r="F320" s="935"/>
      <c r="G320" s="935"/>
      <c r="H320" s="935"/>
      <c r="I320" s="935"/>
      <c r="J320" s="935"/>
      <c r="K320" s="935"/>
      <c r="L320" s="935"/>
      <c r="M320" s="935"/>
      <c r="N320" s="935"/>
      <c r="O320" s="935"/>
      <c r="P320" s="935"/>
      <c r="Q320" s="935"/>
      <c r="R320" s="935"/>
      <c r="S320" s="935"/>
      <c r="T320" s="935"/>
      <c r="U320" s="935"/>
      <c r="V320" s="935"/>
      <c r="W320" s="935"/>
      <c r="X320" s="935"/>
      <c r="Y320" s="935"/>
      <c r="Z320" s="935"/>
      <c r="AA320" s="935"/>
      <c r="AB320" s="935"/>
      <c r="AC320" s="915"/>
      <c r="AD320" s="586"/>
      <c r="AE320" s="915"/>
      <c r="AF320" s="915"/>
      <c r="AG320" s="915"/>
      <c r="AH320" s="1206" t="s">
        <v>241</v>
      </c>
      <c r="AI320" s="1207"/>
      <c r="AJ320" s="1207"/>
      <c r="AK320" s="1207"/>
      <c r="AL320" s="1207"/>
      <c r="AM320" s="1207"/>
      <c r="AN320" s="1207"/>
      <c r="AO320" s="1207"/>
      <c r="AP320" s="1207"/>
      <c r="AQ320" s="1208"/>
    </row>
    <row r="321" spans="2:43" ht="20">
      <c r="B321" s="116"/>
      <c r="C321" s="586"/>
      <c r="D321" s="586"/>
      <c r="E321" s="586"/>
      <c r="F321" s="915"/>
      <c r="G321" s="915"/>
      <c r="H321" s="915"/>
      <c r="I321" s="915"/>
      <c r="J321" s="915"/>
      <c r="K321" s="915"/>
      <c r="L321" s="915"/>
      <c r="M321" s="915"/>
      <c r="N321" s="915"/>
      <c r="O321" s="915"/>
      <c r="P321" s="915"/>
      <c r="Q321" s="915"/>
      <c r="R321" s="915"/>
      <c r="S321" s="915"/>
      <c r="T321" s="915"/>
      <c r="U321" s="915"/>
      <c r="V321" s="915"/>
      <c r="W321" s="915"/>
      <c r="X321" s="915"/>
      <c r="Y321" s="915"/>
      <c r="Z321" s="915"/>
      <c r="AA321" s="915"/>
      <c r="AB321" s="915"/>
      <c r="AC321" s="915"/>
      <c r="AD321" s="586"/>
      <c r="AE321" s="915"/>
      <c r="AF321" s="915"/>
      <c r="AG321" s="915"/>
      <c r="AH321" s="1209" t="str">
        <f>INPUT!$C$14</f>
        <v>Tenaga Ahli Teknik</v>
      </c>
      <c r="AI321" s="1210"/>
      <c r="AJ321" s="1210"/>
      <c r="AK321" s="1210"/>
      <c r="AL321" s="1210"/>
      <c r="AM321" s="1210"/>
      <c r="AN321" s="1210"/>
      <c r="AO321" s="1210"/>
      <c r="AP321" s="1210"/>
      <c r="AQ321" s="1211"/>
    </row>
    <row r="322" spans="2:43" ht="20">
      <c r="B322" s="116"/>
      <c r="C322" s="586"/>
      <c r="D322" s="586"/>
      <c r="E322" s="119"/>
      <c r="F322" s="917"/>
      <c r="G322" s="918"/>
      <c r="H322" s="919"/>
      <c r="I322" s="915"/>
      <c r="J322" s="915"/>
      <c r="K322" s="915"/>
      <c r="L322" s="915"/>
      <c r="M322" s="915"/>
      <c r="N322" s="915">
        <f>TOS.LANTAI!$M$55</f>
        <v>0</v>
      </c>
      <c r="O322" s="915"/>
      <c r="P322" s="930"/>
      <c r="Q322" s="930"/>
      <c r="R322" s="915"/>
      <c r="S322" s="915"/>
      <c r="T322" s="915"/>
      <c r="U322" s="915"/>
      <c r="V322" s="915">
        <f>TOS.LANTAI!$S$55</f>
        <v>0</v>
      </c>
      <c r="W322" s="915"/>
      <c r="X322" s="919"/>
      <c r="Y322" s="918"/>
      <c r="Z322" s="917"/>
      <c r="AA322" s="917"/>
      <c r="AB322" s="915"/>
      <c r="AC322" s="915"/>
      <c r="AD322" s="586"/>
      <c r="AE322" s="915"/>
      <c r="AF322" s="915"/>
      <c r="AG322" s="915"/>
      <c r="AH322" s="587"/>
      <c r="AI322" s="588"/>
      <c r="AJ322" s="588"/>
      <c r="AK322" s="588"/>
      <c r="AL322" s="588"/>
      <c r="AM322" s="588"/>
      <c r="AN322" s="588"/>
      <c r="AO322" s="588"/>
      <c r="AP322" s="588"/>
      <c r="AQ322" s="589"/>
    </row>
    <row r="323" spans="2:43" ht="20">
      <c r="B323" s="116"/>
      <c r="C323" s="586"/>
      <c r="D323" s="586"/>
      <c r="E323" s="586"/>
      <c r="F323" s="915"/>
      <c r="G323" s="915"/>
      <c r="H323" s="915"/>
      <c r="I323" s="915"/>
      <c r="J323" s="915"/>
      <c r="K323" s="915"/>
      <c r="L323" s="915"/>
      <c r="M323" s="915"/>
      <c r="N323" s="915"/>
      <c r="O323" s="915"/>
      <c r="P323" s="930"/>
      <c r="Q323" s="930"/>
      <c r="R323" s="915"/>
      <c r="S323" s="915"/>
      <c r="T323" s="915"/>
      <c r="U323" s="915"/>
      <c r="V323" s="915"/>
      <c r="W323" s="915"/>
      <c r="X323" s="915"/>
      <c r="Y323" s="915"/>
      <c r="Z323" s="915"/>
      <c r="AA323" s="915"/>
      <c r="AB323" s="915"/>
      <c r="AC323" s="915"/>
      <c r="AD323" s="586"/>
      <c r="AE323" s="915"/>
      <c r="AF323" s="915"/>
      <c r="AG323" s="915"/>
      <c r="AH323" s="587"/>
      <c r="AI323" s="588"/>
      <c r="AJ323" s="588"/>
      <c r="AK323" s="588"/>
      <c r="AL323" s="588"/>
      <c r="AM323" s="588"/>
      <c r="AN323" s="588"/>
      <c r="AO323" s="588"/>
      <c r="AP323" s="588"/>
      <c r="AQ323" s="589"/>
    </row>
    <row r="324" spans="2:43" ht="20">
      <c r="B324" s="116"/>
      <c r="C324" s="586"/>
      <c r="D324" s="586"/>
      <c r="E324" s="586"/>
      <c r="F324" s="915"/>
      <c r="G324" s="915"/>
      <c r="H324" s="915"/>
      <c r="I324" s="920"/>
      <c r="J324" s="920"/>
      <c r="K324" s="920"/>
      <c r="L324" s="920"/>
      <c r="M324" s="920"/>
      <c r="N324" s="915"/>
      <c r="O324" s="915"/>
      <c r="P324" s="915"/>
      <c r="Q324" s="915"/>
      <c r="R324" s="920"/>
      <c r="S324" s="920"/>
      <c r="T324" s="920"/>
      <c r="U324" s="920"/>
      <c r="V324" s="920"/>
      <c r="W324" s="915"/>
      <c r="X324" s="915"/>
      <c r="Y324" s="915"/>
      <c r="Z324" s="915"/>
      <c r="AA324" s="915"/>
      <c r="AB324" s="915"/>
      <c r="AC324" s="915"/>
      <c r="AD324" s="586"/>
      <c r="AE324" s="915"/>
      <c r="AF324" s="915"/>
      <c r="AG324" s="915"/>
      <c r="AH324" s="587"/>
      <c r="AI324" s="588"/>
      <c r="AJ324" s="588"/>
      <c r="AK324" s="588"/>
      <c r="AL324" s="588"/>
      <c r="AM324" s="588"/>
      <c r="AN324" s="588"/>
      <c r="AO324" s="588"/>
      <c r="AP324" s="588"/>
      <c r="AQ324" s="589"/>
    </row>
    <row r="325" spans="2:43" ht="21" thickBot="1">
      <c r="B325" s="116"/>
      <c r="C325" s="586"/>
      <c r="D325" s="586"/>
      <c r="E325" s="586"/>
      <c r="F325" s="915"/>
      <c r="G325" s="915"/>
      <c r="H325" s="915"/>
      <c r="I325" s="915"/>
      <c r="J325" s="915"/>
      <c r="K325" s="915"/>
      <c r="L325" s="915"/>
      <c r="M325" s="915"/>
      <c r="N325" s="915"/>
      <c r="O325" s="915"/>
      <c r="P325" s="915"/>
      <c r="Q325" s="915"/>
      <c r="R325" s="915"/>
      <c r="S325" s="915"/>
      <c r="T325" s="915"/>
      <c r="U325" s="915"/>
      <c r="V325" s="915"/>
      <c r="W325" s="915"/>
      <c r="X325" s="915"/>
      <c r="Y325" s="915"/>
      <c r="Z325" s="915"/>
      <c r="AA325" s="915"/>
      <c r="AB325" s="915"/>
      <c r="AC325" s="915"/>
      <c r="AD325" s="586"/>
      <c r="AE325" s="915"/>
      <c r="AF325" s="915"/>
      <c r="AG325" s="915"/>
      <c r="AH325" s="1212" t="s">
        <v>18</v>
      </c>
      <c r="AI325" s="1213"/>
      <c r="AJ325" s="1213"/>
      <c r="AK325" s="1213"/>
      <c r="AL325" s="1213"/>
      <c r="AM325" s="1213"/>
      <c r="AN325" s="1213"/>
      <c r="AO325" s="1213"/>
      <c r="AP325" s="1213"/>
      <c r="AQ325" s="1214"/>
    </row>
    <row r="326" spans="2:43" ht="21" thickBot="1">
      <c r="B326" s="116"/>
      <c r="C326" s="586"/>
      <c r="D326" s="586"/>
      <c r="E326" s="586"/>
      <c r="F326" s="915"/>
      <c r="G326" s="915"/>
      <c r="H326" s="915"/>
      <c r="I326" s="915"/>
      <c r="J326" s="915"/>
      <c r="K326" s="921"/>
      <c r="L326" s="915"/>
      <c r="M326" s="915"/>
      <c r="N326" s="915"/>
      <c r="O326" s="915"/>
      <c r="P326" s="915"/>
      <c r="Q326" s="931"/>
      <c r="R326" s="931"/>
      <c r="S326" s="922"/>
      <c r="T326" s="922"/>
      <c r="U326" s="923"/>
      <c r="V326" s="915"/>
      <c r="W326" s="915"/>
      <c r="X326" s="915"/>
      <c r="Y326" s="915"/>
      <c r="Z326" s="915"/>
      <c r="AA326" s="915"/>
      <c r="AB326" s="915"/>
      <c r="AC326" s="915"/>
      <c r="AD326" s="586"/>
      <c r="AE326" s="915"/>
      <c r="AF326" s="915"/>
      <c r="AG326" s="915"/>
      <c r="AH326" s="1206" t="s">
        <v>242</v>
      </c>
      <c r="AI326" s="1207"/>
      <c r="AJ326" s="1207"/>
      <c r="AK326" s="1207"/>
      <c r="AL326" s="1207"/>
      <c r="AM326" s="1207"/>
      <c r="AN326" s="1207"/>
      <c r="AO326" s="1207"/>
      <c r="AP326" s="1207"/>
      <c r="AQ326" s="1208"/>
    </row>
    <row r="327" spans="2:43" ht="20">
      <c r="B327" s="116"/>
      <c r="C327" s="586"/>
      <c r="D327" s="586"/>
      <c r="E327" s="586"/>
      <c r="F327" s="915"/>
      <c r="G327" s="915"/>
      <c r="H327" s="915"/>
      <c r="I327" s="915"/>
      <c r="J327" s="915"/>
      <c r="K327" s="915"/>
      <c r="L327" s="915"/>
      <c r="M327" s="915"/>
      <c r="N327" s="915"/>
      <c r="O327" s="915"/>
      <c r="P327" s="924"/>
      <c r="Q327" s="915"/>
      <c r="R327" s="915"/>
      <c r="S327" s="915"/>
      <c r="T327" s="915"/>
      <c r="U327" s="915"/>
      <c r="V327" s="915"/>
      <c r="W327" s="915"/>
      <c r="X327" s="915"/>
      <c r="Y327" s="915"/>
      <c r="Z327" s="915"/>
      <c r="AA327" s="915"/>
      <c r="AB327" s="915"/>
      <c r="AC327" s="915"/>
      <c r="AD327" s="586"/>
      <c r="AE327" s="915"/>
      <c r="AF327" s="915"/>
      <c r="AG327" s="915"/>
      <c r="AH327" s="1209" t="str">
        <f>INPUT!$C$13</f>
        <v>Kepala Desa</v>
      </c>
      <c r="AI327" s="1210"/>
      <c r="AJ327" s="1210"/>
      <c r="AK327" s="1210"/>
      <c r="AL327" s="1210"/>
      <c r="AM327" s="1210"/>
      <c r="AN327" s="1210"/>
      <c r="AO327" s="1210"/>
      <c r="AP327" s="1210"/>
      <c r="AQ327" s="1211"/>
    </row>
    <row r="328" spans="2:43" ht="20">
      <c r="B328" s="116"/>
      <c r="C328" s="586"/>
      <c r="D328" s="586"/>
      <c r="E328" s="586"/>
      <c r="F328" s="915"/>
      <c r="G328" s="915"/>
      <c r="H328" s="915"/>
      <c r="I328" s="915"/>
      <c r="J328" s="915"/>
      <c r="K328" s="915"/>
      <c r="L328" s="915"/>
      <c r="M328" s="915"/>
      <c r="N328" s="915"/>
      <c r="O328" s="915"/>
      <c r="P328" s="915"/>
      <c r="Q328" s="915"/>
      <c r="R328" s="915"/>
      <c r="S328" s="915"/>
      <c r="T328" s="915"/>
      <c r="U328" s="915"/>
      <c r="V328" s="915"/>
      <c r="W328" s="915"/>
      <c r="X328" s="915"/>
      <c r="Y328" s="915"/>
      <c r="Z328" s="915"/>
      <c r="AA328" s="915"/>
      <c r="AB328" s="915"/>
      <c r="AC328" s="915"/>
      <c r="AD328" s="586"/>
      <c r="AE328" s="915"/>
      <c r="AF328" s="915"/>
      <c r="AG328" s="915"/>
      <c r="AH328" s="587"/>
      <c r="AI328" s="588"/>
      <c r="AJ328" s="588"/>
      <c r="AK328" s="588"/>
      <c r="AL328" s="588"/>
      <c r="AM328" s="588"/>
      <c r="AN328" s="588"/>
      <c r="AO328" s="588"/>
      <c r="AP328" s="588"/>
      <c r="AQ328" s="589"/>
    </row>
    <row r="329" spans="2:43" ht="20">
      <c r="B329" s="116"/>
      <c r="C329" s="586"/>
      <c r="D329" s="586"/>
      <c r="E329" s="586"/>
      <c r="F329" s="915"/>
      <c r="G329" s="915"/>
      <c r="H329" s="915"/>
      <c r="I329" s="915"/>
      <c r="J329" s="915"/>
      <c r="K329" s="915"/>
      <c r="L329" s="915"/>
      <c r="M329" s="915"/>
      <c r="N329" s="915"/>
      <c r="O329" s="915"/>
      <c r="P329" s="915"/>
      <c r="Q329" s="915"/>
      <c r="R329" s="915"/>
      <c r="S329" s="915"/>
      <c r="T329" s="915"/>
      <c r="U329" s="915"/>
      <c r="V329" s="915"/>
      <c r="W329" s="915"/>
      <c r="X329" s="915"/>
      <c r="Y329" s="915"/>
      <c r="Z329" s="915"/>
      <c r="AA329" s="915"/>
      <c r="AB329" s="915"/>
      <c r="AC329" s="936"/>
      <c r="AD329" s="586"/>
      <c r="AE329" s="923"/>
      <c r="AF329" s="915"/>
      <c r="AG329" s="915"/>
      <c r="AH329" s="587"/>
      <c r="AI329" s="588"/>
      <c r="AJ329" s="588"/>
      <c r="AK329" s="588"/>
      <c r="AL329" s="588"/>
      <c r="AM329" s="588"/>
      <c r="AN329" s="588"/>
      <c r="AO329" s="588"/>
      <c r="AP329" s="588"/>
      <c r="AQ329" s="589"/>
    </row>
    <row r="330" spans="2:43" ht="20">
      <c r="B330" s="116"/>
      <c r="C330" s="586"/>
      <c r="D330" s="586"/>
      <c r="E330" s="586"/>
      <c r="F330" s="915"/>
      <c r="G330" s="915"/>
      <c r="H330" s="915"/>
      <c r="I330" s="915"/>
      <c r="J330" s="915"/>
      <c r="K330" s="915"/>
      <c r="L330" s="915"/>
      <c r="M330" s="915"/>
      <c r="W330" s="915"/>
      <c r="X330" s="915"/>
      <c r="Y330" s="915"/>
      <c r="Z330" s="915"/>
      <c r="AA330" s="915"/>
      <c r="AB330" s="915"/>
      <c r="AC330" s="915"/>
      <c r="AD330" s="586"/>
      <c r="AE330" s="915"/>
      <c r="AF330" s="915"/>
      <c r="AG330" s="915"/>
      <c r="AH330" s="1215" t="str">
        <f>INPUT!$M$13</f>
        <v>Ulfa Hidayah,SE</v>
      </c>
      <c r="AI330" s="1216"/>
      <c r="AJ330" s="1216"/>
      <c r="AK330" s="1216"/>
      <c r="AL330" s="1216"/>
      <c r="AM330" s="1216"/>
      <c r="AN330" s="1216"/>
      <c r="AO330" s="1216"/>
      <c r="AP330" s="1216"/>
      <c r="AQ330" s="1217"/>
    </row>
    <row r="331" spans="2:43" ht="21" thickBot="1">
      <c r="B331" s="116"/>
      <c r="C331" s="586"/>
      <c r="D331" s="586"/>
      <c r="E331" s="586"/>
      <c r="F331" s="915"/>
      <c r="G331" s="915"/>
      <c r="H331" s="915"/>
      <c r="I331" s="915"/>
      <c r="J331" s="915"/>
      <c r="K331" s="915"/>
      <c r="L331" s="915"/>
      <c r="M331" s="915"/>
      <c r="N331" s="925"/>
      <c r="O331" s="926"/>
      <c r="P331" s="926"/>
      <c r="Q331" s="926"/>
      <c r="R331" s="932"/>
      <c r="S331" s="933"/>
      <c r="T331" s="926"/>
      <c r="U331" s="915"/>
      <c r="V331" s="915"/>
      <c r="W331" s="915"/>
      <c r="X331" s="915"/>
      <c r="Y331" s="915"/>
      <c r="Z331" s="915"/>
      <c r="AA331" s="915"/>
      <c r="AB331" s="915"/>
      <c r="AC331" s="915"/>
      <c r="AD331" s="586"/>
      <c r="AE331" s="915"/>
      <c r="AF331" s="915"/>
      <c r="AG331" s="915"/>
      <c r="AH331" s="1218"/>
      <c r="AI331" s="1219"/>
      <c r="AJ331" s="1219"/>
      <c r="AK331" s="1219"/>
      <c r="AL331" s="1219"/>
      <c r="AM331" s="1219"/>
      <c r="AN331" s="1220"/>
      <c r="AO331" s="1220"/>
      <c r="AP331" s="1220"/>
      <c r="AQ331" s="1221"/>
    </row>
    <row r="332" spans="2:43" ht="15" thickBot="1">
      <c r="B332" s="937"/>
      <c r="C332" s="121"/>
      <c r="D332" s="121"/>
      <c r="E332" s="121"/>
      <c r="F332" s="121"/>
      <c r="G332" s="927"/>
      <c r="H332" s="927"/>
      <c r="I332" s="927"/>
      <c r="J332" s="927"/>
      <c r="K332" s="1222"/>
      <c r="L332" s="1222"/>
      <c r="M332" s="927"/>
      <c r="N332" s="927"/>
      <c r="O332" s="927"/>
      <c r="P332" s="927"/>
      <c r="Q332" s="927"/>
      <c r="R332" s="927"/>
      <c r="S332" s="927"/>
      <c r="T332" s="927"/>
      <c r="U332" s="927"/>
      <c r="V332" s="927"/>
      <c r="W332" s="927"/>
      <c r="X332" s="927"/>
      <c r="Y332" s="927"/>
      <c r="Z332" s="927"/>
      <c r="AA332" s="927"/>
      <c r="AB332" s="927"/>
      <c r="AC332" s="927"/>
      <c r="AD332" s="927"/>
      <c r="AE332" s="927"/>
      <c r="AF332" s="927"/>
      <c r="AG332" s="927"/>
      <c r="AH332" s="1206" t="s">
        <v>243</v>
      </c>
      <c r="AI332" s="1207"/>
      <c r="AJ332" s="1207"/>
      <c r="AK332" s="1207"/>
      <c r="AL332" s="1207"/>
      <c r="AM332" s="1207"/>
      <c r="AN332" s="1223"/>
      <c r="AO332" s="1223"/>
      <c r="AP332" s="1223"/>
      <c r="AQ332" s="1224"/>
    </row>
    <row r="333" spans="2:43" ht="14" thickBot="1"/>
    <row r="334" spans="2:43">
      <c r="B334" s="114"/>
      <c r="C334" s="115"/>
      <c r="D334" s="115"/>
      <c r="E334" s="115"/>
      <c r="F334" s="115"/>
      <c r="G334" s="115"/>
      <c r="H334" s="115"/>
      <c r="I334" s="115"/>
      <c r="J334" s="115"/>
      <c r="K334" s="115"/>
      <c r="L334" s="115"/>
      <c r="M334" s="115"/>
      <c r="N334" s="115"/>
      <c r="O334" s="122"/>
      <c r="P334" s="115"/>
      <c r="Q334" s="115"/>
      <c r="R334" s="115"/>
      <c r="S334" s="115"/>
      <c r="T334" s="115"/>
      <c r="U334" s="115"/>
      <c r="V334" s="115"/>
      <c r="W334" s="115"/>
      <c r="X334" s="115"/>
      <c r="Y334" s="115"/>
      <c r="Z334" s="115"/>
      <c r="AA334" s="115"/>
      <c r="AB334" s="115"/>
      <c r="AC334" s="115"/>
      <c r="AD334" s="115"/>
      <c r="AE334" s="115"/>
      <c r="AF334" s="115"/>
      <c r="AG334" s="115"/>
      <c r="AH334" s="124"/>
      <c r="AI334" s="125"/>
      <c r="AJ334" s="125"/>
      <c r="AK334" s="125"/>
      <c r="AL334" s="125"/>
      <c r="AM334" s="125"/>
      <c r="AN334" s="125"/>
      <c r="AO334" s="125"/>
      <c r="AP334" s="125"/>
      <c r="AQ334" s="127"/>
    </row>
    <row r="335" spans="2:43" ht="20">
      <c r="B335" s="116"/>
      <c r="C335" s="586"/>
      <c r="D335" s="117"/>
      <c r="E335" s="586"/>
      <c r="F335" s="118"/>
      <c r="G335" s="915"/>
      <c r="H335" s="915"/>
      <c r="I335" s="915"/>
      <c r="J335" s="915"/>
      <c r="K335" s="915"/>
      <c r="L335" s="915"/>
      <c r="M335" s="915"/>
      <c r="N335" s="915"/>
      <c r="O335" s="915"/>
      <c r="P335" s="915"/>
      <c r="Q335" s="915"/>
      <c r="R335" s="915"/>
      <c r="S335" s="915"/>
      <c r="T335" s="915"/>
      <c r="U335" s="915"/>
      <c r="V335" s="915"/>
      <c r="W335" s="915"/>
      <c r="X335" s="915"/>
      <c r="Y335" s="915"/>
      <c r="Z335" s="916"/>
      <c r="AA335" s="915"/>
      <c r="AB335" s="915"/>
      <c r="AC335" s="915"/>
      <c r="AD335" s="915"/>
      <c r="AE335" s="915"/>
      <c r="AF335" s="915"/>
      <c r="AG335" s="915"/>
      <c r="AH335" s="126"/>
      <c r="AI335" s="123"/>
      <c r="AJ335" s="123"/>
      <c r="AK335" s="123"/>
      <c r="AL335" s="123"/>
      <c r="AM335" s="123"/>
      <c r="AN335" s="123"/>
      <c r="AO335" s="123"/>
      <c r="AP335" s="123"/>
      <c r="AQ335" s="128"/>
    </row>
    <row r="336" spans="2:43" ht="21" thickBot="1">
      <c r="B336" s="116"/>
      <c r="C336" s="586"/>
      <c r="D336" s="586"/>
      <c r="E336" s="586"/>
      <c r="F336" s="915"/>
      <c r="G336" s="915"/>
      <c r="H336" s="915"/>
      <c r="I336" s="915"/>
      <c r="J336" s="915"/>
      <c r="K336" s="915"/>
      <c r="L336" s="915"/>
      <c r="M336" s="915"/>
      <c r="N336" s="915">
        <f>TOS.LANTAI!$M$31</f>
        <v>0</v>
      </c>
      <c r="O336" s="915"/>
      <c r="P336" s="915"/>
      <c r="Q336" s="915"/>
      <c r="R336" s="915"/>
      <c r="S336" s="915"/>
      <c r="T336" s="915"/>
      <c r="U336" s="915"/>
      <c r="V336" s="915">
        <f>TOS.LANTAI!$S$31</f>
        <v>0</v>
      </c>
      <c r="W336" s="915"/>
      <c r="X336" s="915"/>
      <c r="Y336" s="915"/>
      <c r="Z336" s="915"/>
      <c r="AA336" s="915"/>
      <c r="AB336" s="915"/>
      <c r="AC336" s="915"/>
      <c r="AD336" s="586"/>
      <c r="AE336" s="915"/>
      <c r="AF336" s="915"/>
      <c r="AG336" s="915"/>
      <c r="AH336" s="126"/>
      <c r="AI336" s="123"/>
      <c r="AJ336" s="123"/>
      <c r="AK336" s="123"/>
      <c r="AL336" s="123"/>
      <c r="AM336" s="123"/>
      <c r="AN336" s="129"/>
      <c r="AO336" s="129"/>
      <c r="AP336" s="129"/>
      <c r="AQ336" s="934"/>
    </row>
    <row r="337" spans="2:43" ht="21" thickBot="1">
      <c r="B337" s="116"/>
      <c r="C337" s="586"/>
      <c r="D337" s="586"/>
      <c r="E337" s="586"/>
      <c r="F337" s="915"/>
      <c r="G337" s="915"/>
      <c r="H337" s="915"/>
      <c r="I337" s="915"/>
      <c r="J337" s="915"/>
      <c r="K337" s="915"/>
      <c r="L337" s="915"/>
      <c r="M337" s="915"/>
      <c r="N337" s="915"/>
      <c r="O337" s="915"/>
      <c r="P337" s="915"/>
      <c r="Q337" s="915"/>
      <c r="R337" s="915"/>
      <c r="S337" s="915"/>
      <c r="T337" s="915"/>
      <c r="U337" s="915"/>
      <c r="V337" s="915"/>
      <c r="W337" s="915"/>
      <c r="X337" s="915"/>
      <c r="Y337" s="915"/>
      <c r="Z337" s="915"/>
      <c r="AA337" s="915"/>
      <c r="AB337" s="915"/>
      <c r="AC337" s="915"/>
      <c r="AD337" s="586"/>
      <c r="AE337" s="915"/>
      <c r="AF337" s="915"/>
      <c r="AG337" s="915"/>
      <c r="AH337" s="1240" t="str">
        <f>INPUT!C238&amp;" "&amp;INPUT!M238</f>
        <v xml:space="preserve"> </v>
      </c>
      <c r="AI337" s="1241"/>
      <c r="AJ337" s="1241"/>
      <c r="AK337" s="1241"/>
      <c r="AL337" s="1241"/>
      <c r="AM337" s="1241"/>
      <c r="AN337" s="1223"/>
      <c r="AO337" s="1223"/>
      <c r="AP337" s="1223"/>
      <c r="AQ337" s="1224"/>
    </row>
    <row r="338" spans="2:43" ht="22" thickBot="1">
      <c r="B338" s="116"/>
      <c r="C338" s="586"/>
      <c r="D338" s="586"/>
      <c r="E338" s="586"/>
      <c r="F338" s="935"/>
      <c r="G338" s="935"/>
      <c r="H338" s="935"/>
      <c r="I338" s="935"/>
      <c r="J338" s="935"/>
      <c r="K338" s="935"/>
      <c r="L338" s="935"/>
      <c r="M338" s="935"/>
      <c r="N338" s="935"/>
      <c r="O338" s="935"/>
      <c r="P338" s="935"/>
      <c r="Q338" s="935"/>
      <c r="R338" s="935"/>
      <c r="S338" s="935"/>
      <c r="T338" s="935"/>
      <c r="U338" s="935"/>
      <c r="V338" s="935"/>
      <c r="W338" s="935"/>
      <c r="X338" s="935"/>
      <c r="Y338" s="935"/>
      <c r="Z338" s="935"/>
      <c r="AA338" s="935"/>
      <c r="AB338" s="935"/>
      <c r="AC338" s="915"/>
      <c r="AD338" s="586"/>
      <c r="AE338" s="915"/>
      <c r="AF338" s="915"/>
      <c r="AG338" s="915"/>
      <c r="AH338" s="1240" t="str">
        <f>INPUT!$C$7&amp;" "&amp;INPUT!$M$7</f>
        <v>Kabupaten Monokwari</v>
      </c>
      <c r="AI338" s="1241"/>
      <c r="AJ338" s="1241"/>
      <c r="AK338" s="1241"/>
      <c r="AL338" s="1241"/>
      <c r="AM338" s="1241"/>
      <c r="AN338" s="1223"/>
      <c r="AO338" s="1223"/>
      <c r="AP338" s="1223"/>
      <c r="AQ338" s="1224"/>
    </row>
    <row r="339" spans="2:43" ht="22" thickBot="1">
      <c r="B339" s="116"/>
      <c r="C339" s="586"/>
      <c r="D339" s="586"/>
      <c r="E339" s="119"/>
      <c r="F339" s="935"/>
      <c r="G339" s="935"/>
      <c r="H339" s="935"/>
      <c r="I339" s="935"/>
      <c r="J339" s="935"/>
      <c r="K339" s="935"/>
      <c r="L339" s="935"/>
      <c r="M339" s="935"/>
      <c r="N339" s="935"/>
      <c r="O339" s="935"/>
      <c r="P339" s="935"/>
      <c r="Q339" s="935"/>
      <c r="R339" s="935"/>
      <c r="S339" s="935"/>
      <c r="T339" s="935"/>
      <c r="U339" s="935"/>
      <c r="V339" s="935"/>
      <c r="W339" s="935"/>
      <c r="X339" s="935"/>
      <c r="Y339" s="935"/>
      <c r="Z339" s="935"/>
      <c r="AA339" s="935"/>
      <c r="AB339" s="935"/>
      <c r="AC339" s="915"/>
      <c r="AD339" s="586"/>
      <c r="AE339" s="915"/>
      <c r="AF339" s="915"/>
      <c r="AG339" s="915"/>
      <c r="AH339" s="1240" t="str">
        <f>INPUT!$C$8&amp;" "&amp;INPUT!$M$8</f>
        <v>Kecamatan aaaaa</v>
      </c>
      <c r="AI339" s="1241"/>
      <c r="AJ339" s="1241"/>
      <c r="AK339" s="1241"/>
      <c r="AL339" s="1241"/>
      <c r="AM339" s="1241"/>
      <c r="AN339" s="1242"/>
      <c r="AO339" s="1242"/>
      <c r="AP339" s="1242"/>
      <c r="AQ339" s="1243"/>
    </row>
    <row r="340" spans="2:43" ht="21">
      <c r="B340" s="116"/>
      <c r="C340" s="586"/>
      <c r="D340" s="586"/>
      <c r="E340" s="586"/>
      <c r="F340" s="935"/>
      <c r="G340" s="935"/>
      <c r="H340" s="935"/>
      <c r="I340" s="935"/>
      <c r="J340" s="935"/>
      <c r="K340" s="935"/>
      <c r="L340" s="935"/>
      <c r="M340" s="935"/>
      <c r="N340" s="935"/>
      <c r="O340" s="935"/>
      <c r="P340" s="935"/>
      <c r="Q340" s="935"/>
      <c r="R340" s="935"/>
      <c r="S340" s="935"/>
      <c r="T340" s="935"/>
      <c r="U340" s="935"/>
      <c r="V340" s="935"/>
      <c r="W340" s="935"/>
      <c r="X340" s="935"/>
      <c r="Y340" s="935"/>
      <c r="Z340" s="935"/>
      <c r="AA340" s="935"/>
      <c r="AB340" s="935"/>
      <c r="AC340" s="915"/>
      <c r="AD340" s="586"/>
      <c r="AE340" s="915"/>
      <c r="AF340" s="915"/>
      <c r="AG340" s="915"/>
      <c r="AH340" s="1225" t="s">
        <v>236</v>
      </c>
      <c r="AI340" s="1226"/>
      <c r="AJ340" s="1226"/>
      <c r="AK340" s="1226"/>
      <c r="AL340" s="1226"/>
      <c r="AM340" s="1226"/>
      <c r="AN340" s="1244"/>
      <c r="AO340" s="1244"/>
      <c r="AP340" s="1244"/>
      <c r="AQ340" s="1245"/>
    </row>
    <row r="341" spans="2:43" ht="22" thickBot="1">
      <c r="B341" s="116"/>
      <c r="C341" s="586"/>
      <c r="D341" s="586"/>
      <c r="E341" s="586"/>
      <c r="F341" s="935"/>
      <c r="G341" s="935"/>
      <c r="H341" s="935"/>
      <c r="I341" s="935"/>
      <c r="J341" s="935"/>
      <c r="K341" s="935"/>
      <c r="L341" s="935"/>
      <c r="M341" s="935"/>
      <c r="N341" s="935"/>
      <c r="O341" s="935"/>
      <c r="P341" s="935"/>
      <c r="Q341" s="935"/>
      <c r="R341" s="935"/>
      <c r="S341" s="935"/>
      <c r="T341" s="935"/>
      <c r="U341" s="935"/>
      <c r="V341" s="935"/>
      <c r="W341" s="935"/>
      <c r="X341" s="935"/>
      <c r="Y341" s="935"/>
      <c r="Z341" s="935"/>
      <c r="AA341" s="935"/>
      <c r="AB341" s="935"/>
      <c r="AC341" s="915"/>
      <c r="AD341" s="586"/>
      <c r="AE341" s="915"/>
      <c r="AF341" s="915"/>
      <c r="AG341" s="915"/>
      <c r="AH341" s="1228" t="str">
        <f>INPUT!$M$9</f>
        <v>bbb</v>
      </c>
      <c r="AI341" s="1229"/>
      <c r="AJ341" s="1229"/>
      <c r="AK341" s="1229"/>
      <c r="AL341" s="1229"/>
      <c r="AM341" s="1229"/>
      <c r="AN341" s="1229"/>
      <c r="AO341" s="1229"/>
      <c r="AP341" s="1229"/>
      <c r="AQ341" s="1230"/>
    </row>
    <row r="342" spans="2:43" ht="21">
      <c r="B342" s="116"/>
      <c r="C342" s="586"/>
      <c r="D342" s="586"/>
      <c r="E342" s="586"/>
      <c r="F342" s="935"/>
      <c r="G342" s="935">
        <f>TOS.LANTAI!$F$40</f>
        <v>0</v>
      </c>
      <c r="H342" s="935"/>
      <c r="I342" s="935"/>
      <c r="J342" s="935"/>
      <c r="K342" s="935"/>
      <c r="L342" s="935"/>
      <c r="M342" s="935"/>
      <c r="N342" s="935"/>
      <c r="O342" s="935"/>
      <c r="P342" s="935"/>
      <c r="Q342" s="935"/>
      <c r="R342" s="935"/>
      <c r="S342" s="935"/>
      <c r="T342" s="935"/>
      <c r="U342" s="935"/>
      <c r="V342" s="935"/>
      <c r="W342" s="935"/>
      <c r="X342" s="935"/>
      <c r="Y342" s="935"/>
      <c r="Z342" s="935"/>
      <c r="AA342" s="935">
        <f>TOS.LANTAI!$Y$40</f>
        <v>0</v>
      </c>
      <c r="AC342" s="915"/>
      <c r="AD342" s="586"/>
      <c r="AE342" s="915"/>
      <c r="AF342" s="915"/>
      <c r="AG342" s="915"/>
      <c r="AH342" s="1225" t="s">
        <v>237</v>
      </c>
      <c r="AI342" s="1226"/>
      <c r="AJ342" s="1226"/>
      <c r="AK342" s="1226"/>
      <c r="AL342" s="1226"/>
      <c r="AM342" s="1226"/>
      <c r="AN342" s="1244"/>
      <c r="AO342" s="1244"/>
      <c r="AP342" s="1244"/>
      <c r="AQ342" s="1245"/>
    </row>
    <row r="343" spans="2:43" ht="22" thickBot="1">
      <c r="B343" s="116"/>
      <c r="C343" s="586"/>
      <c r="D343" s="586"/>
      <c r="E343" s="586"/>
      <c r="F343" s="935"/>
      <c r="G343" s="935"/>
      <c r="H343" s="935"/>
      <c r="I343" s="935"/>
      <c r="J343" s="935"/>
      <c r="K343" s="935"/>
      <c r="L343" s="935"/>
      <c r="M343" s="935"/>
      <c r="N343" s="935"/>
      <c r="O343" s="935"/>
      <c r="P343" s="935"/>
      <c r="Q343" s="935"/>
      <c r="R343" s="935"/>
      <c r="S343" s="935"/>
      <c r="T343" s="935"/>
      <c r="U343" s="935"/>
      <c r="V343" s="935"/>
      <c r="W343" s="935"/>
      <c r="X343" s="935"/>
      <c r="Y343" s="935"/>
      <c r="Z343" s="935"/>
      <c r="AA343" s="935"/>
      <c r="AC343" s="915"/>
      <c r="AD343" s="586"/>
      <c r="AE343" s="915"/>
      <c r="AF343" s="915"/>
      <c r="AG343" s="915"/>
      <c r="AH343" s="1228" t="str">
        <f>INPUT!$M$19</f>
        <v>Rumah Sehat</v>
      </c>
      <c r="AI343" s="1229"/>
      <c r="AJ343" s="1229"/>
      <c r="AK343" s="1229"/>
      <c r="AL343" s="1229"/>
      <c r="AM343" s="1229"/>
      <c r="AN343" s="1220"/>
      <c r="AO343" s="1220"/>
      <c r="AP343" s="1220"/>
      <c r="AQ343" s="1221"/>
    </row>
    <row r="344" spans="2:43" ht="21">
      <c r="B344" s="116"/>
      <c r="C344" s="586"/>
      <c r="D344" s="586"/>
      <c r="E344" s="586"/>
      <c r="F344" s="935"/>
      <c r="G344" s="935"/>
      <c r="H344" s="935"/>
      <c r="I344" s="935"/>
      <c r="J344" s="935"/>
      <c r="K344" s="935"/>
      <c r="L344" s="935"/>
      <c r="M344" s="935"/>
      <c r="N344" s="935"/>
      <c r="O344" s="935"/>
      <c r="P344" s="935"/>
      <c r="Q344" s="935"/>
      <c r="R344" s="935"/>
      <c r="S344" s="935"/>
      <c r="T344" s="935"/>
      <c r="U344" s="935"/>
      <c r="V344" s="935"/>
      <c r="W344" s="935"/>
      <c r="X344" s="935"/>
      <c r="Y344" s="935"/>
      <c r="Z344" s="935"/>
      <c r="AA344" s="935"/>
      <c r="AC344" s="915"/>
      <c r="AD344" s="586"/>
      <c r="AE344" s="915"/>
      <c r="AF344" s="915"/>
      <c r="AG344" s="915"/>
      <c r="AH344" s="1225" t="s">
        <v>127</v>
      </c>
      <c r="AI344" s="1226"/>
      <c r="AJ344" s="1226"/>
      <c r="AK344" s="1226"/>
      <c r="AL344" s="1226"/>
      <c r="AM344" s="1226"/>
      <c r="AN344" s="1226"/>
      <c r="AO344" s="1226"/>
      <c r="AP344" s="1226"/>
      <c r="AQ344" s="1227"/>
    </row>
    <row r="345" spans="2:43" ht="22" thickBot="1">
      <c r="B345" s="116"/>
      <c r="C345" s="586"/>
      <c r="D345" s="586"/>
      <c r="E345" s="586"/>
      <c r="F345" s="935"/>
      <c r="G345" s="935"/>
      <c r="H345" s="935"/>
      <c r="I345" s="935"/>
      <c r="J345" s="935"/>
      <c r="K345" s="935"/>
      <c r="L345" s="935"/>
      <c r="M345" s="935"/>
      <c r="N345" s="935"/>
      <c r="O345" s="935"/>
      <c r="P345" s="935"/>
      <c r="Q345" s="935"/>
      <c r="R345" s="935"/>
      <c r="S345" s="935"/>
      <c r="T345" s="935"/>
      <c r="U345" s="935"/>
      <c r="V345" s="935"/>
      <c r="W345" s="935"/>
      <c r="X345" s="935"/>
      <c r="Y345" s="935"/>
      <c r="Z345" s="935"/>
      <c r="AA345" s="935"/>
      <c r="AC345" s="915"/>
      <c r="AD345" s="586"/>
      <c r="AE345" s="915"/>
      <c r="AF345" s="915"/>
      <c r="AG345" s="915"/>
      <c r="AH345" s="1228" t="str">
        <f>INPUT!$M$10</f>
        <v>Dusun…</v>
      </c>
      <c r="AI345" s="1229"/>
      <c r="AJ345" s="1229"/>
      <c r="AK345" s="1229"/>
      <c r="AL345" s="1229"/>
      <c r="AM345" s="1229"/>
      <c r="AN345" s="1229"/>
      <c r="AO345" s="1229"/>
      <c r="AP345" s="1229"/>
      <c r="AQ345" s="1230"/>
    </row>
    <row r="346" spans="2:43" ht="21">
      <c r="B346" s="116"/>
      <c r="C346" s="586"/>
      <c r="D346" s="586"/>
      <c r="E346" s="586"/>
      <c r="F346" s="935"/>
      <c r="G346" s="935"/>
      <c r="H346" s="935"/>
      <c r="I346" s="935"/>
      <c r="J346" s="935"/>
      <c r="K346" s="935"/>
      <c r="L346" s="935"/>
      <c r="M346" s="935"/>
      <c r="N346" s="935"/>
      <c r="O346" s="935"/>
      <c r="P346" s="935"/>
      <c r="Q346" s="935"/>
      <c r="R346" s="935"/>
      <c r="S346" s="935"/>
      <c r="T346" s="935"/>
      <c r="U346" s="935"/>
      <c r="V346" s="935"/>
      <c r="W346" s="935"/>
      <c r="X346" s="935"/>
      <c r="Y346" s="935"/>
      <c r="Z346" s="935"/>
      <c r="AA346" s="935"/>
      <c r="AC346" s="915"/>
      <c r="AD346" s="586"/>
      <c r="AE346" s="915"/>
      <c r="AF346" s="915"/>
      <c r="AG346" s="915"/>
      <c r="AH346" s="1225" t="s">
        <v>238</v>
      </c>
      <c r="AI346" s="1226"/>
      <c r="AJ346" s="1226"/>
      <c r="AK346" s="1226"/>
      <c r="AL346" s="1226"/>
      <c r="AM346" s="1226"/>
      <c r="AN346" s="1231"/>
      <c r="AO346" s="1231"/>
      <c r="AP346" s="1231"/>
      <c r="AQ346" s="1232"/>
    </row>
    <row r="347" spans="2:43" ht="22" thickBot="1">
      <c r="B347" s="116"/>
      <c r="C347" s="586"/>
      <c r="D347" s="586"/>
      <c r="E347" s="586"/>
      <c r="F347" s="935"/>
      <c r="G347" s="935"/>
      <c r="H347" s="935"/>
      <c r="I347" s="935"/>
      <c r="J347" s="935"/>
      <c r="K347" s="935"/>
      <c r="L347" s="935"/>
      <c r="M347" s="935"/>
      <c r="N347" s="935"/>
      <c r="O347" s="935"/>
      <c r="P347" s="935"/>
      <c r="Q347" s="935"/>
      <c r="R347" s="935"/>
      <c r="S347" s="935"/>
      <c r="T347" s="935"/>
      <c r="U347" s="935"/>
      <c r="V347" s="935"/>
      <c r="W347" s="935"/>
      <c r="X347" s="935"/>
      <c r="Y347" s="935"/>
      <c r="Z347" s="935"/>
      <c r="AA347" s="935"/>
      <c r="AC347" s="915"/>
      <c r="AD347" s="586"/>
      <c r="AE347" s="915"/>
      <c r="AF347" s="915"/>
      <c r="AG347" s="915"/>
      <c r="AH347" s="1233" t="s">
        <v>625</v>
      </c>
      <c r="AI347" s="1234"/>
      <c r="AJ347" s="1234"/>
      <c r="AK347" s="1234"/>
      <c r="AL347" s="1234"/>
      <c r="AM347" s="1234"/>
      <c r="AN347" s="1235"/>
      <c r="AO347" s="1235"/>
      <c r="AP347" s="1235"/>
      <c r="AQ347" s="1236"/>
    </row>
    <row r="348" spans="2:43" ht="22" thickBot="1">
      <c r="B348" s="116"/>
      <c r="C348" s="586"/>
      <c r="D348" s="586"/>
      <c r="E348" s="586"/>
      <c r="F348" s="935"/>
      <c r="G348" s="935"/>
      <c r="H348" s="935"/>
      <c r="I348" s="935"/>
      <c r="J348" s="935"/>
      <c r="K348" s="935"/>
      <c r="L348" s="935"/>
      <c r="M348" s="935"/>
      <c r="N348" s="935"/>
      <c r="O348" s="935"/>
      <c r="P348" s="935"/>
      <c r="Q348" s="935"/>
      <c r="R348" s="935"/>
      <c r="S348" s="935"/>
      <c r="T348" s="935"/>
      <c r="U348" s="935"/>
      <c r="V348" s="935"/>
      <c r="W348" s="935"/>
      <c r="X348" s="935"/>
      <c r="Y348" s="935"/>
      <c r="Z348" s="935"/>
      <c r="AA348" s="935">
        <f>TOS.LANTAI!$Y$46</f>
        <v>0</v>
      </c>
      <c r="AC348" s="915"/>
      <c r="AD348" s="586"/>
      <c r="AE348" s="915"/>
      <c r="AF348" s="915"/>
      <c r="AG348" s="915"/>
      <c r="AH348" s="1206" t="s">
        <v>239</v>
      </c>
      <c r="AI348" s="1207"/>
      <c r="AJ348" s="1207"/>
      <c r="AK348" s="1207"/>
      <c r="AL348" s="1207"/>
      <c r="AM348" s="1207"/>
      <c r="AN348" s="1207"/>
      <c r="AO348" s="1207"/>
      <c r="AP348" s="1207"/>
      <c r="AQ348" s="1208"/>
    </row>
    <row r="349" spans="2:43" ht="21">
      <c r="B349" s="116"/>
      <c r="C349" s="586"/>
      <c r="D349" s="586"/>
      <c r="E349" s="586"/>
      <c r="F349" s="935"/>
      <c r="G349" s="935">
        <f>TOS.LANTAI!$F$47</f>
        <v>0</v>
      </c>
      <c r="H349" s="935"/>
      <c r="I349" s="935"/>
      <c r="J349" s="935"/>
      <c r="K349" s="935"/>
      <c r="L349" s="935"/>
      <c r="M349" s="935"/>
      <c r="N349" s="935"/>
      <c r="O349" s="935"/>
      <c r="P349" s="935"/>
      <c r="Q349" s="935"/>
      <c r="R349" s="935"/>
      <c r="S349" s="935"/>
      <c r="T349" s="935"/>
      <c r="U349" s="935"/>
      <c r="V349" s="935"/>
      <c r="W349" s="935"/>
      <c r="X349" s="935"/>
      <c r="Y349" s="935"/>
      <c r="Z349" s="935"/>
      <c r="AA349" s="935"/>
      <c r="AC349" s="915"/>
      <c r="AD349" s="586"/>
      <c r="AE349" s="915"/>
      <c r="AF349" s="915"/>
      <c r="AG349" s="915"/>
      <c r="AH349" s="1209" t="s">
        <v>240</v>
      </c>
      <c r="AI349" s="1210"/>
      <c r="AJ349" s="1210"/>
      <c r="AK349" s="1210"/>
      <c r="AL349" s="1210"/>
      <c r="AM349" s="1209" t="s">
        <v>19</v>
      </c>
      <c r="AN349" s="1210"/>
      <c r="AO349" s="1210"/>
      <c r="AP349" s="1210"/>
      <c r="AQ349" s="1211"/>
    </row>
    <row r="350" spans="2:43" ht="21">
      <c r="B350" s="116"/>
      <c r="C350" s="586"/>
      <c r="D350" s="586"/>
      <c r="E350" s="586"/>
      <c r="F350" s="935"/>
      <c r="G350" s="935"/>
      <c r="H350" s="935"/>
      <c r="I350" s="935"/>
      <c r="J350" s="935"/>
      <c r="K350" s="935"/>
      <c r="L350" s="935"/>
      <c r="M350" s="935"/>
      <c r="N350" s="935"/>
      <c r="O350" s="935"/>
      <c r="P350" s="935"/>
      <c r="Q350" s="935"/>
      <c r="R350" s="935"/>
      <c r="S350" s="935"/>
      <c r="T350" s="935"/>
      <c r="U350" s="935"/>
      <c r="V350" s="935"/>
      <c r="W350" s="935"/>
      <c r="X350" s="935"/>
      <c r="Y350" s="935"/>
      <c r="Z350" s="935"/>
      <c r="AA350" s="935"/>
      <c r="AC350" s="915"/>
      <c r="AD350" s="586"/>
      <c r="AE350" s="915"/>
      <c r="AF350" s="915"/>
      <c r="AG350" s="915"/>
      <c r="AH350" s="587"/>
      <c r="AI350" s="588"/>
      <c r="AJ350" s="588"/>
      <c r="AK350" s="588"/>
      <c r="AL350" s="588"/>
      <c r="AM350" s="587"/>
      <c r="AN350" s="588"/>
      <c r="AO350" s="588"/>
      <c r="AP350" s="588"/>
      <c r="AQ350" s="589"/>
    </row>
    <row r="351" spans="2:43" ht="21">
      <c r="B351" s="116"/>
      <c r="C351" s="586"/>
      <c r="D351" s="586"/>
      <c r="E351" s="586"/>
      <c r="F351" s="935"/>
      <c r="G351" s="935"/>
      <c r="H351" s="935"/>
      <c r="I351" s="935"/>
      <c r="J351" s="935"/>
      <c r="K351" s="935"/>
      <c r="L351" s="935"/>
      <c r="M351" s="935"/>
      <c r="N351" s="935"/>
      <c r="O351" s="935"/>
      <c r="P351" s="935"/>
      <c r="Q351" s="935"/>
      <c r="R351" s="935"/>
      <c r="S351" s="935"/>
      <c r="T351" s="935"/>
      <c r="U351" s="935"/>
      <c r="V351" s="935"/>
      <c r="W351" s="935"/>
      <c r="X351" s="935"/>
      <c r="Y351" s="935"/>
      <c r="Z351" s="935"/>
      <c r="AA351" s="935">
        <f>TOS.LANTAI!$Y$50</f>
        <v>0</v>
      </c>
      <c r="AC351" s="915"/>
      <c r="AD351" s="586"/>
      <c r="AE351" s="915"/>
      <c r="AF351" s="915"/>
      <c r="AG351" s="915"/>
      <c r="AH351" s="587"/>
      <c r="AI351" s="588"/>
      <c r="AJ351" s="588"/>
      <c r="AK351" s="588"/>
      <c r="AL351" s="588"/>
      <c r="AM351" s="587"/>
      <c r="AN351" s="588"/>
      <c r="AO351" s="588"/>
      <c r="AP351" s="588"/>
      <c r="AQ351" s="589"/>
    </row>
    <row r="352" spans="2:43" ht="22" thickBot="1">
      <c r="B352" s="120"/>
      <c r="C352" s="586"/>
      <c r="D352" s="586"/>
      <c r="E352" s="586"/>
      <c r="F352" s="935"/>
      <c r="G352" s="935"/>
      <c r="H352" s="935"/>
      <c r="I352" s="935"/>
      <c r="J352" s="935"/>
      <c r="K352" s="935"/>
      <c r="L352" s="935"/>
      <c r="M352" s="935"/>
      <c r="N352" s="935"/>
      <c r="O352" s="935"/>
      <c r="P352" s="935"/>
      <c r="Q352" s="935"/>
      <c r="R352" s="935"/>
      <c r="S352" s="935"/>
      <c r="T352" s="935"/>
      <c r="U352" s="935"/>
      <c r="V352" s="935"/>
      <c r="W352" s="935"/>
      <c r="X352" s="935"/>
      <c r="Y352" s="935"/>
      <c r="Z352" s="935"/>
      <c r="AA352" s="935"/>
      <c r="AB352" s="935"/>
      <c r="AC352" s="915"/>
      <c r="AD352" s="586"/>
      <c r="AE352" s="915"/>
      <c r="AF352" s="915"/>
      <c r="AG352" s="915"/>
      <c r="AH352" s="1237" t="str">
        <f>INPUT!$M$16</f>
        <v>Supriono</v>
      </c>
      <c r="AI352" s="1238"/>
      <c r="AJ352" s="1238"/>
      <c r="AK352" s="1238"/>
      <c r="AL352" s="1238"/>
      <c r="AM352" s="1237" t="str">
        <f>INPUT!$M$15</f>
        <v>Sujito</v>
      </c>
      <c r="AN352" s="1238"/>
      <c r="AO352" s="1238"/>
      <c r="AP352" s="1238"/>
      <c r="AQ352" s="1239"/>
    </row>
    <row r="353" spans="2:43" ht="22" thickBot="1">
      <c r="B353" s="116"/>
      <c r="C353" s="586"/>
      <c r="D353" s="586"/>
      <c r="E353" s="586"/>
      <c r="F353" s="935"/>
      <c r="G353" s="935"/>
      <c r="H353" s="935"/>
      <c r="I353" s="935"/>
      <c r="J353" s="935"/>
      <c r="K353" s="935"/>
      <c r="L353" s="935"/>
      <c r="M353" s="935"/>
      <c r="N353" s="935"/>
      <c r="O353" s="935"/>
      <c r="P353" s="935"/>
      <c r="Q353" s="935"/>
      <c r="R353" s="935"/>
      <c r="S353" s="935"/>
      <c r="T353" s="935"/>
      <c r="U353" s="935"/>
      <c r="V353" s="935"/>
      <c r="W353" s="935"/>
      <c r="X353" s="935"/>
      <c r="Y353" s="935"/>
      <c r="Z353" s="935"/>
      <c r="AA353" s="935"/>
      <c r="AB353" s="935"/>
      <c r="AC353" s="915"/>
      <c r="AD353" s="586"/>
      <c r="AE353" s="915"/>
      <c r="AF353" s="915"/>
      <c r="AG353" s="915"/>
      <c r="AH353" s="1206" t="s">
        <v>241</v>
      </c>
      <c r="AI353" s="1207"/>
      <c r="AJ353" s="1207"/>
      <c r="AK353" s="1207"/>
      <c r="AL353" s="1207"/>
      <c r="AM353" s="1207"/>
      <c r="AN353" s="1207"/>
      <c r="AO353" s="1207"/>
      <c r="AP353" s="1207"/>
      <c r="AQ353" s="1208"/>
    </row>
    <row r="354" spans="2:43" ht="20">
      <c r="B354" s="116"/>
      <c r="C354" s="586"/>
      <c r="D354" s="586"/>
      <c r="E354" s="586"/>
      <c r="F354" s="915"/>
      <c r="G354" s="915"/>
      <c r="H354" s="915"/>
      <c r="I354" s="915"/>
      <c r="J354" s="915"/>
      <c r="K354" s="915"/>
      <c r="L354" s="915"/>
      <c r="M354" s="915"/>
      <c r="N354" s="915"/>
      <c r="O354" s="915"/>
      <c r="P354" s="915"/>
      <c r="Q354" s="915"/>
      <c r="R354" s="915"/>
      <c r="S354" s="915"/>
      <c r="T354" s="915"/>
      <c r="U354" s="915"/>
      <c r="V354" s="915"/>
      <c r="W354" s="915"/>
      <c r="X354" s="915"/>
      <c r="Y354" s="915"/>
      <c r="Z354" s="915"/>
      <c r="AA354" s="915"/>
      <c r="AB354" s="915"/>
      <c r="AC354" s="915"/>
      <c r="AD354" s="586"/>
      <c r="AE354" s="915"/>
      <c r="AF354" s="915"/>
      <c r="AG354" s="915"/>
      <c r="AH354" s="1209" t="str">
        <f>INPUT!$C$14</f>
        <v>Tenaga Ahli Teknik</v>
      </c>
      <c r="AI354" s="1210"/>
      <c r="AJ354" s="1210"/>
      <c r="AK354" s="1210"/>
      <c r="AL354" s="1210"/>
      <c r="AM354" s="1210"/>
      <c r="AN354" s="1210"/>
      <c r="AO354" s="1210"/>
      <c r="AP354" s="1210"/>
      <c r="AQ354" s="1211"/>
    </row>
    <row r="355" spans="2:43" ht="20">
      <c r="B355" s="116"/>
      <c r="C355" s="586"/>
      <c r="D355" s="586"/>
      <c r="E355" s="119"/>
      <c r="F355" s="917"/>
      <c r="G355" s="918"/>
      <c r="H355" s="919"/>
      <c r="I355" s="915"/>
      <c r="J355" s="915"/>
      <c r="K355" s="915"/>
      <c r="L355" s="915"/>
      <c r="M355" s="915"/>
      <c r="N355" s="915">
        <f>TOS.LANTAI!$M$55</f>
        <v>0</v>
      </c>
      <c r="O355" s="915"/>
      <c r="P355" s="930"/>
      <c r="Q355" s="930"/>
      <c r="R355" s="915"/>
      <c r="S355" s="915"/>
      <c r="T355" s="915"/>
      <c r="U355" s="915"/>
      <c r="V355" s="915">
        <f>TOS.LANTAI!$S$55</f>
        <v>0</v>
      </c>
      <c r="W355" s="915"/>
      <c r="X355" s="919"/>
      <c r="Y355" s="918"/>
      <c r="Z355" s="917"/>
      <c r="AA355" s="917"/>
      <c r="AB355" s="915"/>
      <c r="AC355" s="915"/>
      <c r="AD355" s="586"/>
      <c r="AE355" s="915"/>
      <c r="AF355" s="915"/>
      <c r="AG355" s="915"/>
      <c r="AH355" s="587"/>
      <c r="AI355" s="588"/>
      <c r="AJ355" s="588"/>
      <c r="AK355" s="588"/>
      <c r="AL355" s="588"/>
      <c r="AM355" s="588"/>
      <c r="AN355" s="588"/>
      <c r="AO355" s="588"/>
      <c r="AP355" s="588"/>
      <c r="AQ355" s="589"/>
    </row>
    <row r="356" spans="2:43" ht="20">
      <c r="B356" s="116"/>
      <c r="C356" s="586"/>
      <c r="D356" s="586"/>
      <c r="E356" s="586"/>
      <c r="F356" s="915"/>
      <c r="G356" s="915"/>
      <c r="H356" s="915"/>
      <c r="I356" s="915"/>
      <c r="J356" s="915"/>
      <c r="K356" s="915"/>
      <c r="L356" s="915"/>
      <c r="M356" s="915"/>
      <c r="N356" s="915"/>
      <c r="O356" s="915"/>
      <c r="P356" s="930"/>
      <c r="Q356" s="930"/>
      <c r="R356" s="915"/>
      <c r="S356" s="915"/>
      <c r="T356" s="915"/>
      <c r="U356" s="915"/>
      <c r="V356" s="915"/>
      <c r="W356" s="915"/>
      <c r="X356" s="915"/>
      <c r="Y356" s="915"/>
      <c r="Z356" s="915"/>
      <c r="AA356" s="915"/>
      <c r="AB356" s="915"/>
      <c r="AC356" s="915"/>
      <c r="AD356" s="586"/>
      <c r="AE356" s="915"/>
      <c r="AF356" s="915"/>
      <c r="AG356" s="915"/>
      <c r="AH356" s="587"/>
      <c r="AI356" s="588"/>
      <c r="AJ356" s="588"/>
      <c r="AK356" s="588"/>
      <c r="AL356" s="588"/>
      <c r="AM356" s="588"/>
      <c r="AN356" s="588"/>
      <c r="AO356" s="588"/>
      <c r="AP356" s="588"/>
      <c r="AQ356" s="589"/>
    </row>
    <row r="357" spans="2:43" ht="20">
      <c r="B357" s="116"/>
      <c r="C357" s="586"/>
      <c r="D357" s="586"/>
      <c r="E357" s="586"/>
      <c r="F357" s="915"/>
      <c r="G357" s="915"/>
      <c r="H357" s="915"/>
      <c r="I357" s="920"/>
      <c r="J357" s="920"/>
      <c r="K357" s="920"/>
      <c r="L357" s="920"/>
      <c r="M357" s="920"/>
      <c r="N357" s="915"/>
      <c r="O357" s="915"/>
      <c r="P357" s="915"/>
      <c r="Q357" s="915"/>
      <c r="R357" s="920"/>
      <c r="S357" s="920"/>
      <c r="T357" s="920"/>
      <c r="U357" s="920"/>
      <c r="V357" s="920"/>
      <c r="W357" s="915"/>
      <c r="X357" s="915"/>
      <c r="Y357" s="915"/>
      <c r="Z357" s="915"/>
      <c r="AA357" s="915"/>
      <c r="AB357" s="915"/>
      <c r="AC357" s="915"/>
      <c r="AD357" s="586"/>
      <c r="AE357" s="915"/>
      <c r="AF357" s="915"/>
      <c r="AG357" s="915"/>
      <c r="AH357" s="587"/>
      <c r="AI357" s="588"/>
      <c r="AJ357" s="588"/>
      <c r="AK357" s="588"/>
      <c r="AL357" s="588"/>
      <c r="AM357" s="588"/>
      <c r="AN357" s="588"/>
      <c r="AO357" s="588"/>
      <c r="AP357" s="588"/>
      <c r="AQ357" s="589"/>
    </row>
    <row r="358" spans="2:43" ht="21" thickBot="1">
      <c r="B358" s="116"/>
      <c r="C358" s="586"/>
      <c r="D358" s="586"/>
      <c r="E358" s="586"/>
      <c r="F358" s="915"/>
      <c r="G358" s="915"/>
      <c r="H358" s="915"/>
      <c r="I358" s="915"/>
      <c r="J358" s="915"/>
      <c r="K358" s="915"/>
      <c r="L358" s="915"/>
      <c r="M358" s="915"/>
      <c r="N358" s="915"/>
      <c r="O358" s="915"/>
      <c r="P358" s="915"/>
      <c r="Q358" s="915"/>
      <c r="R358" s="915"/>
      <c r="S358" s="915"/>
      <c r="T358" s="915"/>
      <c r="U358" s="915"/>
      <c r="V358" s="915"/>
      <c r="W358" s="915"/>
      <c r="X358" s="915"/>
      <c r="Y358" s="915"/>
      <c r="Z358" s="915"/>
      <c r="AA358" s="915"/>
      <c r="AB358" s="915"/>
      <c r="AC358" s="915"/>
      <c r="AD358" s="586"/>
      <c r="AE358" s="915"/>
      <c r="AF358" s="915"/>
      <c r="AG358" s="915"/>
      <c r="AH358" s="1212" t="s">
        <v>18</v>
      </c>
      <c r="AI358" s="1213"/>
      <c r="AJ358" s="1213"/>
      <c r="AK358" s="1213"/>
      <c r="AL358" s="1213"/>
      <c r="AM358" s="1213"/>
      <c r="AN358" s="1213"/>
      <c r="AO358" s="1213"/>
      <c r="AP358" s="1213"/>
      <c r="AQ358" s="1214"/>
    </row>
    <row r="359" spans="2:43" ht="21" thickBot="1">
      <c r="B359" s="116"/>
      <c r="C359" s="586"/>
      <c r="D359" s="586"/>
      <c r="E359" s="586"/>
      <c r="F359" s="915"/>
      <c r="G359" s="915"/>
      <c r="H359" s="915"/>
      <c r="I359" s="915"/>
      <c r="J359" s="915"/>
      <c r="K359" s="921"/>
      <c r="L359" s="915"/>
      <c r="M359" s="915"/>
      <c r="N359" s="915"/>
      <c r="O359" s="915"/>
      <c r="P359" s="915"/>
      <c r="Q359" s="931"/>
      <c r="R359" s="931"/>
      <c r="S359" s="922"/>
      <c r="T359" s="922"/>
      <c r="U359" s="923"/>
      <c r="V359" s="915"/>
      <c r="W359" s="915"/>
      <c r="X359" s="915"/>
      <c r="Y359" s="915"/>
      <c r="Z359" s="915"/>
      <c r="AA359" s="915"/>
      <c r="AB359" s="915"/>
      <c r="AC359" s="915"/>
      <c r="AD359" s="586"/>
      <c r="AE359" s="915"/>
      <c r="AF359" s="915"/>
      <c r="AG359" s="915"/>
      <c r="AH359" s="1206" t="s">
        <v>242</v>
      </c>
      <c r="AI359" s="1207"/>
      <c r="AJ359" s="1207"/>
      <c r="AK359" s="1207"/>
      <c r="AL359" s="1207"/>
      <c r="AM359" s="1207"/>
      <c r="AN359" s="1207"/>
      <c r="AO359" s="1207"/>
      <c r="AP359" s="1207"/>
      <c r="AQ359" s="1208"/>
    </row>
    <row r="360" spans="2:43" ht="20">
      <c r="B360" s="116"/>
      <c r="C360" s="586"/>
      <c r="D360" s="586"/>
      <c r="E360" s="586"/>
      <c r="F360" s="915"/>
      <c r="G360" s="915"/>
      <c r="H360" s="915"/>
      <c r="I360" s="915"/>
      <c r="J360" s="915"/>
      <c r="K360" s="915"/>
      <c r="L360" s="915"/>
      <c r="M360" s="915"/>
      <c r="N360" s="915"/>
      <c r="O360" s="915"/>
      <c r="P360" s="924"/>
      <c r="Q360" s="915"/>
      <c r="R360" s="915"/>
      <c r="S360" s="915"/>
      <c r="T360" s="915"/>
      <c r="U360" s="915"/>
      <c r="V360" s="915"/>
      <c r="W360" s="915"/>
      <c r="X360" s="915"/>
      <c r="Y360" s="915"/>
      <c r="Z360" s="915"/>
      <c r="AA360" s="915"/>
      <c r="AB360" s="915"/>
      <c r="AC360" s="915"/>
      <c r="AD360" s="586"/>
      <c r="AE360" s="915"/>
      <c r="AF360" s="915"/>
      <c r="AG360" s="915"/>
      <c r="AH360" s="1209" t="str">
        <f>INPUT!$C$13</f>
        <v>Kepala Desa</v>
      </c>
      <c r="AI360" s="1210"/>
      <c r="AJ360" s="1210"/>
      <c r="AK360" s="1210"/>
      <c r="AL360" s="1210"/>
      <c r="AM360" s="1210"/>
      <c r="AN360" s="1210"/>
      <c r="AO360" s="1210"/>
      <c r="AP360" s="1210"/>
      <c r="AQ360" s="1211"/>
    </row>
    <row r="361" spans="2:43" ht="20">
      <c r="B361" s="116"/>
      <c r="C361" s="586"/>
      <c r="D361" s="586"/>
      <c r="E361" s="586"/>
      <c r="F361" s="915"/>
      <c r="G361" s="915"/>
      <c r="H361" s="915"/>
      <c r="I361" s="915"/>
      <c r="J361" s="915"/>
      <c r="K361" s="915"/>
      <c r="L361" s="915"/>
      <c r="M361" s="915"/>
      <c r="N361" s="915"/>
      <c r="O361" s="915"/>
      <c r="P361" s="915"/>
      <c r="Q361" s="915"/>
      <c r="R361" s="915"/>
      <c r="S361" s="915"/>
      <c r="T361" s="915"/>
      <c r="U361" s="915"/>
      <c r="V361" s="915"/>
      <c r="W361" s="915"/>
      <c r="X361" s="915"/>
      <c r="Y361" s="915"/>
      <c r="Z361" s="915"/>
      <c r="AA361" s="915"/>
      <c r="AB361" s="915"/>
      <c r="AC361" s="915"/>
      <c r="AD361" s="586"/>
      <c r="AE361" s="915"/>
      <c r="AF361" s="915"/>
      <c r="AG361" s="915"/>
      <c r="AH361" s="587"/>
      <c r="AI361" s="588"/>
      <c r="AJ361" s="588"/>
      <c r="AK361" s="588"/>
      <c r="AL361" s="588"/>
      <c r="AM361" s="588"/>
      <c r="AN361" s="588"/>
      <c r="AO361" s="588"/>
      <c r="AP361" s="588"/>
      <c r="AQ361" s="589"/>
    </row>
    <row r="362" spans="2:43" ht="20">
      <c r="B362" s="116"/>
      <c r="C362" s="586"/>
      <c r="D362" s="586"/>
      <c r="E362" s="586"/>
      <c r="F362" s="915"/>
      <c r="G362" s="915"/>
      <c r="H362" s="915"/>
      <c r="I362" s="915"/>
      <c r="J362" s="915"/>
      <c r="K362" s="915"/>
      <c r="L362" s="915"/>
      <c r="M362" s="915"/>
      <c r="N362" s="915"/>
      <c r="O362" s="915"/>
      <c r="P362" s="915"/>
      <c r="Q362" s="915"/>
      <c r="R362" s="915"/>
      <c r="S362" s="915"/>
      <c r="T362" s="915"/>
      <c r="U362" s="915"/>
      <c r="V362" s="915"/>
      <c r="W362" s="915"/>
      <c r="X362" s="915"/>
      <c r="Y362" s="915"/>
      <c r="Z362" s="915"/>
      <c r="AA362" s="915"/>
      <c r="AB362" s="915"/>
      <c r="AC362" s="936"/>
      <c r="AD362" s="586"/>
      <c r="AE362" s="923"/>
      <c r="AF362" s="915"/>
      <c r="AG362" s="915"/>
      <c r="AH362" s="587"/>
      <c r="AI362" s="588"/>
      <c r="AJ362" s="588"/>
      <c r="AK362" s="588"/>
      <c r="AL362" s="588"/>
      <c r="AM362" s="588"/>
      <c r="AN362" s="588"/>
      <c r="AO362" s="588"/>
      <c r="AP362" s="588"/>
      <c r="AQ362" s="589"/>
    </row>
    <row r="363" spans="2:43" ht="20">
      <c r="B363" s="116"/>
      <c r="C363" s="586"/>
      <c r="D363" s="586"/>
      <c r="E363" s="586"/>
      <c r="F363" s="915"/>
      <c r="G363" s="915"/>
      <c r="H363" s="915"/>
      <c r="I363" s="915"/>
      <c r="J363" s="915"/>
      <c r="K363" s="915"/>
      <c r="L363" s="915"/>
      <c r="M363" s="915"/>
      <c r="W363" s="915"/>
      <c r="X363" s="915"/>
      <c r="Y363" s="915"/>
      <c r="Z363" s="915"/>
      <c r="AA363" s="915"/>
      <c r="AB363" s="915"/>
      <c r="AC363" s="915"/>
      <c r="AD363" s="586"/>
      <c r="AE363" s="915"/>
      <c r="AF363" s="915"/>
      <c r="AG363" s="915"/>
      <c r="AH363" s="1215" t="str">
        <f>INPUT!$M$13</f>
        <v>Ulfa Hidayah,SE</v>
      </c>
      <c r="AI363" s="1216"/>
      <c r="AJ363" s="1216"/>
      <c r="AK363" s="1216"/>
      <c r="AL363" s="1216"/>
      <c r="AM363" s="1216"/>
      <c r="AN363" s="1216"/>
      <c r="AO363" s="1216"/>
      <c r="AP363" s="1216"/>
      <c r="AQ363" s="1217"/>
    </row>
    <row r="364" spans="2:43" ht="21" thickBot="1">
      <c r="B364" s="116"/>
      <c r="C364" s="586"/>
      <c r="D364" s="586"/>
      <c r="E364" s="586"/>
      <c r="F364" s="915"/>
      <c r="G364" s="915"/>
      <c r="H364" s="915"/>
      <c r="I364" s="915"/>
      <c r="J364" s="915"/>
      <c r="K364" s="915"/>
      <c r="L364" s="915"/>
      <c r="M364" s="915"/>
      <c r="N364" s="925"/>
      <c r="O364" s="926"/>
      <c r="P364" s="926"/>
      <c r="Q364" s="926"/>
      <c r="R364" s="932"/>
      <c r="S364" s="933"/>
      <c r="T364" s="926"/>
      <c r="U364" s="915"/>
      <c r="V364" s="915"/>
      <c r="W364" s="915"/>
      <c r="X364" s="915"/>
      <c r="Y364" s="915"/>
      <c r="Z364" s="915"/>
      <c r="AA364" s="915"/>
      <c r="AB364" s="915"/>
      <c r="AC364" s="915"/>
      <c r="AD364" s="586"/>
      <c r="AE364" s="915"/>
      <c r="AF364" s="915"/>
      <c r="AG364" s="915"/>
      <c r="AH364" s="1218"/>
      <c r="AI364" s="1219"/>
      <c r="AJ364" s="1219"/>
      <c r="AK364" s="1219"/>
      <c r="AL364" s="1219"/>
      <c r="AM364" s="1219"/>
      <c r="AN364" s="1220"/>
      <c r="AO364" s="1220"/>
      <c r="AP364" s="1220"/>
      <c r="AQ364" s="1221"/>
    </row>
    <row r="365" spans="2:43" ht="15" thickBot="1">
      <c r="B365" s="937"/>
      <c r="C365" s="121"/>
      <c r="D365" s="121"/>
      <c r="E365" s="121"/>
      <c r="F365" s="121"/>
      <c r="G365" s="927"/>
      <c r="H365" s="927"/>
      <c r="I365" s="927"/>
      <c r="J365" s="927"/>
      <c r="K365" s="1222"/>
      <c r="L365" s="1222"/>
      <c r="M365" s="927"/>
      <c r="N365" s="927"/>
      <c r="O365" s="927"/>
      <c r="P365" s="927"/>
      <c r="Q365" s="927"/>
      <c r="R365" s="927"/>
      <c r="S365" s="927"/>
      <c r="T365" s="927"/>
      <c r="U365" s="927"/>
      <c r="V365" s="927"/>
      <c r="W365" s="927"/>
      <c r="X365" s="927"/>
      <c r="Y365" s="927"/>
      <c r="Z365" s="927"/>
      <c r="AA365" s="927"/>
      <c r="AB365" s="927"/>
      <c r="AC365" s="927"/>
      <c r="AD365" s="927"/>
      <c r="AE365" s="927"/>
      <c r="AF365" s="927"/>
      <c r="AG365" s="927"/>
      <c r="AH365" s="1206" t="s">
        <v>243</v>
      </c>
      <c r="AI365" s="1207"/>
      <c r="AJ365" s="1207"/>
      <c r="AK365" s="1207"/>
      <c r="AL365" s="1207"/>
      <c r="AM365" s="1207"/>
      <c r="AN365" s="1223"/>
      <c r="AO365" s="1223"/>
      <c r="AP365" s="1223"/>
      <c r="AQ365" s="1224"/>
    </row>
    <row r="366" spans="2:43" ht="14" thickBot="1"/>
    <row r="367" spans="2:43">
      <c r="B367" s="114"/>
      <c r="C367" s="115"/>
      <c r="D367" s="115"/>
      <c r="E367" s="115"/>
      <c r="F367" s="115"/>
      <c r="G367" s="115"/>
      <c r="H367" s="115"/>
      <c r="I367" s="115"/>
      <c r="J367" s="115"/>
      <c r="K367" s="115"/>
      <c r="L367" s="115"/>
      <c r="M367" s="115"/>
      <c r="N367" s="115"/>
      <c r="O367" s="122"/>
      <c r="P367" s="115"/>
      <c r="Q367" s="115"/>
      <c r="R367" s="115"/>
      <c r="S367" s="115"/>
      <c r="T367" s="115"/>
      <c r="U367" s="115"/>
      <c r="V367" s="115"/>
      <c r="W367" s="115"/>
      <c r="X367" s="115"/>
      <c r="Y367" s="115"/>
      <c r="Z367" s="115"/>
      <c r="AA367" s="115"/>
      <c r="AB367" s="115"/>
      <c r="AC367" s="115"/>
      <c r="AD367" s="115"/>
      <c r="AE367" s="115"/>
      <c r="AF367" s="115"/>
      <c r="AG367" s="115"/>
      <c r="AH367" s="124"/>
      <c r="AI367" s="125"/>
      <c r="AJ367" s="125"/>
      <c r="AK367" s="125"/>
      <c r="AL367" s="125"/>
      <c r="AM367" s="125"/>
      <c r="AN367" s="125"/>
      <c r="AO367" s="125"/>
      <c r="AP367" s="125"/>
      <c r="AQ367" s="127"/>
    </row>
    <row r="368" spans="2:43" ht="20">
      <c r="B368" s="116"/>
      <c r="C368" s="586"/>
      <c r="D368" s="117"/>
      <c r="E368" s="586"/>
      <c r="F368" s="118"/>
      <c r="G368" s="915"/>
      <c r="H368" s="915"/>
      <c r="I368" s="915"/>
      <c r="J368" s="915"/>
      <c r="K368" s="915"/>
      <c r="L368" s="915"/>
      <c r="M368" s="915"/>
      <c r="N368" s="915"/>
      <c r="O368" s="915"/>
      <c r="P368" s="915"/>
      <c r="Q368" s="915"/>
      <c r="R368" s="915"/>
      <c r="S368" s="915"/>
      <c r="T368" s="915"/>
      <c r="U368" s="915"/>
      <c r="V368" s="915"/>
      <c r="W368" s="915"/>
      <c r="X368" s="915"/>
      <c r="Y368" s="915"/>
      <c r="Z368" s="916"/>
      <c r="AA368" s="915"/>
      <c r="AB368" s="915"/>
      <c r="AC368" s="915"/>
      <c r="AD368" s="915"/>
      <c r="AE368" s="915"/>
      <c r="AF368" s="915"/>
      <c r="AG368" s="915"/>
      <c r="AH368" s="126"/>
      <c r="AI368" s="123"/>
      <c r="AJ368" s="123"/>
      <c r="AK368" s="123"/>
      <c r="AL368" s="123"/>
      <c r="AM368" s="123"/>
      <c r="AN368" s="123"/>
      <c r="AO368" s="123"/>
      <c r="AP368" s="123"/>
      <c r="AQ368" s="128"/>
    </row>
    <row r="369" spans="2:43" ht="21" thickBot="1">
      <c r="B369" s="116"/>
      <c r="C369" s="586"/>
      <c r="D369" s="586"/>
      <c r="E369" s="586"/>
      <c r="F369" s="915"/>
      <c r="G369" s="915"/>
      <c r="H369" s="915"/>
      <c r="I369" s="915"/>
      <c r="J369" s="915"/>
      <c r="K369" s="915"/>
      <c r="L369" s="915"/>
      <c r="M369" s="915"/>
      <c r="N369" s="915"/>
      <c r="O369" s="915"/>
      <c r="P369" s="915"/>
      <c r="Q369" s="915"/>
      <c r="R369" s="915"/>
      <c r="S369" s="915"/>
      <c r="T369" s="915"/>
      <c r="U369" s="915"/>
      <c r="V369" s="915"/>
      <c r="W369" s="915"/>
      <c r="X369" s="915"/>
      <c r="Y369" s="915"/>
      <c r="Z369" s="915"/>
      <c r="AA369" s="915"/>
      <c r="AB369" s="915"/>
      <c r="AC369" s="915"/>
      <c r="AD369" s="586"/>
      <c r="AE369" s="915"/>
      <c r="AF369" s="915"/>
      <c r="AG369" s="915"/>
      <c r="AH369" s="126"/>
      <c r="AI369" s="123"/>
      <c r="AJ369" s="123"/>
      <c r="AK369" s="123"/>
      <c r="AL369" s="123"/>
      <c r="AM369" s="123"/>
      <c r="AN369" s="129"/>
      <c r="AO369" s="129"/>
      <c r="AP369" s="129"/>
      <c r="AQ369" s="934"/>
    </row>
    <row r="370" spans="2:43" ht="21" thickBot="1">
      <c r="B370" s="116"/>
      <c r="C370" s="586"/>
      <c r="D370" s="586"/>
      <c r="E370" s="586"/>
      <c r="F370" s="915"/>
      <c r="G370" s="915"/>
      <c r="H370" s="915"/>
      <c r="I370" s="915"/>
      <c r="J370" s="915"/>
      <c r="K370" s="915"/>
      <c r="L370" s="915"/>
      <c r="M370" s="915"/>
      <c r="N370" s="915"/>
      <c r="O370" s="915"/>
      <c r="P370" s="915"/>
      <c r="Q370" s="915"/>
      <c r="R370" s="915"/>
      <c r="S370" s="915"/>
      <c r="T370" s="915"/>
      <c r="U370" s="915"/>
      <c r="V370" s="915"/>
      <c r="W370" s="915"/>
      <c r="X370" s="915"/>
      <c r="Y370" s="915"/>
      <c r="Z370" s="915"/>
      <c r="AA370" s="915"/>
      <c r="AB370" s="915"/>
      <c r="AC370" s="915"/>
      <c r="AD370" s="586"/>
      <c r="AE370" s="915"/>
      <c r="AF370" s="915"/>
      <c r="AG370" s="915"/>
      <c r="AH370" s="1240" t="str">
        <f>INPUT!C271&amp;" "&amp;INPUT!M271</f>
        <v xml:space="preserve"> </v>
      </c>
      <c r="AI370" s="1241"/>
      <c r="AJ370" s="1241"/>
      <c r="AK370" s="1241"/>
      <c r="AL370" s="1241"/>
      <c r="AM370" s="1241"/>
      <c r="AN370" s="1223"/>
      <c r="AO370" s="1223"/>
      <c r="AP370" s="1223"/>
      <c r="AQ370" s="1224"/>
    </row>
    <row r="371" spans="2:43" ht="22" thickBot="1">
      <c r="B371" s="116"/>
      <c r="C371" s="586"/>
      <c r="D371" s="586"/>
      <c r="E371" s="586"/>
      <c r="F371" s="935"/>
      <c r="G371" s="935"/>
      <c r="H371" s="935"/>
      <c r="I371" s="935"/>
      <c r="J371" s="935"/>
      <c r="K371" s="935"/>
      <c r="L371" s="935"/>
      <c r="M371" s="935"/>
      <c r="N371" s="935"/>
      <c r="O371" s="935"/>
      <c r="P371" s="935"/>
      <c r="Q371" s="935"/>
      <c r="R371" s="935"/>
      <c r="S371" s="935"/>
      <c r="T371" s="935"/>
      <c r="U371" s="935"/>
      <c r="V371" s="935"/>
      <c r="W371" s="935"/>
      <c r="X371" s="935"/>
      <c r="Y371" s="935"/>
      <c r="Z371" s="935"/>
      <c r="AA371" s="935"/>
      <c r="AB371" s="935"/>
      <c r="AC371" s="915"/>
      <c r="AD371" s="586"/>
      <c r="AE371" s="915"/>
      <c r="AF371" s="915"/>
      <c r="AG371" s="915"/>
      <c r="AH371" s="1240" t="str">
        <f>INPUT!$C$7&amp;" "&amp;INPUT!$M$7</f>
        <v>Kabupaten Monokwari</v>
      </c>
      <c r="AI371" s="1241"/>
      <c r="AJ371" s="1241"/>
      <c r="AK371" s="1241"/>
      <c r="AL371" s="1241"/>
      <c r="AM371" s="1241"/>
      <c r="AN371" s="1223"/>
      <c r="AO371" s="1223"/>
      <c r="AP371" s="1223"/>
      <c r="AQ371" s="1224"/>
    </row>
    <row r="372" spans="2:43" ht="22" thickBot="1">
      <c r="B372" s="116"/>
      <c r="C372" s="586"/>
      <c r="D372" s="586"/>
      <c r="E372" s="119"/>
      <c r="F372" s="935"/>
      <c r="G372" s="935"/>
      <c r="H372" s="935"/>
      <c r="I372" s="935"/>
      <c r="J372" s="935"/>
      <c r="K372" s="935"/>
      <c r="L372" s="935"/>
      <c r="M372" s="935"/>
      <c r="N372" s="935"/>
      <c r="O372" s="935"/>
      <c r="P372" s="935"/>
      <c r="Q372" s="935"/>
      <c r="R372" s="935"/>
      <c r="S372" s="935"/>
      <c r="T372" s="935"/>
      <c r="U372" s="935"/>
      <c r="V372" s="935"/>
      <c r="W372" s="935"/>
      <c r="X372" s="935"/>
      <c r="Y372" s="935"/>
      <c r="Z372" s="935"/>
      <c r="AA372" s="935"/>
      <c r="AB372" s="935"/>
      <c r="AC372" s="915"/>
      <c r="AD372" s="586"/>
      <c r="AE372" s="915"/>
      <c r="AF372" s="915"/>
      <c r="AG372" s="915"/>
      <c r="AH372" s="1240" t="str">
        <f>INPUT!$C$8&amp;" "&amp;INPUT!$M$8</f>
        <v>Kecamatan aaaaa</v>
      </c>
      <c r="AI372" s="1241"/>
      <c r="AJ372" s="1241"/>
      <c r="AK372" s="1241"/>
      <c r="AL372" s="1241"/>
      <c r="AM372" s="1241"/>
      <c r="AN372" s="1242"/>
      <c r="AO372" s="1242"/>
      <c r="AP372" s="1242"/>
      <c r="AQ372" s="1243"/>
    </row>
    <row r="373" spans="2:43" ht="21">
      <c r="B373" s="116"/>
      <c r="C373" s="586"/>
      <c r="D373" s="586"/>
      <c r="E373" s="586"/>
      <c r="F373" s="935"/>
      <c r="G373" s="935"/>
      <c r="H373" s="935"/>
      <c r="I373" s="935"/>
      <c r="J373" s="935"/>
      <c r="K373" s="935"/>
      <c r="L373" s="935"/>
      <c r="M373" s="935"/>
      <c r="N373" s="935"/>
      <c r="O373" s="935"/>
      <c r="P373" s="935"/>
      <c r="Q373" s="935"/>
      <c r="R373" s="935"/>
      <c r="S373" s="935"/>
      <c r="T373" s="935"/>
      <c r="U373" s="935"/>
      <c r="V373" s="935"/>
      <c r="W373" s="935"/>
      <c r="X373" s="935"/>
      <c r="Y373" s="935"/>
      <c r="Z373" s="935"/>
      <c r="AA373" s="935"/>
      <c r="AB373" s="935"/>
      <c r="AC373" s="915"/>
      <c r="AD373" s="586"/>
      <c r="AE373" s="915"/>
      <c r="AF373" s="915"/>
      <c r="AG373" s="915"/>
      <c r="AH373" s="1225" t="s">
        <v>236</v>
      </c>
      <c r="AI373" s="1226"/>
      <c r="AJ373" s="1226"/>
      <c r="AK373" s="1226"/>
      <c r="AL373" s="1226"/>
      <c r="AM373" s="1226"/>
      <c r="AN373" s="1244"/>
      <c r="AO373" s="1244"/>
      <c r="AP373" s="1244"/>
      <c r="AQ373" s="1245"/>
    </row>
    <row r="374" spans="2:43" ht="22" thickBot="1">
      <c r="B374" s="116"/>
      <c r="C374" s="586"/>
      <c r="D374" s="586"/>
      <c r="E374" s="586"/>
      <c r="F374" s="935"/>
      <c r="G374" s="935"/>
      <c r="H374" s="935"/>
      <c r="I374" s="935"/>
      <c r="J374" s="935"/>
      <c r="K374" s="935"/>
      <c r="L374" s="935"/>
      <c r="M374" s="935"/>
      <c r="N374" s="935"/>
      <c r="O374" s="935"/>
      <c r="P374" s="935"/>
      <c r="Q374" s="935"/>
      <c r="R374" s="935"/>
      <c r="S374" s="935"/>
      <c r="T374" s="935"/>
      <c r="U374" s="935"/>
      <c r="V374" s="935"/>
      <c r="W374" s="935"/>
      <c r="X374" s="935"/>
      <c r="Y374" s="935"/>
      <c r="Z374" s="935"/>
      <c r="AA374" s="935"/>
      <c r="AB374" s="935"/>
      <c r="AC374" s="915"/>
      <c r="AD374" s="586"/>
      <c r="AE374" s="915"/>
      <c r="AF374" s="915"/>
      <c r="AG374" s="915"/>
      <c r="AH374" s="1228" t="str">
        <f>INPUT!$M$9</f>
        <v>bbb</v>
      </c>
      <c r="AI374" s="1229"/>
      <c r="AJ374" s="1229"/>
      <c r="AK374" s="1229"/>
      <c r="AL374" s="1229"/>
      <c r="AM374" s="1229"/>
      <c r="AN374" s="1229"/>
      <c r="AO374" s="1229"/>
      <c r="AP374" s="1229"/>
      <c r="AQ374" s="1230"/>
    </row>
    <row r="375" spans="2:43" ht="21">
      <c r="B375" s="116"/>
      <c r="C375" s="586"/>
      <c r="D375" s="586"/>
      <c r="E375" s="586"/>
      <c r="F375" s="935"/>
      <c r="G375" s="935"/>
      <c r="H375" s="935"/>
      <c r="I375" s="935"/>
      <c r="J375" s="935"/>
      <c r="K375" s="935"/>
      <c r="L375" s="935"/>
      <c r="M375" s="935"/>
      <c r="N375" s="935"/>
      <c r="O375" s="935"/>
      <c r="P375" s="935"/>
      <c r="Q375" s="935"/>
      <c r="R375" s="935"/>
      <c r="S375" s="935"/>
      <c r="T375" s="935"/>
      <c r="U375" s="935"/>
      <c r="V375" s="935"/>
      <c r="W375" s="935"/>
      <c r="X375" s="935"/>
      <c r="Y375" s="935"/>
      <c r="Z375" s="935"/>
      <c r="AA375" s="935"/>
      <c r="AC375" s="915"/>
      <c r="AD375" s="586"/>
      <c r="AE375" s="915"/>
      <c r="AF375" s="915"/>
      <c r="AG375" s="915"/>
      <c r="AH375" s="1225" t="s">
        <v>237</v>
      </c>
      <c r="AI375" s="1226"/>
      <c r="AJ375" s="1226"/>
      <c r="AK375" s="1226"/>
      <c r="AL375" s="1226"/>
      <c r="AM375" s="1226"/>
      <c r="AN375" s="1244"/>
      <c r="AO375" s="1244"/>
      <c r="AP375" s="1244"/>
      <c r="AQ375" s="1245"/>
    </row>
    <row r="376" spans="2:43" ht="22" thickBot="1">
      <c r="B376" s="116"/>
      <c r="C376" s="586"/>
      <c r="D376" s="586"/>
      <c r="E376" s="586"/>
      <c r="F376" s="935"/>
      <c r="G376" s="935"/>
      <c r="H376" s="935"/>
      <c r="I376" s="935"/>
      <c r="J376" s="935"/>
      <c r="K376" s="935"/>
      <c r="L376" s="935"/>
      <c r="M376" s="935"/>
      <c r="N376" s="935"/>
      <c r="O376" s="935"/>
      <c r="P376" s="935"/>
      <c r="Q376" s="935"/>
      <c r="R376" s="935"/>
      <c r="S376" s="935"/>
      <c r="T376" s="935"/>
      <c r="U376" s="935"/>
      <c r="V376" s="935"/>
      <c r="W376" s="935"/>
      <c r="X376" s="935"/>
      <c r="Y376" s="935"/>
      <c r="Z376" s="935"/>
      <c r="AA376" s="935"/>
      <c r="AC376" s="915"/>
      <c r="AD376" s="586"/>
      <c r="AE376" s="915"/>
      <c r="AF376" s="915"/>
      <c r="AG376" s="915"/>
      <c r="AH376" s="1228" t="str">
        <f>INPUT!$M$19</f>
        <v>Rumah Sehat</v>
      </c>
      <c r="AI376" s="1229"/>
      <c r="AJ376" s="1229"/>
      <c r="AK376" s="1229"/>
      <c r="AL376" s="1229"/>
      <c r="AM376" s="1229"/>
      <c r="AN376" s="1220"/>
      <c r="AO376" s="1220"/>
      <c r="AP376" s="1220"/>
      <c r="AQ376" s="1221"/>
    </row>
    <row r="377" spans="2:43" ht="21">
      <c r="B377" s="116"/>
      <c r="C377" s="586"/>
      <c r="D377" s="586"/>
      <c r="E377" s="586"/>
      <c r="F377" s="935"/>
      <c r="G377" s="935"/>
      <c r="H377" s="935"/>
      <c r="I377" s="935"/>
      <c r="J377" s="935"/>
      <c r="K377" s="935"/>
      <c r="L377" s="935"/>
      <c r="M377" s="935"/>
      <c r="N377" s="935"/>
      <c r="O377" s="935"/>
      <c r="P377" s="935"/>
      <c r="Q377" s="935"/>
      <c r="R377" s="935"/>
      <c r="S377" s="935"/>
      <c r="T377" s="935"/>
      <c r="U377" s="935"/>
      <c r="V377" s="935"/>
      <c r="W377" s="935"/>
      <c r="X377" s="935"/>
      <c r="Y377" s="935"/>
      <c r="Z377" s="935"/>
      <c r="AA377" s="935"/>
      <c r="AC377" s="915"/>
      <c r="AD377" s="586"/>
      <c r="AE377" s="915"/>
      <c r="AF377" s="915"/>
      <c r="AG377" s="915"/>
      <c r="AH377" s="1225" t="s">
        <v>127</v>
      </c>
      <c r="AI377" s="1226"/>
      <c r="AJ377" s="1226"/>
      <c r="AK377" s="1226"/>
      <c r="AL377" s="1226"/>
      <c r="AM377" s="1226"/>
      <c r="AN377" s="1226"/>
      <c r="AO377" s="1226"/>
      <c r="AP377" s="1226"/>
      <c r="AQ377" s="1227"/>
    </row>
    <row r="378" spans="2:43" ht="22" thickBot="1">
      <c r="B378" s="116"/>
      <c r="C378" s="586"/>
      <c r="D378" s="586"/>
      <c r="E378" s="586"/>
      <c r="F378" s="935"/>
      <c r="G378" s="935"/>
      <c r="H378" s="935"/>
      <c r="I378" s="935"/>
      <c r="J378" s="935"/>
      <c r="K378" s="935"/>
      <c r="L378" s="935"/>
      <c r="M378" s="935"/>
      <c r="N378" s="935"/>
      <c r="O378" s="935"/>
      <c r="P378" s="935"/>
      <c r="Q378" s="935"/>
      <c r="R378" s="935"/>
      <c r="S378" s="935"/>
      <c r="T378" s="935"/>
      <c r="U378" s="935"/>
      <c r="V378" s="935"/>
      <c r="W378" s="935"/>
      <c r="X378" s="935"/>
      <c r="Y378" s="935"/>
      <c r="Z378" s="935"/>
      <c r="AA378" s="935"/>
      <c r="AC378" s="915"/>
      <c r="AD378" s="586"/>
      <c r="AE378" s="915"/>
      <c r="AF378" s="915"/>
      <c r="AG378" s="915"/>
      <c r="AH378" s="1228" t="str">
        <f>INPUT!$M$10</f>
        <v>Dusun…</v>
      </c>
      <c r="AI378" s="1229"/>
      <c r="AJ378" s="1229"/>
      <c r="AK378" s="1229"/>
      <c r="AL378" s="1229"/>
      <c r="AM378" s="1229"/>
      <c r="AN378" s="1229"/>
      <c r="AO378" s="1229"/>
      <c r="AP378" s="1229"/>
      <c r="AQ378" s="1230"/>
    </row>
    <row r="379" spans="2:43" ht="21">
      <c r="B379" s="116"/>
      <c r="C379" s="586"/>
      <c r="D379" s="586"/>
      <c r="E379" s="586"/>
      <c r="F379" s="935"/>
      <c r="G379" s="935"/>
      <c r="H379" s="935"/>
      <c r="I379" s="935"/>
      <c r="J379" s="935"/>
      <c r="K379" s="935"/>
      <c r="L379" s="935"/>
      <c r="M379" s="935"/>
      <c r="N379" s="935"/>
      <c r="O379" s="935"/>
      <c r="P379" s="935"/>
      <c r="Q379" s="935"/>
      <c r="R379" s="935"/>
      <c r="S379" s="935"/>
      <c r="T379" s="935"/>
      <c r="U379" s="935"/>
      <c r="V379" s="935"/>
      <c r="W379" s="935"/>
      <c r="X379" s="935"/>
      <c r="Y379" s="935"/>
      <c r="Z379" s="935"/>
      <c r="AA379" s="935"/>
      <c r="AC379" s="915"/>
      <c r="AD379" s="586"/>
      <c r="AE379" s="915"/>
      <c r="AF379" s="915"/>
      <c r="AG379" s="915"/>
      <c r="AH379" s="1225" t="s">
        <v>238</v>
      </c>
      <c r="AI379" s="1226"/>
      <c r="AJ379" s="1226"/>
      <c r="AK379" s="1226"/>
      <c r="AL379" s="1226"/>
      <c r="AM379" s="1226"/>
      <c r="AN379" s="1231"/>
      <c r="AO379" s="1231"/>
      <c r="AP379" s="1231"/>
      <c r="AQ379" s="1232"/>
    </row>
    <row r="380" spans="2:43" ht="22" thickBot="1">
      <c r="B380" s="116"/>
      <c r="C380" s="586"/>
      <c r="D380" s="586"/>
      <c r="E380" s="586"/>
      <c r="F380" s="935"/>
      <c r="G380" s="935"/>
      <c r="H380" s="935"/>
      <c r="I380" s="935"/>
      <c r="J380" s="935"/>
      <c r="K380" s="935"/>
      <c r="L380" s="935"/>
      <c r="M380" s="935"/>
      <c r="N380" s="935"/>
      <c r="O380" s="935"/>
      <c r="P380" s="935"/>
      <c r="Q380" s="935"/>
      <c r="R380" s="935"/>
      <c r="S380" s="935"/>
      <c r="T380" s="935"/>
      <c r="U380" s="935"/>
      <c r="V380" s="935"/>
      <c r="W380" s="935"/>
      <c r="X380" s="935"/>
      <c r="Y380" s="935"/>
      <c r="Z380" s="935"/>
      <c r="AA380" s="935"/>
      <c r="AC380" s="915"/>
      <c r="AD380" s="586"/>
      <c r="AE380" s="915"/>
      <c r="AF380" s="915"/>
      <c r="AG380" s="915"/>
      <c r="AH380" s="1233" t="s">
        <v>629</v>
      </c>
      <c r="AI380" s="1234"/>
      <c r="AJ380" s="1234"/>
      <c r="AK380" s="1234"/>
      <c r="AL380" s="1234"/>
      <c r="AM380" s="1234"/>
      <c r="AN380" s="1235"/>
      <c r="AO380" s="1235"/>
      <c r="AP380" s="1235"/>
      <c r="AQ380" s="1236"/>
    </row>
    <row r="381" spans="2:43" ht="22" thickBot="1">
      <c r="B381" s="116"/>
      <c r="C381" s="586"/>
      <c r="D381" s="586"/>
      <c r="E381" s="586"/>
      <c r="F381" s="935"/>
      <c r="G381" s="935"/>
      <c r="H381" s="935"/>
      <c r="I381" s="935"/>
      <c r="J381" s="935"/>
      <c r="K381" s="935"/>
      <c r="L381" s="935"/>
      <c r="M381" s="935"/>
      <c r="N381" s="935"/>
      <c r="O381" s="935"/>
      <c r="P381" s="935"/>
      <c r="Q381" s="935"/>
      <c r="R381" s="935"/>
      <c r="S381" s="935"/>
      <c r="T381" s="935"/>
      <c r="U381" s="935"/>
      <c r="V381" s="935"/>
      <c r="W381" s="935"/>
      <c r="X381" s="935"/>
      <c r="Y381" s="935"/>
      <c r="Z381" s="935"/>
      <c r="AA381" s="935"/>
      <c r="AC381" s="915"/>
      <c r="AD381" s="586"/>
      <c r="AE381" s="915"/>
      <c r="AF381" s="915"/>
      <c r="AG381" s="915"/>
      <c r="AH381" s="1206" t="s">
        <v>239</v>
      </c>
      <c r="AI381" s="1207"/>
      <c r="AJ381" s="1207"/>
      <c r="AK381" s="1207"/>
      <c r="AL381" s="1207"/>
      <c r="AM381" s="1207"/>
      <c r="AN381" s="1207"/>
      <c r="AO381" s="1207"/>
      <c r="AP381" s="1207"/>
      <c r="AQ381" s="1208"/>
    </row>
    <row r="382" spans="2:43" ht="21">
      <c r="B382" s="116"/>
      <c r="C382" s="586"/>
      <c r="D382" s="586"/>
      <c r="E382" s="586"/>
      <c r="F382" s="935"/>
      <c r="G382" s="935"/>
      <c r="H382" s="935"/>
      <c r="I382" s="935"/>
      <c r="J382" s="935"/>
      <c r="K382" s="935"/>
      <c r="L382" s="935"/>
      <c r="M382" s="935"/>
      <c r="N382" s="935"/>
      <c r="O382" s="935"/>
      <c r="P382" s="935"/>
      <c r="Q382" s="935"/>
      <c r="R382" s="935"/>
      <c r="S382" s="935"/>
      <c r="T382" s="935"/>
      <c r="U382" s="935"/>
      <c r="V382" s="935"/>
      <c r="W382" s="935"/>
      <c r="X382" s="935"/>
      <c r="Y382" s="935"/>
      <c r="Z382" s="935"/>
      <c r="AA382" s="935"/>
      <c r="AC382" s="915"/>
      <c r="AD382" s="586"/>
      <c r="AE382" s="915"/>
      <c r="AF382" s="915"/>
      <c r="AG382" s="915"/>
      <c r="AH382" s="1209" t="s">
        <v>240</v>
      </c>
      <c r="AI382" s="1210"/>
      <c r="AJ382" s="1210"/>
      <c r="AK382" s="1210"/>
      <c r="AL382" s="1210"/>
      <c r="AM382" s="1209" t="s">
        <v>19</v>
      </c>
      <c r="AN382" s="1210"/>
      <c r="AO382" s="1210"/>
      <c r="AP382" s="1210"/>
      <c r="AQ382" s="1211"/>
    </row>
    <row r="383" spans="2:43" ht="21">
      <c r="B383" s="116"/>
      <c r="C383" s="586"/>
      <c r="D383" s="586"/>
      <c r="E383" s="586"/>
      <c r="F383" s="935"/>
      <c r="G383" s="935"/>
      <c r="H383" s="935"/>
      <c r="I383" s="935"/>
      <c r="J383" s="935"/>
      <c r="K383" s="935"/>
      <c r="L383" s="935"/>
      <c r="M383" s="935"/>
      <c r="N383" s="935"/>
      <c r="O383" s="935"/>
      <c r="P383" s="935"/>
      <c r="Q383" s="935"/>
      <c r="R383" s="935"/>
      <c r="S383" s="935"/>
      <c r="T383" s="935"/>
      <c r="U383" s="935"/>
      <c r="V383" s="935"/>
      <c r="W383" s="935"/>
      <c r="X383" s="935"/>
      <c r="Y383" s="935"/>
      <c r="Z383" s="935"/>
      <c r="AA383" s="935"/>
      <c r="AC383" s="915"/>
      <c r="AD383" s="586"/>
      <c r="AE383" s="915"/>
      <c r="AF383" s="915"/>
      <c r="AG383" s="915"/>
      <c r="AH383" s="587"/>
      <c r="AI383" s="588"/>
      <c r="AJ383" s="588"/>
      <c r="AK383" s="588"/>
      <c r="AL383" s="588"/>
      <c r="AM383" s="587"/>
      <c r="AN383" s="588"/>
      <c r="AO383" s="588"/>
      <c r="AP383" s="588"/>
      <c r="AQ383" s="589"/>
    </row>
    <row r="384" spans="2:43" ht="21">
      <c r="B384" s="116"/>
      <c r="C384" s="586"/>
      <c r="D384" s="586"/>
      <c r="E384" s="586"/>
      <c r="F384" s="935"/>
      <c r="G384" s="935"/>
      <c r="H384" s="935"/>
      <c r="I384" s="935"/>
      <c r="J384" s="935"/>
      <c r="K384" s="935"/>
      <c r="L384" s="935"/>
      <c r="M384" s="935"/>
      <c r="N384" s="935"/>
      <c r="O384" s="935"/>
      <c r="P384" s="935"/>
      <c r="Q384" s="935"/>
      <c r="R384" s="935"/>
      <c r="S384" s="935"/>
      <c r="T384" s="935"/>
      <c r="U384" s="935"/>
      <c r="V384" s="935"/>
      <c r="W384" s="935"/>
      <c r="X384" s="935"/>
      <c r="Y384" s="935"/>
      <c r="Z384" s="935"/>
      <c r="AA384" s="935"/>
      <c r="AC384" s="915"/>
      <c r="AD384" s="586"/>
      <c r="AE384" s="915"/>
      <c r="AF384" s="915"/>
      <c r="AG384" s="915"/>
      <c r="AH384" s="587"/>
      <c r="AI384" s="588"/>
      <c r="AJ384" s="588"/>
      <c r="AK384" s="588"/>
      <c r="AL384" s="588"/>
      <c r="AM384" s="587"/>
      <c r="AN384" s="588"/>
      <c r="AO384" s="588"/>
      <c r="AP384" s="588"/>
      <c r="AQ384" s="589"/>
    </row>
    <row r="385" spans="2:43" ht="22" thickBot="1">
      <c r="B385" s="120"/>
      <c r="C385" s="586"/>
      <c r="D385" s="586"/>
      <c r="E385" s="586"/>
      <c r="F385" s="935"/>
      <c r="G385" s="935"/>
      <c r="H385" s="935"/>
      <c r="I385" s="935"/>
      <c r="J385" s="935"/>
      <c r="K385" s="935"/>
      <c r="L385" s="935"/>
      <c r="M385" s="935"/>
      <c r="N385" s="935"/>
      <c r="O385" s="935"/>
      <c r="P385" s="935"/>
      <c r="Q385" s="935"/>
      <c r="R385" s="935"/>
      <c r="S385" s="935"/>
      <c r="T385" s="935"/>
      <c r="U385" s="935"/>
      <c r="V385" s="935"/>
      <c r="W385" s="935"/>
      <c r="X385" s="935"/>
      <c r="Y385" s="935"/>
      <c r="Z385" s="935"/>
      <c r="AA385" s="935"/>
      <c r="AB385" s="935"/>
      <c r="AC385" s="915"/>
      <c r="AD385" s="586"/>
      <c r="AE385" s="915"/>
      <c r="AF385" s="915"/>
      <c r="AG385" s="915"/>
      <c r="AH385" s="1237" t="str">
        <f>INPUT!$M$16</f>
        <v>Supriono</v>
      </c>
      <c r="AI385" s="1238"/>
      <c r="AJ385" s="1238"/>
      <c r="AK385" s="1238"/>
      <c r="AL385" s="1238"/>
      <c r="AM385" s="1237" t="str">
        <f>INPUT!$M$15</f>
        <v>Sujito</v>
      </c>
      <c r="AN385" s="1238"/>
      <c r="AO385" s="1238"/>
      <c r="AP385" s="1238"/>
      <c r="AQ385" s="1239"/>
    </row>
    <row r="386" spans="2:43" ht="22" thickBot="1">
      <c r="B386" s="116"/>
      <c r="C386" s="586"/>
      <c r="D386" s="586"/>
      <c r="E386" s="586"/>
      <c r="F386" s="935"/>
      <c r="G386" s="935"/>
      <c r="H386" s="935"/>
      <c r="I386" s="935"/>
      <c r="J386" s="935"/>
      <c r="K386" s="935"/>
      <c r="L386" s="935"/>
      <c r="M386" s="935"/>
      <c r="N386" s="935"/>
      <c r="O386" s="935"/>
      <c r="P386" s="935"/>
      <c r="Q386" s="935"/>
      <c r="R386" s="935"/>
      <c r="S386" s="935"/>
      <c r="T386" s="935"/>
      <c r="U386" s="935"/>
      <c r="V386" s="935"/>
      <c r="W386" s="935"/>
      <c r="X386" s="935"/>
      <c r="Y386" s="935"/>
      <c r="Z386" s="935"/>
      <c r="AA386" s="935"/>
      <c r="AB386" s="935"/>
      <c r="AC386" s="915"/>
      <c r="AD386" s="586"/>
      <c r="AE386" s="915"/>
      <c r="AF386" s="915"/>
      <c r="AG386" s="915"/>
      <c r="AH386" s="1206" t="s">
        <v>241</v>
      </c>
      <c r="AI386" s="1207"/>
      <c r="AJ386" s="1207"/>
      <c r="AK386" s="1207"/>
      <c r="AL386" s="1207"/>
      <c r="AM386" s="1207"/>
      <c r="AN386" s="1207"/>
      <c r="AO386" s="1207"/>
      <c r="AP386" s="1207"/>
      <c r="AQ386" s="1208"/>
    </row>
    <row r="387" spans="2:43" ht="20">
      <c r="B387" s="116"/>
      <c r="C387" s="586"/>
      <c r="D387" s="586"/>
      <c r="E387" s="586"/>
      <c r="F387" s="915"/>
      <c r="G387" s="915"/>
      <c r="H387" s="915"/>
      <c r="I387" s="915"/>
      <c r="J387" s="915"/>
      <c r="K387" s="915"/>
      <c r="L387" s="915"/>
      <c r="M387" s="915"/>
      <c r="N387" s="915"/>
      <c r="O387" s="915"/>
      <c r="P387" s="915"/>
      <c r="Q387" s="915"/>
      <c r="R387" s="915"/>
      <c r="S387" s="915"/>
      <c r="T387" s="915"/>
      <c r="U387" s="915"/>
      <c r="V387" s="915"/>
      <c r="W387" s="915"/>
      <c r="X387" s="915"/>
      <c r="Y387" s="915"/>
      <c r="Z387" s="915"/>
      <c r="AA387" s="915"/>
      <c r="AB387" s="915"/>
      <c r="AC387" s="915"/>
      <c r="AD387" s="586"/>
      <c r="AE387" s="915"/>
      <c r="AF387" s="915"/>
      <c r="AG387" s="915"/>
      <c r="AH387" s="1209" t="str">
        <f>INPUT!$C$14</f>
        <v>Tenaga Ahli Teknik</v>
      </c>
      <c r="AI387" s="1210"/>
      <c r="AJ387" s="1210"/>
      <c r="AK387" s="1210"/>
      <c r="AL387" s="1210"/>
      <c r="AM387" s="1210"/>
      <c r="AN387" s="1210"/>
      <c r="AO387" s="1210"/>
      <c r="AP387" s="1210"/>
      <c r="AQ387" s="1211"/>
    </row>
    <row r="388" spans="2:43" ht="20">
      <c r="B388" s="116"/>
      <c r="C388" s="586"/>
      <c r="D388" s="586"/>
      <c r="E388" s="119"/>
      <c r="F388" s="917"/>
      <c r="G388" s="918"/>
      <c r="H388" s="919"/>
      <c r="I388" s="915"/>
      <c r="J388" s="915"/>
      <c r="K388" s="915"/>
      <c r="L388" s="915"/>
      <c r="M388" s="915"/>
      <c r="N388" s="915"/>
      <c r="O388" s="915"/>
      <c r="P388" s="930"/>
      <c r="Q388" s="930"/>
      <c r="R388" s="915"/>
      <c r="S388" s="915"/>
      <c r="T388" s="915"/>
      <c r="U388" s="915"/>
      <c r="V388" s="915"/>
      <c r="W388" s="915"/>
      <c r="X388" s="919"/>
      <c r="Y388" s="918"/>
      <c r="Z388" s="917"/>
      <c r="AA388" s="917"/>
      <c r="AB388" s="915"/>
      <c r="AC388" s="915"/>
      <c r="AD388" s="586"/>
      <c r="AE388" s="915"/>
      <c r="AF388" s="915"/>
      <c r="AG388" s="915"/>
      <c r="AH388" s="587"/>
      <c r="AI388" s="588"/>
      <c r="AJ388" s="588"/>
      <c r="AK388" s="588"/>
      <c r="AL388" s="588"/>
      <c r="AM388" s="588"/>
      <c r="AN388" s="588"/>
      <c r="AO388" s="588"/>
      <c r="AP388" s="588"/>
      <c r="AQ388" s="589"/>
    </row>
    <row r="389" spans="2:43" ht="20">
      <c r="B389" s="116"/>
      <c r="C389" s="586"/>
      <c r="D389" s="586"/>
      <c r="E389" s="586"/>
      <c r="F389" s="915"/>
      <c r="G389" s="915"/>
      <c r="H389" s="915"/>
      <c r="I389" s="915"/>
      <c r="J389" s="915"/>
      <c r="K389" s="915"/>
      <c r="L389" s="915"/>
      <c r="M389" s="915"/>
      <c r="N389" s="915"/>
      <c r="O389" s="915"/>
      <c r="P389" s="930"/>
      <c r="Q389" s="930"/>
      <c r="R389" s="915"/>
      <c r="S389" s="915"/>
      <c r="T389" s="915"/>
      <c r="U389" s="915"/>
      <c r="V389" s="915"/>
      <c r="W389" s="915"/>
      <c r="X389" s="915"/>
      <c r="Y389" s="915"/>
      <c r="Z389" s="915"/>
      <c r="AA389" s="915"/>
      <c r="AB389" s="915"/>
      <c r="AC389" s="915"/>
      <c r="AD389" s="586"/>
      <c r="AE389" s="915"/>
      <c r="AF389" s="915"/>
      <c r="AG389" s="915"/>
      <c r="AH389" s="587"/>
      <c r="AI389" s="588"/>
      <c r="AJ389" s="588"/>
      <c r="AK389" s="588"/>
      <c r="AL389" s="588"/>
      <c r="AM389" s="588"/>
      <c r="AN389" s="588"/>
      <c r="AO389" s="588"/>
      <c r="AP389" s="588"/>
      <c r="AQ389" s="589"/>
    </row>
    <row r="390" spans="2:43" ht="20">
      <c r="B390" s="116"/>
      <c r="C390" s="586"/>
      <c r="D390" s="586"/>
      <c r="E390" s="586"/>
      <c r="F390" s="915"/>
      <c r="G390" s="915"/>
      <c r="H390" s="915"/>
      <c r="I390" s="920"/>
      <c r="J390" s="920"/>
      <c r="K390" s="920"/>
      <c r="L390" s="920"/>
      <c r="M390" s="920"/>
      <c r="N390" s="915"/>
      <c r="O390" s="915"/>
      <c r="P390" s="915"/>
      <c r="Q390" s="915"/>
      <c r="R390" s="920"/>
      <c r="S390" s="920"/>
      <c r="T390" s="920"/>
      <c r="U390" s="920"/>
      <c r="V390" s="920"/>
      <c r="W390" s="915"/>
      <c r="X390" s="915"/>
      <c r="Y390" s="915"/>
      <c r="Z390" s="915"/>
      <c r="AA390" s="915"/>
      <c r="AB390" s="915"/>
      <c r="AC390" s="915"/>
      <c r="AD390" s="586"/>
      <c r="AE390" s="915"/>
      <c r="AF390" s="915"/>
      <c r="AG390" s="915"/>
      <c r="AH390" s="587"/>
      <c r="AI390" s="588"/>
      <c r="AJ390" s="588"/>
      <c r="AK390" s="588"/>
      <c r="AL390" s="588"/>
      <c r="AM390" s="588"/>
      <c r="AN390" s="588"/>
      <c r="AO390" s="588"/>
      <c r="AP390" s="588"/>
      <c r="AQ390" s="589"/>
    </row>
    <row r="391" spans="2:43" ht="21" thickBot="1">
      <c r="B391" s="116"/>
      <c r="C391" s="586"/>
      <c r="D391" s="586"/>
      <c r="E391" s="586"/>
      <c r="F391" s="915"/>
      <c r="G391" s="915"/>
      <c r="H391" s="915"/>
      <c r="I391" s="915"/>
      <c r="J391" s="915"/>
      <c r="K391" s="915"/>
      <c r="L391" s="915"/>
      <c r="M391" s="915"/>
      <c r="N391" s="915"/>
      <c r="O391" s="915"/>
      <c r="P391" s="915"/>
      <c r="Q391" s="915"/>
      <c r="R391" s="915"/>
      <c r="S391" s="915"/>
      <c r="T391" s="915"/>
      <c r="U391" s="915"/>
      <c r="V391" s="915"/>
      <c r="W391" s="915"/>
      <c r="X391" s="915"/>
      <c r="Y391" s="915"/>
      <c r="Z391" s="915"/>
      <c r="AA391" s="915"/>
      <c r="AB391" s="915"/>
      <c r="AC391" s="915"/>
      <c r="AD391" s="586"/>
      <c r="AE391" s="915"/>
      <c r="AF391" s="915"/>
      <c r="AG391" s="915"/>
      <c r="AH391" s="1212" t="s">
        <v>18</v>
      </c>
      <c r="AI391" s="1213"/>
      <c r="AJ391" s="1213"/>
      <c r="AK391" s="1213"/>
      <c r="AL391" s="1213"/>
      <c r="AM391" s="1213"/>
      <c r="AN391" s="1213"/>
      <c r="AO391" s="1213"/>
      <c r="AP391" s="1213"/>
      <c r="AQ391" s="1214"/>
    </row>
    <row r="392" spans="2:43" ht="21" thickBot="1">
      <c r="B392" s="116"/>
      <c r="C392" s="586"/>
      <c r="D392" s="586"/>
      <c r="E392" s="586"/>
      <c r="F392" s="915"/>
      <c r="G392" s="915"/>
      <c r="H392" s="915"/>
      <c r="I392" s="915"/>
      <c r="J392" s="915"/>
      <c r="K392" s="921"/>
      <c r="L392" s="915"/>
      <c r="M392" s="915"/>
      <c r="N392" s="915"/>
      <c r="O392" s="915"/>
      <c r="P392" s="915"/>
      <c r="Q392" s="931"/>
      <c r="R392" s="931"/>
      <c r="S392" s="922"/>
      <c r="T392" s="922"/>
      <c r="U392" s="923"/>
      <c r="V392" s="915"/>
      <c r="W392" s="915"/>
      <c r="X392" s="915"/>
      <c r="Y392" s="915"/>
      <c r="Z392" s="915"/>
      <c r="AA392" s="915"/>
      <c r="AB392" s="915"/>
      <c r="AC392" s="915"/>
      <c r="AD392" s="586"/>
      <c r="AE392" s="915"/>
      <c r="AF392" s="915"/>
      <c r="AG392" s="915"/>
      <c r="AH392" s="1206" t="s">
        <v>242</v>
      </c>
      <c r="AI392" s="1207"/>
      <c r="AJ392" s="1207"/>
      <c r="AK392" s="1207"/>
      <c r="AL392" s="1207"/>
      <c r="AM392" s="1207"/>
      <c r="AN392" s="1207"/>
      <c r="AO392" s="1207"/>
      <c r="AP392" s="1207"/>
      <c r="AQ392" s="1208"/>
    </row>
    <row r="393" spans="2:43" ht="20">
      <c r="B393" s="116"/>
      <c r="C393" s="586"/>
      <c r="D393" s="586"/>
      <c r="E393" s="586"/>
      <c r="F393" s="915"/>
      <c r="G393" s="915"/>
      <c r="H393" s="915"/>
      <c r="I393" s="915"/>
      <c r="J393" s="915"/>
      <c r="K393" s="915"/>
      <c r="L393" s="915"/>
      <c r="M393" s="915"/>
      <c r="N393" s="915"/>
      <c r="O393" s="915"/>
      <c r="P393" s="924"/>
      <c r="Q393" s="915"/>
      <c r="R393" s="915"/>
      <c r="S393" s="915"/>
      <c r="T393" s="915"/>
      <c r="U393" s="915"/>
      <c r="V393" s="915"/>
      <c r="W393" s="915"/>
      <c r="X393" s="915"/>
      <c r="Y393" s="915"/>
      <c r="Z393" s="915"/>
      <c r="AA393" s="915"/>
      <c r="AB393" s="915"/>
      <c r="AC393" s="915"/>
      <c r="AD393" s="586"/>
      <c r="AE393" s="915"/>
      <c r="AF393" s="915"/>
      <c r="AG393" s="915"/>
      <c r="AH393" s="1209" t="str">
        <f>INPUT!$C$13</f>
        <v>Kepala Desa</v>
      </c>
      <c r="AI393" s="1210"/>
      <c r="AJ393" s="1210"/>
      <c r="AK393" s="1210"/>
      <c r="AL393" s="1210"/>
      <c r="AM393" s="1210"/>
      <c r="AN393" s="1210"/>
      <c r="AO393" s="1210"/>
      <c r="AP393" s="1210"/>
      <c r="AQ393" s="1211"/>
    </row>
    <row r="394" spans="2:43" ht="20">
      <c r="B394" s="116"/>
      <c r="C394" s="586"/>
      <c r="D394" s="586"/>
      <c r="E394" s="586"/>
      <c r="F394" s="915"/>
      <c r="G394" s="915"/>
      <c r="H394" s="915"/>
      <c r="I394" s="915"/>
      <c r="J394" s="915"/>
      <c r="K394" s="915"/>
      <c r="L394" s="915"/>
      <c r="M394" s="915"/>
      <c r="N394" s="915"/>
      <c r="O394" s="915"/>
      <c r="P394" s="915"/>
      <c r="Q394" s="915"/>
      <c r="R394" s="915"/>
      <c r="S394" s="915"/>
      <c r="T394" s="915"/>
      <c r="U394" s="915"/>
      <c r="V394" s="915"/>
      <c r="W394" s="915"/>
      <c r="X394" s="915"/>
      <c r="Y394" s="915"/>
      <c r="Z394" s="915"/>
      <c r="AA394" s="915"/>
      <c r="AB394" s="915"/>
      <c r="AC394" s="915"/>
      <c r="AD394" s="586"/>
      <c r="AE394" s="915"/>
      <c r="AF394" s="915"/>
      <c r="AG394" s="915"/>
      <c r="AH394" s="587"/>
      <c r="AI394" s="588"/>
      <c r="AJ394" s="588"/>
      <c r="AK394" s="588"/>
      <c r="AL394" s="588"/>
      <c r="AM394" s="588"/>
      <c r="AN394" s="588"/>
      <c r="AO394" s="588"/>
      <c r="AP394" s="588"/>
      <c r="AQ394" s="589"/>
    </row>
    <row r="395" spans="2:43" ht="20">
      <c r="B395" s="116"/>
      <c r="C395" s="586"/>
      <c r="D395" s="586"/>
      <c r="E395" s="586"/>
      <c r="F395" s="915"/>
      <c r="G395" s="915"/>
      <c r="H395" s="915"/>
      <c r="I395" s="915"/>
      <c r="J395" s="915"/>
      <c r="K395" s="915"/>
      <c r="L395" s="915"/>
      <c r="M395" s="915"/>
      <c r="N395" s="915"/>
      <c r="O395" s="915"/>
      <c r="P395" s="915"/>
      <c r="Q395" s="915"/>
      <c r="R395" s="915"/>
      <c r="S395" s="915"/>
      <c r="T395" s="915"/>
      <c r="U395" s="915"/>
      <c r="V395" s="915"/>
      <c r="W395" s="915"/>
      <c r="X395" s="915"/>
      <c r="Y395" s="915"/>
      <c r="Z395" s="915"/>
      <c r="AA395" s="915"/>
      <c r="AB395" s="915"/>
      <c r="AC395" s="936"/>
      <c r="AD395" s="586"/>
      <c r="AE395" s="923"/>
      <c r="AF395" s="915"/>
      <c r="AG395" s="915"/>
      <c r="AH395" s="587"/>
      <c r="AI395" s="588"/>
      <c r="AJ395" s="588"/>
      <c r="AK395" s="588"/>
      <c r="AL395" s="588"/>
      <c r="AM395" s="588"/>
      <c r="AN395" s="588"/>
      <c r="AO395" s="588"/>
      <c r="AP395" s="588"/>
      <c r="AQ395" s="589"/>
    </row>
    <row r="396" spans="2:43" ht="20">
      <c r="B396" s="116"/>
      <c r="C396" s="586"/>
      <c r="D396" s="586"/>
      <c r="E396" s="586"/>
      <c r="F396" s="915"/>
      <c r="G396" s="915"/>
      <c r="H396" s="915"/>
      <c r="I396" s="915"/>
      <c r="J396" s="915"/>
      <c r="K396" s="915"/>
      <c r="L396" s="915"/>
      <c r="M396" s="915"/>
      <c r="W396" s="915"/>
      <c r="X396" s="915"/>
      <c r="Y396" s="915"/>
      <c r="Z396" s="915"/>
      <c r="AA396" s="915"/>
      <c r="AB396" s="915"/>
      <c r="AC396" s="915"/>
      <c r="AD396" s="586"/>
      <c r="AE396" s="915"/>
      <c r="AF396" s="915"/>
      <c r="AG396" s="915"/>
      <c r="AH396" s="1215" t="str">
        <f>INPUT!$M$13</f>
        <v>Ulfa Hidayah,SE</v>
      </c>
      <c r="AI396" s="1216"/>
      <c r="AJ396" s="1216"/>
      <c r="AK396" s="1216"/>
      <c r="AL396" s="1216"/>
      <c r="AM396" s="1216"/>
      <c r="AN396" s="1216"/>
      <c r="AO396" s="1216"/>
      <c r="AP396" s="1216"/>
      <c r="AQ396" s="1217"/>
    </row>
    <row r="397" spans="2:43" ht="21" thickBot="1">
      <c r="B397" s="116"/>
      <c r="C397" s="586"/>
      <c r="D397" s="586"/>
      <c r="E397" s="586"/>
      <c r="F397" s="915"/>
      <c r="G397" s="915"/>
      <c r="H397" s="915"/>
      <c r="I397" s="915"/>
      <c r="J397" s="915"/>
      <c r="K397" s="915"/>
      <c r="L397" s="915"/>
      <c r="M397" s="915"/>
      <c r="N397" s="925"/>
      <c r="O397" s="926"/>
      <c r="P397" s="926"/>
      <c r="Q397" s="926"/>
      <c r="R397" s="932"/>
      <c r="S397" s="933"/>
      <c r="T397" s="926"/>
      <c r="U397" s="915"/>
      <c r="V397" s="915"/>
      <c r="W397" s="915"/>
      <c r="X397" s="915"/>
      <c r="Y397" s="915"/>
      <c r="Z397" s="915"/>
      <c r="AA397" s="915"/>
      <c r="AB397" s="915"/>
      <c r="AC397" s="915"/>
      <c r="AD397" s="586"/>
      <c r="AE397" s="915"/>
      <c r="AF397" s="915"/>
      <c r="AG397" s="915"/>
      <c r="AH397" s="1218"/>
      <c r="AI397" s="1219"/>
      <c r="AJ397" s="1219"/>
      <c r="AK397" s="1219"/>
      <c r="AL397" s="1219"/>
      <c r="AM397" s="1219"/>
      <c r="AN397" s="1220"/>
      <c r="AO397" s="1220"/>
      <c r="AP397" s="1220"/>
      <c r="AQ397" s="1221"/>
    </row>
    <row r="398" spans="2:43" ht="15" thickBot="1">
      <c r="B398" s="937"/>
      <c r="C398" s="121"/>
      <c r="D398" s="121"/>
      <c r="E398" s="121"/>
      <c r="F398" s="121"/>
      <c r="G398" s="927"/>
      <c r="H398" s="927"/>
      <c r="I398" s="927"/>
      <c r="J398" s="927"/>
      <c r="K398" s="1222"/>
      <c r="L398" s="1222"/>
      <c r="M398" s="927"/>
      <c r="N398" s="927"/>
      <c r="O398" s="927"/>
      <c r="P398" s="927"/>
      <c r="Q398" s="927"/>
      <c r="R398" s="927"/>
      <c r="S398" s="927"/>
      <c r="T398" s="927"/>
      <c r="U398" s="927"/>
      <c r="V398" s="927"/>
      <c r="W398" s="927"/>
      <c r="X398" s="927"/>
      <c r="Y398" s="927"/>
      <c r="Z398" s="927"/>
      <c r="AA398" s="927"/>
      <c r="AB398" s="927"/>
      <c r="AC398" s="927"/>
      <c r="AD398" s="927"/>
      <c r="AE398" s="927"/>
      <c r="AF398" s="927"/>
      <c r="AG398" s="927"/>
      <c r="AH398" s="1206" t="s">
        <v>243</v>
      </c>
      <c r="AI398" s="1207"/>
      <c r="AJ398" s="1207"/>
      <c r="AK398" s="1207"/>
      <c r="AL398" s="1207"/>
      <c r="AM398" s="1207"/>
      <c r="AN398" s="1223"/>
      <c r="AO398" s="1223"/>
      <c r="AP398" s="1223"/>
      <c r="AQ398" s="1224"/>
    </row>
    <row r="399" spans="2:43" ht="14" thickBot="1"/>
    <row r="400" spans="2:43">
      <c r="B400" s="114"/>
      <c r="C400" s="115"/>
      <c r="D400" s="115"/>
      <c r="E400" s="115"/>
      <c r="F400" s="115"/>
      <c r="G400" s="115"/>
      <c r="H400" s="115"/>
      <c r="I400" s="115"/>
      <c r="J400" s="115"/>
      <c r="K400" s="115"/>
      <c r="L400" s="115"/>
      <c r="M400" s="115"/>
      <c r="N400" s="115"/>
      <c r="O400" s="122"/>
      <c r="P400" s="115"/>
      <c r="Q400" s="115"/>
      <c r="R400" s="115"/>
      <c r="S400" s="115"/>
      <c r="T400" s="115"/>
      <c r="U400" s="115"/>
      <c r="V400" s="115"/>
      <c r="W400" s="115"/>
      <c r="X400" s="115"/>
      <c r="Y400" s="115"/>
      <c r="Z400" s="115"/>
      <c r="AA400" s="115"/>
      <c r="AB400" s="115"/>
      <c r="AC400" s="115"/>
      <c r="AD400" s="115"/>
      <c r="AE400" s="115"/>
      <c r="AF400" s="115"/>
      <c r="AG400" s="115"/>
      <c r="AH400" s="124"/>
      <c r="AI400" s="125"/>
      <c r="AJ400" s="125"/>
      <c r="AK400" s="125"/>
      <c r="AL400" s="125"/>
      <c r="AM400" s="125"/>
      <c r="AN400" s="125"/>
      <c r="AO400" s="125"/>
      <c r="AP400" s="125"/>
      <c r="AQ400" s="127"/>
    </row>
    <row r="401" spans="2:43" ht="20">
      <c r="B401" s="116"/>
      <c r="C401" s="586"/>
      <c r="D401" s="117"/>
      <c r="E401" s="586"/>
      <c r="F401" s="118"/>
      <c r="G401" s="915"/>
      <c r="H401" s="915"/>
      <c r="I401" s="915"/>
      <c r="J401" s="915"/>
      <c r="K401" s="915"/>
      <c r="L401" s="915"/>
      <c r="M401" s="915"/>
      <c r="N401" s="915"/>
      <c r="O401" s="915"/>
      <c r="P401" s="915"/>
      <c r="Q401" s="915"/>
      <c r="R401" s="915"/>
      <c r="S401" s="915"/>
      <c r="T401" s="915"/>
      <c r="U401" s="915"/>
      <c r="V401" s="915"/>
      <c r="W401" s="915"/>
      <c r="X401" s="915"/>
      <c r="Y401" s="915"/>
      <c r="Z401" s="916"/>
      <c r="AA401" s="915"/>
      <c r="AB401" s="915"/>
      <c r="AC401" s="915"/>
      <c r="AD401" s="915"/>
      <c r="AE401" s="915"/>
      <c r="AF401" s="915"/>
      <c r="AG401" s="915"/>
      <c r="AH401" s="126"/>
      <c r="AI401" s="123"/>
      <c r="AJ401" s="123"/>
      <c r="AK401" s="123"/>
      <c r="AL401" s="123"/>
      <c r="AM401" s="123"/>
      <c r="AN401" s="123"/>
      <c r="AO401" s="123"/>
      <c r="AP401" s="123"/>
      <c r="AQ401" s="128"/>
    </row>
    <row r="402" spans="2:43" ht="21" thickBot="1">
      <c r="B402" s="116"/>
      <c r="C402" s="586"/>
      <c r="D402" s="586"/>
      <c r="E402" s="586"/>
      <c r="F402" s="1016"/>
      <c r="G402" s="1016"/>
      <c r="H402" s="1016"/>
      <c r="I402" s="1016"/>
      <c r="J402" s="1016"/>
      <c r="K402" s="1016"/>
      <c r="L402" s="1016"/>
      <c r="M402" s="1016"/>
      <c r="N402" s="1016"/>
      <c r="O402" s="1016"/>
      <c r="P402" s="1016"/>
      <c r="Q402" s="1025"/>
      <c r="R402" s="1025"/>
      <c r="S402" s="1025"/>
      <c r="T402" s="1025"/>
      <c r="U402" s="1025"/>
      <c r="V402" s="1025"/>
      <c r="W402" s="1025"/>
      <c r="X402" s="1025"/>
      <c r="Y402" s="1025"/>
      <c r="Z402" s="1025"/>
      <c r="AA402" s="1025"/>
      <c r="AB402" s="1016"/>
      <c r="AC402" s="1016"/>
      <c r="AD402" s="586"/>
      <c r="AE402" s="915"/>
      <c r="AF402" s="915"/>
      <c r="AG402" s="915"/>
      <c r="AH402" s="126"/>
      <c r="AI402" s="123"/>
      <c r="AJ402" s="123"/>
      <c r="AK402" s="123"/>
      <c r="AL402" s="123"/>
      <c r="AM402" s="123"/>
      <c r="AN402" s="129"/>
      <c r="AO402" s="129"/>
      <c r="AP402" s="129"/>
      <c r="AQ402" s="934"/>
    </row>
    <row r="403" spans="2:43" ht="21" thickBot="1">
      <c r="B403" s="116"/>
      <c r="C403" s="586"/>
      <c r="F403" s="586"/>
      <c r="G403" s="586"/>
      <c r="H403" s="1016"/>
      <c r="I403" s="1017"/>
      <c r="J403" s="1018"/>
      <c r="K403" s="1018"/>
      <c r="L403" s="1018"/>
      <c r="M403" s="1018"/>
      <c r="N403" s="1018"/>
      <c r="O403" s="1018"/>
      <c r="P403" s="1018"/>
      <c r="Q403" s="1026"/>
      <c r="R403" s="1026"/>
      <c r="S403" s="1026"/>
      <c r="T403" s="1026"/>
      <c r="U403" s="1026"/>
      <c r="V403" s="1026"/>
      <c r="W403" s="1026"/>
      <c r="X403" s="1026"/>
      <c r="Y403" s="1026"/>
      <c r="Z403" s="1026"/>
      <c r="AA403" s="1026"/>
      <c r="AB403" s="1018"/>
      <c r="AC403" s="1018"/>
      <c r="AD403" s="586"/>
      <c r="AE403" s="915"/>
      <c r="AF403" s="915"/>
      <c r="AG403" s="915"/>
      <c r="AH403" s="1240" t="str">
        <f>INPUT!C304&amp;" "&amp;INPUT!M304</f>
        <v xml:space="preserve"> </v>
      </c>
      <c r="AI403" s="1241"/>
      <c r="AJ403" s="1241"/>
      <c r="AK403" s="1241"/>
      <c r="AL403" s="1241"/>
      <c r="AM403" s="1241"/>
      <c r="AN403" s="1223"/>
      <c r="AO403" s="1223"/>
      <c r="AP403" s="1223"/>
      <c r="AQ403" s="1224"/>
    </row>
    <row r="404" spans="2:43" ht="21" thickBot="1">
      <c r="B404" s="116"/>
      <c r="C404" s="586"/>
      <c r="F404" s="586"/>
      <c r="H404" s="519"/>
      <c r="I404" s="1019"/>
      <c r="J404" s="1020"/>
      <c r="K404" s="1020"/>
      <c r="L404" s="1020"/>
      <c r="M404" s="1020"/>
      <c r="N404" s="1020"/>
      <c r="O404" s="1020"/>
      <c r="P404" s="1020"/>
      <c r="Q404" s="1027"/>
      <c r="R404" s="1027"/>
      <c r="S404" s="1027"/>
      <c r="T404" s="1027"/>
      <c r="U404" s="1027"/>
      <c r="V404" s="1027"/>
      <c r="W404" s="1027"/>
      <c r="X404" s="1027"/>
      <c r="Y404" s="1027"/>
      <c r="Z404" s="1027"/>
      <c r="AA404" s="1027"/>
      <c r="AB404" s="1020"/>
      <c r="AC404" s="1020"/>
      <c r="AD404" s="586"/>
      <c r="AE404" s="915"/>
      <c r="AF404" s="915"/>
      <c r="AG404" s="915"/>
      <c r="AH404" s="1240" t="str">
        <f>INPUT!$C$7&amp;" "&amp;INPUT!$M$7</f>
        <v>Kabupaten Monokwari</v>
      </c>
      <c r="AI404" s="1241"/>
      <c r="AJ404" s="1241"/>
      <c r="AK404" s="1241"/>
      <c r="AL404" s="1241"/>
      <c r="AM404" s="1241"/>
      <c r="AN404" s="1223"/>
      <c r="AO404" s="1223"/>
      <c r="AP404" s="1223"/>
      <c r="AQ404" s="1224"/>
    </row>
    <row r="405" spans="2:43" ht="21" thickBot="1">
      <c r="B405" s="116"/>
      <c r="C405" s="586"/>
      <c r="F405" s="586"/>
      <c r="H405" s="519"/>
      <c r="I405" s="1019"/>
      <c r="J405" s="1020"/>
      <c r="K405" s="1020"/>
      <c r="L405" s="1020"/>
      <c r="M405" s="1020"/>
      <c r="N405" s="1020"/>
      <c r="O405" s="1020"/>
      <c r="P405" s="1020"/>
      <c r="Q405" s="1027"/>
      <c r="R405" s="1246">
        <v>0.05</v>
      </c>
      <c r="S405" s="1246"/>
      <c r="T405" s="1027" t="s">
        <v>30</v>
      </c>
      <c r="U405" s="1027"/>
      <c r="V405" s="1027"/>
      <c r="W405" s="1027" t="s">
        <v>577</v>
      </c>
      <c r="X405" s="1027"/>
      <c r="Y405" s="1027"/>
      <c r="Z405" s="1027"/>
      <c r="AA405" s="1028">
        <v>0.06</v>
      </c>
      <c r="AB405" s="1024"/>
      <c r="AC405" s="1031" t="s">
        <v>30</v>
      </c>
      <c r="AD405" s="586"/>
      <c r="AE405" s="915"/>
      <c r="AF405" s="915"/>
      <c r="AG405" s="915"/>
      <c r="AH405" s="1240" t="str">
        <f>INPUT!$C$8&amp;" "&amp;INPUT!$M$8</f>
        <v>Kecamatan aaaaa</v>
      </c>
      <c r="AI405" s="1241"/>
      <c r="AJ405" s="1241"/>
      <c r="AK405" s="1241"/>
      <c r="AL405" s="1241"/>
      <c r="AM405" s="1241"/>
      <c r="AN405" s="1242"/>
      <c r="AO405" s="1242"/>
      <c r="AP405" s="1242"/>
      <c r="AQ405" s="1243"/>
    </row>
    <row r="406" spans="2:43" ht="20">
      <c r="B406" s="116"/>
      <c r="C406" s="586"/>
      <c r="F406" s="586"/>
      <c r="H406" s="519"/>
      <c r="I406" s="1019"/>
      <c r="J406" s="1020"/>
      <c r="K406" s="1020"/>
      <c r="L406" s="1020"/>
      <c r="M406" s="1020"/>
      <c r="N406" s="1020"/>
      <c r="O406" s="1020"/>
      <c r="P406" s="1020"/>
      <c r="Q406" s="1027"/>
      <c r="R406" s="1027"/>
      <c r="S406" s="1027"/>
      <c r="T406" s="1027"/>
      <c r="U406" s="1027"/>
      <c r="V406" s="1027"/>
      <c r="W406" s="1027"/>
      <c r="X406" s="1027"/>
      <c r="Y406" s="1027"/>
      <c r="Z406" s="1027"/>
      <c r="AA406" s="1028">
        <v>0.05</v>
      </c>
      <c r="AB406" s="1024"/>
      <c r="AC406" s="1031" t="s">
        <v>30</v>
      </c>
      <c r="AD406" s="586"/>
      <c r="AE406" s="915"/>
      <c r="AF406" s="915"/>
      <c r="AG406" s="915"/>
      <c r="AH406" s="1225" t="s">
        <v>236</v>
      </c>
      <c r="AI406" s="1226"/>
      <c r="AJ406" s="1226"/>
      <c r="AK406" s="1226"/>
      <c r="AL406" s="1226"/>
      <c r="AM406" s="1226"/>
      <c r="AN406" s="1244"/>
      <c r="AO406" s="1244"/>
      <c r="AP406" s="1244"/>
      <c r="AQ406" s="1245"/>
    </row>
    <row r="407" spans="2:43" ht="21" thickBot="1">
      <c r="B407" s="116"/>
      <c r="C407" s="586"/>
      <c r="F407" s="586"/>
      <c r="H407" s="519"/>
      <c r="I407" s="1019"/>
      <c r="J407" s="1020"/>
      <c r="K407" s="1020"/>
      <c r="L407" s="1020"/>
      <c r="M407" s="1020"/>
      <c r="N407" s="1020"/>
      <c r="O407" s="1020"/>
      <c r="P407" s="1020"/>
      <c r="Q407" s="1027"/>
      <c r="R407" s="1027"/>
      <c r="S407" s="1027"/>
      <c r="T407" s="1027"/>
      <c r="U407" s="1027"/>
      <c r="V407" s="1027"/>
      <c r="W407" s="1027"/>
      <c r="X407" s="1027"/>
      <c r="Y407" s="1027"/>
      <c r="Z407" s="1027"/>
      <c r="AA407" s="1027"/>
      <c r="AB407" s="1020"/>
      <c r="AC407" s="1031"/>
      <c r="AD407" s="586"/>
      <c r="AE407" s="915"/>
      <c r="AF407" s="915"/>
      <c r="AG407" s="915"/>
      <c r="AH407" s="1228" t="str">
        <f>INPUT!$M$9</f>
        <v>bbb</v>
      </c>
      <c r="AI407" s="1229"/>
      <c r="AJ407" s="1229"/>
      <c r="AK407" s="1229"/>
      <c r="AL407" s="1229"/>
      <c r="AM407" s="1229"/>
      <c r="AN407" s="1229"/>
      <c r="AO407" s="1229"/>
      <c r="AP407" s="1229"/>
      <c r="AQ407" s="1230"/>
    </row>
    <row r="408" spans="2:43" ht="20">
      <c r="B408" s="116"/>
      <c r="C408" s="586"/>
      <c r="F408" s="586"/>
      <c r="H408" s="519"/>
      <c r="I408" s="1019"/>
      <c r="J408" s="1020"/>
      <c r="K408" s="1020"/>
      <c r="L408" s="1020"/>
      <c r="M408" s="1020"/>
      <c r="N408" s="1020"/>
      <c r="O408" s="1020"/>
      <c r="P408" s="1020"/>
      <c r="Q408" s="1027"/>
      <c r="R408" s="1027"/>
      <c r="S408" s="1027"/>
      <c r="T408" s="1027"/>
      <c r="U408" s="1027"/>
      <c r="V408" s="1027"/>
      <c r="W408" s="1027"/>
      <c r="X408" s="1027"/>
      <c r="Y408" s="1027"/>
      <c r="Z408" s="1027"/>
      <c r="AA408" s="1027"/>
      <c r="AB408" s="1020"/>
      <c r="AC408" s="1031"/>
      <c r="AD408" s="586"/>
      <c r="AE408" s="915"/>
      <c r="AF408" s="915"/>
      <c r="AG408" s="915"/>
      <c r="AH408" s="1225" t="s">
        <v>237</v>
      </c>
      <c r="AI408" s="1226"/>
      <c r="AJ408" s="1226"/>
      <c r="AK408" s="1226"/>
      <c r="AL408" s="1226"/>
      <c r="AM408" s="1226"/>
      <c r="AN408" s="1244"/>
      <c r="AO408" s="1244"/>
      <c r="AP408" s="1244"/>
      <c r="AQ408" s="1245"/>
    </row>
    <row r="409" spans="2:43" ht="21" thickBot="1">
      <c r="B409" s="116"/>
      <c r="C409" s="586"/>
      <c r="F409" s="586"/>
      <c r="H409" s="519"/>
      <c r="I409" s="1019"/>
      <c r="J409" s="1020"/>
      <c r="K409" s="1020"/>
      <c r="L409" s="1020"/>
      <c r="M409" s="1020"/>
      <c r="N409" s="1020"/>
      <c r="O409" s="1020"/>
      <c r="P409" s="1020"/>
      <c r="Q409" s="1027"/>
      <c r="R409" s="1027"/>
      <c r="S409" s="1027"/>
      <c r="T409" s="1027"/>
      <c r="U409" s="1027"/>
      <c r="V409" s="1027"/>
      <c r="W409" s="1027"/>
      <c r="X409" s="1027"/>
      <c r="Y409" s="1027"/>
      <c r="Z409" s="1027"/>
      <c r="AA409" s="1027"/>
      <c r="AB409" s="1020"/>
      <c r="AC409" s="1031"/>
      <c r="AD409" s="586"/>
      <c r="AE409" s="915"/>
      <c r="AF409" s="915"/>
      <c r="AG409" s="915"/>
      <c r="AH409" s="1228" t="str">
        <f>INPUT!$M$19</f>
        <v>Rumah Sehat</v>
      </c>
      <c r="AI409" s="1229"/>
      <c r="AJ409" s="1229"/>
      <c r="AK409" s="1229"/>
      <c r="AL409" s="1229"/>
      <c r="AM409" s="1229"/>
      <c r="AN409" s="1220"/>
      <c r="AO409" s="1220"/>
      <c r="AP409" s="1220"/>
      <c r="AQ409" s="1221"/>
    </row>
    <row r="410" spans="2:43" ht="20">
      <c r="B410" s="116"/>
      <c r="C410" s="586"/>
      <c r="F410" s="586"/>
      <c r="H410" s="519"/>
      <c r="I410" s="1019"/>
      <c r="J410" s="1020"/>
      <c r="K410" s="1020"/>
      <c r="L410" s="1020"/>
      <c r="M410" s="1020"/>
      <c r="N410" s="1020"/>
      <c r="O410" s="1020"/>
      <c r="P410" s="1020"/>
      <c r="Q410" s="1027"/>
      <c r="R410" s="1027"/>
      <c r="S410" s="1027"/>
      <c r="T410" s="1027"/>
      <c r="U410" s="1027"/>
      <c r="V410" s="1027"/>
      <c r="W410" s="1027"/>
      <c r="X410" s="1027"/>
      <c r="Y410" s="1027"/>
      <c r="Z410" s="1027"/>
      <c r="AA410" s="1027"/>
      <c r="AB410" s="1020"/>
      <c r="AC410" s="1032"/>
      <c r="AD410" s="586"/>
      <c r="AE410" s="915"/>
      <c r="AF410" s="915"/>
      <c r="AG410" s="915"/>
      <c r="AH410" s="1225" t="s">
        <v>127</v>
      </c>
      <c r="AI410" s="1226"/>
      <c r="AJ410" s="1226"/>
      <c r="AK410" s="1226"/>
      <c r="AL410" s="1226"/>
      <c r="AM410" s="1226"/>
      <c r="AN410" s="1226"/>
      <c r="AO410" s="1226"/>
      <c r="AP410" s="1226"/>
      <c r="AQ410" s="1227"/>
    </row>
    <row r="411" spans="2:43" ht="21" thickBot="1">
      <c r="B411" s="116"/>
      <c r="C411" s="586"/>
      <c r="F411" s="586"/>
      <c r="H411" s="519"/>
      <c r="I411" s="1019"/>
      <c r="J411" s="1020"/>
      <c r="K411" s="1020"/>
      <c r="L411" s="1020"/>
      <c r="M411" s="1020"/>
      <c r="N411" s="1020"/>
      <c r="O411" s="1020"/>
      <c r="P411" s="1020"/>
      <c r="Q411" s="1027"/>
      <c r="R411" s="1027"/>
      <c r="S411" s="1027"/>
      <c r="T411" s="1027"/>
      <c r="U411" s="1027"/>
      <c r="V411" s="1027"/>
      <c r="W411" s="1027"/>
      <c r="X411" s="1027"/>
      <c r="Y411" s="1027"/>
      <c r="Z411" s="1027"/>
      <c r="AA411" s="1027"/>
      <c r="AB411" s="1020"/>
      <c r="AC411" s="1031"/>
      <c r="AD411" s="586"/>
      <c r="AE411" s="915"/>
      <c r="AF411" s="915"/>
      <c r="AG411" s="915"/>
      <c r="AH411" s="1228" t="str">
        <f>INPUT!$M$10</f>
        <v>Dusun…</v>
      </c>
      <c r="AI411" s="1229"/>
      <c r="AJ411" s="1229"/>
      <c r="AK411" s="1229"/>
      <c r="AL411" s="1229"/>
      <c r="AM411" s="1229"/>
      <c r="AN411" s="1229"/>
      <c r="AO411" s="1229"/>
      <c r="AP411" s="1229"/>
      <c r="AQ411" s="1230"/>
    </row>
    <row r="412" spans="2:43" ht="20">
      <c r="B412" s="116"/>
      <c r="C412" s="586"/>
      <c r="F412" s="586"/>
      <c r="H412" s="519"/>
      <c r="I412" s="1019"/>
      <c r="J412" s="1020"/>
      <c r="K412" s="1020"/>
      <c r="L412" s="1020"/>
      <c r="M412" s="1020"/>
      <c r="N412" s="1020"/>
      <c r="O412" s="1020"/>
      <c r="P412" s="1020"/>
      <c r="Q412" s="1027"/>
      <c r="R412" s="1027"/>
      <c r="S412" s="1027"/>
      <c r="T412" s="1027"/>
      <c r="U412" s="1027"/>
      <c r="V412" s="1027"/>
      <c r="W412" s="1027"/>
      <c r="X412" s="1027"/>
      <c r="Y412" s="1027"/>
      <c r="Z412" s="1027"/>
      <c r="AA412" s="1027"/>
      <c r="AB412" s="1020"/>
      <c r="AC412" s="1031"/>
      <c r="AD412" s="586"/>
      <c r="AE412" s="915"/>
      <c r="AF412" s="915"/>
      <c r="AG412" s="915"/>
      <c r="AH412" s="1225" t="s">
        <v>238</v>
      </c>
      <c r="AI412" s="1226"/>
      <c r="AJ412" s="1226"/>
      <c r="AK412" s="1226"/>
      <c r="AL412" s="1226"/>
      <c r="AM412" s="1226"/>
      <c r="AN412" s="1231"/>
      <c r="AO412" s="1231"/>
      <c r="AP412" s="1231"/>
      <c r="AQ412" s="1232"/>
    </row>
    <row r="413" spans="2:43" ht="21" thickBot="1">
      <c r="B413" s="116"/>
      <c r="C413" s="586"/>
      <c r="F413" s="586"/>
      <c r="H413" s="519"/>
      <c r="I413" s="1019"/>
      <c r="J413" s="1020"/>
      <c r="K413" s="1020"/>
      <c r="L413" s="1020"/>
      <c r="M413" s="1020"/>
      <c r="N413" s="1020"/>
      <c r="O413" s="1020"/>
      <c r="P413" s="1020"/>
      <c r="Q413" s="1027"/>
      <c r="R413" s="1029"/>
      <c r="S413" s="1027"/>
      <c r="T413" s="1027"/>
      <c r="U413" s="1027"/>
      <c r="V413" s="1027"/>
      <c r="W413" s="1027"/>
      <c r="X413" s="1027"/>
      <c r="Y413" s="1027"/>
      <c r="Z413" s="1027"/>
      <c r="AA413" s="1027"/>
      <c r="AB413" s="1020">
        <v>1.1000000000000001</v>
      </c>
      <c r="AC413" s="1031" t="s">
        <v>30</v>
      </c>
      <c r="AD413" s="586"/>
      <c r="AE413" s="915"/>
      <c r="AF413" s="915"/>
      <c r="AG413" s="915"/>
      <c r="AH413" s="1233" t="s">
        <v>630</v>
      </c>
      <c r="AI413" s="1234"/>
      <c r="AJ413" s="1234"/>
      <c r="AK413" s="1234"/>
      <c r="AL413" s="1234"/>
      <c r="AM413" s="1234"/>
      <c r="AN413" s="1235"/>
      <c r="AO413" s="1235"/>
      <c r="AP413" s="1235"/>
      <c r="AQ413" s="1236"/>
    </row>
    <row r="414" spans="2:43" ht="21" thickBot="1">
      <c r="B414" s="116"/>
      <c r="C414" s="586"/>
      <c r="F414" s="586"/>
      <c r="H414" s="519"/>
      <c r="I414" s="1019"/>
      <c r="J414" s="1020"/>
      <c r="K414" s="1020"/>
      <c r="L414" s="1020"/>
      <c r="M414" s="1020"/>
      <c r="N414" s="1020"/>
      <c r="O414" s="1020"/>
      <c r="P414" s="1020"/>
      <c r="Q414" s="1027"/>
      <c r="R414" s="1027"/>
      <c r="S414" s="1027"/>
      <c r="T414" s="1027"/>
      <c r="U414" s="1027"/>
      <c r="V414" s="1027"/>
      <c r="W414" s="1027"/>
      <c r="X414" s="1027"/>
      <c r="Y414" s="1027"/>
      <c r="Z414" s="1027"/>
      <c r="AA414" s="1027"/>
      <c r="AB414" s="1020"/>
      <c r="AC414" s="1031"/>
      <c r="AD414" s="586"/>
      <c r="AE414" s="915"/>
      <c r="AF414" s="915"/>
      <c r="AG414" s="915"/>
      <c r="AH414" s="1206" t="s">
        <v>239</v>
      </c>
      <c r="AI414" s="1207"/>
      <c r="AJ414" s="1207"/>
      <c r="AK414" s="1207"/>
      <c r="AL414" s="1207"/>
      <c r="AM414" s="1207"/>
      <c r="AN414" s="1207"/>
      <c r="AO414" s="1207"/>
      <c r="AP414" s="1207"/>
      <c r="AQ414" s="1208"/>
    </row>
    <row r="415" spans="2:43" ht="20">
      <c r="B415" s="116"/>
      <c r="C415" s="586"/>
      <c r="F415" s="586"/>
      <c r="H415" s="519"/>
      <c r="I415" s="1019"/>
      <c r="J415" s="1020"/>
      <c r="K415" s="1020"/>
      <c r="L415" s="1020"/>
      <c r="M415" s="1020"/>
      <c r="N415" s="1020"/>
      <c r="O415" s="1020"/>
      <c r="P415" s="1020"/>
      <c r="Q415" s="1027"/>
      <c r="R415" s="1027"/>
      <c r="S415" s="1027"/>
      <c r="T415" s="1027"/>
      <c r="U415" s="1027"/>
      <c r="V415" s="1027"/>
      <c r="W415" s="1027"/>
      <c r="X415" s="1027"/>
      <c r="Y415" s="1027"/>
      <c r="Z415" s="1027"/>
      <c r="AA415" s="1027"/>
      <c r="AB415" s="1020"/>
      <c r="AC415" s="1031"/>
      <c r="AD415" s="586"/>
      <c r="AE415" s="915"/>
      <c r="AF415" s="915"/>
      <c r="AG415" s="915"/>
      <c r="AH415" s="1209" t="s">
        <v>240</v>
      </c>
      <c r="AI415" s="1210"/>
      <c r="AJ415" s="1210"/>
      <c r="AK415" s="1210"/>
      <c r="AL415" s="1210"/>
      <c r="AM415" s="1209" t="s">
        <v>19</v>
      </c>
      <c r="AN415" s="1210"/>
      <c r="AO415" s="1210"/>
      <c r="AP415" s="1210"/>
      <c r="AQ415" s="1211"/>
    </row>
    <row r="416" spans="2:43" ht="20">
      <c r="B416" s="116"/>
      <c r="C416" s="586"/>
      <c r="F416" s="586"/>
      <c r="H416" s="519"/>
      <c r="I416" s="1019"/>
      <c r="J416" s="1020"/>
      <c r="K416" s="1020"/>
      <c r="L416" s="1020"/>
      <c r="M416" s="1020"/>
      <c r="N416" s="1020"/>
      <c r="O416" s="1020"/>
      <c r="P416" s="1020"/>
      <c r="Q416" s="1027"/>
      <c r="R416" s="1027"/>
      <c r="S416" s="1027"/>
      <c r="T416" s="1027"/>
      <c r="U416" s="1027"/>
      <c r="V416" s="1027"/>
      <c r="W416" s="1027"/>
      <c r="X416" s="1027"/>
      <c r="Y416" s="1027"/>
      <c r="Z416" s="1027"/>
      <c r="AA416" s="1027"/>
      <c r="AB416" s="1020"/>
      <c r="AC416" s="1031"/>
      <c r="AD416" s="586"/>
      <c r="AE416" s="915"/>
      <c r="AF416" s="915"/>
      <c r="AG416" s="915"/>
      <c r="AH416" s="587"/>
      <c r="AI416" s="588"/>
      <c r="AJ416" s="588"/>
      <c r="AK416" s="588"/>
      <c r="AL416" s="588"/>
      <c r="AM416" s="587"/>
      <c r="AN416" s="588"/>
      <c r="AO416" s="588"/>
      <c r="AP416" s="588"/>
      <c r="AQ416" s="589"/>
    </row>
    <row r="417" spans="2:43" ht="20">
      <c r="B417" s="116"/>
      <c r="C417" s="586"/>
      <c r="F417" s="586"/>
      <c r="H417" s="519"/>
      <c r="I417" s="1019"/>
      <c r="J417" s="1020"/>
      <c r="K417" s="1020"/>
      <c r="L417" s="1020"/>
      <c r="M417" s="1020"/>
      <c r="N417" s="1020"/>
      <c r="O417" s="1020"/>
      <c r="P417" s="1020"/>
      <c r="Q417" s="1027"/>
      <c r="R417" s="1247">
        <v>2</v>
      </c>
      <c r="S417" s="1247"/>
      <c r="T417" s="1027" t="s">
        <v>628</v>
      </c>
      <c r="U417" s="1027"/>
      <c r="V417" s="1027"/>
      <c r="W417" s="1027"/>
      <c r="X417" s="1027"/>
      <c r="Y417" s="1027"/>
      <c r="Z417" s="1027"/>
      <c r="AA417" s="1027"/>
      <c r="AB417" s="1020"/>
      <c r="AC417" s="1031"/>
      <c r="AD417" s="586"/>
      <c r="AE417" s="915"/>
      <c r="AF417" s="915"/>
      <c r="AG417" s="915"/>
      <c r="AH417" s="587"/>
      <c r="AI417" s="588"/>
      <c r="AJ417" s="588"/>
      <c r="AK417" s="588"/>
      <c r="AL417" s="588"/>
      <c r="AM417" s="587"/>
      <c r="AN417" s="588"/>
      <c r="AO417" s="588"/>
      <c r="AP417" s="588"/>
      <c r="AQ417" s="589"/>
    </row>
    <row r="418" spans="2:43" ht="21" thickBot="1">
      <c r="B418" s="120"/>
      <c r="C418" s="586"/>
      <c r="F418" s="586"/>
      <c r="H418" s="519"/>
      <c r="I418" s="1019"/>
      <c r="J418" s="1020"/>
      <c r="K418" s="1020"/>
      <c r="L418" s="1020"/>
      <c r="M418" s="1020"/>
      <c r="N418" s="1020"/>
      <c r="O418" s="1020"/>
      <c r="P418" s="1020"/>
      <c r="Q418" s="1027"/>
      <c r="R418" s="1027"/>
      <c r="S418" s="1030"/>
      <c r="T418" s="1027"/>
      <c r="U418" s="1027"/>
      <c r="V418" s="1027"/>
      <c r="W418" s="1027"/>
      <c r="X418" s="1027"/>
      <c r="Y418" s="1027"/>
      <c r="Z418" s="1027"/>
      <c r="AA418" s="1027"/>
      <c r="AB418" s="1020"/>
      <c r="AC418" s="1031"/>
      <c r="AD418" s="586"/>
      <c r="AE418" s="915"/>
      <c r="AF418" s="915"/>
      <c r="AG418" s="915"/>
      <c r="AH418" s="1237" t="str">
        <f>INPUT!$M$16</f>
        <v>Supriono</v>
      </c>
      <c r="AI418" s="1238"/>
      <c r="AJ418" s="1238"/>
      <c r="AK418" s="1238"/>
      <c r="AL418" s="1238"/>
      <c r="AM418" s="1237" t="str">
        <f>INPUT!$M$15</f>
        <v>Sujito</v>
      </c>
      <c r="AN418" s="1238"/>
      <c r="AO418" s="1238"/>
      <c r="AP418" s="1238"/>
      <c r="AQ418" s="1239"/>
    </row>
    <row r="419" spans="2:43" ht="21" thickBot="1">
      <c r="B419" s="116"/>
      <c r="C419" s="586"/>
      <c r="F419" s="586"/>
      <c r="H419" s="519"/>
      <c r="I419" s="1019"/>
      <c r="J419" s="1020"/>
      <c r="K419" s="1020"/>
      <c r="L419" s="1020"/>
      <c r="M419" s="1020"/>
      <c r="N419" s="1020"/>
      <c r="O419" s="1020"/>
      <c r="P419" s="1020"/>
      <c r="Q419" s="1027"/>
      <c r="R419" s="1027"/>
      <c r="S419" s="1027"/>
      <c r="T419" s="1027"/>
      <c r="U419" s="1027"/>
      <c r="V419" s="1027"/>
      <c r="W419" s="1027"/>
      <c r="X419" s="1027"/>
      <c r="Y419" s="1027"/>
      <c r="Z419" s="1027"/>
      <c r="AA419" s="1027"/>
      <c r="AB419" s="1020"/>
      <c r="AC419" s="1031"/>
      <c r="AD419" s="586"/>
      <c r="AE419" s="915"/>
      <c r="AF419" s="915"/>
      <c r="AG419" s="915"/>
      <c r="AH419" s="1206" t="s">
        <v>241</v>
      </c>
      <c r="AI419" s="1207"/>
      <c r="AJ419" s="1207"/>
      <c r="AK419" s="1207"/>
      <c r="AL419" s="1207"/>
      <c r="AM419" s="1207"/>
      <c r="AN419" s="1207"/>
      <c r="AO419" s="1207"/>
      <c r="AP419" s="1207"/>
      <c r="AQ419" s="1208"/>
    </row>
    <row r="420" spans="2:43" ht="20">
      <c r="B420" s="116"/>
      <c r="C420" s="586"/>
      <c r="F420" s="586"/>
      <c r="H420" s="519"/>
      <c r="I420" s="1019"/>
      <c r="J420" s="1020"/>
      <c r="K420" s="1020"/>
      <c r="L420" s="1020"/>
      <c r="M420" s="1020"/>
      <c r="N420" s="1020"/>
      <c r="O420" s="1020"/>
      <c r="P420" s="1020"/>
      <c r="Q420" s="1027"/>
      <c r="R420" s="1027"/>
      <c r="S420" s="1027"/>
      <c r="T420" s="1027"/>
      <c r="U420" s="1027"/>
      <c r="V420" s="1027"/>
      <c r="W420" s="1027"/>
      <c r="X420" s="1027"/>
      <c r="Y420" s="1027"/>
      <c r="Z420" s="1027"/>
      <c r="AA420" s="1028">
        <v>0.05</v>
      </c>
      <c r="AB420" s="1024"/>
      <c r="AC420" s="1031" t="s">
        <v>30</v>
      </c>
      <c r="AD420" s="586"/>
      <c r="AE420" s="915"/>
      <c r="AF420" s="915"/>
      <c r="AG420" s="915"/>
      <c r="AH420" s="1209" t="str">
        <f>INPUT!$C$14</f>
        <v>Tenaga Ahli Teknik</v>
      </c>
      <c r="AI420" s="1210"/>
      <c r="AJ420" s="1210"/>
      <c r="AK420" s="1210"/>
      <c r="AL420" s="1210"/>
      <c r="AM420" s="1210"/>
      <c r="AN420" s="1210"/>
      <c r="AO420" s="1210"/>
      <c r="AP420" s="1210"/>
      <c r="AQ420" s="1211"/>
    </row>
    <row r="421" spans="2:43" ht="20">
      <c r="B421" s="116"/>
      <c r="C421" s="586"/>
      <c r="F421" s="586"/>
      <c r="H421" s="519"/>
      <c r="I421" s="1019"/>
      <c r="J421" s="1020"/>
      <c r="K421" s="1020"/>
      <c r="L421" s="1020"/>
      <c r="M421" s="1020"/>
      <c r="N421" s="1020"/>
      <c r="O421" s="1020"/>
      <c r="P421" s="1020"/>
      <c r="Q421" s="1027"/>
      <c r="R421" s="1027"/>
      <c r="S421" s="1027"/>
      <c r="T421" s="1027"/>
      <c r="U421" s="1027"/>
      <c r="V421" s="1027"/>
      <c r="W421" s="1027"/>
      <c r="X421" s="1027"/>
      <c r="Y421" s="1027"/>
      <c r="Z421" s="1027"/>
      <c r="AA421" s="1027"/>
      <c r="AB421" s="1020"/>
      <c r="AC421" s="1031"/>
      <c r="AD421" s="586"/>
      <c r="AE421" s="915"/>
      <c r="AF421" s="915"/>
      <c r="AG421" s="915"/>
      <c r="AH421" s="587"/>
      <c r="AI421" s="588"/>
      <c r="AJ421" s="588"/>
      <c r="AK421" s="588"/>
      <c r="AL421" s="588"/>
      <c r="AM421" s="588"/>
      <c r="AN421" s="588"/>
      <c r="AO421" s="588"/>
      <c r="AP421" s="588"/>
      <c r="AQ421" s="589"/>
    </row>
    <row r="422" spans="2:43" ht="20">
      <c r="B422" s="116"/>
      <c r="C422" s="586"/>
      <c r="F422" s="586"/>
      <c r="H422" s="519"/>
      <c r="I422" s="1019"/>
      <c r="J422" s="1020"/>
      <c r="K422" s="1020"/>
      <c r="L422" s="1020"/>
      <c r="M422" s="1020"/>
      <c r="N422" s="1020"/>
      <c r="O422" s="1020"/>
      <c r="P422" s="1020"/>
      <c r="Q422" s="1027"/>
      <c r="R422" s="1027"/>
      <c r="S422" s="1027"/>
      <c r="T422" s="1027"/>
      <c r="U422" s="1027"/>
      <c r="V422" s="1027"/>
      <c r="W422" s="1027"/>
      <c r="X422" s="1027"/>
      <c r="Y422" s="1027"/>
      <c r="Z422" s="1027"/>
      <c r="AA422" s="1027"/>
      <c r="AB422" s="1020"/>
      <c r="AC422" s="1031"/>
      <c r="AD422" s="586"/>
      <c r="AE422" s="915"/>
      <c r="AF422" s="915"/>
      <c r="AG422" s="915"/>
      <c r="AH422" s="587"/>
      <c r="AI422" s="588"/>
      <c r="AJ422" s="588"/>
      <c r="AK422" s="588"/>
      <c r="AL422" s="588"/>
      <c r="AM422" s="588"/>
      <c r="AN422" s="588"/>
      <c r="AO422" s="588"/>
      <c r="AP422" s="588"/>
      <c r="AQ422" s="589"/>
    </row>
    <row r="423" spans="2:43" ht="20">
      <c r="B423" s="116"/>
      <c r="C423" s="586"/>
      <c r="F423" s="586"/>
      <c r="H423" s="519"/>
      <c r="I423" s="1019"/>
      <c r="J423" s="1020"/>
      <c r="K423" s="1020"/>
      <c r="L423" s="1020"/>
      <c r="M423" s="1020"/>
      <c r="N423" s="1020"/>
      <c r="O423" s="1020"/>
      <c r="P423" s="1020"/>
      <c r="Q423" s="1027"/>
      <c r="R423" s="1027"/>
      <c r="S423" s="1027"/>
      <c r="T423" s="1027"/>
      <c r="U423" s="1027"/>
      <c r="V423" s="1027"/>
      <c r="W423" s="1027"/>
      <c r="X423" s="1027"/>
      <c r="Y423" s="1027"/>
      <c r="Z423" s="1027"/>
      <c r="AA423" s="1027"/>
      <c r="AB423" s="1020"/>
      <c r="AC423" s="1020"/>
      <c r="AD423" s="586"/>
      <c r="AE423" s="915"/>
      <c r="AF423" s="915"/>
      <c r="AG423" s="915"/>
      <c r="AH423" s="587"/>
      <c r="AI423" s="588"/>
      <c r="AJ423" s="588"/>
      <c r="AK423" s="588"/>
      <c r="AL423" s="588"/>
      <c r="AM423" s="588"/>
      <c r="AN423" s="588"/>
      <c r="AO423" s="588"/>
      <c r="AP423" s="588"/>
      <c r="AQ423" s="589"/>
    </row>
    <row r="424" spans="2:43" ht="21" thickBot="1">
      <c r="B424" s="116"/>
      <c r="C424" s="586"/>
      <c r="F424" s="586"/>
      <c r="H424" s="519"/>
      <c r="I424" s="1019"/>
      <c r="J424" s="1020"/>
      <c r="K424" s="1020"/>
      <c r="L424" s="1020"/>
      <c r="M424" s="1020"/>
      <c r="N424" s="1020"/>
      <c r="O424" s="1020"/>
      <c r="P424" s="1020"/>
      <c r="Q424" s="1027"/>
      <c r="R424" s="1027"/>
      <c r="S424" s="1027"/>
      <c r="T424" s="1027"/>
      <c r="U424" s="1027"/>
      <c r="V424" s="1027"/>
      <c r="W424" s="1027"/>
      <c r="X424" s="1027"/>
      <c r="Y424" s="1027"/>
      <c r="Z424" s="1027"/>
      <c r="AA424" s="1027"/>
      <c r="AB424" s="1020"/>
      <c r="AC424" s="1020"/>
      <c r="AD424" s="586"/>
      <c r="AE424" s="915"/>
      <c r="AF424" s="915"/>
      <c r="AG424" s="915"/>
      <c r="AH424" s="1212" t="s">
        <v>18</v>
      </c>
      <c r="AI424" s="1213"/>
      <c r="AJ424" s="1213"/>
      <c r="AK424" s="1213"/>
      <c r="AL424" s="1213"/>
      <c r="AM424" s="1213"/>
      <c r="AN424" s="1213"/>
      <c r="AO424" s="1213"/>
      <c r="AP424" s="1213"/>
      <c r="AQ424" s="1214"/>
    </row>
    <row r="425" spans="2:43" ht="21" thickBot="1">
      <c r="B425" s="116"/>
      <c r="C425" s="586"/>
      <c r="F425" s="586"/>
      <c r="H425" s="519"/>
      <c r="I425" s="1019"/>
      <c r="J425" s="1020"/>
      <c r="K425" s="1020"/>
      <c r="L425" s="1020"/>
      <c r="M425" s="1020"/>
      <c r="N425" s="1020"/>
      <c r="O425" s="1020"/>
      <c r="P425" s="1020"/>
      <c r="Q425" s="1027"/>
      <c r="R425" s="1027"/>
      <c r="S425" s="1027"/>
      <c r="T425" s="1027"/>
      <c r="U425" s="1027"/>
      <c r="V425" s="1246">
        <v>0.05</v>
      </c>
      <c r="W425" s="1246"/>
      <c r="X425" s="1027"/>
      <c r="Y425" s="1027">
        <v>0.5</v>
      </c>
      <c r="Z425" s="1027"/>
      <c r="AA425" s="1028">
        <v>0.05</v>
      </c>
      <c r="AB425" s="1024"/>
      <c r="AC425" s="1020"/>
      <c r="AD425" s="586"/>
      <c r="AE425" s="915"/>
      <c r="AF425" s="915"/>
      <c r="AG425" s="915"/>
      <c r="AH425" s="1206" t="s">
        <v>242</v>
      </c>
      <c r="AI425" s="1207"/>
      <c r="AJ425" s="1207"/>
      <c r="AK425" s="1207"/>
      <c r="AL425" s="1207"/>
      <c r="AM425" s="1207"/>
      <c r="AN425" s="1207"/>
      <c r="AO425" s="1207"/>
      <c r="AP425" s="1207"/>
      <c r="AQ425" s="1208"/>
    </row>
    <row r="426" spans="2:43" ht="20">
      <c r="B426" s="116"/>
      <c r="C426" s="586"/>
      <c r="F426" s="586"/>
      <c r="H426" s="519"/>
      <c r="I426" s="1019"/>
      <c r="J426" s="1020"/>
      <c r="K426" s="1021"/>
      <c r="L426" s="1020"/>
      <c r="M426" s="1020"/>
      <c r="N426" s="1020"/>
      <c r="O426" s="1022"/>
      <c r="P426" s="1020"/>
      <c r="Q426" s="1027"/>
      <c r="R426" s="1027"/>
      <c r="S426" s="1027"/>
      <c r="T426" s="1027"/>
      <c r="U426" s="1029"/>
      <c r="V426" s="1027"/>
      <c r="W426" s="1027"/>
      <c r="X426" s="1027"/>
      <c r="Y426" s="1027"/>
      <c r="Z426" s="1027"/>
      <c r="AA426" s="1027"/>
      <c r="AB426" s="1020"/>
      <c r="AC426" s="1020"/>
      <c r="AD426" s="586"/>
      <c r="AE426" s="915"/>
      <c r="AF426" s="915"/>
      <c r="AG426" s="915"/>
      <c r="AH426" s="1209" t="str">
        <f>INPUT!$C$13</f>
        <v>Kepala Desa</v>
      </c>
      <c r="AI426" s="1210"/>
      <c r="AJ426" s="1210"/>
      <c r="AK426" s="1210"/>
      <c r="AL426" s="1210"/>
      <c r="AM426" s="1210"/>
      <c r="AN426" s="1210"/>
      <c r="AO426" s="1210"/>
      <c r="AP426" s="1210"/>
      <c r="AQ426" s="1211"/>
    </row>
    <row r="427" spans="2:43" ht="20">
      <c r="B427" s="116"/>
      <c r="C427" s="586"/>
      <c r="F427" s="586"/>
      <c r="H427" s="519"/>
      <c r="I427" s="1019"/>
      <c r="J427" s="1020"/>
      <c r="K427" s="1020"/>
      <c r="L427" s="1020"/>
      <c r="M427" s="1020"/>
      <c r="N427" s="1020"/>
      <c r="O427" s="1020"/>
      <c r="P427" s="1020"/>
      <c r="Q427" s="1027"/>
      <c r="R427" s="1027"/>
      <c r="S427" s="1027"/>
      <c r="T427" s="1027"/>
      <c r="U427" s="1027"/>
      <c r="V427" s="1027"/>
      <c r="W427" s="1027"/>
      <c r="X427" s="1027"/>
      <c r="Y427" s="1027"/>
      <c r="Z427" s="1027"/>
      <c r="AA427" s="1027"/>
      <c r="AB427" s="1020"/>
      <c r="AC427" s="1020"/>
      <c r="AD427" s="586"/>
      <c r="AE427" s="915"/>
      <c r="AF427" s="915"/>
      <c r="AG427" s="915"/>
      <c r="AH427" s="587"/>
      <c r="AI427" s="588"/>
      <c r="AJ427" s="588"/>
      <c r="AK427" s="588"/>
      <c r="AL427" s="588"/>
      <c r="AM427" s="588"/>
      <c r="AN427" s="588"/>
      <c r="AO427" s="588"/>
      <c r="AP427" s="588"/>
      <c r="AQ427" s="589"/>
    </row>
    <row r="428" spans="2:43" ht="20">
      <c r="B428" s="116"/>
      <c r="C428" s="586"/>
      <c r="F428" s="586"/>
      <c r="H428" s="519"/>
      <c r="I428" s="1019"/>
      <c r="J428" s="1020"/>
      <c r="K428" s="1021"/>
      <c r="L428" s="1020"/>
      <c r="M428" s="1020"/>
      <c r="N428" s="1020"/>
      <c r="O428" s="1022"/>
      <c r="P428" s="1020"/>
      <c r="Q428" s="1020"/>
      <c r="R428" s="1020"/>
      <c r="S428" s="1020"/>
      <c r="T428" s="1020"/>
      <c r="U428" s="1021"/>
      <c r="V428" s="1020"/>
      <c r="W428" s="1020"/>
      <c r="X428" s="1020"/>
      <c r="Y428" s="1020"/>
      <c r="Z428" s="1020"/>
      <c r="AA428" s="1020"/>
      <c r="AB428" s="1020"/>
      <c r="AC428" s="1020"/>
      <c r="AD428" s="586"/>
      <c r="AE428" s="923"/>
      <c r="AF428" s="915"/>
      <c r="AG428" s="915"/>
      <c r="AH428" s="587"/>
      <c r="AI428" s="588"/>
      <c r="AJ428" s="588"/>
      <c r="AK428" s="588"/>
      <c r="AL428" s="588"/>
      <c r="AM428" s="588"/>
      <c r="AN428" s="588"/>
      <c r="AO428" s="588"/>
      <c r="AP428" s="588"/>
      <c r="AQ428" s="589"/>
    </row>
    <row r="429" spans="2:43" ht="20">
      <c r="B429" s="116"/>
      <c r="C429" s="586"/>
      <c r="D429" s="586"/>
      <c r="F429" s="519"/>
      <c r="G429" s="1019"/>
      <c r="H429" s="1020"/>
      <c r="I429" s="1020"/>
      <c r="J429" s="1020"/>
      <c r="K429" s="1020"/>
      <c r="L429" s="1020"/>
      <c r="M429" s="1020"/>
      <c r="N429" s="1020"/>
      <c r="O429" s="1020"/>
      <c r="P429" s="1020"/>
      <c r="Q429" s="1020"/>
      <c r="R429" s="1020"/>
      <c r="S429" s="1020"/>
      <c r="T429" s="1023"/>
      <c r="U429" s="1020"/>
      <c r="V429" s="1020"/>
      <c r="W429" s="1020"/>
      <c r="X429" s="1020"/>
      <c r="Y429" s="1020"/>
      <c r="Z429" s="1020"/>
      <c r="AA429" s="1020"/>
      <c r="AB429" s="1018"/>
      <c r="AC429" s="1016"/>
      <c r="AD429" s="586"/>
      <c r="AE429" s="915"/>
      <c r="AF429" s="915"/>
      <c r="AG429" s="915"/>
      <c r="AH429" s="1215" t="str">
        <f>INPUT!$M$13</f>
        <v>Ulfa Hidayah,SE</v>
      </c>
      <c r="AI429" s="1216"/>
      <c r="AJ429" s="1216"/>
      <c r="AK429" s="1216"/>
      <c r="AL429" s="1216"/>
      <c r="AM429" s="1216"/>
      <c r="AN429" s="1216"/>
      <c r="AO429" s="1216"/>
      <c r="AP429" s="1216"/>
      <c r="AQ429" s="1217"/>
    </row>
    <row r="430" spans="2:43" ht="21" thickBot="1">
      <c r="B430" s="116"/>
      <c r="C430" s="586"/>
      <c r="D430" s="586"/>
      <c r="AA430" s="915"/>
      <c r="AB430" s="915"/>
      <c r="AC430" s="915"/>
      <c r="AD430" s="586"/>
      <c r="AE430" s="915"/>
      <c r="AF430" s="915"/>
      <c r="AG430" s="915"/>
      <c r="AH430" s="1218"/>
      <c r="AI430" s="1219"/>
      <c r="AJ430" s="1219"/>
      <c r="AK430" s="1219"/>
      <c r="AL430" s="1219"/>
      <c r="AM430" s="1219"/>
      <c r="AN430" s="1220"/>
      <c r="AO430" s="1220"/>
      <c r="AP430" s="1220"/>
      <c r="AQ430" s="1221"/>
    </row>
    <row r="431" spans="2:43" ht="15" thickBot="1">
      <c r="B431" s="937"/>
      <c r="C431" s="121"/>
      <c r="D431" s="121"/>
      <c r="E431" s="121"/>
      <c r="F431" s="121"/>
      <c r="G431" s="927"/>
      <c r="H431" s="927"/>
      <c r="I431" s="927"/>
      <c r="J431" s="927"/>
      <c r="K431" s="1222"/>
      <c r="L431" s="1222"/>
      <c r="M431" s="927"/>
      <c r="N431" s="927"/>
      <c r="O431" s="927"/>
      <c r="P431" s="927"/>
      <c r="Q431" s="927"/>
      <c r="R431" s="927"/>
      <c r="S431" s="927"/>
      <c r="T431" s="927"/>
      <c r="U431" s="927"/>
      <c r="V431" s="927"/>
      <c r="W431" s="927"/>
      <c r="X431" s="927"/>
      <c r="Y431" s="927"/>
      <c r="Z431" s="927"/>
      <c r="AA431" s="927"/>
      <c r="AB431" s="927"/>
      <c r="AC431" s="927"/>
      <c r="AD431" s="927"/>
      <c r="AE431" s="927"/>
      <c r="AF431" s="927"/>
      <c r="AG431" s="927"/>
      <c r="AH431" s="1206" t="s">
        <v>243</v>
      </c>
      <c r="AI431" s="1207"/>
      <c r="AJ431" s="1207"/>
      <c r="AK431" s="1207"/>
      <c r="AL431" s="1207"/>
      <c r="AM431" s="1207"/>
      <c r="AN431" s="1223"/>
      <c r="AO431" s="1223"/>
      <c r="AP431" s="1223"/>
      <c r="AQ431" s="1224"/>
    </row>
    <row r="432" spans="2:43" ht="14" thickBot="1"/>
    <row r="433" spans="2:43">
      <c r="B433" s="114"/>
      <c r="C433" s="115"/>
      <c r="D433" s="115"/>
      <c r="E433" s="115"/>
      <c r="F433" s="115"/>
      <c r="G433" s="115"/>
      <c r="H433" s="115"/>
      <c r="I433" s="115"/>
      <c r="J433" s="115"/>
      <c r="K433" s="115"/>
      <c r="L433" s="115"/>
      <c r="M433" s="115"/>
      <c r="N433" s="115"/>
      <c r="O433" s="122"/>
      <c r="P433" s="115"/>
      <c r="Q433" s="115"/>
      <c r="R433" s="115"/>
      <c r="S433" s="115"/>
      <c r="T433" s="115"/>
      <c r="U433" s="115"/>
      <c r="V433" s="115"/>
      <c r="W433" s="115"/>
      <c r="X433" s="115"/>
      <c r="Y433" s="115"/>
      <c r="Z433" s="115"/>
      <c r="AA433" s="115"/>
      <c r="AB433" s="115"/>
      <c r="AC433" s="115"/>
      <c r="AD433" s="115"/>
      <c r="AE433" s="115"/>
      <c r="AF433" s="115"/>
      <c r="AG433" s="115"/>
      <c r="AH433" s="124"/>
      <c r="AI433" s="125"/>
      <c r="AJ433" s="125"/>
      <c r="AK433" s="125"/>
      <c r="AL433" s="125"/>
      <c r="AM433" s="125"/>
      <c r="AN433" s="125"/>
      <c r="AO433" s="125"/>
      <c r="AP433" s="125"/>
      <c r="AQ433" s="127"/>
    </row>
    <row r="434" spans="2:43" ht="20">
      <c r="B434" s="116"/>
      <c r="C434" s="586"/>
      <c r="D434" s="117"/>
      <c r="E434" s="586"/>
      <c r="F434" s="118"/>
      <c r="G434" s="915"/>
      <c r="H434" s="915"/>
      <c r="I434" s="915"/>
      <c r="J434" s="915"/>
      <c r="K434" s="915"/>
      <c r="L434" s="915"/>
      <c r="M434" s="915"/>
      <c r="N434" s="915"/>
      <c r="O434" s="915"/>
      <c r="P434" s="915"/>
      <c r="Q434" s="915"/>
      <c r="R434" s="915"/>
      <c r="S434" s="915"/>
      <c r="T434" s="915"/>
      <c r="U434" s="915"/>
      <c r="V434" s="915"/>
      <c r="W434" s="915"/>
      <c r="X434" s="915"/>
      <c r="Y434" s="915"/>
      <c r="Z434" s="916"/>
      <c r="AA434" s="915"/>
      <c r="AB434" s="915"/>
      <c r="AC434" s="915"/>
      <c r="AD434" s="915"/>
      <c r="AE434" s="915"/>
      <c r="AF434" s="915"/>
      <c r="AG434" s="915"/>
      <c r="AH434" s="126"/>
      <c r="AI434" s="123"/>
      <c r="AJ434" s="123"/>
      <c r="AK434" s="123"/>
      <c r="AL434" s="123"/>
      <c r="AM434" s="123"/>
      <c r="AN434" s="123"/>
      <c r="AO434" s="123"/>
      <c r="AP434" s="123"/>
      <c r="AQ434" s="128"/>
    </row>
    <row r="435" spans="2:43" ht="21" thickBot="1">
      <c r="B435" s="116"/>
      <c r="C435" s="586"/>
      <c r="D435" s="586"/>
      <c r="E435" s="586"/>
      <c r="F435" s="915"/>
      <c r="G435" s="915"/>
      <c r="H435" s="915"/>
      <c r="I435" s="915"/>
      <c r="J435" s="915"/>
      <c r="K435" s="915"/>
      <c r="L435" s="915"/>
      <c r="M435" s="915"/>
      <c r="N435" s="915"/>
      <c r="O435" s="915"/>
      <c r="P435" s="915"/>
      <c r="Q435" s="915"/>
      <c r="R435" s="915"/>
      <c r="S435" s="915"/>
      <c r="T435" s="915"/>
      <c r="U435" s="915"/>
      <c r="V435" s="915"/>
      <c r="W435" s="915"/>
      <c r="X435" s="915"/>
      <c r="Y435" s="915"/>
      <c r="Z435" s="915"/>
      <c r="AA435" s="915"/>
      <c r="AB435" s="915"/>
      <c r="AC435" s="915"/>
      <c r="AD435" s="586"/>
      <c r="AE435" s="915"/>
      <c r="AF435" s="915"/>
      <c r="AG435" s="915"/>
      <c r="AH435" s="126"/>
      <c r="AI435" s="123"/>
      <c r="AJ435" s="123"/>
      <c r="AK435" s="123"/>
      <c r="AL435" s="123"/>
      <c r="AM435" s="123"/>
      <c r="AN435" s="129"/>
      <c r="AO435" s="129"/>
      <c r="AP435" s="129"/>
      <c r="AQ435" s="934"/>
    </row>
    <row r="436" spans="2:43" ht="21" thickBot="1">
      <c r="B436" s="116"/>
      <c r="C436" s="586"/>
      <c r="D436" s="586"/>
      <c r="E436" s="586"/>
      <c r="F436" s="915"/>
      <c r="G436" s="915"/>
      <c r="H436" s="915"/>
      <c r="I436" s="915"/>
      <c r="J436" s="915"/>
      <c r="K436" s="915"/>
      <c r="L436" s="915"/>
      <c r="M436" s="915"/>
      <c r="N436" s="915"/>
      <c r="O436" s="915"/>
      <c r="P436" s="915"/>
      <c r="Q436" s="915"/>
      <c r="R436" s="915"/>
      <c r="S436" s="915"/>
      <c r="T436" s="915"/>
      <c r="U436" s="915"/>
      <c r="V436" s="915"/>
      <c r="W436" s="915"/>
      <c r="X436" s="915"/>
      <c r="Y436" s="915"/>
      <c r="Z436" s="915"/>
      <c r="AA436" s="915"/>
      <c r="AB436" s="915"/>
      <c r="AC436" s="915"/>
      <c r="AD436" s="586"/>
      <c r="AE436" s="915"/>
      <c r="AF436" s="915"/>
      <c r="AG436" s="915"/>
      <c r="AH436" s="1240" t="str">
        <f>INPUT!C337&amp;" "&amp;INPUT!M337</f>
        <v xml:space="preserve"> </v>
      </c>
      <c r="AI436" s="1241"/>
      <c r="AJ436" s="1241"/>
      <c r="AK436" s="1241"/>
      <c r="AL436" s="1241"/>
      <c r="AM436" s="1241"/>
      <c r="AN436" s="1223"/>
      <c r="AO436" s="1223"/>
      <c r="AP436" s="1223"/>
      <c r="AQ436" s="1224"/>
    </row>
    <row r="437" spans="2:43" ht="22" thickBot="1">
      <c r="B437" s="116"/>
      <c r="C437" s="586"/>
      <c r="D437" s="586"/>
      <c r="E437" s="586"/>
      <c r="F437" s="935"/>
      <c r="G437" s="935"/>
      <c r="H437" s="935"/>
      <c r="I437" s="935"/>
      <c r="J437" s="935"/>
      <c r="K437" s="935"/>
      <c r="L437" s="935"/>
      <c r="M437" s="935"/>
      <c r="N437" s="935"/>
      <c r="O437" s="935"/>
      <c r="P437" s="935"/>
      <c r="Q437" s="935"/>
      <c r="R437" s="935"/>
      <c r="S437" s="935"/>
      <c r="T437" s="935"/>
      <c r="U437" s="935"/>
      <c r="V437" s="935"/>
      <c r="W437" s="935"/>
      <c r="X437" s="935"/>
      <c r="Y437" s="935"/>
      <c r="Z437" s="935"/>
      <c r="AA437" s="935"/>
      <c r="AB437" s="935"/>
      <c r="AC437" s="915"/>
      <c r="AD437" s="586"/>
      <c r="AE437" s="915"/>
      <c r="AF437" s="915"/>
      <c r="AG437" s="915"/>
      <c r="AH437" s="1240" t="str">
        <f>INPUT!$C$7&amp;" "&amp;INPUT!$M$7</f>
        <v>Kabupaten Monokwari</v>
      </c>
      <c r="AI437" s="1241"/>
      <c r="AJ437" s="1241"/>
      <c r="AK437" s="1241"/>
      <c r="AL437" s="1241"/>
      <c r="AM437" s="1241"/>
      <c r="AN437" s="1223"/>
      <c r="AO437" s="1223"/>
      <c r="AP437" s="1223"/>
      <c r="AQ437" s="1224"/>
    </row>
    <row r="438" spans="2:43" ht="22" thickBot="1">
      <c r="B438" s="116"/>
      <c r="C438" s="586"/>
      <c r="D438" s="586"/>
      <c r="E438" s="119"/>
      <c r="F438" s="935"/>
      <c r="G438" s="935"/>
      <c r="H438" s="935"/>
      <c r="I438" s="935"/>
      <c r="J438" s="935"/>
      <c r="K438" s="935"/>
      <c r="L438" s="935"/>
      <c r="M438" s="935"/>
      <c r="N438" s="935"/>
      <c r="O438" s="935"/>
      <c r="P438" s="935"/>
      <c r="Q438" s="935"/>
      <c r="R438" s="935"/>
      <c r="S438" s="935"/>
      <c r="T438" s="935"/>
      <c r="U438" s="935"/>
      <c r="V438" s="935"/>
      <c r="W438" s="935"/>
      <c r="X438" s="935"/>
      <c r="Y438" s="935"/>
      <c r="Z438" s="935"/>
      <c r="AA438" s="935"/>
      <c r="AB438" s="935"/>
      <c r="AC438" s="915"/>
      <c r="AD438" s="586"/>
      <c r="AE438" s="915"/>
      <c r="AF438" s="915"/>
      <c r="AG438" s="915"/>
      <c r="AH438" s="1240" t="str">
        <f>INPUT!$C$8&amp;" "&amp;INPUT!$M$8</f>
        <v>Kecamatan aaaaa</v>
      </c>
      <c r="AI438" s="1241"/>
      <c r="AJ438" s="1241"/>
      <c r="AK438" s="1241"/>
      <c r="AL438" s="1241"/>
      <c r="AM438" s="1241"/>
      <c r="AN438" s="1242"/>
      <c r="AO438" s="1242"/>
      <c r="AP438" s="1242"/>
      <c r="AQ438" s="1243"/>
    </row>
    <row r="439" spans="2:43" ht="21">
      <c r="B439" s="116"/>
      <c r="C439" s="586"/>
      <c r="D439" s="586"/>
      <c r="E439" s="586"/>
      <c r="F439" s="935"/>
      <c r="G439" s="935"/>
      <c r="H439" s="935"/>
      <c r="I439" s="935"/>
      <c r="J439" s="935"/>
      <c r="K439" s="935"/>
      <c r="L439" s="935"/>
      <c r="M439" s="935"/>
      <c r="N439" s="935"/>
      <c r="O439" s="935"/>
      <c r="P439" s="935"/>
      <c r="Q439" s="935"/>
      <c r="R439" s="935"/>
      <c r="S439" s="935"/>
      <c r="T439" s="935"/>
      <c r="U439" s="935"/>
      <c r="V439" s="935"/>
      <c r="W439" s="935"/>
      <c r="X439" s="935"/>
      <c r="Y439" s="935"/>
      <c r="Z439" s="935"/>
      <c r="AA439" s="935"/>
      <c r="AB439" s="935"/>
      <c r="AC439" s="915"/>
      <c r="AD439" s="586"/>
      <c r="AE439" s="915"/>
      <c r="AF439" s="915"/>
      <c r="AG439" s="915"/>
      <c r="AH439" s="1225" t="s">
        <v>236</v>
      </c>
      <c r="AI439" s="1226"/>
      <c r="AJ439" s="1226"/>
      <c r="AK439" s="1226"/>
      <c r="AL439" s="1226"/>
      <c r="AM439" s="1226"/>
      <c r="AN439" s="1244"/>
      <c r="AO439" s="1244"/>
      <c r="AP439" s="1244"/>
      <c r="AQ439" s="1245"/>
    </row>
    <row r="440" spans="2:43" ht="22" thickBot="1">
      <c r="B440" s="116"/>
      <c r="C440" s="586"/>
      <c r="D440" s="586"/>
      <c r="E440" s="586"/>
      <c r="F440" s="935"/>
      <c r="G440" s="935"/>
      <c r="H440" s="935"/>
      <c r="I440" s="935"/>
      <c r="J440" s="935"/>
      <c r="K440" s="935"/>
      <c r="L440" s="935"/>
      <c r="M440" s="935"/>
      <c r="N440" s="935"/>
      <c r="O440" s="935"/>
      <c r="P440" s="935"/>
      <c r="Q440" s="935"/>
      <c r="R440" s="935"/>
      <c r="S440" s="935"/>
      <c r="T440" s="935"/>
      <c r="U440" s="935"/>
      <c r="V440" s="935"/>
      <c r="W440" s="935"/>
      <c r="X440" s="935"/>
      <c r="Y440" s="935"/>
      <c r="Z440" s="935"/>
      <c r="AA440" s="935"/>
      <c r="AB440" s="935"/>
      <c r="AC440" s="915"/>
      <c r="AD440" s="586"/>
      <c r="AE440" s="915"/>
      <c r="AF440" s="915"/>
      <c r="AG440" s="915"/>
      <c r="AH440" s="1228" t="str">
        <f>INPUT!$M$9</f>
        <v>bbb</v>
      </c>
      <c r="AI440" s="1229"/>
      <c r="AJ440" s="1229"/>
      <c r="AK440" s="1229"/>
      <c r="AL440" s="1229"/>
      <c r="AM440" s="1229"/>
      <c r="AN440" s="1229"/>
      <c r="AO440" s="1229"/>
      <c r="AP440" s="1229"/>
      <c r="AQ440" s="1230"/>
    </row>
    <row r="441" spans="2:43" ht="21">
      <c r="B441" s="116"/>
      <c r="C441" s="586"/>
      <c r="D441" s="586"/>
      <c r="E441" s="586"/>
      <c r="F441" s="935"/>
      <c r="G441" s="935"/>
      <c r="H441" s="935"/>
      <c r="I441" s="935"/>
      <c r="J441" s="935"/>
      <c r="K441" s="935"/>
      <c r="L441" s="935"/>
      <c r="M441" s="935"/>
      <c r="N441" s="935"/>
      <c r="O441" s="935"/>
      <c r="P441" s="935"/>
      <c r="Q441" s="935"/>
      <c r="R441" s="935"/>
      <c r="S441" s="935"/>
      <c r="T441" s="935"/>
      <c r="U441" s="935"/>
      <c r="V441" s="935"/>
      <c r="W441" s="935"/>
      <c r="X441" s="935"/>
      <c r="Y441" s="935"/>
      <c r="Z441" s="935"/>
      <c r="AA441" s="935"/>
      <c r="AC441" s="915"/>
      <c r="AD441" s="586"/>
      <c r="AE441" s="915"/>
      <c r="AF441" s="915"/>
      <c r="AG441" s="915"/>
      <c r="AH441" s="1225" t="s">
        <v>237</v>
      </c>
      <c r="AI441" s="1226"/>
      <c r="AJ441" s="1226"/>
      <c r="AK441" s="1226"/>
      <c r="AL441" s="1226"/>
      <c r="AM441" s="1226"/>
      <c r="AN441" s="1244"/>
      <c r="AO441" s="1244"/>
      <c r="AP441" s="1244"/>
      <c r="AQ441" s="1245"/>
    </row>
    <row r="442" spans="2:43" ht="22" thickBot="1">
      <c r="B442" s="116"/>
      <c r="C442" s="586"/>
      <c r="D442" s="586"/>
      <c r="E442" s="586"/>
      <c r="F442" s="935"/>
      <c r="G442" s="935"/>
      <c r="H442" s="935"/>
      <c r="I442" s="935"/>
      <c r="J442" s="935"/>
      <c r="K442" s="935"/>
      <c r="L442" s="935"/>
      <c r="M442" s="935"/>
      <c r="N442" s="935"/>
      <c r="O442" s="935"/>
      <c r="P442" s="935"/>
      <c r="Q442" s="935"/>
      <c r="R442" s="935"/>
      <c r="S442" s="935"/>
      <c r="T442" s="935"/>
      <c r="U442" s="935"/>
      <c r="V442" s="935"/>
      <c r="W442" s="935"/>
      <c r="X442" s="935"/>
      <c r="Y442" s="935"/>
      <c r="Z442" s="935"/>
      <c r="AA442" s="935"/>
      <c r="AC442" s="915"/>
      <c r="AD442" s="586"/>
      <c r="AE442" s="915"/>
      <c r="AF442" s="915"/>
      <c r="AG442" s="915"/>
      <c r="AH442" s="1228" t="str">
        <f>INPUT!$M$19</f>
        <v>Rumah Sehat</v>
      </c>
      <c r="AI442" s="1229"/>
      <c r="AJ442" s="1229"/>
      <c r="AK442" s="1229"/>
      <c r="AL442" s="1229"/>
      <c r="AM442" s="1229"/>
      <c r="AN442" s="1220"/>
      <c r="AO442" s="1220"/>
      <c r="AP442" s="1220"/>
      <c r="AQ442" s="1221"/>
    </row>
    <row r="443" spans="2:43" ht="21">
      <c r="B443" s="116"/>
      <c r="C443" s="586"/>
      <c r="D443" s="586"/>
      <c r="E443" s="586"/>
      <c r="F443" s="935"/>
      <c r="G443" s="935"/>
      <c r="H443" s="935"/>
      <c r="I443" s="935"/>
      <c r="J443" s="935"/>
      <c r="K443" s="935"/>
      <c r="L443" s="935"/>
      <c r="M443" s="935"/>
      <c r="N443" s="935"/>
      <c r="O443" s="935"/>
      <c r="P443" s="935"/>
      <c r="Q443" s="935"/>
      <c r="R443" s="935"/>
      <c r="S443" s="935"/>
      <c r="T443" s="935"/>
      <c r="U443" s="935"/>
      <c r="V443" s="935"/>
      <c r="W443" s="935"/>
      <c r="X443" s="935"/>
      <c r="Y443" s="935"/>
      <c r="Z443" s="935"/>
      <c r="AA443" s="935"/>
      <c r="AC443" s="915"/>
      <c r="AD443" s="586"/>
      <c r="AE443" s="915"/>
      <c r="AF443" s="915"/>
      <c r="AG443" s="915"/>
      <c r="AH443" s="1225" t="s">
        <v>127</v>
      </c>
      <c r="AI443" s="1226"/>
      <c r="AJ443" s="1226"/>
      <c r="AK443" s="1226"/>
      <c r="AL443" s="1226"/>
      <c r="AM443" s="1226"/>
      <c r="AN443" s="1226"/>
      <c r="AO443" s="1226"/>
      <c r="AP443" s="1226"/>
      <c r="AQ443" s="1227"/>
    </row>
    <row r="444" spans="2:43" ht="22" thickBot="1">
      <c r="B444" s="116"/>
      <c r="C444" s="586"/>
      <c r="D444" s="586"/>
      <c r="E444" s="586"/>
      <c r="F444" s="935"/>
      <c r="G444" s="935"/>
      <c r="H444" s="935"/>
      <c r="I444" s="935"/>
      <c r="J444" s="935"/>
      <c r="K444" s="935"/>
      <c r="L444" s="935"/>
      <c r="M444" s="935"/>
      <c r="N444" s="935"/>
      <c r="O444" s="935"/>
      <c r="P444" s="935"/>
      <c r="Q444" s="935"/>
      <c r="R444" s="935"/>
      <c r="S444" s="935"/>
      <c r="T444" s="935"/>
      <c r="U444" s="935"/>
      <c r="V444" s="935"/>
      <c r="W444" s="935"/>
      <c r="X444" s="935"/>
      <c r="Y444" s="935"/>
      <c r="Z444" s="935"/>
      <c r="AA444" s="935"/>
      <c r="AC444" s="915"/>
      <c r="AD444" s="586"/>
      <c r="AE444" s="915"/>
      <c r="AF444" s="915"/>
      <c r="AG444" s="915"/>
      <c r="AH444" s="1228" t="str">
        <f>INPUT!$M$10</f>
        <v>Dusun…</v>
      </c>
      <c r="AI444" s="1229"/>
      <c r="AJ444" s="1229"/>
      <c r="AK444" s="1229"/>
      <c r="AL444" s="1229"/>
      <c r="AM444" s="1229"/>
      <c r="AN444" s="1229"/>
      <c r="AO444" s="1229"/>
      <c r="AP444" s="1229"/>
      <c r="AQ444" s="1230"/>
    </row>
    <row r="445" spans="2:43" ht="21">
      <c r="B445" s="116"/>
      <c r="C445" s="586"/>
      <c r="D445" s="586"/>
      <c r="E445" s="586"/>
      <c r="F445" s="935"/>
      <c r="G445" s="935"/>
      <c r="H445" s="935"/>
      <c r="I445" s="935"/>
      <c r="J445" s="935"/>
      <c r="K445" s="935"/>
      <c r="L445" s="935"/>
      <c r="M445" s="935"/>
      <c r="N445" s="935"/>
      <c r="O445" s="935"/>
      <c r="P445" s="935"/>
      <c r="Q445" s="935"/>
      <c r="R445" s="935"/>
      <c r="S445" s="935"/>
      <c r="T445" s="935"/>
      <c r="U445" s="935"/>
      <c r="V445" s="935"/>
      <c r="W445" s="935"/>
      <c r="X445" s="935"/>
      <c r="Y445" s="935"/>
      <c r="Z445" s="935"/>
      <c r="AA445" s="935"/>
      <c r="AC445" s="915"/>
      <c r="AD445" s="586"/>
      <c r="AE445" s="915"/>
      <c r="AF445" s="915"/>
      <c r="AG445" s="915"/>
      <c r="AH445" s="1225" t="s">
        <v>238</v>
      </c>
      <c r="AI445" s="1226"/>
      <c r="AJ445" s="1226"/>
      <c r="AK445" s="1226"/>
      <c r="AL445" s="1226"/>
      <c r="AM445" s="1226"/>
      <c r="AN445" s="1231"/>
      <c r="AO445" s="1231"/>
      <c r="AP445" s="1231"/>
      <c r="AQ445" s="1232"/>
    </row>
    <row r="446" spans="2:43" ht="22" thickBot="1">
      <c r="B446" s="116"/>
      <c r="C446" s="586"/>
      <c r="D446" s="586"/>
      <c r="E446" s="586"/>
      <c r="F446" s="935"/>
      <c r="G446" s="935"/>
      <c r="H446" s="935"/>
      <c r="I446" s="935"/>
      <c r="J446" s="935"/>
      <c r="K446" s="935"/>
      <c r="L446" s="935"/>
      <c r="M446" s="935"/>
      <c r="N446" s="935"/>
      <c r="O446" s="935"/>
      <c r="P446" s="935"/>
      <c r="Q446" s="935"/>
      <c r="R446" s="935"/>
      <c r="S446" s="935"/>
      <c r="T446" s="935"/>
      <c r="U446" s="935"/>
      <c r="V446" s="935"/>
      <c r="W446" s="935"/>
      <c r="X446" s="935"/>
      <c r="Y446" s="935"/>
      <c r="Z446" s="935"/>
      <c r="AA446" s="935"/>
      <c r="AC446" s="915"/>
      <c r="AD446" s="586"/>
      <c r="AE446" s="915"/>
      <c r="AF446" s="915"/>
      <c r="AG446" s="915"/>
      <c r="AH446" s="1233" t="s">
        <v>631</v>
      </c>
      <c r="AI446" s="1234"/>
      <c r="AJ446" s="1234"/>
      <c r="AK446" s="1234"/>
      <c r="AL446" s="1234"/>
      <c r="AM446" s="1234"/>
      <c r="AN446" s="1235"/>
      <c r="AO446" s="1235"/>
      <c r="AP446" s="1235"/>
      <c r="AQ446" s="1236"/>
    </row>
    <row r="447" spans="2:43" ht="22" thickBot="1">
      <c r="B447" s="116"/>
      <c r="C447" s="586"/>
      <c r="D447" s="586"/>
      <c r="E447" s="586"/>
      <c r="F447" s="935"/>
      <c r="G447" s="935"/>
      <c r="H447" s="935"/>
      <c r="I447" s="935"/>
      <c r="J447" s="935"/>
      <c r="K447" s="935"/>
      <c r="L447" s="935"/>
      <c r="M447" s="935"/>
      <c r="N447" s="935"/>
      <c r="O447" s="935"/>
      <c r="P447" s="935"/>
      <c r="Q447" s="935"/>
      <c r="R447" s="935"/>
      <c r="S447" s="935"/>
      <c r="T447" s="935"/>
      <c r="U447" s="935"/>
      <c r="V447" s="935"/>
      <c r="W447" s="935"/>
      <c r="X447" s="935"/>
      <c r="Y447" s="935"/>
      <c r="Z447" s="935"/>
      <c r="AA447" s="935"/>
      <c r="AC447" s="915"/>
      <c r="AD447" s="586"/>
      <c r="AE447" s="915"/>
      <c r="AF447" s="915"/>
      <c r="AG447" s="915"/>
      <c r="AH447" s="1206" t="s">
        <v>239</v>
      </c>
      <c r="AI447" s="1207"/>
      <c r="AJ447" s="1207"/>
      <c r="AK447" s="1207"/>
      <c r="AL447" s="1207"/>
      <c r="AM447" s="1207"/>
      <c r="AN447" s="1207"/>
      <c r="AO447" s="1207"/>
      <c r="AP447" s="1207"/>
      <c r="AQ447" s="1208"/>
    </row>
    <row r="448" spans="2:43" ht="21">
      <c r="B448" s="116"/>
      <c r="C448" s="586"/>
      <c r="D448" s="586"/>
      <c r="E448" s="586"/>
      <c r="F448" s="935"/>
      <c r="G448" s="935"/>
      <c r="H448" s="935"/>
      <c r="I448" s="935"/>
      <c r="J448" s="935"/>
      <c r="K448" s="935"/>
      <c r="L448" s="935"/>
      <c r="M448" s="935"/>
      <c r="N448" s="935"/>
      <c r="O448" s="935"/>
      <c r="P448" s="935"/>
      <c r="Q448" s="935"/>
      <c r="R448" s="935"/>
      <c r="S448" s="935"/>
      <c r="T448" s="935"/>
      <c r="U448" s="935"/>
      <c r="V448" s="935"/>
      <c r="W448" s="935"/>
      <c r="X448" s="935"/>
      <c r="Y448" s="935"/>
      <c r="Z448" s="935"/>
      <c r="AA448" s="935"/>
      <c r="AC448" s="915"/>
      <c r="AD448" s="586"/>
      <c r="AE448" s="915"/>
      <c r="AF448" s="915"/>
      <c r="AG448" s="915"/>
      <c r="AH448" s="1209" t="s">
        <v>240</v>
      </c>
      <c r="AI448" s="1210"/>
      <c r="AJ448" s="1210"/>
      <c r="AK448" s="1210"/>
      <c r="AL448" s="1210"/>
      <c r="AM448" s="1209" t="s">
        <v>19</v>
      </c>
      <c r="AN448" s="1210"/>
      <c r="AO448" s="1210"/>
      <c r="AP448" s="1210"/>
      <c r="AQ448" s="1211"/>
    </row>
    <row r="449" spans="2:43" ht="21">
      <c r="B449" s="116"/>
      <c r="C449" s="586"/>
      <c r="D449" s="586"/>
      <c r="E449" s="586"/>
      <c r="F449" s="935"/>
      <c r="G449" s="935"/>
      <c r="H449" s="935"/>
      <c r="I449" s="935"/>
      <c r="J449" s="935"/>
      <c r="K449" s="935"/>
      <c r="L449" s="935"/>
      <c r="M449" s="935"/>
      <c r="N449" s="935"/>
      <c r="O449" s="935"/>
      <c r="P449" s="935"/>
      <c r="Q449" s="935"/>
      <c r="R449" s="935"/>
      <c r="S449" s="935"/>
      <c r="T449" s="935"/>
      <c r="U449" s="935"/>
      <c r="V449" s="935"/>
      <c r="W449" s="935"/>
      <c r="X449" s="935"/>
      <c r="Y449" s="935"/>
      <c r="Z449" s="935"/>
      <c r="AA449" s="935"/>
      <c r="AC449" s="915"/>
      <c r="AD449" s="586"/>
      <c r="AE449" s="915"/>
      <c r="AF449" s="915"/>
      <c r="AG449" s="915"/>
      <c r="AH449" s="587"/>
      <c r="AI449" s="588"/>
      <c r="AJ449" s="588"/>
      <c r="AK449" s="588"/>
      <c r="AL449" s="588"/>
      <c r="AM449" s="587"/>
      <c r="AN449" s="588"/>
      <c r="AO449" s="588"/>
      <c r="AP449" s="588"/>
      <c r="AQ449" s="589"/>
    </row>
    <row r="450" spans="2:43" ht="21">
      <c r="B450" s="116"/>
      <c r="C450" s="586"/>
      <c r="D450" s="586"/>
      <c r="E450" s="586"/>
      <c r="F450" s="935"/>
      <c r="G450" s="935"/>
      <c r="H450" s="935"/>
      <c r="I450" s="935"/>
      <c r="J450" s="935"/>
      <c r="K450" s="935"/>
      <c r="L450" s="935"/>
      <c r="M450" s="935"/>
      <c r="N450" s="935"/>
      <c r="O450" s="935"/>
      <c r="P450" s="935"/>
      <c r="Q450" s="935"/>
      <c r="R450" s="935"/>
      <c r="S450" s="935"/>
      <c r="T450" s="935"/>
      <c r="U450" s="935"/>
      <c r="V450" s="935"/>
      <c r="W450" s="935"/>
      <c r="X450" s="935"/>
      <c r="Y450" s="935"/>
      <c r="Z450" s="935"/>
      <c r="AA450" s="935"/>
      <c r="AC450" s="915"/>
      <c r="AD450" s="586"/>
      <c r="AE450" s="915"/>
      <c r="AF450" s="915"/>
      <c r="AG450" s="915"/>
      <c r="AH450" s="587"/>
      <c r="AI450" s="588"/>
      <c r="AJ450" s="588"/>
      <c r="AK450" s="588"/>
      <c r="AL450" s="588"/>
      <c r="AM450" s="587"/>
      <c r="AN450" s="588"/>
      <c r="AO450" s="588"/>
      <c r="AP450" s="588"/>
      <c r="AQ450" s="589"/>
    </row>
    <row r="451" spans="2:43" ht="22" thickBot="1">
      <c r="B451" s="120"/>
      <c r="C451" s="586"/>
      <c r="D451" s="586"/>
      <c r="E451" s="586"/>
      <c r="F451" s="935"/>
      <c r="G451" s="935"/>
      <c r="H451" s="935"/>
      <c r="I451" s="935"/>
      <c r="J451" s="935"/>
      <c r="K451" s="935"/>
      <c r="L451" s="935"/>
      <c r="M451" s="935"/>
      <c r="N451" s="935"/>
      <c r="O451" s="935"/>
      <c r="P451" s="935"/>
      <c r="Q451" s="935"/>
      <c r="R451" s="935"/>
      <c r="S451" s="935"/>
      <c r="T451" s="935"/>
      <c r="U451" s="935"/>
      <c r="V451" s="935"/>
      <c r="W451" s="935"/>
      <c r="X451" s="935"/>
      <c r="Y451" s="935"/>
      <c r="Z451" s="935"/>
      <c r="AA451" s="935"/>
      <c r="AB451" s="935"/>
      <c r="AC451" s="915"/>
      <c r="AD451" s="586"/>
      <c r="AE451" s="915"/>
      <c r="AF451" s="915"/>
      <c r="AG451" s="915"/>
      <c r="AH451" s="1237" t="str">
        <f>INPUT!$M$16</f>
        <v>Supriono</v>
      </c>
      <c r="AI451" s="1238"/>
      <c r="AJ451" s="1238"/>
      <c r="AK451" s="1238"/>
      <c r="AL451" s="1238"/>
      <c r="AM451" s="1237" t="str">
        <f>INPUT!$M$15</f>
        <v>Sujito</v>
      </c>
      <c r="AN451" s="1238"/>
      <c r="AO451" s="1238"/>
      <c r="AP451" s="1238"/>
      <c r="AQ451" s="1239"/>
    </row>
    <row r="452" spans="2:43" ht="22" thickBot="1">
      <c r="B452" s="116"/>
      <c r="C452" s="586"/>
      <c r="D452" s="586"/>
      <c r="E452" s="586"/>
      <c r="F452" s="935"/>
      <c r="G452" s="935"/>
      <c r="H452" s="935"/>
      <c r="I452" s="935"/>
      <c r="J452" s="935"/>
      <c r="K452" s="935"/>
      <c r="L452" s="935"/>
      <c r="M452" s="935"/>
      <c r="N452" s="935"/>
      <c r="O452" s="935"/>
      <c r="P452" s="935"/>
      <c r="Q452" s="935"/>
      <c r="R452" s="935"/>
      <c r="S452" s="935"/>
      <c r="T452" s="935"/>
      <c r="U452" s="935"/>
      <c r="V452" s="935"/>
      <c r="W452" s="935"/>
      <c r="X452" s="935"/>
      <c r="Y452" s="935"/>
      <c r="Z452" s="935"/>
      <c r="AA452" s="935"/>
      <c r="AB452" s="935"/>
      <c r="AC452" s="915"/>
      <c r="AD452" s="586"/>
      <c r="AE452" s="915"/>
      <c r="AF452" s="915"/>
      <c r="AG452" s="915"/>
      <c r="AH452" s="1206" t="s">
        <v>241</v>
      </c>
      <c r="AI452" s="1207"/>
      <c r="AJ452" s="1207"/>
      <c r="AK452" s="1207"/>
      <c r="AL452" s="1207"/>
      <c r="AM452" s="1207"/>
      <c r="AN452" s="1207"/>
      <c r="AO452" s="1207"/>
      <c r="AP452" s="1207"/>
      <c r="AQ452" s="1208"/>
    </row>
    <row r="453" spans="2:43" ht="20">
      <c r="B453" s="116"/>
      <c r="C453" s="586"/>
      <c r="D453" s="586"/>
      <c r="E453" s="586"/>
      <c r="F453" s="915"/>
      <c r="G453" s="915"/>
      <c r="H453" s="915"/>
      <c r="I453" s="915"/>
      <c r="J453" s="915"/>
      <c r="K453" s="915"/>
      <c r="L453" s="915"/>
      <c r="M453" s="915"/>
      <c r="N453" s="915"/>
      <c r="O453" s="915"/>
      <c r="P453" s="915"/>
      <c r="Q453" s="915"/>
      <c r="R453" s="915"/>
      <c r="S453" s="915"/>
      <c r="T453" s="915"/>
      <c r="U453" s="915"/>
      <c r="V453" s="915"/>
      <c r="W453" s="915"/>
      <c r="X453" s="915"/>
      <c r="Y453" s="915"/>
      <c r="Z453" s="915"/>
      <c r="AA453" s="915"/>
      <c r="AB453" s="915"/>
      <c r="AC453" s="915"/>
      <c r="AD453" s="586"/>
      <c r="AE453" s="915"/>
      <c r="AF453" s="915"/>
      <c r="AG453" s="915"/>
      <c r="AH453" s="1209" t="str">
        <f>INPUT!$C$14</f>
        <v>Tenaga Ahli Teknik</v>
      </c>
      <c r="AI453" s="1210"/>
      <c r="AJ453" s="1210"/>
      <c r="AK453" s="1210"/>
      <c r="AL453" s="1210"/>
      <c r="AM453" s="1210"/>
      <c r="AN453" s="1210"/>
      <c r="AO453" s="1210"/>
      <c r="AP453" s="1210"/>
      <c r="AQ453" s="1211"/>
    </row>
    <row r="454" spans="2:43" ht="20">
      <c r="B454" s="116"/>
      <c r="C454" s="586"/>
      <c r="D454" s="586"/>
      <c r="E454" s="119"/>
      <c r="F454" s="917"/>
      <c r="G454" s="918"/>
      <c r="H454" s="919"/>
      <c r="I454" s="915"/>
      <c r="J454" s="915"/>
      <c r="K454" s="915"/>
      <c r="L454" s="915"/>
      <c r="M454" s="915"/>
      <c r="N454" s="915"/>
      <c r="O454" s="915"/>
      <c r="P454" s="930"/>
      <c r="Q454" s="930"/>
      <c r="R454" s="915"/>
      <c r="S454" s="915"/>
      <c r="T454" s="915"/>
      <c r="U454" s="915"/>
      <c r="V454" s="915"/>
      <c r="W454" s="915"/>
      <c r="X454" s="919"/>
      <c r="Y454" s="918"/>
      <c r="Z454" s="917"/>
      <c r="AA454" s="917"/>
      <c r="AB454" s="915"/>
      <c r="AC454" s="915"/>
      <c r="AD454" s="586"/>
      <c r="AE454" s="915"/>
      <c r="AF454" s="915"/>
      <c r="AG454" s="915"/>
      <c r="AH454" s="587"/>
      <c r="AI454" s="588"/>
      <c r="AJ454" s="588"/>
      <c r="AK454" s="588"/>
      <c r="AL454" s="588"/>
      <c r="AM454" s="588"/>
      <c r="AN454" s="588"/>
      <c r="AO454" s="588"/>
      <c r="AP454" s="588"/>
      <c r="AQ454" s="589"/>
    </row>
    <row r="455" spans="2:43" ht="20">
      <c r="B455" s="116"/>
      <c r="C455" s="586"/>
      <c r="D455" s="586"/>
      <c r="E455" s="586"/>
      <c r="F455" s="915"/>
      <c r="G455" s="915"/>
      <c r="H455" s="915"/>
      <c r="I455" s="915"/>
      <c r="J455" s="915"/>
      <c r="K455" s="915"/>
      <c r="L455" s="915"/>
      <c r="M455" s="915"/>
      <c r="N455" s="915"/>
      <c r="O455" s="915"/>
      <c r="P455" s="930"/>
      <c r="Q455" s="930"/>
      <c r="R455" s="915"/>
      <c r="S455" s="915"/>
      <c r="T455" s="915"/>
      <c r="U455" s="915"/>
      <c r="V455" s="915"/>
      <c r="W455" s="915"/>
      <c r="X455" s="915"/>
      <c r="Y455" s="915"/>
      <c r="Z455" s="915"/>
      <c r="AA455" s="915"/>
      <c r="AB455" s="915"/>
      <c r="AC455" s="915"/>
      <c r="AD455" s="586"/>
      <c r="AE455" s="915"/>
      <c r="AF455" s="915"/>
      <c r="AG455" s="915"/>
      <c r="AH455" s="587"/>
      <c r="AI455" s="588"/>
      <c r="AJ455" s="588"/>
      <c r="AK455" s="588"/>
      <c r="AL455" s="588"/>
      <c r="AM455" s="588"/>
      <c r="AN455" s="588"/>
      <c r="AO455" s="588"/>
      <c r="AP455" s="588"/>
      <c r="AQ455" s="589"/>
    </row>
    <row r="456" spans="2:43" ht="20">
      <c r="B456" s="116"/>
      <c r="C456" s="586"/>
      <c r="D456" s="586"/>
      <c r="E456" s="586"/>
      <c r="F456" s="915"/>
      <c r="G456" s="915"/>
      <c r="H456" s="915"/>
      <c r="I456" s="920"/>
      <c r="J456" s="920"/>
      <c r="K456" s="920"/>
      <c r="L456" s="920"/>
      <c r="M456" s="920"/>
      <c r="N456" s="915"/>
      <c r="O456" s="915"/>
      <c r="P456" s="915"/>
      <c r="Q456" s="915"/>
      <c r="R456" s="920"/>
      <c r="S456" s="920"/>
      <c r="T456" s="920"/>
      <c r="U456" s="920"/>
      <c r="V456" s="920"/>
      <c r="W456" s="915"/>
      <c r="X456" s="915"/>
      <c r="Y456" s="915"/>
      <c r="Z456" s="915"/>
      <c r="AA456" s="915"/>
      <c r="AB456" s="915"/>
      <c r="AC456" s="915"/>
      <c r="AD456" s="586"/>
      <c r="AE456" s="915"/>
      <c r="AF456" s="915"/>
      <c r="AG456" s="915"/>
      <c r="AH456" s="587"/>
      <c r="AI456" s="588"/>
      <c r="AJ456" s="588"/>
      <c r="AK456" s="588"/>
      <c r="AL456" s="588"/>
      <c r="AM456" s="588"/>
      <c r="AN456" s="588"/>
      <c r="AO456" s="588"/>
      <c r="AP456" s="588"/>
      <c r="AQ456" s="589"/>
    </row>
    <row r="457" spans="2:43" ht="21" thickBot="1">
      <c r="B457" s="116"/>
      <c r="C457" s="586"/>
      <c r="D457" s="586"/>
      <c r="E457" s="586"/>
      <c r="F457" s="915"/>
      <c r="G457" s="915"/>
      <c r="H457" s="915"/>
      <c r="I457" s="915"/>
      <c r="J457" s="915"/>
      <c r="K457" s="915"/>
      <c r="L457" s="915"/>
      <c r="M457" s="915"/>
      <c r="N457" s="915"/>
      <c r="O457" s="915"/>
      <c r="P457" s="915"/>
      <c r="Q457" s="915"/>
      <c r="R457" s="915"/>
      <c r="S457" s="915"/>
      <c r="T457" s="915"/>
      <c r="U457" s="915"/>
      <c r="V457" s="915"/>
      <c r="W457" s="915"/>
      <c r="X457" s="915"/>
      <c r="Y457" s="915"/>
      <c r="Z457" s="915"/>
      <c r="AA457" s="915"/>
      <c r="AB457" s="915"/>
      <c r="AC457" s="915"/>
      <c r="AD457" s="586"/>
      <c r="AE457" s="915"/>
      <c r="AF457" s="915"/>
      <c r="AG457" s="915"/>
      <c r="AH457" s="1212" t="s">
        <v>18</v>
      </c>
      <c r="AI457" s="1213"/>
      <c r="AJ457" s="1213"/>
      <c r="AK457" s="1213"/>
      <c r="AL457" s="1213"/>
      <c r="AM457" s="1213"/>
      <c r="AN457" s="1213"/>
      <c r="AO457" s="1213"/>
      <c r="AP457" s="1213"/>
      <c r="AQ457" s="1214"/>
    </row>
    <row r="458" spans="2:43" ht="21" thickBot="1">
      <c r="B458" s="116"/>
      <c r="C458" s="586"/>
      <c r="D458" s="586"/>
      <c r="E458" s="586"/>
      <c r="F458" s="915"/>
      <c r="G458" s="915"/>
      <c r="H458" s="915"/>
      <c r="I458" s="915"/>
      <c r="J458" s="915"/>
      <c r="K458" s="921"/>
      <c r="L458" s="915"/>
      <c r="M458" s="915"/>
      <c r="N458" s="915"/>
      <c r="O458" s="915"/>
      <c r="P458" s="915"/>
      <c r="Q458" s="931"/>
      <c r="R458" s="931"/>
      <c r="S458" s="922"/>
      <c r="T458" s="922"/>
      <c r="U458" s="923"/>
      <c r="V458" s="915"/>
      <c r="W458" s="915"/>
      <c r="X458" s="915"/>
      <c r="Y458" s="915"/>
      <c r="Z458" s="915"/>
      <c r="AA458" s="915"/>
      <c r="AB458" s="915"/>
      <c r="AC458" s="915"/>
      <c r="AD458" s="1033">
        <f>LISTRIK!X53</f>
        <v>5</v>
      </c>
      <c r="AE458" s="931"/>
      <c r="AF458" s="931"/>
      <c r="AG458" s="931"/>
      <c r="AH458" s="1206" t="s">
        <v>242</v>
      </c>
      <c r="AI458" s="1207"/>
      <c r="AJ458" s="1207"/>
      <c r="AK458" s="1207"/>
      <c r="AL458" s="1207"/>
      <c r="AM458" s="1207"/>
      <c r="AN458" s="1207"/>
      <c r="AO458" s="1207"/>
      <c r="AP458" s="1207"/>
      <c r="AQ458" s="1208"/>
    </row>
    <row r="459" spans="2:43" ht="20">
      <c r="B459" s="116"/>
      <c r="C459" s="586"/>
      <c r="D459" s="586"/>
      <c r="E459" s="586"/>
      <c r="F459" s="915"/>
      <c r="G459" s="915"/>
      <c r="H459" s="915"/>
      <c r="I459" s="915"/>
      <c r="J459" s="915"/>
      <c r="K459" s="915"/>
      <c r="L459" s="915"/>
      <c r="M459" s="915"/>
      <c r="N459" s="915"/>
      <c r="O459" s="915"/>
      <c r="P459" s="924"/>
      <c r="Q459" s="915"/>
      <c r="R459" s="915"/>
      <c r="S459" s="915"/>
      <c r="T459" s="915"/>
      <c r="U459" s="915"/>
      <c r="V459" s="915"/>
      <c r="W459" s="915"/>
      <c r="X459" s="915"/>
      <c r="Y459" s="915"/>
      <c r="Z459" s="915"/>
      <c r="AA459" s="915"/>
      <c r="AB459" s="915"/>
      <c r="AC459" s="915"/>
      <c r="AD459" s="1033">
        <f>LISTRIK!X54</f>
        <v>3</v>
      </c>
      <c r="AE459" s="931"/>
      <c r="AF459" s="931"/>
      <c r="AG459" s="931"/>
      <c r="AH459" s="1209" t="str">
        <f>INPUT!$C$13</f>
        <v>Kepala Desa</v>
      </c>
      <c r="AI459" s="1210"/>
      <c r="AJ459" s="1210"/>
      <c r="AK459" s="1210"/>
      <c r="AL459" s="1210"/>
      <c r="AM459" s="1210"/>
      <c r="AN459" s="1210"/>
      <c r="AO459" s="1210"/>
      <c r="AP459" s="1210"/>
      <c r="AQ459" s="1211"/>
    </row>
    <row r="460" spans="2:43" ht="20">
      <c r="B460" s="116"/>
      <c r="C460" s="586"/>
      <c r="D460" s="586"/>
      <c r="E460" s="586"/>
      <c r="F460" s="915"/>
      <c r="G460" s="915"/>
      <c r="H460" s="915"/>
      <c r="I460" s="915"/>
      <c r="J460" s="915"/>
      <c r="K460" s="915"/>
      <c r="L460" s="915"/>
      <c r="M460" s="915"/>
      <c r="N460" s="915"/>
      <c r="O460" s="915"/>
      <c r="P460" s="915"/>
      <c r="Q460" s="915"/>
      <c r="R460" s="915"/>
      <c r="S460" s="915"/>
      <c r="T460" s="915"/>
      <c r="U460" s="915"/>
      <c r="V460" s="915"/>
      <c r="W460" s="915"/>
      <c r="X460" s="915"/>
      <c r="Y460" s="915"/>
      <c r="Z460" s="915"/>
      <c r="AA460" s="915"/>
      <c r="AB460" s="915"/>
      <c r="AC460" s="915"/>
      <c r="AD460" s="1033">
        <f>LISTRIK!X55</f>
        <v>1</v>
      </c>
      <c r="AE460" s="931"/>
      <c r="AF460" s="931"/>
      <c r="AG460" s="931"/>
      <c r="AH460" s="587"/>
      <c r="AI460" s="588"/>
      <c r="AJ460" s="588"/>
      <c r="AK460" s="588"/>
      <c r="AL460" s="588"/>
      <c r="AM460" s="588"/>
      <c r="AN460" s="588"/>
      <c r="AO460" s="588"/>
      <c r="AP460" s="588"/>
      <c r="AQ460" s="589"/>
    </row>
    <row r="461" spans="2:43" ht="20">
      <c r="B461" s="116"/>
      <c r="C461" s="586"/>
      <c r="D461" s="586"/>
      <c r="E461" s="586"/>
      <c r="F461" s="915"/>
      <c r="G461" s="915"/>
      <c r="H461" s="915"/>
      <c r="I461" s="915"/>
      <c r="J461" s="915"/>
      <c r="K461" s="915"/>
      <c r="L461" s="915"/>
      <c r="M461" s="915"/>
      <c r="N461" s="915"/>
      <c r="O461" s="915"/>
      <c r="P461" s="915"/>
      <c r="Q461" s="915"/>
      <c r="R461" s="915"/>
      <c r="S461" s="915"/>
      <c r="T461" s="915"/>
      <c r="U461" s="915"/>
      <c r="V461" s="915"/>
      <c r="W461" s="915"/>
      <c r="X461" s="915"/>
      <c r="Y461" s="915"/>
      <c r="Z461" s="915"/>
      <c r="AA461" s="915"/>
      <c r="AB461" s="915"/>
      <c r="AC461" s="936"/>
      <c r="AD461" s="1033">
        <f>LISTRIK!X56</f>
        <v>3</v>
      </c>
      <c r="AE461" s="1034"/>
      <c r="AF461" s="931"/>
      <c r="AG461" s="931"/>
      <c r="AH461" s="587"/>
      <c r="AI461" s="588"/>
      <c r="AJ461" s="588"/>
      <c r="AK461" s="588"/>
      <c r="AL461" s="588"/>
      <c r="AM461" s="588"/>
      <c r="AN461" s="588"/>
      <c r="AO461" s="588"/>
      <c r="AP461" s="588"/>
      <c r="AQ461" s="589"/>
    </row>
    <row r="462" spans="2:43" ht="20">
      <c r="B462" s="116"/>
      <c r="C462" s="586"/>
      <c r="D462" s="586"/>
      <c r="E462" s="586"/>
      <c r="F462" s="915"/>
      <c r="G462" s="915"/>
      <c r="H462" s="915"/>
      <c r="I462" s="915"/>
      <c r="J462" s="915"/>
      <c r="K462" s="915"/>
      <c r="L462" s="915"/>
      <c r="M462" s="915"/>
      <c r="W462" s="915"/>
      <c r="X462" s="915"/>
      <c r="Y462" s="915"/>
      <c r="Z462" s="915"/>
      <c r="AA462" s="915"/>
      <c r="AB462" s="915"/>
      <c r="AC462" s="915"/>
      <c r="AD462" s="1033">
        <f>LISTRIK!X57</f>
        <v>1</v>
      </c>
      <c r="AE462" s="931"/>
      <c r="AF462" s="931"/>
      <c r="AG462" s="931"/>
      <c r="AH462" s="1215" t="str">
        <f>INPUT!$M$13</f>
        <v>Ulfa Hidayah,SE</v>
      </c>
      <c r="AI462" s="1216"/>
      <c r="AJ462" s="1216"/>
      <c r="AK462" s="1216"/>
      <c r="AL462" s="1216"/>
      <c r="AM462" s="1216"/>
      <c r="AN462" s="1216"/>
      <c r="AO462" s="1216"/>
      <c r="AP462" s="1216"/>
      <c r="AQ462" s="1217"/>
    </row>
    <row r="463" spans="2:43" ht="21" thickBot="1">
      <c r="B463" s="116"/>
      <c r="C463" s="586"/>
      <c r="D463" s="586"/>
      <c r="E463" s="586"/>
      <c r="F463" s="915"/>
      <c r="G463" s="915"/>
      <c r="H463" s="915"/>
      <c r="I463" s="915"/>
      <c r="J463" s="915"/>
      <c r="K463" s="915"/>
      <c r="L463" s="915"/>
      <c r="M463" s="915"/>
      <c r="N463" s="925"/>
      <c r="O463" s="926"/>
      <c r="P463" s="926"/>
      <c r="Q463" s="926"/>
      <c r="R463" s="932"/>
      <c r="S463" s="933"/>
      <c r="T463" s="926"/>
      <c r="U463" s="915"/>
      <c r="V463" s="915"/>
      <c r="W463" s="915"/>
      <c r="X463" s="915"/>
      <c r="Y463" s="915"/>
      <c r="Z463" s="915"/>
      <c r="AA463" s="915"/>
      <c r="AB463" s="915"/>
      <c r="AC463" s="915"/>
      <c r="AD463" s="586"/>
      <c r="AE463" s="915"/>
      <c r="AF463" s="915"/>
      <c r="AG463" s="915"/>
      <c r="AH463" s="1218"/>
      <c r="AI463" s="1219"/>
      <c r="AJ463" s="1219"/>
      <c r="AK463" s="1219"/>
      <c r="AL463" s="1219"/>
      <c r="AM463" s="1219"/>
      <c r="AN463" s="1220"/>
      <c r="AO463" s="1220"/>
      <c r="AP463" s="1220"/>
      <c r="AQ463" s="1221"/>
    </row>
    <row r="464" spans="2:43" ht="15" thickBot="1">
      <c r="B464" s="937"/>
      <c r="C464" s="121"/>
      <c r="D464" s="121"/>
      <c r="E464" s="121"/>
      <c r="F464" s="121"/>
      <c r="G464" s="927"/>
      <c r="H464" s="927"/>
      <c r="I464" s="927"/>
      <c r="J464" s="927"/>
      <c r="K464" s="1222"/>
      <c r="L464" s="1222"/>
      <c r="M464" s="927"/>
      <c r="N464" s="927"/>
      <c r="O464" s="927"/>
      <c r="P464" s="927"/>
      <c r="Q464" s="927"/>
      <c r="R464" s="927"/>
      <c r="S464" s="927"/>
      <c r="T464" s="927"/>
      <c r="U464" s="927"/>
      <c r="V464" s="927"/>
      <c r="W464" s="927"/>
      <c r="X464" s="927"/>
      <c r="Y464" s="927"/>
      <c r="Z464" s="927"/>
      <c r="AA464" s="927"/>
      <c r="AB464" s="927"/>
      <c r="AC464" s="927"/>
      <c r="AD464" s="927"/>
      <c r="AE464" s="927"/>
      <c r="AF464" s="927"/>
      <c r="AG464" s="927"/>
      <c r="AH464" s="1206" t="s">
        <v>243</v>
      </c>
      <c r="AI464" s="1207"/>
      <c r="AJ464" s="1207"/>
      <c r="AK464" s="1207"/>
      <c r="AL464" s="1207"/>
      <c r="AM464" s="1207"/>
      <c r="AN464" s="1223"/>
      <c r="AO464" s="1223"/>
      <c r="AP464" s="1223"/>
      <c r="AQ464" s="1224"/>
    </row>
  </sheetData>
  <mergeCells count="408">
    <mergeCell ref="AH81:AQ81"/>
    <mergeCell ref="AH94:AQ94"/>
    <mergeCell ref="AH82:AQ82"/>
    <mergeCell ref="AH83:AL83"/>
    <mergeCell ref="AM83:AQ83"/>
    <mergeCell ref="AH86:AL86"/>
    <mergeCell ref="AM86:AQ86"/>
    <mergeCell ref="AH87:AQ87"/>
    <mergeCell ref="AH88:AQ88"/>
    <mergeCell ref="AH92:AQ92"/>
    <mergeCell ref="AH93:AQ93"/>
    <mergeCell ref="AH32:AQ32"/>
    <mergeCell ref="AH38:AQ38"/>
    <mergeCell ref="AH73:AQ73"/>
    <mergeCell ref="AH79:AQ79"/>
    <mergeCell ref="AH71:AQ71"/>
    <mergeCell ref="AH72:AQ72"/>
    <mergeCell ref="AH80:AQ80"/>
    <mergeCell ref="AH74:AQ74"/>
    <mergeCell ref="AH75:AQ75"/>
    <mergeCell ref="AH76:AQ76"/>
    <mergeCell ref="AH77:AQ77"/>
    <mergeCell ref="AH78:AQ78"/>
    <mergeCell ref="AH44:AQ44"/>
    <mergeCell ref="AH45:AQ45"/>
    <mergeCell ref="AH39:AQ39"/>
    <mergeCell ref="AH40:AQ40"/>
    <mergeCell ref="AH48:AQ48"/>
    <mergeCell ref="AH49:AQ49"/>
    <mergeCell ref="AH41:AQ41"/>
    <mergeCell ref="AH42:AQ42"/>
    <mergeCell ref="AH43:AQ43"/>
    <mergeCell ref="AH46:AQ46"/>
    <mergeCell ref="AH47:AQ47"/>
    <mergeCell ref="AH50:AL50"/>
    <mergeCell ref="K33:L33"/>
    <mergeCell ref="AH33:AQ33"/>
    <mergeCell ref="AH22:AQ22"/>
    <mergeCell ref="AH26:AQ26"/>
    <mergeCell ref="AH27:AQ27"/>
    <mergeCell ref="AH5:AQ5"/>
    <mergeCell ref="AH6:AQ6"/>
    <mergeCell ref="AH7:AQ7"/>
    <mergeCell ref="AH17:AL17"/>
    <mergeCell ref="AM17:AQ17"/>
    <mergeCell ref="AH20:AL20"/>
    <mergeCell ref="AM20:AQ20"/>
    <mergeCell ref="AH21:AQ21"/>
    <mergeCell ref="AH12:AQ12"/>
    <mergeCell ref="AH13:AQ13"/>
    <mergeCell ref="AH14:AQ14"/>
    <mergeCell ref="AH15:AQ15"/>
    <mergeCell ref="AH16:AQ16"/>
    <mergeCell ref="AH8:AQ8"/>
    <mergeCell ref="AH9:AQ9"/>
    <mergeCell ref="AH10:AQ10"/>
    <mergeCell ref="AH11:AQ11"/>
    <mergeCell ref="AH28:AQ28"/>
    <mergeCell ref="AH31:AQ31"/>
    <mergeCell ref="AH132:AQ132"/>
    <mergeCell ref="AH99:AQ99"/>
    <mergeCell ref="AH115:AQ115"/>
    <mergeCell ref="AH108:AQ108"/>
    <mergeCell ref="AH109:AQ109"/>
    <mergeCell ref="AH110:AQ110"/>
    <mergeCell ref="AH111:AQ111"/>
    <mergeCell ref="AH112:AQ112"/>
    <mergeCell ref="AH106:AQ106"/>
    <mergeCell ref="AH107:AQ107"/>
    <mergeCell ref="AH113:AQ113"/>
    <mergeCell ref="AH114:AQ114"/>
    <mergeCell ref="AH127:AQ127"/>
    <mergeCell ref="AH119:AL119"/>
    <mergeCell ref="AM119:AQ119"/>
    <mergeCell ref="AH120:AQ120"/>
    <mergeCell ref="AH121:AQ121"/>
    <mergeCell ref="AH125:AQ125"/>
    <mergeCell ref="AH126:AQ126"/>
    <mergeCell ref="AM50:AQ50"/>
    <mergeCell ref="AH53:AL53"/>
    <mergeCell ref="AM53:AQ53"/>
    <mergeCell ref="AH54:AQ54"/>
    <mergeCell ref="AH59:AQ59"/>
    <mergeCell ref="AH64:AQ64"/>
    <mergeCell ref="K66:L66"/>
    <mergeCell ref="AH60:AQ60"/>
    <mergeCell ref="AH61:AQ61"/>
    <mergeCell ref="AH65:AQ65"/>
    <mergeCell ref="AH66:AQ66"/>
    <mergeCell ref="AH55:AQ55"/>
    <mergeCell ref="AH97:AQ97"/>
    <mergeCell ref="AH98:AQ98"/>
    <mergeCell ref="K99:L99"/>
    <mergeCell ref="AH104:AQ104"/>
    <mergeCell ref="AH105:AQ105"/>
    <mergeCell ref="AH116:AL116"/>
    <mergeCell ref="AM116:AQ116"/>
    <mergeCell ref="E107:F107"/>
    <mergeCell ref="E108:F108"/>
    <mergeCell ref="E109:F109"/>
    <mergeCell ref="E110:F110"/>
    <mergeCell ref="E111:F111"/>
    <mergeCell ref="E112:F112"/>
    <mergeCell ref="E113:F113"/>
    <mergeCell ref="E114:F114"/>
    <mergeCell ref="E115:F115"/>
    <mergeCell ref="E128:F128"/>
    <mergeCell ref="E129:F129"/>
    <mergeCell ref="E130:F130"/>
    <mergeCell ref="N109:O109"/>
    <mergeCell ref="AH138:AQ138"/>
    <mergeCell ref="AH139:AQ139"/>
    <mergeCell ref="AH140:AQ140"/>
    <mergeCell ref="E141:F141"/>
    <mergeCell ref="AH141:AQ141"/>
    <mergeCell ref="AH130:AQ130"/>
    <mergeCell ref="AH131:AQ131"/>
    <mergeCell ref="K132:L132"/>
    <mergeCell ref="E116:F116"/>
    <mergeCell ref="E117:F117"/>
    <mergeCell ref="E118:F118"/>
    <mergeCell ref="E119:F119"/>
    <mergeCell ref="E120:F120"/>
    <mergeCell ref="E121:F121"/>
    <mergeCell ref="E122:F122"/>
    <mergeCell ref="E123:F123"/>
    <mergeCell ref="E124:F124"/>
    <mergeCell ref="E125:F125"/>
    <mergeCell ref="E126:F126"/>
    <mergeCell ref="E127:F127"/>
    <mergeCell ref="E142:F142"/>
    <mergeCell ref="AH142:AQ142"/>
    <mergeCell ref="E143:F143"/>
    <mergeCell ref="N143:O143"/>
    <mergeCell ref="AH143:AQ143"/>
    <mergeCell ref="E144:F144"/>
    <mergeCell ref="AH144:AQ144"/>
    <mergeCell ref="E145:F145"/>
    <mergeCell ref="AH145:AQ145"/>
    <mergeCell ref="E146:F146"/>
    <mergeCell ref="AH146:AQ146"/>
    <mergeCell ref="E147:F147"/>
    <mergeCell ref="AH147:AQ147"/>
    <mergeCell ref="E148:F148"/>
    <mergeCell ref="AH148:AQ148"/>
    <mergeCell ref="E149:F149"/>
    <mergeCell ref="AH149:AQ149"/>
    <mergeCell ref="E150:F150"/>
    <mergeCell ref="AH150:AL150"/>
    <mergeCell ref="AM150:AQ150"/>
    <mergeCell ref="E156:F156"/>
    <mergeCell ref="E157:F157"/>
    <mergeCell ref="E158:F158"/>
    <mergeCell ref="E160:F160"/>
    <mergeCell ref="AH159:AQ159"/>
    <mergeCell ref="AH160:AQ160"/>
    <mergeCell ref="E161:F161"/>
    <mergeCell ref="AH161:AQ161"/>
    <mergeCell ref="E151:F151"/>
    <mergeCell ref="E152:F152"/>
    <mergeCell ref="E153:F153"/>
    <mergeCell ref="AH153:AL153"/>
    <mergeCell ref="AM153:AQ153"/>
    <mergeCell ref="E154:F154"/>
    <mergeCell ref="AH154:AQ154"/>
    <mergeCell ref="E155:F155"/>
    <mergeCell ref="AH155:AQ155"/>
    <mergeCell ref="AH173:AQ173"/>
    <mergeCell ref="AH174:AQ174"/>
    <mergeCell ref="AH175:AQ175"/>
    <mergeCell ref="AH176:AQ176"/>
    <mergeCell ref="AH177:AQ177"/>
    <mergeCell ref="E162:F162"/>
    <mergeCell ref="E163:F163"/>
    <mergeCell ref="E164:F164"/>
    <mergeCell ref="AH164:AQ164"/>
    <mergeCell ref="AH165:AQ165"/>
    <mergeCell ref="K166:L166"/>
    <mergeCell ref="AH166:AQ166"/>
    <mergeCell ref="AH171:AQ171"/>
    <mergeCell ref="AH172:AQ172"/>
    <mergeCell ref="AH183:AL183"/>
    <mergeCell ref="AM183:AQ183"/>
    <mergeCell ref="AH186:AL186"/>
    <mergeCell ref="AM186:AQ186"/>
    <mergeCell ref="AH187:AQ187"/>
    <mergeCell ref="AH178:AQ178"/>
    <mergeCell ref="AH179:AQ179"/>
    <mergeCell ref="AH180:AQ180"/>
    <mergeCell ref="AH181:AQ181"/>
    <mergeCell ref="AH182:AQ182"/>
    <mergeCell ref="I227:J227"/>
    <mergeCell ref="E227:F227"/>
    <mergeCell ref="E213:F213"/>
    <mergeCell ref="R213:S213"/>
    <mergeCell ref="AH259:AQ259"/>
    <mergeCell ref="AH260:AQ260"/>
    <mergeCell ref="AH263:AQ263"/>
    <mergeCell ref="AH188:AQ188"/>
    <mergeCell ref="AH192:AQ192"/>
    <mergeCell ref="AH193:AQ193"/>
    <mergeCell ref="AH194:AQ194"/>
    <mergeCell ref="AH197:AQ197"/>
    <mergeCell ref="AH198:AQ198"/>
    <mergeCell ref="K199:L199"/>
    <mergeCell ref="AH199:AQ199"/>
    <mergeCell ref="AH258:AQ258"/>
    <mergeCell ref="AH237:AQ237"/>
    <mergeCell ref="AH238:AQ238"/>
    <mergeCell ref="AH239:AQ239"/>
    <mergeCell ref="AH240:AQ240"/>
    <mergeCell ref="AH241:AQ241"/>
    <mergeCell ref="AH242:AQ242"/>
    <mergeCell ref="AH243:AQ243"/>
    <mergeCell ref="AH244:AQ244"/>
    <mergeCell ref="K232:L232"/>
    <mergeCell ref="AH232:AQ232"/>
    <mergeCell ref="V227:W227"/>
    <mergeCell ref="N227:O227"/>
    <mergeCell ref="AH264:AQ264"/>
    <mergeCell ref="K265:L265"/>
    <mergeCell ref="AH265:AQ265"/>
    <mergeCell ref="AH270:AQ270"/>
    <mergeCell ref="AH271:AQ271"/>
    <mergeCell ref="AH326:AQ326"/>
    <mergeCell ref="AH306:AQ306"/>
    <mergeCell ref="AH307:AQ307"/>
    <mergeCell ref="AH308:AQ308"/>
    <mergeCell ref="AH309:AQ309"/>
    <mergeCell ref="AH310:AQ310"/>
    <mergeCell ref="AH311:AQ311"/>
    <mergeCell ref="AH312:AQ312"/>
    <mergeCell ref="AH313:AQ313"/>
    <mergeCell ref="AH314:AQ314"/>
    <mergeCell ref="AH225:AQ225"/>
    <mergeCell ref="AH315:AQ315"/>
    <mergeCell ref="AH316:AL316"/>
    <mergeCell ref="AM316:AQ316"/>
    <mergeCell ref="AH319:AL319"/>
    <mergeCell ref="AM319:AQ319"/>
    <mergeCell ref="AH320:AQ320"/>
    <mergeCell ref="AH321:AQ321"/>
    <mergeCell ref="AH325:AQ325"/>
    <mergeCell ref="AH304:AQ304"/>
    <mergeCell ref="AH305:AQ305"/>
    <mergeCell ref="AH226:AQ226"/>
    <mergeCell ref="AH227:AQ227"/>
    <mergeCell ref="AH230:AQ230"/>
    <mergeCell ref="AH231:AQ231"/>
    <mergeCell ref="AH272:AQ272"/>
    <mergeCell ref="AH273:AQ273"/>
    <mergeCell ref="AH274:AQ274"/>
    <mergeCell ref="AH275:AQ275"/>
    <mergeCell ref="AH276:AQ276"/>
    <mergeCell ref="AH277:AQ277"/>
    <mergeCell ref="AH278:AQ278"/>
    <mergeCell ref="AH279:AQ279"/>
    <mergeCell ref="AH280:AQ280"/>
    <mergeCell ref="AH213:AQ213"/>
    <mergeCell ref="AH214:AQ214"/>
    <mergeCell ref="AH215:AQ215"/>
    <mergeCell ref="AH216:AL216"/>
    <mergeCell ref="AM216:AQ216"/>
    <mergeCell ref="AH219:AL219"/>
    <mergeCell ref="AM219:AQ219"/>
    <mergeCell ref="AH220:AQ220"/>
    <mergeCell ref="AH221:AQ221"/>
    <mergeCell ref="AH204:AQ204"/>
    <mergeCell ref="AH205:AQ205"/>
    <mergeCell ref="AH206:AQ206"/>
    <mergeCell ref="AH207:AQ207"/>
    <mergeCell ref="AH208:AQ208"/>
    <mergeCell ref="AH209:AQ209"/>
    <mergeCell ref="AH210:AQ210"/>
    <mergeCell ref="AH211:AQ211"/>
    <mergeCell ref="AH212:AQ212"/>
    <mergeCell ref="AH341:AQ341"/>
    <mergeCell ref="AH342:AQ342"/>
    <mergeCell ref="AH343:AQ343"/>
    <mergeCell ref="AH344:AQ344"/>
    <mergeCell ref="AH345:AQ345"/>
    <mergeCell ref="AH327:AQ327"/>
    <mergeCell ref="AH330:AQ330"/>
    <mergeCell ref="AH331:AQ331"/>
    <mergeCell ref="K332:L332"/>
    <mergeCell ref="AH332:AQ332"/>
    <mergeCell ref="AH381:AQ381"/>
    <mergeCell ref="AH382:AL382"/>
    <mergeCell ref="AM382:AQ382"/>
    <mergeCell ref="AH385:AL385"/>
    <mergeCell ref="AM385:AQ385"/>
    <mergeCell ref="AH386:AQ386"/>
    <mergeCell ref="AH387:AQ387"/>
    <mergeCell ref="AH391:AQ391"/>
    <mergeCell ref="AH372:AQ372"/>
    <mergeCell ref="AH373:AQ373"/>
    <mergeCell ref="AH374:AQ374"/>
    <mergeCell ref="AH375:AQ375"/>
    <mergeCell ref="AH376:AQ376"/>
    <mergeCell ref="AH377:AQ377"/>
    <mergeCell ref="AH378:AQ378"/>
    <mergeCell ref="AH379:AQ379"/>
    <mergeCell ref="AH380:AQ380"/>
    <mergeCell ref="AH363:AQ363"/>
    <mergeCell ref="AH364:AQ364"/>
    <mergeCell ref="AH365:AQ365"/>
    <mergeCell ref="AH246:AQ246"/>
    <mergeCell ref="AH247:AQ247"/>
    <mergeCell ref="AH248:AQ248"/>
    <mergeCell ref="AH249:AL249"/>
    <mergeCell ref="AM249:AQ249"/>
    <mergeCell ref="AH252:AL252"/>
    <mergeCell ref="AM252:AQ252"/>
    <mergeCell ref="AH253:AQ253"/>
    <mergeCell ref="AH254:AQ254"/>
    <mergeCell ref="AH292:AQ292"/>
    <mergeCell ref="AH293:AQ293"/>
    <mergeCell ref="AH296:AQ296"/>
    <mergeCell ref="AH297:AQ297"/>
    <mergeCell ref="AH352:AL352"/>
    <mergeCell ref="AM352:AQ352"/>
    <mergeCell ref="AH353:AQ353"/>
    <mergeCell ref="AH354:AQ354"/>
    <mergeCell ref="AH337:AQ337"/>
    <mergeCell ref="AH338:AQ338"/>
    <mergeCell ref="AH339:AQ339"/>
    <mergeCell ref="AH340:AQ340"/>
    <mergeCell ref="AH245:AQ245"/>
    <mergeCell ref="AH281:AQ281"/>
    <mergeCell ref="AH282:AL282"/>
    <mergeCell ref="AM282:AQ282"/>
    <mergeCell ref="AH285:AL285"/>
    <mergeCell ref="AM285:AQ285"/>
    <mergeCell ref="AH286:AQ286"/>
    <mergeCell ref="AH287:AQ287"/>
    <mergeCell ref="AH291:AQ291"/>
    <mergeCell ref="K298:L298"/>
    <mergeCell ref="AH298:AQ298"/>
    <mergeCell ref="AH403:AQ403"/>
    <mergeCell ref="AH404:AQ404"/>
    <mergeCell ref="AH405:AQ405"/>
    <mergeCell ref="AH406:AQ406"/>
    <mergeCell ref="R405:S405"/>
    <mergeCell ref="AH393:AQ393"/>
    <mergeCell ref="AH396:AQ396"/>
    <mergeCell ref="AH397:AQ397"/>
    <mergeCell ref="K398:L398"/>
    <mergeCell ref="AH398:AQ398"/>
    <mergeCell ref="AH392:AQ392"/>
    <mergeCell ref="K365:L365"/>
    <mergeCell ref="AH370:AQ370"/>
    <mergeCell ref="AH371:AQ371"/>
    <mergeCell ref="AH346:AQ346"/>
    <mergeCell ref="AH347:AQ347"/>
    <mergeCell ref="AH348:AQ348"/>
    <mergeCell ref="AH349:AL349"/>
    <mergeCell ref="AM349:AQ349"/>
    <mergeCell ref="AH358:AQ358"/>
    <mergeCell ref="AH359:AQ359"/>
    <mergeCell ref="AH360:AQ360"/>
    <mergeCell ref="AH407:AQ407"/>
    <mergeCell ref="AH408:AQ408"/>
    <mergeCell ref="AH409:AQ409"/>
    <mergeCell ref="AH410:AQ410"/>
    <mergeCell ref="AH411:AQ411"/>
    <mergeCell ref="K431:L431"/>
    <mergeCell ref="AH431:AQ431"/>
    <mergeCell ref="V425:W425"/>
    <mergeCell ref="AH412:AQ412"/>
    <mergeCell ref="AH413:AQ413"/>
    <mergeCell ref="AH414:AQ414"/>
    <mergeCell ref="AH415:AL415"/>
    <mergeCell ref="AM415:AQ415"/>
    <mergeCell ref="AH418:AL418"/>
    <mergeCell ref="AM418:AQ418"/>
    <mergeCell ref="AH419:AQ419"/>
    <mergeCell ref="AH420:AQ420"/>
    <mergeCell ref="R417:S417"/>
    <mergeCell ref="AH436:AQ436"/>
    <mergeCell ref="AH437:AQ437"/>
    <mergeCell ref="AH438:AQ438"/>
    <mergeCell ref="AH439:AQ439"/>
    <mergeCell ref="AH440:AQ440"/>
    <mergeCell ref="AH441:AQ441"/>
    <mergeCell ref="AH442:AQ442"/>
    <mergeCell ref="AH424:AQ424"/>
    <mergeCell ref="AH425:AQ425"/>
    <mergeCell ref="AH426:AQ426"/>
    <mergeCell ref="AH429:AQ429"/>
    <mergeCell ref="AH430:AQ430"/>
    <mergeCell ref="AH443:AQ443"/>
    <mergeCell ref="AH444:AQ444"/>
    <mergeCell ref="AH445:AQ445"/>
    <mergeCell ref="AH446:AQ446"/>
    <mergeCell ref="AH447:AQ447"/>
    <mergeCell ref="AH448:AL448"/>
    <mergeCell ref="AM448:AQ448"/>
    <mergeCell ref="AH451:AL451"/>
    <mergeCell ref="AM451:AQ451"/>
    <mergeCell ref="AH452:AQ452"/>
    <mergeCell ref="AH453:AQ453"/>
    <mergeCell ref="AH457:AQ457"/>
    <mergeCell ref="AH458:AQ458"/>
    <mergeCell ref="AH459:AQ459"/>
    <mergeCell ref="AH462:AQ462"/>
    <mergeCell ref="AH463:AQ463"/>
    <mergeCell ref="K464:L464"/>
    <mergeCell ref="AH464:AQ464"/>
  </mergeCells>
  <pageMargins left="0.7" right="0.7" top="0.75" bottom="0.75" header="0.3" footer="0.3"/>
  <pageSetup paperSize="9" scale="74" orientation="landscape"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7D372-0493-4543-84AD-86FA44BFD600}">
  <dimension ref="B1:AQ132"/>
  <sheetViews>
    <sheetView view="pageBreakPreview" topLeftCell="A67" zoomScale="85" zoomScaleNormal="55" zoomScaleSheetLayoutView="85" workbookViewId="0">
      <selection activeCell="AH47" sqref="AH47:AQ47"/>
    </sheetView>
  </sheetViews>
  <sheetFormatPr baseColWidth="10" defaultColWidth="8.83203125" defaultRowHeight="13"/>
  <cols>
    <col min="1" max="1" width="1.5" customWidth="1"/>
    <col min="2" max="5" width="3.6640625" customWidth="1"/>
    <col min="6" max="6" width="4" customWidth="1"/>
    <col min="7" max="7" width="5.5" customWidth="1"/>
    <col min="8" max="21" width="3.6640625" customWidth="1"/>
    <col min="22" max="22" width="4.33203125" customWidth="1"/>
    <col min="23" max="23" width="3.6640625" customWidth="1"/>
    <col min="24" max="24" width="4.5" customWidth="1"/>
    <col min="25" max="26" width="3.6640625" customWidth="1"/>
    <col min="27" max="27" width="6" customWidth="1"/>
    <col min="28" max="29" width="5.83203125" customWidth="1"/>
    <col min="30" max="30" width="6.1640625" customWidth="1"/>
    <col min="31" max="43" width="3.6640625" customWidth="1"/>
    <col min="44" max="44" width="1.5" customWidth="1"/>
    <col min="45" max="46" width="9.1640625"/>
  </cols>
  <sheetData>
    <row r="1" spans="2:43" ht="14" thickBot="1"/>
    <row r="2" spans="2:43">
      <c r="B2" s="114"/>
      <c r="C2" s="115"/>
      <c r="D2" s="115"/>
      <c r="E2" s="115"/>
      <c r="F2" s="115"/>
      <c r="G2" s="115"/>
      <c r="H2" s="115"/>
      <c r="I2" s="115"/>
      <c r="J2" s="115"/>
      <c r="K2" s="115"/>
      <c r="L2" s="115"/>
      <c r="M2" s="115"/>
      <c r="N2" s="115"/>
      <c r="O2" s="122"/>
      <c r="P2" s="115"/>
      <c r="Q2" s="115"/>
      <c r="R2" s="115"/>
      <c r="S2" s="115"/>
      <c r="T2" s="115"/>
      <c r="U2" s="115"/>
      <c r="V2" s="115"/>
      <c r="W2" s="115"/>
      <c r="X2" s="115"/>
      <c r="Y2" s="115"/>
      <c r="Z2" s="115"/>
      <c r="AA2" s="115"/>
      <c r="AB2" s="115"/>
      <c r="AC2" s="115"/>
      <c r="AD2" s="115"/>
      <c r="AE2" s="115"/>
      <c r="AF2" s="115"/>
      <c r="AG2" s="115"/>
      <c r="AH2" s="124"/>
      <c r="AI2" s="125"/>
      <c r="AJ2" s="125"/>
      <c r="AK2" s="125"/>
      <c r="AL2" s="125"/>
      <c r="AM2" s="125"/>
      <c r="AN2" s="125"/>
      <c r="AO2" s="125"/>
      <c r="AP2" s="125"/>
      <c r="AQ2" s="127"/>
    </row>
    <row r="3" spans="2:43" ht="20">
      <c r="B3" s="116"/>
      <c r="C3" s="1037"/>
      <c r="D3" s="117"/>
      <c r="E3" s="1037"/>
      <c r="F3" s="118"/>
      <c r="G3" s="915"/>
      <c r="H3" s="915"/>
      <c r="I3" s="915"/>
      <c r="J3" s="915"/>
      <c r="K3" s="915"/>
      <c r="L3" s="915"/>
      <c r="M3" s="915"/>
      <c r="N3" s="915"/>
      <c r="O3" s="915"/>
      <c r="P3" s="915"/>
      <c r="Q3" s="915"/>
      <c r="R3" s="915"/>
      <c r="S3" s="915"/>
      <c r="T3" s="915"/>
      <c r="U3" s="915"/>
      <c r="V3" s="915"/>
      <c r="W3" s="915"/>
      <c r="X3" s="915"/>
      <c r="Y3" s="915"/>
      <c r="Z3" s="916"/>
      <c r="AA3" s="915"/>
      <c r="AB3" s="915"/>
      <c r="AC3" s="915"/>
      <c r="AD3" s="915"/>
      <c r="AE3" s="915"/>
      <c r="AF3" s="915"/>
      <c r="AG3" s="915"/>
      <c r="AH3" s="126"/>
      <c r="AI3" s="123"/>
      <c r="AJ3" s="123"/>
      <c r="AK3" s="123"/>
      <c r="AL3" s="123"/>
      <c r="AM3" s="123"/>
      <c r="AN3" s="123"/>
      <c r="AO3" s="123"/>
      <c r="AP3" s="123"/>
      <c r="AQ3" s="128"/>
    </row>
    <row r="4" spans="2:43" ht="21" thickBot="1">
      <c r="B4" s="116"/>
      <c r="C4" s="1037"/>
      <c r="D4" s="1037"/>
      <c r="E4" s="1037"/>
      <c r="F4" s="915"/>
      <c r="G4" s="915"/>
      <c r="H4" s="915"/>
      <c r="I4" s="915"/>
      <c r="J4" s="915"/>
      <c r="K4" s="915"/>
      <c r="L4" s="915"/>
      <c r="M4" s="915"/>
      <c r="N4" s="915"/>
      <c r="O4" s="915"/>
      <c r="P4" s="915"/>
      <c r="Q4" s="915"/>
      <c r="R4" s="915"/>
      <c r="S4" s="915"/>
      <c r="T4" s="915"/>
      <c r="U4" s="915"/>
      <c r="V4" s="915"/>
      <c r="W4" s="915"/>
      <c r="X4" s="915"/>
      <c r="Y4" s="915"/>
      <c r="Z4" s="915"/>
      <c r="AA4" s="915"/>
      <c r="AB4" s="915"/>
      <c r="AC4" s="915"/>
      <c r="AD4" s="1037"/>
      <c r="AE4" s="915"/>
      <c r="AF4" s="915"/>
      <c r="AG4" s="915"/>
      <c r="AH4" s="126"/>
      <c r="AI4" s="123"/>
      <c r="AJ4" s="123"/>
      <c r="AK4" s="123"/>
      <c r="AL4" s="123"/>
      <c r="AM4" s="123"/>
      <c r="AN4" s="129"/>
      <c r="AO4" s="129"/>
      <c r="AP4" s="129"/>
      <c r="AQ4" s="934"/>
    </row>
    <row r="5" spans="2:43" ht="21" thickBot="1">
      <c r="B5" s="116"/>
      <c r="C5" s="1037"/>
      <c r="D5" s="1037"/>
      <c r="E5" s="1037"/>
      <c r="F5" s="915"/>
      <c r="G5" s="915"/>
      <c r="H5" s="915"/>
      <c r="I5" s="915"/>
      <c r="J5" s="915"/>
      <c r="K5" s="915"/>
      <c r="L5" s="915"/>
      <c r="M5" s="915"/>
      <c r="N5" s="915"/>
      <c r="O5" s="915"/>
      <c r="P5" s="915"/>
      <c r="Q5" s="915"/>
      <c r="R5" s="915"/>
      <c r="S5" s="915"/>
      <c r="T5" s="915"/>
      <c r="U5" s="915"/>
      <c r="V5" s="915"/>
      <c r="W5" s="915"/>
      <c r="X5" s="915"/>
      <c r="Y5" s="915"/>
      <c r="Z5" s="915"/>
      <c r="AA5" s="915"/>
      <c r="AB5" s="915"/>
      <c r="AC5" s="915"/>
      <c r="AD5" s="1037"/>
      <c r="AE5" s="915"/>
      <c r="AF5" s="915"/>
      <c r="AG5" s="915"/>
      <c r="AH5" s="1240" t="str">
        <f>INPUT!C6&amp;" "&amp;INPUT!M6</f>
        <v>Propinsi Papua Barat</v>
      </c>
      <c r="AI5" s="1241"/>
      <c r="AJ5" s="1241"/>
      <c r="AK5" s="1241"/>
      <c r="AL5" s="1241"/>
      <c r="AM5" s="1241"/>
      <c r="AN5" s="1223"/>
      <c r="AO5" s="1223"/>
      <c r="AP5" s="1223"/>
      <c r="AQ5" s="1224"/>
    </row>
    <row r="6" spans="2:43" ht="22" thickBot="1">
      <c r="B6" s="116"/>
      <c r="C6" s="1037"/>
      <c r="D6" s="1037"/>
      <c r="E6" s="1037"/>
      <c r="F6" s="935"/>
      <c r="G6" s="935"/>
      <c r="H6" s="935"/>
      <c r="I6" s="935"/>
      <c r="J6" s="935"/>
      <c r="K6" s="935"/>
      <c r="L6" s="935"/>
      <c r="M6" s="935"/>
      <c r="N6" s="935"/>
      <c r="O6" s="935"/>
      <c r="P6" s="935"/>
      <c r="Q6" s="935"/>
      <c r="R6" s="935"/>
      <c r="S6" s="935"/>
      <c r="T6" s="935"/>
      <c r="U6" s="935"/>
      <c r="V6" s="935"/>
      <c r="W6" s="935"/>
      <c r="X6" s="935"/>
      <c r="Y6" s="935"/>
      <c r="Z6" s="935"/>
      <c r="AA6" s="935"/>
      <c r="AB6" s="935"/>
      <c r="AC6" s="915"/>
      <c r="AD6" s="1037"/>
      <c r="AE6" s="915"/>
      <c r="AF6" s="915"/>
      <c r="AG6" s="915"/>
      <c r="AH6" s="1240" t="str">
        <f>INPUT!$C$7&amp;" "&amp;INPUT!$M$7</f>
        <v>Kabupaten Monokwari</v>
      </c>
      <c r="AI6" s="1241"/>
      <c r="AJ6" s="1241"/>
      <c r="AK6" s="1241"/>
      <c r="AL6" s="1241"/>
      <c r="AM6" s="1241"/>
      <c r="AN6" s="1223"/>
      <c r="AO6" s="1223"/>
      <c r="AP6" s="1223"/>
      <c r="AQ6" s="1224"/>
    </row>
    <row r="7" spans="2:43" ht="22" thickBot="1">
      <c r="B7" s="116"/>
      <c r="C7" s="1037"/>
      <c r="D7" s="1037"/>
      <c r="E7" s="119"/>
      <c r="F7" s="935"/>
      <c r="G7" s="935"/>
      <c r="H7" s="935"/>
      <c r="I7" s="935"/>
      <c r="J7" s="935"/>
      <c r="K7" s="935"/>
      <c r="L7" s="935"/>
      <c r="M7" s="935"/>
      <c r="N7" s="935"/>
      <c r="O7" s="935"/>
      <c r="P7" s="935"/>
      <c r="Q7" s="935"/>
      <c r="R7" s="935"/>
      <c r="S7" s="935"/>
      <c r="T7" s="935"/>
      <c r="U7" s="935"/>
      <c r="V7" s="935"/>
      <c r="W7" s="935"/>
      <c r="X7" s="935"/>
      <c r="Y7" s="935"/>
      <c r="Z7" s="935"/>
      <c r="AA7" s="935"/>
      <c r="AB7" s="935"/>
      <c r="AC7" s="915"/>
      <c r="AD7" s="1037"/>
      <c r="AE7" s="915"/>
      <c r="AF7" s="915"/>
      <c r="AG7" s="915"/>
      <c r="AH7" s="1240" t="str">
        <f>INPUT!$C$8&amp;" "&amp;INPUT!$M$8</f>
        <v>Kecamatan aaaaa</v>
      </c>
      <c r="AI7" s="1241"/>
      <c r="AJ7" s="1241"/>
      <c r="AK7" s="1241"/>
      <c r="AL7" s="1241"/>
      <c r="AM7" s="1241"/>
      <c r="AN7" s="1242"/>
      <c r="AO7" s="1242"/>
      <c r="AP7" s="1242"/>
      <c r="AQ7" s="1243"/>
    </row>
    <row r="8" spans="2:43" ht="21">
      <c r="B8" s="116"/>
      <c r="C8" s="1037"/>
      <c r="D8" s="1037"/>
      <c r="E8" s="1037"/>
      <c r="F8" s="935"/>
      <c r="G8" s="935"/>
      <c r="H8" s="935"/>
      <c r="I8" s="935"/>
      <c r="J8" s="935"/>
      <c r="K8" s="935"/>
      <c r="L8" s="935"/>
      <c r="M8" s="935"/>
      <c r="N8" s="935"/>
      <c r="O8" s="935"/>
      <c r="P8" s="935"/>
      <c r="Q8" s="935"/>
      <c r="R8" s="935"/>
      <c r="S8" s="935"/>
      <c r="T8" s="935"/>
      <c r="U8" s="935"/>
      <c r="V8" s="935"/>
      <c r="W8" s="935"/>
      <c r="X8" s="935"/>
      <c r="Y8" s="935"/>
      <c r="Z8" s="935"/>
      <c r="AA8" s="935"/>
      <c r="AB8" s="935"/>
      <c r="AC8" s="915"/>
      <c r="AD8" s="1037"/>
      <c r="AE8" s="915"/>
      <c r="AF8" s="915"/>
      <c r="AG8" s="915"/>
      <c r="AH8" s="1225" t="s">
        <v>236</v>
      </c>
      <c r="AI8" s="1226"/>
      <c r="AJ8" s="1226"/>
      <c r="AK8" s="1226"/>
      <c r="AL8" s="1226"/>
      <c r="AM8" s="1226"/>
      <c r="AN8" s="1244"/>
      <c r="AO8" s="1244"/>
      <c r="AP8" s="1244"/>
      <c r="AQ8" s="1245"/>
    </row>
    <row r="9" spans="2:43" ht="22" thickBot="1">
      <c r="B9" s="116"/>
      <c r="C9" s="1037"/>
      <c r="D9" s="1037"/>
      <c r="E9" s="1037"/>
      <c r="F9" s="935"/>
      <c r="G9" s="935"/>
      <c r="H9" s="935"/>
      <c r="I9" s="935"/>
      <c r="J9" s="935"/>
      <c r="K9" s="935"/>
      <c r="L9" s="935"/>
      <c r="M9" s="935"/>
      <c r="N9" s="935"/>
      <c r="O9" s="935"/>
      <c r="P9" s="935"/>
      <c r="Q9" s="935"/>
      <c r="R9" s="935"/>
      <c r="S9" s="935"/>
      <c r="T9" s="935"/>
      <c r="U9" s="935"/>
      <c r="V9" s="935"/>
      <c r="W9" s="935"/>
      <c r="X9" s="935"/>
      <c r="Y9" s="935"/>
      <c r="Z9" s="935"/>
      <c r="AA9" s="1111" t="s">
        <v>691</v>
      </c>
      <c r="AB9" s="1112" t="s">
        <v>146</v>
      </c>
      <c r="AC9" s="1114">
        <v>0.5</v>
      </c>
      <c r="AD9" s="1111" t="s">
        <v>628</v>
      </c>
      <c r="AE9" s="915"/>
      <c r="AF9" s="915"/>
      <c r="AG9" s="915"/>
      <c r="AH9" s="1228" t="str">
        <f>INPUT!$M$9</f>
        <v>bbb</v>
      </c>
      <c r="AI9" s="1229"/>
      <c r="AJ9" s="1229"/>
      <c r="AK9" s="1229"/>
      <c r="AL9" s="1229"/>
      <c r="AM9" s="1229"/>
      <c r="AN9" s="1229"/>
      <c r="AO9" s="1229"/>
      <c r="AP9" s="1229"/>
      <c r="AQ9" s="1230"/>
    </row>
    <row r="10" spans="2:43" ht="21">
      <c r="B10" s="116"/>
      <c r="C10" s="1037"/>
      <c r="D10" s="1037"/>
      <c r="E10" s="1037"/>
      <c r="F10" s="935"/>
      <c r="G10" s="935"/>
      <c r="H10" s="935"/>
      <c r="I10" s="935"/>
      <c r="J10" s="935"/>
      <c r="K10" s="935"/>
      <c r="L10" s="935"/>
      <c r="M10" s="935"/>
      <c r="N10" s="935"/>
      <c r="O10" s="935"/>
      <c r="P10" s="935"/>
      <c r="Q10" s="935"/>
      <c r="R10" s="935"/>
      <c r="S10" s="935"/>
      <c r="T10" s="935"/>
      <c r="U10" s="935"/>
      <c r="V10" s="935"/>
      <c r="W10" s="935"/>
      <c r="X10" s="935"/>
      <c r="Y10" s="935"/>
      <c r="Z10" s="935"/>
      <c r="AA10" s="1111" t="s">
        <v>690</v>
      </c>
      <c r="AB10" s="1112" t="s">
        <v>146</v>
      </c>
      <c r="AC10" s="1114">
        <v>0.5</v>
      </c>
      <c r="AD10" s="1111" t="s">
        <v>628</v>
      </c>
      <c r="AE10" s="915"/>
      <c r="AF10" s="915"/>
      <c r="AG10" s="915"/>
      <c r="AH10" s="1225" t="s">
        <v>237</v>
      </c>
      <c r="AI10" s="1226"/>
      <c r="AJ10" s="1226"/>
      <c r="AK10" s="1226"/>
      <c r="AL10" s="1226"/>
      <c r="AM10" s="1226"/>
      <c r="AN10" s="1244"/>
      <c r="AO10" s="1244"/>
      <c r="AP10" s="1244"/>
      <c r="AQ10" s="1245"/>
    </row>
    <row r="11" spans="2:43" ht="22" thickBot="1">
      <c r="B11" s="116"/>
      <c r="C11" s="1037"/>
      <c r="D11" s="1037"/>
      <c r="E11" s="1037"/>
      <c r="F11" s="935"/>
      <c r="G11" s="935"/>
      <c r="H11" s="935"/>
      <c r="I11" s="935"/>
      <c r="J11" s="935"/>
      <c r="K11" s="935"/>
      <c r="L11" s="935"/>
      <c r="M11" s="935"/>
      <c r="N11" s="935"/>
      <c r="O11" s="935"/>
      <c r="P11" s="935"/>
      <c r="Q11" s="935"/>
      <c r="R11" s="935"/>
      <c r="S11" s="935"/>
      <c r="T11" s="935"/>
      <c r="U11" s="935"/>
      <c r="V11" s="935"/>
      <c r="W11" s="935"/>
      <c r="X11" s="935"/>
      <c r="Y11" s="935"/>
      <c r="Z11" s="935"/>
      <c r="AA11" s="1111" t="s">
        <v>692</v>
      </c>
      <c r="AB11" s="1112" t="s">
        <v>146</v>
      </c>
      <c r="AC11" s="1114">
        <v>0.5</v>
      </c>
      <c r="AD11" s="1111" t="s">
        <v>628</v>
      </c>
      <c r="AE11" s="915"/>
      <c r="AF11" s="915"/>
      <c r="AG11" s="915"/>
      <c r="AH11" s="1228" t="str">
        <f>INPUT!$M$19</f>
        <v>Rumah Sehat</v>
      </c>
      <c r="AI11" s="1229"/>
      <c r="AJ11" s="1229"/>
      <c r="AK11" s="1229"/>
      <c r="AL11" s="1229"/>
      <c r="AM11" s="1229"/>
      <c r="AN11" s="1220"/>
      <c r="AO11" s="1220"/>
      <c r="AP11" s="1220"/>
      <c r="AQ11" s="1221"/>
    </row>
    <row r="12" spans="2:43" ht="21">
      <c r="B12" s="116"/>
      <c r="C12" s="1037"/>
      <c r="D12" s="1037"/>
      <c r="E12" s="1037"/>
      <c r="F12" s="935"/>
      <c r="G12" s="935"/>
      <c r="H12" s="935"/>
      <c r="I12" s="935"/>
      <c r="J12" s="935"/>
      <c r="K12" s="935"/>
      <c r="L12" s="935"/>
      <c r="M12" s="935"/>
      <c r="N12" s="935"/>
      <c r="O12" s="935"/>
      <c r="P12" s="935"/>
      <c r="Q12" s="935"/>
      <c r="R12" s="935"/>
      <c r="S12" s="935"/>
      <c r="T12" s="935"/>
      <c r="U12" s="935"/>
      <c r="V12" s="935"/>
      <c r="W12" s="935"/>
      <c r="X12" s="935"/>
      <c r="Y12" s="935"/>
      <c r="Z12" s="935"/>
      <c r="AA12" s="1111" t="s">
        <v>693</v>
      </c>
      <c r="AB12" s="1112" t="s">
        <v>146</v>
      </c>
      <c r="AC12" s="1114">
        <v>1</v>
      </c>
      <c r="AD12" s="1111" t="s">
        <v>628</v>
      </c>
      <c r="AE12" s="915"/>
      <c r="AF12" s="915"/>
      <c r="AG12" s="915"/>
      <c r="AH12" s="1225" t="s">
        <v>127</v>
      </c>
      <c r="AI12" s="1226"/>
      <c r="AJ12" s="1226"/>
      <c r="AK12" s="1226"/>
      <c r="AL12" s="1226"/>
      <c r="AM12" s="1226"/>
      <c r="AN12" s="1226"/>
      <c r="AO12" s="1226"/>
      <c r="AP12" s="1226"/>
      <c r="AQ12" s="1227"/>
    </row>
    <row r="13" spans="2:43" ht="22" thickBot="1">
      <c r="B13" s="116"/>
      <c r="C13" s="1037"/>
      <c r="D13" s="1037"/>
      <c r="E13" s="1037"/>
      <c r="F13" s="935"/>
      <c r="G13" s="935"/>
      <c r="H13" s="935"/>
      <c r="I13" s="935"/>
      <c r="J13" s="935"/>
      <c r="K13" s="935"/>
      <c r="L13" s="935"/>
      <c r="M13" s="935"/>
      <c r="N13" s="935"/>
      <c r="O13" s="935"/>
      <c r="P13" s="935"/>
      <c r="Q13" s="935"/>
      <c r="R13" s="935"/>
      <c r="S13" s="935"/>
      <c r="T13" s="935"/>
      <c r="U13" s="935"/>
      <c r="V13" s="935"/>
      <c r="W13" s="935"/>
      <c r="X13" s="935"/>
      <c r="Y13" s="935"/>
      <c r="Z13" s="935"/>
      <c r="AA13" s="935"/>
      <c r="AB13" s="935"/>
      <c r="AC13" s="915"/>
      <c r="AD13" s="1037"/>
      <c r="AE13" s="915"/>
      <c r="AF13" s="915"/>
      <c r="AG13" s="915"/>
      <c r="AH13" s="1228" t="str">
        <f>INPUT!$M$10</f>
        <v>Dusun…</v>
      </c>
      <c r="AI13" s="1229"/>
      <c r="AJ13" s="1229"/>
      <c r="AK13" s="1229"/>
      <c r="AL13" s="1229"/>
      <c r="AM13" s="1229"/>
      <c r="AN13" s="1229"/>
      <c r="AO13" s="1229"/>
      <c r="AP13" s="1229"/>
      <c r="AQ13" s="1230"/>
    </row>
    <row r="14" spans="2:43" ht="21">
      <c r="B14" s="116"/>
      <c r="C14" s="1037"/>
      <c r="D14" s="1037"/>
      <c r="E14" s="1037"/>
      <c r="F14" s="935"/>
      <c r="G14" s="935"/>
      <c r="H14" s="935"/>
      <c r="I14" s="935"/>
      <c r="J14" s="935"/>
      <c r="K14" s="935"/>
      <c r="L14" s="935"/>
      <c r="M14" s="935"/>
      <c r="N14" s="935"/>
      <c r="O14" s="935"/>
      <c r="P14" s="935"/>
      <c r="Q14" s="935"/>
      <c r="R14" s="935"/>
      <c r="S14" s="935"/>
      <c r="T14" s="935"/>
      <c r="U14" s="935"/>
      <c r="V14" s="935"/>
      <c r="W14" s="935"/>
      <c r="X14" s="935"/>
      <c r="Y14" s="935"/>
      <c r="Z14" s="935"/>
      <c r="AA14" s="935"/>
      <c r="AB14" s="935"/>
      <c r="AC14" s="915"/>
      <c r="AD14" s="1037"/>
      <c r="AE14" s="915"/>
      <c r="AF14" s="915"/>
      <c r="AG14" s="915"/>
      <c r="AH14" s="1225" t="s">
        <v>238</v>
      </c>
      <c r="AI14" s="1226"/>
      <c r="AJ14" s="1226"/>
      <c r="AK14" s="1226"/>
      <c r="AL14" s="1226"/>
      <c r="AM14" s="1226"/>
      <c r="AN14" s="1231"/>
      <c r="AO14" s="1231"/>
      <c r="AP14" s="1231"/>
      <c r="AQ14" s="1232"/>
    </row>
    <row r="15" spans="2:43" ht="22" thickBot="1">
      <c r="B15" s="116"/>
      <c r="C15" s="1037"/>
      <c r="D15" s="1037"/>
      <c r="E15" s="1037"/>
      <c r="F15" s="935"/>
      <c r="G15" s="935"/>
      <c r="H15" s="935"/>
      <c r="I15" s="935"/>
      <c r="J15" s="935"/>
      <c r="K15" s="935"/>
      <c r="L15" s="935"/>
      <c r="M15" s="935"/>
      <c r="N15" s="935"/>
      <c r="O15" s="935"/>
      <c r="P15" s="935"/>
      <c r="Q15" s="935"/>
      <c r="R15" s="935"/>
      <c r="S15" s="935"/>
      <c r="T15" s="935"/>
      <c r="U15" s="935"/>
      <c r="V15" s="935"/>
      <c r="W15" s="935"/>
      <c r="X15" s="935"/>
      <c r="Y15" s="935"/>
      <c r="Z15" s="935"/>
      <c r="AA15" s="935"/>
      <c r="AB15" s="935"/>
      <c r="AC15" s="915"/>
      <c r="AD15" s="1037"/>
      <c r="AE15" s="915"/>
      <c r="AF15" s="915"/>
      <c r="AG15" s="915"/>
      <c r="AH15" s="1233" t="s">
        <v>615</v>
      </c>
      <c r="AI15" s="1234"/>
      <c r="AJ15" s="1234"/>
      <c r="AK15" s="1234"/>
      <c r="AL15" s="1234"/>
      <c r="AM15" s="1234"/>
      <c r="AN15" s="1235"/>
      <c r="AO15" s="1235"/>
      <c r="AP15" s="1235"/>
      <c r="AQ15" s="1236"/>
    </row>
    <row r="16" spans="2:43" ht="22" thickBot="1">
      <c r="B16" s="116"/>
      <c r="C16" s="1037"/>
      <c r="D16" s="1037"/>
      <c r="E16" s="1037"/>
      <c r="F16" s="935"/>
      <c r="G16" s="935"/>
      <c r="H16" s="935"/>
      <c r="I16" s="935"/>
      <c r="J16" s="935"/>
      <c r="K16" s="935"/>
      <c r="L16" s="935"/>
      <c r="M16" s="935"/>
      <c r="N16" s="935"/>
      <c r="O16" s="935"/>
      <c r="P16" s="935"/>
      <c r="Q16" s="935"/>
      <c r="R16" s="935"/>
      <c r="S16" s="935"/>
      <c r="T16" s="935"/>
      <c r="U16" s="935"/>
      <c r="V16" s="935"/>
      <c r="W16" s="935"/>
      <c r="X16" s="935"/>
      <c r="Y16" s="935"/>
      <c r="Z16" s="935"/>
      <c r="AA16" s="935"/>
      <c r="AB16" s="935"/>
      <c r="AC16" s="915"/>
      <c r="AD16" s="1037"/>
      <c r="AE16" s="915"/>
      <c r="AF16" s="915"/>
      <c r="AG16" s="915"/>
      <c r="AH16" s="1206" t="s">
        <v>239</v>
      </c>
      <c r="AI16" s="1207"/>
      <c r="AJ16" s="1207"/>
      <c r="AK16" s="1207"/>
      <c r="AL16" s="1207"/>
      <c r="AM16" s="1207"/>
      <c r="AN16" s="1207"/>
      <c r="AO16" s="1207"/>
      <c r="AP16" s="1207"/>
      <c r="AQ16" s="1208"/>
    </row>
    <row r="17" spans="2:43" ht="21">
      <c r="B17" s="116"/>
      <c r="C17" s="1037"/>
      <c r="D17" s="1037"/>
      <c r="E17" s="1037"/>
      <c r="F17" s="935"/>
      <c r="G17" s="935"/>
      <c r="H17" s="935"/>
      <c r="I17" s="935"/>
      <c r="J17" s="935"/>
      <c r="K17" s="935"/>
      <c r="L17" s="935"/>
      <c r="M17" s="935"/>
      <c r="N17" s="935"/>
      <c r="O17" s="935"/>
      <c r="P17" s="935"/>
      <c r="Q17" s="935"/>
      <c r="R17" s="935"/>
      <c r="S17" s="935"/>
      <c r="T17" s="935"/>
      <c r="U17" s="935"/>
      <c r="V17" s="935"/>
      <c r="W17" s="935"/>
      <c r="X17" s="935"/>
      <c r="Y17" s="935"/>
      <c r="Z17" s="935"/>
      <c r="AA17" s="935"/>
      <c r="AB17" s="935"/>
      <c r="AC17" s="915"/>
      <c r="AD17" s="1037"/>
      <c r="AE17" s="915"/>
      <c r="AF17" s="915"/>
      <c r="AG17" s="915"/>
      <c r="AH17" s="1209" t="s">
        <v>240</v>
      </c>
      <c r="AI17" s="1210"/>
      <c r="AJ17" s="1210"/>
      <c r="AK17" s="1210"/>
      <c r="AL17" s="1210"/>
      <c r="AM17" s="1209" t="s">
        <v>19</v>
      </c>
      <c r="AN17" s="1210"/>
      <c r="AO17" s="1210"/>
      <c r="AP17" s="1210"/>
      <c r="AQ17" s="1211"/>
    </row>
    <row r="18" spans="2:43" ht="21">
      <c r="B18" s="116"/>
      <c r="C18" s="1037"/>
      <c r="D18" s="1037"/>
      <c r="E18" s="1037"/>
      <c r="F18" s="935"/>
      <c r="G18" s="935"/>
      <c r="H18" s="935"/>
      <c r="I18" s="935"/>
      <c r="J18" s="935"/>
      <c r="K18" s="935"/>
      <c r="L18" s="935"/>
      <c r="M18" s="935"/>
      <c r="N18" s="935"/>
      <c r="O18" s="935"/>
      <c r="P18" s="935"/>
      <c r="Q18" s="935"/>
      <c r="R18" s="935"/>
      <c r="S18" s="935"/>
      <c r="T18" s="935"/>
      <c r="U18" s="935"/>
      <c r="V18" s="935"/>
      <c r="W18" s="935"/>
      <c r="X18" s="935"/>
      <c r="Y18" s="935"/>
      <c r="Z18" s="935"/>
      <c r="AA18" s="935"/>
      <c r="AB18" s="935"/>
      <c r="AC18" s="915"/>
      <c r="AD18" s="1037"/>
      <c r="AE18" s="915"/>
      <c r="AF18" s="915"/>
      <c r="AG18" s="915"/>
      <c r="AH18" s="587"/>
      <c r="AI18" s="588"/>
      <c r="AJ18" s="588"/>
      <c r="AK18" s="588"/>
      <c r="AL18" s="588"/>
      <c r="AM18" s="587"/>
      <c r="AN18" s="588"/>
      <c r="AO18" s="588"/>
      <c r="AP18" s="588"/>
      <c r="AQ18" s="589"/>
    </row>
    <row r="19" spans="2:43" ht="21">
      <c r="B19" s="116"/>
      <c r="C19" s="1037"/>
      <c r="D19" s="1037"/>
      <c r="E19" s="1037"/>
      <c r="F19" s="935"/>
      <c r="G19" s="935"/>
      <c r="H19" s="935"/>
      <c r="I19" s="935"/>
      <c r="J19" s="935"/>
      <c r="K19" s="935"/>
      <c r="L19" s="935"/>
      <c r="M19" s="935"/>
      <c r="N19" s="935"/>
      <c r="O19" s="935"/>
      <c r="P19" s="935"/>
      <c r="Q19" s="935"/>
      <c r="R19" s="935"/>
      <c r="S19" s="935"/>
      <c r="T19" s="935"/>
      <c r="U19" s="935"/>
      <c r="V19" s="935"/>
      <c r="W19" s="935"/>
      <c r="X19" s="935"/>
      <c r="Y19" s="935"/>
      <c r="Z19" s="935"/>
      <c r="AA19" s="935"/>
      <c r="AB19" s="935"/>
      <c r="AC19" s="915"/>
      <c r="AD19" s="1037"/>
      <c r="AE19" s="915"/>
      <c r="AF19" s="915"/>
      <c r="AG19" s="915"/>
      <c r="AH19" s="587"/>
      <c r="AI19" s="588"/>
      <c r="AJ19" s="588"/>
      <c r="AK19" s="588"/>
      <c r="AL19" s="588"/>
      <c r="AM19" s="587"/>
      <c r="AN19" s="588"/>
      <c r="AO19" s="588"/>
      <c r="AP19" s="588"/>
      <c r="AQ19" s="589"/>
    </row>
    <row r="20" spans="2:43" ht="22" thickBot="1">
      <c r="B20" s="120"/>
      <c r="C20" s="1037"/>
      <c r="D20" s="1037"/>
      <c r="E20" s="1037"/>
      <c r="F20" s="935"/>
      <c r="G20" s="935"/>
      <c r="H20" s="935"/>
      <c r="I20" s="935"/>
      <c r="J20" s="935"/>
      <c r="K20" s="935"/>
      <c r="L20" s="935"/>
      <c r="M20" s="935"/>
      <c r="N20" s="935"/>
      <c r="O20" s="935"/>
      <c r="P20" s="935"/>
      <c r="Q20" s="935"/>
      <c r="R20" s="935"/>
      <c r="S20" s="935"/>
      <c r="T20" s="935"/>
      <c r="U20" s="935"/>
      <c r="V20" s="935"/>
      <c r="W20" s="935"/>
      <c r="X20" s="935"/>
      <c r="Y20" s="935"/>
      <c r="Z20" s="935"/>
      <c r="AA20" s="935"/>
      <c r="AB20" s="935"/>
      <c r="AC20" s="915"/>
      <c r="AD20" s="1037"/>
      <c r="AE20" s="915"/>
      <c r="AF20" s="915"/>
      <c r="AG20" s="915"/>
      <c r="AH20" s="1237" t="str">
        <f>INPUT!$M$16</f>
        <v>Supriono</v>
      </c>
      <c r="AI20" s="1238"/>
      <c r="AJ20" s="1238"/>
      <c r="AK20" s="1238"/>
      <c r="AL20" s="1238"/>
      <c r="AM20" s="1237" t="str">
        <f>INPUT!$M$15</f>
        <v>Sujito</v>
      </c>
      <c r="AN20" s="1238"/>
      <c r="AO20" s="1238"/>
      <c r="AP20" s="1238"/>
      <c r="AQ20" s="1239"/>
    </row>
    <row r="21" spans="2:43" ht="22" thickBot="1">
      <c r="B21" s="116"/>
      <c r="C21" s="1037"/>
      <c r="D21" s="1037"/>
      <c r="E21" s="1037"/>
      <c r="F21" s="935"/>
      <c r="G21" s="935"/>
      <c r="H21" s="935"/>
      <c r="I21" s="935"/>
      <c r="J21" s="935"/>
      <c r="K21" s="935"/>
      <c r="L21" s="935"/>
      <c r="M21" s="935"/>
      <c r="N21" s="935"/>
      <c r="O21" s="935"/>
      <c r="P21" s="935"/>
      <c r="Q21" s="935"/>
      <c r="R21" s="935"/>
      <c r="S21" s="935"/>
      <c r="T21" s="935"/>
      <c r="U21" s="935"/>
      <c r="V21" s="935"/>
      <c r="W21" s="935"/>
      <c r="X21" s="935"/>
      <c r="Y21" s="935"/>
      <c r="Z21" s="935"/>
      <c r="AA21" s="935"/>
      <c r="AB21" s="935"/>
      <c r="AC21" s="915"/>
      <c r="AD21" s="1037"/>
      <c r="AE21" s="915"/>
      <c r="AF21" s="915"/>
      <c r="AG21" s="915"/>
      <c r="AH21" s="1206" t="s">
        <v>241</v>
      </c>
      <c r="AI21" s="1207"/>
      <c r="AJ21" s="1207"/>
      <c r="AK21" s="1207"/>
      <c r="AL21" s="1207"/>
      <c r="AM21" s="1207"/>
      <c r="AN21" s="1207"/>
      <c r="AO21" s="1207"/>
      <c r="AP21" s="1207"/>
      <c r="AQ21" s="1208"/>
    </row>
    <row r="22" spans="2:43" ht="20">
      <c r="B22" s="116"/>
      <c r="C22" s="1037"/>
      <c r="D22" s="1037"/>
      <c r="E22" s="1037"/>
      <c r="F22" s="915"/>
      <c r="G22" s="915"/>
      <c r="H22" s="915"/>
      <c r="I22" s="915"/>
      <c r="J22" s="915"/>
      <c r="K22" s="915"/>
      <c r="L22" s="915"/>
      <c r="M22" s="915"/>
      <c r="N22" s="915"/>
      <c r="O22" s="915"/>
      <c r="P22" s="915"/>
      <c r="Q22" s="915"/>
      <c r="R22" s="915"/>
      <c r="S22" s="915"/>
      <c r="T22" s="915"/>
      <c r="U22" s="915"/>
      <c r="V22" s="915"/>
      <c r="W22" s="915"/>
      <c r="X22" s="915"/>
      <c r="Y22" s="915"/>
      <c r="Z22" s="915"/>
      <c r="AA22" s="915"/>
      <c r="AB22" s="915"/>
      <c r="AC22" s="915"/>
      <c r="AD22" s="1037"/>
      <c r="AE22" s="915"/>
      <c r="AF22" s="915"/>
      <c r="AG22" s="915"/>
      <c r="AH22" s="1209" t="str">
        <f>INPUT!$C$14</f>
        <v>Tenaga Ahli Teknik</v>
      </c>
      <c r="AI22" s="1210"/>
      <c r="AJ22" s="1210"/>
      <c r="AK22" s="1210"/>
      <c r="AL22" s="1210"/>
      <c r="AM22" s="1210"/>
      <c r="AN22" s="1210"/>
      <c r="AO22" s="1210"/>
      <c r="AP22" s="1210"/>
      <c r="AQ22" s="1211"/>
    </row>
    <row r="23" spans="2:43" ht="20">
      <c r="B23" s="116"/>
      <c r="C23" s="1037"/>
      <c r="D23" s="1037"/>
      <c r="E23" s="119"/>
      <c r="F23" s="917"/>
      <c r="G23" s="918"/>
      <c r="H23" s="919"/>
      <c r="I23" s="915"/>
      <c r="J23" s="915"/>
      <c r="K23" s="915"/>
      <c r="L23" s="915"/>
      <c r="M23" s="915"/>
      <c r="N23" s="915"/>
      <c r="O23" s="915"/>
      <c r="P23" s="930"/>
      <c r="Q23" s="930"/>
      <c r="R23" s="915"/>
      <c r="S23" s="915"/>
      <c r="T23" s="915"/>
      <c r="U23" s="915"/>
      <c r="V23" s="915"/>
      <c r="W23" s="915"/>
      <c r="X23" s="919"/>
      <c r="Y23" s="918"/>
      <c r="Z23" s="917"/>
      <c r="AA23" s="917"/>
      <c r="AB23" s="915"/>
      <c r="AC23" s="915"/>
      <c r="AD23" s="1037"/>
      <c r="AE23" s="915"/>
      <c r="AF23" s="915"/>
      <c r="AG23" s="915"/>
      <c r="AH23" s="587"/>
      <c r="AI23" s="588"/>
      <c r="AJ23" s="588"/>
      <c r="AK23" s="588"/>
      <c r="AL23" s="588"/>
      <c r="AM23" s="588"/>
      <c r="AN23" s="588"/>
      <c r="AO23" s="588"/>
      <c r="AP23" s="588"/>
      <c r="AQ23" s="589"/>
    </row>
    <row r="24" spans="2:43" ht="20">
      <c r="B24" s="116"/>
      <c r="C24" s="1037"/>
      <c r="D24" s="1037"/>
      <c r="E24" s="1037"/>
      <c r="F24" s="915"/>
      <c r="G24" s="915"/>
      <c r="H24" s="915"/>
      <c r="I24" s="915"/>
      <c r="J24" s="915"/>
      <c r="K24" s="915"/>
      <c r="L24" s="915"/>
      <c r="M24" s="915"/>
      <c r="N24" s="915"/>
      <c r="O24" s="915"/>
      <c r="P24" s="930"/>
      <c r="Q24" s="930"/>
      <c r="R24" s="915"/>
      <c r="S24" s="915"/>
      <c r="T24" s="915"/>
      <c r="U24" s="915"/>
      <c r="V24" s="915"/>
      <c r="W24" s="915"/>
      <c r="X24" s="915"/>
      <c r="Y24" s="915"/>
      <c r="Z24" s="915"/>
      <c r="AA24" s="915"/>
      <c r="AB24" s="915"/>
      <c r="AC24" s="915"/>
      <c r="AD24" s="1037"/>
      <c r="AE24" s="915"/>
      <c r="AF24" s="915"/>
      <c r="AG24" s="915"/>
      <c r="AH24" s="587"/>
      <c r="AI24" s="588"/>
      <c r="AJ24" s="588"/>
      <c r="AK24" s="588"/>
      <c r="AL24" s="588"/>
      <c r="AM24" s="588"/>
      <c r="AN24" s="588"/>
      <c r="AO24" s="588"/>
      <c r="AP24" s="588"/>
      <c r="AQ24" s="589"/>
    </row>
    <row r="25" spans="2:43" ht="20">
      <c r="B25" s="116"/>
      <c r="C25" s="1037"/>
      <c r="D25" s="1037"/>
      <c r="E25" s="1037"/>
      <c r="F25" s="915"/>
      <c r="G25" s="915"/>
      <c r="H25" s="915"/>
      <c r="I25" s="920"/>
      <c r="J25" s="920"/>
      <c r="K25" s="920"/>
      <c r="L25" s="920"/>
      <c r="M25" s="920"/>
      <c r="N25" s="915"/>
      <c r="O25" s="915"/>
      <c r="P25" s="915"/>
      <c r="Q25" s="915"/>
      <c r="R25" s="920"/>
      <c r="S25" s="920"/>
      <c r="T25" s="920"/>
      <c r="U25" s="920"/>
      <c r="V25" s="920"/>
      <c r="W25" s="915"/>
      <c r="X25" s="915"/>
      <c r="Y25" s="915"/>
      <c r="Z25" s="915"/>
      <c r="AA25" s="915"/>
      <c r="AB25" s="915"/>
      <c r="AC25" s="915"/>
      <c r="AD25" s="1037"/>
      <c r="AE25" s="915"/>
      <c r="AF25" s="915"/>
      <c r="AG25" s="915"/>
      <c r="AH25" s="587"/>
      <c r="AI25" s="588"/>
      <c r="AJ25" s="588"/>
      <c r="AK25" s="588"/>
      <c r="AL25" s="588"/>
      <c r="AM25" s="588"/>
      <c r="AN25" s="588"/>
      <c r="AO25" s="588"/>
      <c r="AP25" s="588"/>
      <c r="AQ25" s="589"/>
    </row>
    <row r="26" spans="2:43" ht="21" thickBot="1">
      <c r="B26" s="116"/>
      <c r="C26" s="1037"/>
      <c r="D26" s="1037"/>
      <c r="E26" s="1037"/>
      <c r="F26" s="915"/>
      <c r="G26" s="915"/>
      <c r="H26" s="915"/>
      <c r="I26" s="915"/>
      <c r="J26" s="915"/>
      <c r="K26" s="915"/>
      <c r="L26" s="915"/>
      <c r="M26" s="915"/>
      <c r="N26" s="915"/>
      <c r="O26" s="915"/>
      <c r="P26" s="915"/>
      <c r="Q26" s="915"/>
      <c r="R26" s="915"/>
      <c r="S26" s="915"/>
      <c r="T26" s="915"/>
      <c r="U26" s="915"/>
      <c r="V26" s="915"/>
      <c r="W26" s="915"/>
      <c r="X26" s="915"/>
      <c r="Y26" s="915"/>
      <c r="Z26" s="915"/>
      <c r="AA26" s="915"/>
      <c r="AB26" s="915"/>
      <c r="AC26" s="915"/>
      <c r="AD26" s="1037"/>
      <c r="AE26" s="915"/>
      <c r="AF26" s="915"/>
      <c r="AG26" s="915"/>
      <c r="AH26" s="1212" t="s">
        <v>18</v>
      </c>
      <c r="AI26" s="1213"/>
      <c r="AJ26" s="1213"/>
      <c r="AK26" s="1213"/>
      <c r="AL26" s="1213"/>
      <c r="AM26" s="1213"/>
      <c r="AN26" s="1213"/>
      <c r="AO26" s="1213"/>
      <c r="AP26" s="1213"/>
      <c r="AQ26" s="1214"/>
    </row>
    <row r="27" spans="2:43" ht="21" thickBot="1">
      <c r="B27" s="116"/>
      <c r="C27" s="1037"/>
      <c r="D27" s="1037"/>
      <c r="E27" s="1037"/>
      <c r="F27" s="915"/>
      <c r="G27" s="915"/>
      <c r="H27" s="915"/>
      <c r="I27" s="915"/>
      <c r="J27" s="915"/>
      <c r="K27" s="921"/>
      <c r="L27" s="915"/>
      <c r="M27" s="915"/>
      <c r="N27" s="915"/>
      <c r="O27" s="915"/>
      <c r="P27" s="915"/>
      <c r="Q27" s="931"/>
      <c r="R27" s="931"/>
      <c r="S27" s="922"/>
      <c r="T27" s="922"/>
      <c r="U27" s="923"/>
      <c r="V27" s="915"/>
      <c r="W27" s="915"/>
      <c r="X27" s="915"/>
      <c r="Y27" s="915"/>
      <c r="Z27" s="915"/>
      <c r="AA27" s="915"/>
      <c r="AB27" s="915"/>
      <c r="AC27" s="915"/>
      <c r="AD27" s="1037"/>
      <c r="AE27" s="915"/>
      <c r="AF27" s="915"/>
      <c r="AG27" s="915"/>
      <c r="AH27" s="1206" t="s">
        <v>242</v>
      </c>
      <c r="AI27" s="1207"/>
      <c r="AJ27" s="1207"/>
      <c r="AK27" s="1207"/>
      <c r="AL27" s="1207"/>
      <c r="AM27" s="1207"/>
      <c r="AN27" s="1207"/>
      <c r="AO27" s="1207"/>
      <c r="AP27" s="1207"/>
      <c r="AQ27" s="1208"/>
    </row>
    <row r="28" spans="2:43" ht="20">
      <c r="B28" s="116"/>
      <c r="C28" s="1037"/>
      <c r="D28" s="1037"/>
      <c r="E28" s="1037"/>
      <c r="F28" s="915"/>
      <c r="G28" s="915"/>
      <c r="H28" s="915"/>
      <c r="I28" s="915"/>
      <c r="J28" s="915"/>
      <c r="K28" s="915"/>
      <c r="L28" s="915"/>
      <c r="M28" s="915"/>
      <c r="N28" s="915"/>
      <c r="O28" s="915"/>
      <c r="P28" s="924"/>
      <c r="Q28" s="915"/>
      <c r="R28" s="915"/>
      <c r="S28" s="915"/>
      <c r="T28" s="915"/>
      <c r="U28" s="915"/>
      <c r="V28" s="915"/>
      <c r="W28" s="915"/>
      <c r="X28" s="915"/>
      <c r="Y28" s="915"/>
      <c r="Z28" s="915"/>
      <c r="AA28" s="915"/>
      <c r="AB28" s="915"/>
      <c r="AC28" s="915"/>
      <c r="AD28" s="1037"/>
      <c r="AE28" s="915"/>
      <c r="AF28" s="915"/>
      <c r="AG28" s="915"/>
      <c r="AH28" s="1209" t="str">
        <f>INPUT!$C$13</f>
        <v>Kepala Desa</v>
      </c>
      <c r="AI28" s="1210"/>
      <c r="AJ28" s="1210"/>
      <c r="AK28" s="1210"/>
      <c r="AL28" s="1210"/>
      <c r="AM28" s="1210"/>
      <c r="AN28" s="1210"/>
      <c r="AO28" s="1210"/>
      <c r="AP28" s="1210"/>
      <c r="AQ28" s="1211"/>
    </row>
    <row r="29" spans="2:43" ht="20">
      <c r="B29" s="116"/>
      <c r="C29" s="1037"/>
      <c r="D29" s="1037"/>
      <c r="E29" s="1037"/>
      <c r="F29" s="915"/>
      <c r="G29" s="915"/>
      <c r="H29" s="915"/>
      <c r="I29" s="915"/>
      <c r="J29" s="915"/>
      <c r="K29" s="915"/>
      <c r="L29" s="915"/>
      <c r="M29" s="915"/>
      <c r="N29" s="915"/>
      <c r="O29" s="915"/>
      <c r="P29" s="915"/>
      <c r="Q29" s="915"/>
      <c r="R29" s="915"/>
      <c r="S29" s="915"/>
      <c r="T29" s="915"/>
      <c r="U29" s="915"/>
      <c r="V29" s="915"/>
      <c r="W29" s="915"/>
      <c r="X29" s="915"/>
      <c r="Y29" s="915"/>
      <c r="Z29" s="915"/>
      <c r="AA29" s="915"/>
      <c r="AB29" s="915"/>
      <c r="AC29" s="915"/>
      <c r="AD29" s="1037"/>
      <c r="AE29" s="915"/>
      <c r="AF29" s="915"/>
      <c r="AG29" s="915"/>
      <c r="AH29" s="587"/>
      <c r="AI29" s="588"/>
      <c r="AJ29" s="588"/>
      <c r="AK29" s="588"/>
      <c r="AL29" s="588"/>
      <c r="AM29" s="588"/>
      <c r="AN29" s="588"/>
      <c r="AO29" s="588"/>
      <c r="AP29" s="588"/>
      <c r="AQ29" s="589"/>
    </row>
    <row r="30" spans="2:43" ht="20">
      <c r="B30" s="116"/>
      <c r="C30" s="1037"/>
      <c r="D30" s="1037"/>
      <c r="E30" s="1037"/>
      <c r="F30" s="915"/>
      <c r="G30" s="915"/>
      <c r="H30" s="915"/>
      <c r="I30" s="915"/>
      <c r="J30" s="915"/>
      <c r="K30" s="915"/>
      <c r="L30" s="915"/>
      <c r="M30" s="915"/>
      <c r="N30" s="915"/>
      <c r="O30" s="915"/>
      <c r="P30" s="915"/>
      <c r="Q30" s="915"/>
      <c r="R30" s="915"/>
      <c r="S30" s="915"/>
      <c r="T30" s="915"/>
      <c r="U30" s="915"/>
      <c r="V30" s="915"/>
      <c r="W30" s="915"/>
      <c r="X30" s="915"/>
      <c r="Y30" s="915"/>
      <c r="Z30" s="915"/>
      <c r="AA30" s="915"/>
      <c r="AB30" s="915"/>
      <c r="AC30" s="936"/>
      <c r="AD30" s="1037"/>
      <c r="AE30" s="923"/>
      <c r="AF30" s="915"/>
      <c r="AG30" s="915"/>
      <c r="AH30" s="587"/>
      <c r="AI30" s="588"/>
      <c r="AJ30" s="588"/>
      <c r="AK30" s="588"/>
      <c r="AL30" s="588"/>
      <c r="AM30" s="588"/>
      <c r="AN30" s="588"/>
      <c r="AO30" s="588"/>
      <c r="AP30" s="588"/>
      <c r="AQ30" s="589"/>
    </row>
    <row r="31" spans="2:43" ht="20">
      <c r="B31" s="116"/>
      <c r="C31" s="1037"/>
      <c r="D31" s="1037"/>
      <c r="E31" s="1037"/>
      <c r="F31" s="915"/>
      <c r="G31" s="915"/>
      <c r="H31" s="915"/>
      <c r="I31" s="915"/>
      <c r="J31" s="915"/>
      <c r="K31" s="915"/>
      <c r="L31" s="915"/>
      <c r="M31" s="915"/>
      <c r="N31" s="915"/>
      <c r="O31" s="915"/>
      <c r="P31" s="915"/>
      <c r="Q31" s="915"/>
      <c r="R31" s="915"/>
      <c r="S31" s="915"/>
      <c r="T31" s="915"/>
      <c r="U31" s="915"/>
      <c r="V31" s="915"/>
      <c r="W31" s="915"/>
      <c r="X31" s="915"/>
      <c r="Y31" s="915"/>
      <c r="Z31" s="915"/>
      <c r="AA31" s="915"/>
      <c r="AB31" s="915"/>
      <c r="AC31" s="915"/>
      <c r="AD31" s="1037"/>
      <c r="AE31" s="915"/>
      <c r="AF31" s="915"/>
      <c r="AG31" s="915"/>
      <c r="AH31" s="1215" t="str">
        <f>INPUT!$M$13</f>
        <v>Ulfa Hidayah,SE</v>
      </c>
      <c r="AI31" s="1216"/>
      <c r="AJ31" s="1216"/>
      <c r="AK31" s="1216"/>
      <c r="AL31" s="1216"/>
      <c r="AM31" s="1216"/>
      <c r="AN31" s="1216"/>
      <c r="AO31" s="1216"/>
      <c r="AP31" s="1216"/>
      <c r="AQ31" s="1217"/>
    </row>
    <row r="32" spans="2:43" ht="21" thickBot="1">
      <c r="B32" s="116"/>
      <c r="C32" s="1037"/>
      <c r="D32" s="1037"/>
      <c r="E32" s="1037"/>
      <c r="F32" s="915"/>
      <c r="G32" s="915"/>
      <c r="H32" s="915"/>
      <c r="I32" s="915"/>
      <c r="J32" s="915"/>
      <c r="K32" s="915"/>
      <c r="L32" s="915"/>
      <c r="M32" s="915"/>
      <c r="N32" s="925"/>
      <c r="O32" s="926"/>
      <c r="P32" s="926"/>
      <c r="Q32" s="926"/>
      <c r="R32" s="932"/>
      <c r="S32" s="933"/>
      <c r="T32" s="926"/>
      <c r="U32" s="915"/>
      <c r="V32" s="915"/>
      <c r="W32" s="915"/>
      <c r="X32" s="915"/>
      <c r="Y32" s="915"/>
      <c r="Z32" s="915"/>
      <c r="AA32" s="915"/>
      <c r="AB32" s="915"/>
      <c r="AC32" s="915"/>
      <c r="AD32" s="1037"/>
      <c r="AE32" s="915"/>
      <c r="AF32" s="915"/>
      <c r="AG32" s="915"/>
      <c r="AH32" s="1218"/>
      <c r="AI32" s="1219"/>
      <c r="AJ32" s="1219"/>
      <c r="AK32" s="1219"/>
      <c r="AL32" s="1219"/>
      <c r="AM32" s="1219"/>
      <c r="AN32" s="1220"/>
      <c r="AO32" s="1220"/>
      <c r="AP32" s="1220"/>
      <c r="AQ32" s="1221"/>
    </row>
    <row r="33" spans="2:43" ht="15" thickBot="1">
      <c r="B33" s="937"/>
      <c r="C33" s="121"/>
      <c r="D33" s="121"/>
      <c r="E33" s="121"/>
      <c r="F33" s="121"/>
      <c r="G33" s="927"/>
      <c r="H33" s="927"/>
      <c r="I33" s="927"/>
      <c r="J33" s="927"/>
      <c r="K33" s="1222"/>
      <c r="L33" s="1222"/>
      <c r="M33" s="927"/>
      <c r="N33" s="927"/>
      <c r="O33" s="927"/>
      <c r="P33" s="927"/>
      <c r="Q33" s="927"/>
      <c r="R33" s="927"/>
      <c r="S33" s="927"/>
      <c r="T33" s="927"/>
      <c r="U33" s="927"/>
      <c r="V33" s="927"/>
      <c r="W33" s="927"/>
      <c r="X33" s="927"/>
      <c r="Y33" s="927"/>
      <c r="Z33" s="927"/>
      <c r="AA33" s="927"/>
      <c r="AB33" s="927"/>
      <c r="AC33" s="927"/>
      <c r="AD33" s="927"/>
      <c r="AE33" s="927"/>
      <c r="AF33" s="927"/>
      <c r="AG33" s="927"/>
      <c r="AH33" s="1206" t="s">
        <v>243</v>
      </c>
      <c r="AI33" s="1207"/>
      <c r="AJ33" s="1207"/>
      <c r="AK33" s="1207"/>
      <c r="AL33" s="1207"/>
      <c r="AM33" s="1207"/>
      <c r="AN33" s="1223"/>
      <c r="AO33" s="1223"/>
      <c r="AP33" s="1223"/>
      <c r="AQ33" s="1224"/>
    </row>
    <row r="34" spans="2:43" ht="14" thickBot="1"/>
    <row r="35" spans="2:43">
      <c r="B35" s="114"/>
      <c r="C35" s="115"/>
      <c r="D35" s="115"/>
      <c r="E35" s="115"/>
      <c r="F35" s="115"/>
      <c r="G35" s="115"/>
      <c r="H35" s="115"/>
      <c r="I35" s="115"/>
      <c r="J35" s="115"/>
      <c r="K35" s="115"/>
      <c r="L35" s="115"/>
      <c r="M35" s="115"/>
      <c r="N35" s="115"/>
      <c r="O35" s="122"/>
      <c r="P35" s="115"/>
      <c r="Q35" s="115"/>
      <c r="R35" s="115"/>
      <c r="S35" s="115"/>
      <c r="T35" s="115"/>
      <c r="U35" s="115"/>
      <c r="V35" s="115"/>
      <c r="W35" s="115"/>
      <c r="X35" s="115"/>
      <c r="Y35" s="115"/>
      <c r="Z35" s="115"/>
      <c r="AA35" s="115"/>
      <c r="AB35" s="115"/>
      <c r="AC35" s="115"/>
      <c r="AD35" s="115"/>
      <c r="AE35" s="115"/>
      <c r="AF35" s="115"/>
      <c r="AG35" s="115"/>
      <c r="AH35" s="124"/>
      <c r="AI35" s="125"/>
      <c r="AJ35" s="125"/>
      <c r="AK35" s="125"/>
      <c r="AL35" s="125"/>
      <c r="AM35" s="125"/>
      <c r="AN35" s="125"/>
      <c r="AO35" s="125"/>
      <c r="AP35" s="125"/>
      <c r="AQ35" s="127"/>
    </row>
    <row r="36" spans="2:43" ht="20">
      <c r="B36" s="116"/>
      <c r="C36" s="1037"/>
      <c r="D36" s="117"/>
      <c r="E36" s="1037"/>
      <c r="F36" s="118"/>
      <c r="G36" s="915"/>
      <c r="H36" s="915"/>
      <c r="I36" s="915"/>
      <c r="J36" s="915"/>
      <c r="K36" s="915"/>
      <c r="L36" s="915"/>
      <c r="M36" s="915"/>
      <c r="N36" s="915"/>
      <c r="O36" s="915"/>
      <c r="P36" s="915"/>
      <c r="Q36" s="915"/>
      <c r="R36" s="915"/>
      <c r="S36" s="915"/>
      <c r="T36" s="915"/>
      <c r="U36" s="915"/>
      <c r="V36" s="915"/>
      <c r="W36" s="915"/>
      <c r="X36" s="915"/>
      <c r="Y36" s="915"/>
      <c r="Z36" s="916"/>
      <c r="AA36" s="915"/>
      <c r="AB36" s="915"/>
      <c r="AC36" s="915"/>
      <c r="AD36" s="915"/>
      <c r="AE36" s="915"/>
      <c r="AF36" s="915"/>
      <c r="AG36" s="915"/>
      <c r="AH36" s="126"/>
      <c r="AI36" s="123"/>
      <c r="AJ36" s="123"/>
      <c r="AK36" s="123"/>
      <c r="AL36" s="123"/>
      <c r="AM36" s="123"/>
      <c r="AN36" s="123"/>
      <c r="AO36" s="123"/>
      <c r="AP36" s="123"/>
      <c r="AQ36" s="128"/>
    </row>
    <row r="37" spans="2:43" ht="21" thickBot="1">
      <c r="B37" s="116"/>
      <c r="C37" s="118" t="s">
        <v>695</v>
      </c>
      <c r="D37" s="1037"/>
      <c r="E37" s="1037"/>
      <c r="F37" s="915"/>
      <c r="G37" s="915"/>
      <c r="H37" s="915"/>
      <c r="I37" s="915"/>
      <c r="J37" s="915"/>
      <c r="K37" s="915"/>
      <c r="L37" s="915"/>
      <c r="M37" s="915"/>
      <c r="N37" s="915"/>
      <c r="O37" s="915"/>
      <c r="P37" s="915"/>
      <c r="Q37" s="915"/>
      <c r="R37" s="915"/>
      <c r="S37" s="915"/>
      <c r="T37" s="915"/>
      <c r="U37" s="915"/>
      <c r="V37" s="915"/>
      <c r="W37" s="915"/>
      <c r="X37" s="915"/>
      <c r="Y37" s="915"/>
      <c r="Z37" s="915"/>
      <c r="AA37" s="915"/>
      <c r="AB37" s="915"/>
      <c r="AC37" s="915"/>
      <c r="AD37" s="1037"/>
      <c r="AE37" s="915"/>
      <c r="AF37" s="915"/>
      <c r="AG37" s="915"/>
      <c r="AH37" s="126"/>
      <c r="AI37" s="123"/>
      <c r="AJ37" s="123"/>
      <c r="AK37" s="123"/>
      <c r="AL37" s="123"/>
      <c r="AM37" s="123"/>
      <c r="AN37" s="129"/>
      <c r="AO37" s="129"/>
      <c r="AP37" s="129"/>
      <c r="AQ37" s="934"/>
    </row>
    <row r="38" spans="2:43" ht="21" thickBot="1">
      <c r="B38" s="116"/>
      <c r="C38" s="1037"/>
      <c r="D38" s="1037"/>
      <c r="E38" s="1037"/>
      <c r="F38" s="915"/>
      <c r="G38" s="915"/>
      <c r="H38" s="915"/>
      <c r="I38" s="915"/>
      <c r="J38" s="915"/>
      <c r="K38" s="915"/>
      <c r="L38" s="915"/>
      <c r="M38" s="915"/>
      <c r="N38" s="915"/>
      <c r="O38" s="915"/>
      <c r="P38" s="915"/>
      <c r="Q38" s="915"/>
      <c r="R38" s="915"/>
      <c r="S38" s="915"/>
      <c r="T38" s="915"/>
      <c r="U38" s="915"/>
      <c r="V38" s="915"/>
      <c r="W38" s="915"/>
      <c r="X38" s="915"/>
      <c r="Y38" s="915"/>
      <c r="Z38" s="915"/>
      <c r="AA38" s="915"/>
      <c r="AB38" s="915"/>
      <c r="AC38" s="915"/>
      <c r="AD38" s="1037"/>
      <c r="AE38" s="915"/>
      <c r="AF38" s="915"/>
      <c r="AG38" s="915"/>
      <c r="AH38" s="1240" t="str">
        <f>INPUT!C39&amp;" "&amp;INPUT!M39</f>
        <v xml:space="preserve"> </v>
      </c>
      <c r="AI38" s="1241"/>
      <c r="AJ38" s="1241"/>
      <c r="AK38" s="1241"/>
      <c r="AL38" s="1241"/>
      <c r="AM38" s="1241"/>
      <c r="AN38" s="1223"/>
      <c r="AO38" s="1223"/>
      <c r="AP38" s="1223"/>
      <c r="AQ38" s="1224"/>
    </row>
    <row r="39" spans="2:43" ht="22" thickBot="1">
      <c r="B39" s="116"/>
      <c r="C39" s="1037"/>
      <c r="D39" s="1037"/>
      <c r="E39" s="1037"/>
      <c r="F39" s="935"/>
      <c r="G39" s="935"/>
      <c r="H39" s="935"/>
      <c r="I39" s="935"/>
      <c r="J39" s="935"/>
      <c r="K39" s="935"/>
      <c r="L39" s="935"/>
      <c r="M39" s="935"/>
      <c r="N39" s="935"/>
      <c r="O39" s="935"/>
      <c r="P39" s="935"/>
      <c r="Q39" s="935"/>
      <c r="R39" s="935"/>
      <c r="S39" s="935"/>
      <c r="T39" s="935"/>
      <c r="U39" s="935"/>
      <c r="V39" s="935"/>
      <c r="W39" s="935"/>
      <c r="X39" s="935"/>
      <c r="Y39" s="935"/>
      <c r="Z39" s="935"/>
      <c r="AA39" s="935"/>
      <c r="AB39" s="935"/>
      <c r="AC39" s="915"/>
      <c r="AD39" s="1037"/>
      <c r="AE39" s="915"/>
      <c r="AF39" s="915"/>
      <c r="AG39" s="915"/>
      <c r="AH39" s="1240" t="str">
        <f>INPUT!$C$7&amp;" "&amp;INPUT!$M$7</f>
        <v>Kabupaten Monokwari</v>
      </c>
      <c r="AI39" s="1241"/>
      <c r="AJ39" s="1241"/>
      <c r="AK39" s="1241"/>
      <c r="AL39" s="1241"/>
      <c r="AM39" s="1241"/>
      <c r="AN39" s="1223"/>
      <c r="AO39" s="1223"/>
      <c r="AP39" s="1223"/>
      <c r="AQ39" s="1224"/>
    </row>
    <row r="40" spans="2:43" ht="22" thickBot="1">
      <c r="B40" s="116"/>
      <c r="C40" s="1037"/>
      <c r="D40" s="1037"/>
      <c r="E40" s="119"/>
      <c r="F40" s="935"/>
      <c r="G40" s="935"/>
      <c r="H40" s="935"/>
      <c r="I40" s="935"/>
      <c r="J40" s="935"/>
      <c r="K40" s="935"/>
      <c r="L40" s="935"/>
      <c r="M40" s="935"/>
      <c r="N40" s="935"/>
      <c r="O40" s="935"/>
      <c r="P40" s="935"/>
      <c r="Q40" s="935"/>
      <c r="R40" s="935"/>
      <c r="S40" s="935"/>
      <c r="T40" s="935"/>
      <c r="U40" s="935"/>
      <c r="V40" s="935"/>
      <c r="W40" s="935"/>
      <c r="X40" s="935"/>
      <c r="Y40" s="935"/>
      <c r="Z40" s="935"/>
      <c r="AA40" s="935"/>
      <c r="AB40" s="935"/>
      <c r="AC40" s="915"/>
      <c r="AD40" s="1037"/>
      <c r="AE40" s="915"/>
      <c r="AF40" s="915"/>
      <c r="AG40" s="915"/>
      <c r="AH40" s="1240" t="str">
        <f>INPUT!$C$8&amp;" "&amp;INPUT!$M$8</f>
        <v>Kecamatan aaaaa</v>
      </c>
      <c r="AI40" s="1241"/>
      <c r="AJ40" s="1241"/>
      <c r="AK40" s="1241"/>
      <c r="AL40" s="1241"/>
      <c r="AM40" s="1241"/>
      <c r="AN40" s="1242"/>
      <c r="AO40" s="1242"/>
      <c r="AP40" s="1242"/>
      <c r="AQ40" s="1243"/>
    </row>
    <row r="41" spans="2:43" ht="21">
      <c r="B41" s="116"/>
      <c r="C41" s="1037"/>
      <c r="D41" s="1037"/>
      <c r="E41" s="1037"/>
      <c r="F41" s="935"/>
      <c r="G41" s="935"/>
      <c r="H41" s="935"/>
      <c r="I41" s="935"/>
      <c r="J41" s="935"/>
      <c r="K41" s="935"/>
      <c r="L41" s="935"/>
      <c r="M41" s="935"/>
      <c r="N41" s="935"/>
      <c r="O41" s="935"/>
      <c r="P41" s="935"/>
      <c r="Q41" s="935"/>
      <c r="R41" s="935"/>
      <c r="S41" s="935"/>
      <c r="T41" s="935"/>
      <c r="U41" s="935"/>
      <c r="V41" s="935"/>
      <c r="W41" s="935"/>
      <c r="X41" s="935"/>
      <c r="Y41" s="935"/>
      <c r="Z41" s="935"/>
      <c r="AA41" s="935"/>
      <c r="AB41" s="935"/>
      <c r="AC41" s="915"/>
      <c r="AD41" s="1037"/>
      <c r="AE41" s="915"/>
      <c r="AF41" s="915"/>
      <c r="AG41" s="915"/>
      <c r="AH41" s="1225" t="s">
        <v>236</v>
      </c>
      <c r="AI41" s="1226"/>
      <c r="AJ41" s="1226"/>
      <c r="AK41" s="1226"/>
      <c r="AL41" s="1226"/>
      <c r="AM41" s="1226"/>
      <c r="AN41" s="1244"/>
      <c r="AO41" s="1244"/>
      <c r="AP41" s="1244"/>
      <c r="AQ41" s="1245"/>
    </row>
    <row r="42" spans="2:43" ht="22" thickBot="1">
      <c r="B42" s="116"/>
      <c r="C42" s="1037"/>
      <c r="D42" s="1037"/>
      <c r="E42" s="1037"/>
      <c r="F42" s="935"/>
      <c r="G42" s="935"/>
      <c r="H42" s="935"/>
      <c r="I42" s="935"/>
      <c r="J42" s="935"/>
      <c r="K42" s="935"/>
      <c r="L42" s="935"/>
      <c r="M42" s="935"/>
      <c r="N42" s="935"/>
      <c r="O42" s="935"/>
      <c r="P42" s="935"/>
      <c r="Q42" s="935"/>
      <c r="R42" s="935"/>
      <c r="S42" s="935"/>
      <c r="T42" s="935"/>
      <c r="U42" s="935"/>
      <c r="V42" s="935"/>
      <c r="W42" s="935"/>
      <c r="X42" s="935"/>
      <c r="Y42" s="935"/>
      <c r="Z42" s="935"/>
      <c r="AA42" s="1111" t="s">
        <v>691</v>
      </c>
      <c r="AB42" s="1112" t="s">
        <v>146</v>
      </c>
      <c r="AC42" s="1114">
        <f>'Bronjong 1'!$AA$29</f>
        <v>0.5</v>
      </c>
      <c r="AD42" s="1111" t="s">
        <v>628</v>
      </c>
      <c r="AE42" s="915"/>
      <c r="AF42" s="915"/>
      <c r="AG42" s="915"/>
      <c r="AH42" s="1228" t="str">
        <f>INPUT!$M$9</f>
        <v>bbb</v>
      </c>
      <c r="AI42" s="1229"/>
      <c r="AJ42" s="1229"/>
      <c r="AK42" s="1229"/>
      <c r="AL42" s="1229"/>
      <c r="AM42" s="1229"/>
      <c r="AN42" s="1229"/>
      <c r="AO42" s="1229"/>
      <c r="AP42" s="1229"/>
      <c r="AQ42" s="1230"/>
    </row>
    <row r="43" spans="2:43" ht="21">
      <c r="B43" s="116"/>
      <c r="C43" s="1037"/>
      <c r="D43" s="1037"/>
      <c r="E43" s="1037"/>
      <c r="F43" s="935"/>
      <c r="G43" s="935"/>
      <c r="H43" s="935"/>
      <c r="I43" s="935"/>
      <c r="J43" s="935"/>
      <c r="K43" s="935"/>
      <c r="L43" s="935"/>
      <c r="M43" s="935"/>
      <c r="N43" s="935"/>
      <c r="O43" s="935"/>
      <c r="P43" s="935"/>
      <c r="Q43" s="935"/>
      <c r="R43" s="935"/>
      <c r="S43" s="935"/>
      <c r="T43" s="935"/>
      <c r="U43" s="935"/>
      <c r="V43" s="935"/>
      <c r="W43" s="935"/>
      <c r="X43" s="935"/>
      <c r="Y43" s="935"/>
      <c r="Z43" s="935"/>
      <c r="AA43" s="1111" t="s">
        <v>690</v>
      </c>
      <c r="AB43" s="1112" t="s">
        <v>146</v>
      </c>
      <c r="AC43" s="1114">
        <f>'Bronjong 1'!$AA$30</f>
        <v>0.5</v>
      </c>
      <c r="AD43" s="1111" t="s">
        <v>628</v>
      </c>
      <c r="AE43" s="915"/>
      <c r="AF43" s="915"/>
      <c r="AG43" s="915"/>
      <c r="AH43" s="1225" t="s">
        <v>237</v>
      </c>
      <c r="AI43" s="1226"/>
      <c r="AJ43" s="1226"/>
      <c r="AK43" s="1226"/>
      <c r="AL43" s="1226"/>
      <c r="AM43" s="1226"/>
      <c r="AN43" s="1244"/>
      <c r="AO43" s="1244"/>
      <c r="AP43" s="1244"/>
      <c r="AQ43" s="1245"/>
    </row>
    <row r="44" spans="2:43" ht="22" thickBot="1">
      <c r="B44" s="116"/>
      <c r="C44" s="1037"/>
      <c r="D44" s="1037"/>
      <c r="E44" s="1037"/>
      <c r="F44" s="935"/>
      <c r="G44" s="935"/>
      <c r="H44" s="935"/>
      <c r="I44" s="935"/>
      <c r="J44" s="935"/>
      <c r="K44" s="935"/>
      <c r="L44" s="935"/>
      <c r="M44" s="935"/>
      <c r="N44" s="935"/>
      <c r="O44" s="935"/>
      <c r="P44" s="935"/>
      <c r="Q44" s="935"/>
      <c r="R44" s="935"/>
      <c r="S44" s="935"/>
      <c r="T44" s="935"/>
      <c r="U44" s="935"/>
      <c r="V44" s="935"/>
      <c r="W44" s="935"/>
      <c r="X44" s="935"/>
      <c r="Y44" s="935"/>
      <c r="Z44" s="935"/>
      <c r="AA44" s="1111" t="s">
        <v>692</v>
      </c>
      <c r="AB44" s="1112" t="s">
        <v>146</v>
      </c>
      <c r="AC44" s="1114">
        <f>'Bronjong 1'!$AA$31</f>
        <v>0.5</v>
      </c>
      <c r="AD44" s="1111" t="s">
        <v>628</v>
      </c>
      <c r="AE44" s="915"/>
      <c r="AF44" s="915"/>
      <c r="AG44" s="915"/>
      <c r="AH44" s="1228" t="str">
        <f>INPUT!$M$19</f>
        <v>Rumah Sehat</v>
      </c>
      <c r="AI44" s="1229"/>
      <c r="AJ44" s="1229"/>
      <c r="AK44" s="1229"/>
      <c r="AL44" s="1229"/>
      <c r="AM44" s="1229"/>
      <c r="AN44" s="1220"/>
      <c r="AO44" s="1220"/>
      <c r="AP44" s="1220"/>
      <c r="AQ44" s="1221"/>
    </row>
    <row r="45" spans="2:43" ht="21">
      <c r="B45" s="116"/>
      <c r="C45" s="1037"/>
      <c r="D45" s="1037"/>
      <c r="E45" s="1037"/>
      <c r="F45" s="935"/>
      <c r="G45" s="935"/>
      <c r="H45" s="935"/>
      <c r="I45" s="935"/>
      <c r="J45" s="935"/>
      <c r="K45" s="935"/>
      <c r="L45" s="935"/>
      <c r="M45" s="935"/>
      <c r="N45" s="935"/>
      <c r="O45" s="935"/>
      <c r="P45" s="935"/>
      <c r="Q45" s="935"/>
      <c r="R45" s="935"/>
      <c r="S45" s="935"/>
      <c r="T45" s="935"/>
      <c r="U45" s="935"/>
      <c r="V45" s="935"/>
      <c r="W45" s="935"/>
      <c r="X45" s="935"/>
      <c r="Y45" s="935"/>
      <c r="Z45" s="935"/>
      <c r="AA45" s="1111" t="s">
        <v>693</v>
      </c>
      <c r="AB45" s="1112" t="s">
        <v>146</v>
      </c>
      <c r="AC45" s="1114">
        <f>'Bronjong 1'!$AA$32</f>
        <v>1</v>
      </c>
      <c r="AD45" s="1111" t="s">
        <v>628</v>
      </c>
      <c r="AE45" s="915"/>
      <c r="AF45" s="915"/>
      <c r="AG45" s="915"/>
      <c r="AH45" s="1225" t="s">
        <v>127</v>
      </c>
      <c r="AI45" s="1226"/>
      <c r="AJ45" s="1226"/>
      <c r="AK45" s="1226"/>
      <c r="AL45" s="1226"/>
      <c r="AM45" s="1226"/>
      <c r="AN45" s="1226"/>
      <c r="AO45" s="1226"/>
      <c r="AP45" s="1226"/>
      <c r="AQ45" s="1227"/>
    </row>
    <row r="46" spans="2:43" ht="22" thickBot="1">
      <c r="B46" s="116"/>
      <c r="C46" s="1037"/>
      <c r="D46" s="1037"/>
      <c r="E46" s="1037"/>
      <c r="F46" s="935"/>
      <c r="G46" s="935"/>
      <c r="H46" s="935"/>
      <c r="I46" s="935"/>
      <c r="J46" s="935"/>
      <c r="K46" s="935"/>
      <c r="L46" s="935"/>
      <c r="M46" s="935"/>
      <c r="N46" s="935"/>
      <c r="O46" s="935"/>
      <c r="P46" s="935"/>
      <c r="Q46" s="935"/>
      <c r="R46" s="935"/>
      <c r="S46" s="935"/>
      <c r="T46" s="935"/>
      <c r="U46" s="935"/>
      <c r="V46" s="935"/>
      <c r="W46" s="935"/>
      <c r="X46" s="935"/>
      <c r="Y46" s="935"/>
      <c r="Z46" s="935"/>
      <c r="AA46" s="1115" t="s">
        <v>694</v>
      </c>
      <c r="AB46" s="1112" t="s">
        <v>146</v>
      </c>
      <c r="AC46" s="1114">
        <f>'Bronjong 1'!$AA$45</f>
        <v>0.5</v>
      </c>
      <c r="AD46" s="1111" t="s">
        <v>628</v>
      </c>
      <c r="AE46" s="915"/>
      <c r="AF46" s="915"/>
      <c r="AG46" s="915"/>
      <c r="AH46" s="1228" t="str">
        <f>INPUT!$M$10</f>
        <v>Dusun…</v>
      </c>
      <c r="AI46" s="1229"/>
      <c r="AJ46" s="1229"/>
      <c r="AK46" s="1229"/>
      <c r="AL46" s="1229"/>
      <c r="AM46" s="1229"/>
      <c r="AN46" s="1229"/>
      <c r="AO46" s="1229"/>
      <c r="AP46" s="1229"/>
      <c r="AQ46" s="1230"/>
    </row>
    <row r="47" spans="2:43" ht="21">
      <c r="B47" s="116"/>
      <c r="C47" s="1037"/>
      <c r="D47" s="1037"/>
      <c r="E47" s="1037"/>
      <c r="F47" s="935"/>
      <c r="G47" s="935"/>
      <c r="H47" s="935"/>
      <c r="I47" s="935"/>
      <c r="J47" s="935"/>
      <c r="K47" s="935"/>
      <c r="L47" s="935"/>
      <c r="M47" s="935"/>
      <c r="N47" s="935"/>
      <c r="O47" s="935"/>
      <c r="P47" s="935"/>
      <c r="Q47" s="935"/>
      <c r="R47" s="935"/>
      <c r="S47" s="935"/>
      <c r="T47" s="935"/>
      <c r="U47" s="935"/>
      <c r="V47" s="935"/>
      <c r="W47" s="935"/>
      <c r="X47" s="935"/>
      <c r="Y47" s="935"/>
      <c r="Z47" s="935"/>
      <c r="AA47" s="935"/>
      <c r="AB47" s="935"/>
      <c r="AC47" s="915"/>
      <c r="AD47" s="1037"/>
      <c r="AE47" s="915"/>
      <c r="AF47" s="915"/>
      <c r="AG47" s="915"/>
      <c r="AH47" s="1225" t="s">
        <v>238</v>
      </c>
      <c r="AI47" s="1226"/>
      <c r="AJ47" s="1226"/>
      <c r="AK47" s="1226"/>
      <c r="AL47" s="1226"/>
      <c r="AM47" s="1226"/>
      <c r="AN47" s="1231"/>
      <c r="AO47" s="1231"/>
      <c r="AP47" s="1231"/>
      <c r="AQ47" s="1232"/>
    </row>
    <row r="48" spans="2:43" ht="22" thickBot="1">
      <c r="B48" s="116"/>
      <c r="C48" s="1037"/>
      <c r="D48" s="1037"/>
      <c r="E48" s="1037"/>
      <c r="F48" s="935"/>
      <c r="G48" s="935"/>
      <c r="H48" s="935"/>
      <c r="I48" s="935"/>
      <c r="J48" s="935"/>
      <c r="K48" s="935"/>
      <c r="L48" s="935"/>
      <c r="M48" s="935"/>
      <c r="N48" s="935"/>
      <c r="O48" s="935"/>
      <c r="P48" s="935"/>
      <c r="Q48" s="935"/>
      <c r="R48" s="935"/>
      <c r="S48" s="935"/>
      <c r="T48" s="935"/>
      <c r="U48" s="935"/>
      <c r="V48" s="935"/>
      <c r="W48" s="935"/>
      <c r="X48" s="935"/>
      <c r="Y48" s="935"/>
      <c r="Z48" s="935"/>
      <c r="AA48" s="935"/>
      <c r="AB48" s="935"/>
      <c r="AC48" s="915"/>
      <c r="AD48" s="1037"/>
      <c r="AE48" s="915"/>
      <c r="AF48" s="915"/>
      <c r="AG48" s="915"/>
      <c r="AH48" s="1233" t="s">
        <v>615</v>
      </c>
      <c r="AI48" s="1234"/>
      <c r="AJ48" s="1234"/>
      <c r="AK48" s="1234"/>
      <c r="AL48" s="1234"/>
      <c r="AM48" s="1234"/>
      <c r="AN48" s="1235"/>
      <c r="AO48" s="1235"/>
      <c r="AP48" s="1235"/>
      <c r="AQ48" s="1236"/>
    </row>
    <row r="49" spans="2:43" ht="22" thickBot="1">
      <c r="B49" s="116"/>
      <c r="C49" s="1037"/>
      <c r="D49" s="1037"/>
      <c r="E49" s="1037"/>
      <c r="F49" s="935"/>
      <c r="G49" s="935"/>
      <c r="H49" s="935"/>
      <c r="I49" s="935"/>
      <c r="J49" s="935"/>
      <c r="K49" s="935"/>
      <c r="L49" s="935"/>
      <c r="M49" s="935"/>
      <c r="N49" s="935"/>
      <c r="O49" s="935"/>
      <c r="P49" s="935"/>
      <c r="Q49" s="935"/>
      <c r="R49" s="935"/>
      <c r="S49" s="935"/>
      <c r="T49" s="935"/>
      <c r="U49" s="935"/>
      <c r="V49" s="935"/>
      <c r="W49" s="935"/>
      <c r="X49" s="935"/>
      <c r="Y49" s="935"/>
      <c r="Z49" s="935"/>
      <c r="AA49" s="935"/>
      <c r="AB49" s="935"/>
      <c r="AC49" s="915"/>
      <c r="AD49" s="1037"/>
      <c r="AE49" s="915"/>
      <c r="AF49" s="915"/>
      <c r="AG49" s="915"/>
      <c r="AH49" s="1206" t="s">
        <v>239</v>
      </c>
      <c r="AI49" s="1207"/>
      <c r="AJ49" s="1207"/>
      <c r="AK49" s="1207"/>
      <c r="AL49" s="1207"/>
      <c r="AM49" s="1207"/>
      <c r="AN49" s="1207"/>
      <c r="AO49" s="1207"/>
      <c r="AP49" s="1207"/>
      <c r="AQ49" s="1208"/>
    </row>
    <row r="50" spans="2:43" ht="21">
      <c r="B50" s="116"/>
      <c r="C50" s="1037"/>
      <c r="D50" s="1037"/>
      <c r="E50" s="1037"/>
      <c r="F50" s="935"/>
      <c r="G50" s="935"/>
      <c r="H50" s="935"/>
      <c r="I50" s="935"/>
      <c r="J50" s="935"/>
      <c r="K50" s="935"/>
      <c r="L50" s="935"/>
      <c r="M50" s="935"/>
      <c r="N50" s="935"/>
      <c r="O50" s="935"/>
      <c r="P50" s="935"/>
      <c r="Q50" s="935"/>
      <c r="R50" s="935"/>
      <c r="S50" s="935"/>
      <c r="T50" s="935"/>
      <c r="U50" s="935"/>
      <c r="V50" s="935"/>
      <c r="W50" s="935"/>
      <c r="X50" s="935"/>
      <c r="Y50" s="935"/>
      <c r="Z50" s="935"/>
      <c r="AA50" s="935"/>
      <c r="AB50" s="935"/>
      <c r="AC50" s="915"/>
      <c r="AD50" s="1037"/>
      <c r="AE50" s="915"/>
      <c r="AF50" s="915"/>
      <c r="AG50" s="915"/>
      <c r="AH50" s="1209" t="s">
        <v>240</v>
      </c>
      <c r="AI50" s="1210"/>
      <c r="AJ50" s="1210"/>
      <c r="AK50" s="1210"/>
      <c r="AL50" s="1210"/>
      <c r="AM50" s="1209" t="s">
        <v>19</v>
      </c>
      <c r="AN50" s="1210"/>
      <c r="AO50" s="1210"/>
      <c r="AP50" s="1210"/>
      <c r="AQ50" s="1211"/>
    </row>
    <row r="51" spans="2:43" ht="21">
      <c r="B51" s="116"/>
      <c r="C51" s="1037"/>
      <c r="D51" s="1037"/>
      <c r="E51" s="1037"/>
      <c r="F51" s="935"/>
      <c r="G51" s="935"/>
      <c r="H51" s="935"/>
      <c r="I51" s="935"/>
      <c r="J51" s="935"/>
      <c r="K51" s="935"/>
      <c r="L51" s="935"/>
      <c r="M51" s="935"/>
      <c r="N51" s="935"/>
      <c r="O51" s="935"/>
      <c r="P51" s="935"/>
      <c r="Q51" s="935"/>
      <c r="R51" s="935"/>
      <c r="S51" s="935"/>
      <c r="T51" s="935"/>
      <c r="U51" s="935"/>
      <c r="V51" s="935"/>
      <c r="W51" s="935"/>
      <c r="X51" s="935"/>
      <c r="Y51" s="935"/>
      <c r="Z51" s="935"/>
      <c r="AA51" s="935"/>
      <c r="AB51" s="935"/>
      <c r="AC51" s="915"/>
      <c r="AD51" s="1037"/>
      <c r="AE51" s="915"/>
      <c r="AF51" s="915"/>
      <c r="AG51" s="915"/>
      <c r="AH51" s="587"/>
      <c r="AI51" s="588"/>
      <c r="AJ51" s="588"/>
      <c r="AK51" s="588"/>
      <c r="AL51" s="588"/>
      <c r="AM51" s="587"/>
      <c r="AN51" s="588"/>
      <c r="AO51" s="588"/>
      <c r="AP51" s="588"/>
      <c r="AQ51" s="589"/>
    </row>
    <row r="52" spans="2:43" ht="21">
      <c r="B52" s="116"/>
      <c r="C52" s="1037"/>
      <c r="D52" s="1037"/>
      <c r="E52" s="1037"/>
      <c r="F52" s="935"/>
      <c r="G52" s="935"/>
      <c r="H52" s="935"/>
      <c r="I52" s="935"/>
      <c r="J52" s="935"/>
      <c r="K52" s="935"/>
      <c r="L52" s="935"/>
      <c r="M52" s="935"/>
      <c r="N52" s="935"/>
      <c r="O52" s="935"/>
      <c r="P52" s="935"/>
      <c r="Q52" s="935"/>
      <c r="R52" s="935"/>
      <c r="S52" s="935"/>
      <c r="T52" s="935"/>
      <c r="U52" s="935"/>
      <c r="V52" s="935"/>
      <c r="W52" s="935"/>
      <c r="X52" s="935"/>
      <c r="Y52" s="935"/>
      <c r="Z52" s="935"/>
      <c r="AA52" s="935"/>
      <c r="AB52" s="935"/>
      <c r="AC52" s="915"/>
      <c r="AD52" s="1037"/>
      <c r="AE52" s="915"/>
      <c r="AF52" s="915"/>
      <c r="AG52" s="915"/>
      <c r="AH52" s="587"/>
      <c r="AI52" s="588"/>
      <c r="AJ52" s="588"/>
      <c r="AK52" s="588"/>
      <c r="AL52" s="588"/>
      <c r="AM52" s="587"/>
      <c r="AN52" s="588"/>
      <c r="AO52" s="588"/>
      <c r="AP52" s="588"/>
      <c r="AQ52" s="589"/>
    </row>
    <row r="53" spans="2:43" ht="22" thickBot="1">
      <c r="B53" s="120"/>
      <c r="C53" s="1037"/>
      <c r="D53" s="1037"/>
      <c r="E53" s="1037"/>
      <c r="F53" s="935"/>
      <c r="G53" s="935"/>
      <c r="H53" s="935"/>
      <c r="I53" s="935"/>
      <c r="J53" s="935"/>
      <c r="K53" s="935"/>
      <c r="L53" s="935"/>
      <c r="M53" s="935"/>
      <c r="N53" s="935"/>
      <c r="O53" s="935"/>
      <c r="P53" s="935"/>
      <c r="Q53" s="935"/>
      <c r="R53" s="935"/>
      <c r="S53" s="935"/>
      <c r="T53" s="935"/>
      <c r="U53" s="935"/>
      <c r="V53" s="935"/>
      <c r="W53" s="935"/>
      <c r="X53" s="935"/>
      <c r="Y53" s="935"/>
      <c r="Z53" s="935"/>
      <c r="AA53" s="935"/>
      <c r="AB53" s="935"/>
      <c r="AC53" s="915"/>
      <c r="AD53" s="1037"/>
      <c r="AE53" s="915"/>
      <c r="AF53" s="915"/>
      <c r="AG53" s="915"/>
      <c r="AH53" s="1237" t="str">
        <f>INPUT!$M$16</f>
        <v>Supriono</v>
      </c>
      <c r="AI53" s="1238"/>
      <c r="AJ53" s="1238"/>
      <c r="AK53" s="1238"/>
      <c r="AL53" s="1238"/>
      <c r="AM53" s="1237" t="str">
        <f>INPUT!$M$15</f>
        <v>Sujito</v>
      </c>
      <c r="AN53" s="1238"/>
      <c r="AO53" s="1238"/>
      <c r="AP53" s="1238"/>
      <c r="AQ53" s="1239"/>
    </row>
    <row r="54" spans="2:43" ht="22" thickBot="1">
      <c r="B54" s="116"/>
      <c r="C54" s="1037"/>
      <c r="D54" s="1037"/>
      <c r="E54" s="1037"/>
      <c r="F54" s="935"/>
      <c r="G54" s="935"/>
      <c r="H54" s="935"/>
      <c r="I54" s="935"/>
      <c r="J54" s="935"/>
      <c r="K54" s="935"/>
      <c r="L54" s="935"/>
      <c r="M54" s="935"/>
      <c r="N54" s="935"/>
      <c r="O54" s="935"/>
      <c r="P54" s="935"/>
      <c r="Q54" s="935"/>
      <c r="R54" s="935"/>
      <c r="S54" s="935"/>
      <c r="T54" s="935"/>
      <c r="U54" s="935"/>
      <c r="V54" s="935"/>
      <c r="W54" s="935"/>
      <c r="X54" s="935"/>
      <c r="Y54" s="935"/>
      <c r="Z54" s="935"/>
      <c r="AA54" s="935"/>
      <c r="AB54" s="935"/>
      <c r="AC54" s="915"/>
      <c r="AD54" s="1037"/>
      <c r="AE54" s="915"/>
      <c r="AF54" s="915"/>
      <c r="AG54" s="915"/>
      <c r="AH54" s="1206" t="s">
        <v>241</v>
      </c>
      <c r="AI54" s="1207"/>
      <c r="AJ54" s="1207"/>
      <c r="AK54" s="1207"/>
      <c r="AL54" s="1207"/>
      <c r="AM54" s="1207"/>
      <c r="AN54" s="1207"/>
      <c r="AO54" s="1207"/>
      <c r="AP54" s="1207"/>
      <c r="AQ54" s="1208"/>
    </row>
    <row r="55" spans="2:43" ht="20">
      <c r="B55" s="116"/>
      <c r="C55" s="1037"/>
      <c r="D55" s="1037"/>
      <c r="E55" s="1037"/>
      <c r="F55" s="915"/>
      <c r="G55" s="915"/>
      <c r="H55" s="915"/>
      <c r="I55" s="915"/>
      <c r="J55" s="915"/>
      <c r="K55" s="915"/>
      <c r="L55" s="915"/>
      <c r="M55" s="915"/>
      <c r="N55" s="915"/>
      <c r="O55" s="915"/>
      <c r="P55" s="915"/>
      <c r="Q55" s="915"/>
      <c r="R55" s="915"/>
      <c r="S55" s="915"/>
      <c r="T55" s="915"/>
      <c r="U55" s="915"/>
      <c r="V55" s="915"/>
      <c r="W55" s="915"/>
      <c r="X55" s="915"/>
      <c r="Y55" s="915"/>
      <c r="Z55" s="915"/>
      <c r="AA55" s="915"/>
      <c r="AB55" s="915"/>
      <c r="AC55" s="915"/>
      <c r="AD55" s="1037"/>
      <c r="AE55" s="915"/>
      <c r="AF55" s="915"/>
      <c r="AG55" s="915"/>
      <c r="AH55" s="1209" t="str">
        <f>INPUT!$C$14</f>
        <v>Tenaga Ahli Teknik</v>
      </c>
      <c r="AI55" s="1210"/>
      <c r="AJ55" s="1210"/>
      <c r="AK55" s="1210"/>
      <c r="AL55" s="1210"/>
      <c r="AM55" s="1210"/>
      <c r="AN55" s="1210"/>
      <c r="AO55" s="1210"/>
      <c r="AP55" s="1210"/>
      <c r="AQ55" s="1211"/>
    </row>
    <row r="56" spans="2:43" ht="20">
      <c r="B56" s="116"/>
      <c r="C56" s="1037"/>
      <c r="D56" s="1037"/>
      <c r="E56" s="119"/>
      <c r="F56" s="917"/>
      <c r="G56" s="918"/>
      <c r="H56" s="919"/>
      <c r="I56" s="915"/>
      <c r="J56" s="915"/>
      <c r="K56" s="915"/>
      <c r="L56" s="915"/>
      <c r="M56" s="915"/>
      <c r="N56" s="915"/>
      <c r="O56" s="915"/>
      <c r="P56" s="930"/>
      <c r="Q56" s="930"/>
      <c r="R56" s="915"/>
      <c r="S56" s="915"/>
      <c r="T56" s="915"/>
      <c r="U56" s="915"/>
      <c r="V56" s="915"/>
      <c r="W56" s="915"/>
      <c r="X56" s="919"/>
      <c r="Y56" s="918"/>
      <c r="Z56" s="917"/>
      <c r="AA56" s="917"/>
      <c r="AB56" s="915"/>
      <c r="AC56" s="915"/>
      <c r="AD56" s="1037"/>
      <c r="AE56" s="915"/>
      <c r="AF56" s="915"/>
      <c r="AG56" s="915"/>
      <c r="AH56" s="587"/>
      <c r="AI56" s="588"/>
      <c r="AJ56" s="588"/>
      <c r="AK56" s="588"/>
      <c r="AL56" s="588"/>
      <c r="AM56" s="588"/>
      <c r="AN56" s="588"/>
      <c r="AO56" s="588"/>
      <c r="AP56" s="588"/>
      <c r="AQ56" s="589"/>
    </row>
    <row r="57" spans="2:43" ht="20">
      <c r="B57" s="116"/>
      <c r="C57" s="1037"/>
      <c r="D57" s="1037"/>
      <c r="E57" s="1037"/>
      <c r="F57" s="915"/>
      <c r="G57" s="915"/>
      <c r="H57" s="915"/>
      <c r="I57" s="915"/>
      <c r="J57" s="915"/>
      <c r="K57" s="915"/>
      <c r="L57" s="915"/>
      <c r="M57" s="915"/>
      <c r="N57" s="915"/>
      <c r="O57" s="915"/>
      <c r="P57" s="930"/>
      <c r="Q57" s="930"/>
      <c r="R57" s="915"/>
      <c r="S57" s="915"/>
      <c r="T57" s="915"/>
      <c r="U57" s="915"/>
      <c r="V57" s="915"/>
      <c r="W57" s="915"/>
      <c r="X57" s="915"/>
      <c r="Y57" s="915"/>
      <c r="Z57" s="915"/>
      <c r="AA57" s="915"/>
      <c r="AB57" s="915"/>
      <c r="AC57" s="915"/>
      <c r="AD57" s="1037"/>
      <c r="AE57" s="915"/>
      <c r="AF57" s="915"/>
      <c r="AG57" s="915"/>
      <c r="AH57" s="587"/>
      <c r="AI57" s="588"/>
      <c r="AJ57" s="588"/>
      <c r="AK57" s="588"/>
      <c r="AL57" s="588"/>
      <c r="AM57" s="588"/>
      <c r="AN57" s="588"/>
      <c r="AO57" s="588"/>
      <c r="AP57" s="588"/>
      <c r="AQ57" s="589"/>
    </row>
    <row r="58" spans="2:43" ht="20">
      <c r="B58" s="116"/>
      <c r="C58" s="1037"/>
      <c r="D58" s="1037"/>
      <c r="E58" s="1037"/>
      <c r="F58" s="915"/>
      <c r="G58" s="915"/>
      <c r="H58" s="915"/>
      <c r="I58" s="920"/>
      <c r="J58" s="920"/>
      <c r="K58" s="920"/>
      <c r="L58" s="920"/>
      <c r="M58" s="920"/>
      <c r="N58" s="915"/>
      <c r="O58" s="915"/>
      <c r="P58" s="915"/>
      <c r="Q58" s="915"/>
      <c r="R58" s="920"/>
      <c r="S58" s="920"/>
      <c r="T58" s="920"/>
      <c r="U58" s="920"/>
      <c r="V58" s="920"/>
      <c r="W58" s="915"/>
      <c r="X58" s="915"/>
      <c r="Y58" s="915"/>
      <c r="Z58" s="915"/>
      <c r="AA58" s="915"/>
      <c r="AB58" s="915"/>
      <c r="AC58" s="915"/>
      <c r="AD58" s="1037"/>
      <c r="AE58" s="915"/>
      <c r="AF58" s="915"/>
      <c r="AG58" s="915"/>
      <c r="AH58" s="587"/>
      <c r="AI58" s="588"/>
      <c r="AJ58" s="588"/>
      <c r="AK58" s="588"/>
      <c r="AL58" s="588"/>
      <c r="AM58" s="588"/>
      <c r="AN58" s="588"/>
      <c r="AO58" s="588"/>
      <c r="AP58" s="588"/>
      <c r="AQ58" s="589"/>
    </row>
    <row r="59" spans="2:43" ht="21" thickBot="1">
      <c r="B59" s="116"/>
      <c r="C59" s="1037"/>
      <c r="D59" s="1037"/>
      <c r="E59" s="1037"/>
      <c r="F59" s="915"/>
      <c r="G59" s="915"/>
      <c r="H59" s="915"/>
      <c r="I59" s="915"/>
      <c r="J59" s="915"/>
      <c r="K59" s="915"/>
      <c r="L59" s="915"/>
      <c r="M59" s="915"/>
      <c r="N59" s="915"/>
      <c r="O59" s="915"/>
      <c r="P59" s="915"/>
      <c r="Q59" s="915"/>
      <c r="R59" s="915"/>
      <c r="S59" s="915"/>
      <c r="T59" s="915"/>
      <c r="U59" s="915"/>
      <c r="V59" s="915"/>
      <c r="W59" s="915"/>
      <c r="X59" s="915"/>
      <c r="Y59" s="915"/>
      <c r="Z59" s="915"/>
      <c r="AA59" s="915"/>
      <c r="AB59" s="915"/>
      <c r="AC59" s="915"/>
      <c r="AD59" s="1037"/>
      <c r="AE59" s="915"/>
      <c r="AF59" s="915"/>
      <c r="AG59" s="915"/>
      <c r="AH59" s="1212" t="s">
        <v>18</v>
      </c>
      <c r="AI59" s="1213"/>
      <c r="AJ59" s="1213"/>
      <c r="AK59" s="1213"/>
      <c r="AL59" s="1213"/>
      <c r="AM59" s="1213"/>
      <c r="AN59" s="1213"/>
      <c r="AO59" s="1213"/>
      <c r="AP59" s="1213"/>
      <c r="AQ59" s="1214"/>
    </row>
    <row r="60" spans="2:43" ht="21" thickBot="1">
      <c r="B60" s="116"/>
      <c r="C60" s="1037"/>
      <c r="D60" s="1037"/>
      <c r="E60" s="1037"/>
      <c r="F60" s="915"/>
      <c r="G60" s="915"/>
      <c r="H60" s="915"/>
      <c r="I60" s="915"/>
      <c r="J60" s="915"/>
      <c r="K60" s="921"/>
      <c r="L60" s="915"/>
      <c r="M60" s="915"/>
      <c r="N60" s="915"/>
      <c r="O60" s="915"/>
      <c r="P60" s="915"/>
      <c r="Q60" s="931"/>
      <c r="R60" s="931"/>
      <c r="S60" s="922"/>
      <c r="T60" s="922"/>
      <c r="U60" s="923"/>
      <c r="V60" s="915"/>
      <c r="W60" s="915"/>
      <c r="X60" s="915"/>
      <c r="Y60" s="915"/>
      <c r="Z60" s="915"/>
      <c r="AA60" s="915"/>
      <c r="AB60" s="915"/>
      <c r="AC60" s="915"/>
      <c r="AD60" s="1037"/>
      <c r="AE60" s="915"/>
      <c r="AF60" s="915"/>
      <c r="AG60" s="915"/>
      <c r="AH60" s="1206" t="s">
        <v>242</v>
      </c>
      <c r="AI60" s="1207"/>
      <c r="AJ60" s="1207"/>
      <c r="AK60" s="1207"/>
      <c r="AL60" s="1207"/>
      <c r="AM60" s="1207"/>
      <c r="AN60" s="1207"/>
      <c r="AO60" s="1207"/>
      <c r="AP60" s="1207"/>
      <c r="AQ60" s="1208"/>
    </row>
    <row r="61" spans="2:43" ht="20">
      <c r="B61" s="116"/>
      <c r="C61" s="1037"/>
      <c r="D61" s="1037"/>
      <c r="E61" s="1037"/>
      <c r="F61" s="915"/>
      <c r="G61" s="915"/>
      <c r="H61" s="915"/>
      <c r="I61" s="915"/>
      <c r="J61" s="915"/>
      <c r="K61" s="915"/>
      <c r="L61" s="915"/>
      <c r="M61" s="915"/>
      <c r="N61" s="915"/>
      <c r="O61" s="915"/>
      <c r="P61" s="924"/>
      <c r="Q61" s="915"/>
      <c r="R61" s="915"/>
      <c r="S61" s="915"/>
      <c r="T61" s="915"/>
      <c r="U61" s="915"/>
      <c r="V61" s="915"/>
      <c r="W61" s="915"/>
      <c r="X61" s="915"/>
      <c r="Y61" s="915"/>
      <c r="Z61" s="915"/>
      <c r="AA61" s="915"/>
      <c r="AB61" s="915"/>
      <c r="AC61" s="915"/>
      <c r="AD61" s="1037"/>
      <c r="AE61" s="915"/>
      <c r="AF61" s="915"/>
      <c r="AG61" s="915"/>
      <c r="AH61" s="1209" t="str">
        <f>INPUT!$C$13</f>
        <v>Kepala Desa</v>
      </c>
      <c r="AI61" s="1210"/>
      <c r="AJ61" s="1210"/>
      <c r="AK61" s="1210"/>
      <c r="AL61" s="1210"/>
      <c r="AM61" s="1210"/>
      <c r="AN61" s="1210"/>
      <c r="AO61" s="1210"/>
      <c r="AP61" s="1210"/>
      <c r="AQ61" s="1211"/>
    </row>
    <row r="62" spans="2:43" ht="20">
      <c r="B62" s="116"/>
      <c r="C62" s="1037"/>
      <c r="D62" s="1037"/>
      <c r="E62" s="1037"/>
      <c r="F62" s="915"/>
      <c r="G62" s="915"/>
      <c r="H62" s="915"/>
      <c r="I62" s="915"/>
      <c r="J62" s="915"/>
      <c r="K62" s="915"/>
      <c r="L62" s="915"/>
      <c r="M62" s="915"/>
      <c r="N62" s="915"/>
      <c r="O62" s="915"/>
      <c r="P62" s="915"/>
      <c r="Q62" s="915"/>
      <c r="R62" s="915"/>
      <c r="S62" s="915"/>
      <c r="T62" s="915"/>
      <c r="U62" s="915"/>
      <c r="V62" s="915"/>
      <c r="W62" s="915"/>
      <c r="X62" s="915"/>
      <c r="Y62" s="915"/>
      <c r="Z62" s="915"/>
      <c r="AA62" s="915"/>
      <c r="AB62" s="915"/>
      <c r="AC62" s="915"/>
      <c r="AD62" s="1037"/>
      <c r="AE62" s="915"/>
      <c r="AF62" s="915"/>
      <c r="AG62" s="915"/>
      <c r="AH62" s="587"/>
      <c r="AI62" s="588"/>
      <c r="AJ62" s="588"/>
      <c r="AK62" s="588"/>
      <c r="AL62" s="588"/>
      <c r="AM62" s="588"/>
      <c r="AN62" s="588"/>
      <c r="AO62" s="588"/>
      <c r="AP62" s="588"/>
      <c r="AQ62" s="589"/>
    </row>
    <row r="63" spans="2:43" ht="20">
      <c r="B63" s="116"/>
      <c r="C63" s="1037"/>
      <c r="D63" s="1037"/>
      <c r="E63" s="1037"/>
      <c r="F63" s="915"/>
      <c r="G63" s="915"/>
      <c r="H63" s="915"/>
      <c r="I63" s="915"/>
      <c r="J63" s="915"/>
      <c r="K63" s="915"/>
      <c r="L63" s="915"/>
      <c r="M63" s="915"/>
      <c r="N63" s="915"/>
      <c r="O63" s="915"/>
      <c r="P63" s="915"/>
      <c r="Q63" s="915"/>
      <c r="R63" s="915"/>
      <c r="S63" s="915"/>
      <c r="T63" s="915"/>
      <c r="U63" s="915"/>
      <c r="V63" s="915"/>
      <c r="W63" s="915"/>
      <c r="X63" s="915"/>
      <c r="Y63" s="915"/>
      <c r="Z63" s="915"/>
      <c r="AA63" s="915"/>
      <c r="AB63" s="915"/>
      <c r="AC63" s="936"/>
      <c r="AD63" s="1037"/>
      <c r="AE63" s="923"/>
      <c r="AF63" s="915"/>
      <c r="AG63" s="915"/>
      <c r="AH63" s="587"/>
      <c r="AI63" s="588"/>
      <c r="AJ63" s="588"/>
      <c r="AK63" s="588"/>
      <c r="AL63" s="588"/>
      <c r="AM63" s="588"/>
      <c r="AN63" s="588"/>
      <c r="AO63" s="588"/>
      <c r="AP63" s="588"/>
      <c r="AQ63" s="589"/>
    </row>
    <row r="64" spans="2:43" ht="20">
      <c r="B64" s="116"/>
      <c r="C64" s="1037"/>
      <c r="D64" s="1037"/>
      <c r="E64" s="1037"/>
      <c r="F64" s="915"/>
      <c r="G64" s="915"/>
      <c r="H64" s="915"/>
      <c r="I64" s="915"/>
      <c r="J64" s="915"/>
      <c r="K64" s="915"/>
      <c r="L64" s="915"/>
      <c r="M64" s="915"/>
      <c r="N64" s="915"/>
      <c r="O64" s="915"/>
      <c r="P64" s="915"/>
      <c r="Q64" s="915"/>
      <c r="R64" s="915"/>
      <c r="S64" s="915"/>
      <c r="T64" s="915"/>
      <c r="U64" s="915"/>
      <c r="V64" s="915"/>
      <c r="W64" s="915"/>
      <c r="X64" s="915"/>
      <c r="Y64" s="915"/>
      <c r="Z64" s="915"/>
      <c r="AA64" s="915"/>
      <c r="AB64" s="915"/>
      <c r="AC64" s="915"/>
      <c r="AD64" s="1037"/>
      <c r="AE64" s="915"/>
      <c r="AF64" s="915"/>
      <c r="AG64" s="915"/>
      <c r="AH64" s="1215" t="str">
        <f>INPUT!$M$13</f>
        <v>Ulfa Hidayah,SE</v>
      </c>
      <c r="AI64" s="1216"/>
      <c r="AJ64" s="1216"/>
      <c r="AK64" s="1216"/>
      <c r="AL64" s="1216"/>
      <c r="AM64" s="1216"/>
      <c r="AN64" s="1216"/>
      <c r="AO64" s="1216"/>
      <c r="AP64" s="1216"/>
      <c r="AQ64" s="1217"/>
    </row>
    <row r="65" spans="2:43" ht="21" thickBot="1">
      <c r="B65" s="116"/>
      <c r="C65" s="1037"/>
      <c r="D65" s="1037"/>
      <c r="E65" s="1037"/>
      <c r="F65" s="915"/>
      <c r="G65" s="915"/>
      <c r="H65" s="915"/>
      <c r="I65" s="915"/>
      <c r="J65" s="915"/>
      <c r="K65" s="915"/>
      <c r="L65" s="915"/>
      <c r="M65" s="915"/>
      <c r="N65" s="925"/>
      <c r="O65" s="926"/>
      <c r="P65" s="926"/>
      <c r="Q65" s="926"/>
      <c r="R65" s="932"/>
      <c r="S65" s="933"/>
      <c r="T65" s="926"/>
      <c r="U65" s="915"/>
      <c r="V65" s="915"/>
      <c r="W65" s="915"/>
      <c r="X65" s="915"/>
      <c r="Y65" s="915"/>
      <c r="Z65" s="915"/>
      <c r="AA65" s="915"/>
      <c r="AB65" s="915"/>
      <c r="AC65" s="915"/>
      <c r="AD65" s="1037"/>
      <c r="AE65" s="915"/>
      <c r="AF65" s="915"/>
      <c r="AG65" s="915"/>
      <c r="AH65" s="1218"/>
      <c r="AI65" s="1219"/>
      <c r="AJ65" s="1219"/>
      <c r="AK65" s="1219"/>
      <c r="AL65" s="1219"/>
      <c r="AM65" s="1219"/>
      <c r="AN65" s="1220"/>
      <c r="AO65" s="1220"/>
      <c r="AP65" s="1220"/>
      <c r="AQ65" s="1221"/>
    </row>
    <row r="66" spans="2:43" ht="15" thickBot="1">
      <c r="B66" s="937"/>
      <c r="C66" s="121"/>
      <c r="D66" s="121"/>
      <c r="E66" s="121"/>
      <c r="F66" s="121"/>
      <c r="G66" s="927"/>
      <c r="H66" s="927"/>
      <c r="I66" s="927"/>
      <c r="J66" s="927"/>
      <c r="K66" s="1222"/>
      <c r="L66" s="1222"/>
      <c r="M66" s="927"/>
      <c r="N66" s="927"/>
      <c r="O66" s="927"/>
      <c r="P66" s="927"/>
      <c r="Q66" s="927"/>
      <c r="R66" s="927"/>
      <c r="S66" s="927"/>
      <c r="T66" s="927"/>
      <c r="U66" s="927"/>
      <c r="V66" s="927"/>
      <c r="W66" s="927"/>
      <c r="X66" s="927"/>
      <c r="Y66" s="927"/>
      <c r="Z66" s="927"/>
      <c r="AA66" s="927"/>
      <c r="AB66" s="927"/>
      <c r="AC66" s="927"/>
      <c r="AD66" s="927"/>
      <c r="AE66" s="927"/>
      <c r="AF66" s="927"/>
      <c r="AG66" s="927"/>
      <c r="AH66" s="1206" t="s">
        <v>243</v>
      </c>
      <c r="AI66" s="1207"/>
      <c r="AJ66" s="1207"/>
      <c r="AK66" s="1207"/>
      <c r="AL66" s="1207"/>
      <c r="AM66" s="1207"/>
      <c r="AN66" s="1223"/>
      <c r="AO66" s="1223"/>
      <c r="AP66" s="1223"/>
      <c r="AQ66" s="1224"/>
    </row>
    <row r="67" spans="2:43" ht="14" thickBot="1"/>
    <row r="68" spans="2:43">
      <c r="B68" s="114"/>
      <c r="C68" s="115"/>
      <c r="D68" s="115"/>
      <c r="E68" s="115"/>
      <c r="F68" s="115"/>
      <c r="G68" s="115"/>
      <c r="H68" s="115"/>
      <c r="I68" s="115"/>
      <c r="J68" s="115"/>
      <c r="K68" s="115"/>
      <c r="L68" s="115"/>
      <c r="M68" s="115"/>
      <c r="N68" s="115"/>
      <c r="O68" s="122"/>
      <c r="P68" s="115"/>
      <c r="Q68" s="115"/>
      <c r="R68" s="115"/>
      <c r="S68" s="115"/>
      <c r="T68" s="115"/>
      <c r="U68" s="115"/>
      <c r="V68" s="115"/>
      <c r="W68" s="115"/>
      <c r="X68" s="115"/>
      <c r="Y68" s="115"/>
      <c r="Z68" s="115"/>
      <c r="AA68" s="115"/>
      <c r="AB68" s="115"/>
      <c r="AC68" s="115"/>
      <c r="AD68" s="115"/>
      <c r="AE68" s="115"/>
      <c r="AF68" s="115"/>
      <c r="AG68" s="115"/>
      <c r="AH68" s="124"/>
      <c r="AI68" s="125"/>
      <c r="AJ68" s="125"/>
      <c r="AK68" s="125"/>
      <c r="AL68" s="125"/>
      <c r="AM68" s="125"/>
      <c r="AN68" s="125"/>
      <c r="AO68" s="125"/>
      <c r="AP68" s="125"/>
      <c r="AQ68" s="127"/>
    </row>
    <row r="69" spans="2:43" ht="20">
      <c r="B69" s="116"/>
      <c r="C69" s="1037"/>
      <c r="D69" s="117"/>
      <c r="E69" s="1037"/>
      <c r="F69" s="118"/>
      <c r="G69" s="915"/>
      <c r="H69" s="915"/>
      <c r="I69" s="915"/>
      <c r="J69" s="915"/>
      <c r="K69" s="915"/>
      <c r="L69" s="915"/>
      <c r="M69" s="915"/>
      <c r="N69" s="915"/>
      <c r="O69" s="915"/>
      <c r="P69" s="915"/>
      <c r="Q69" s="915"/>
      <c r="R69" s="915"/>
      <c r="S69" s="915"/>
      <c r="T69" s="915"/>
      <c r="U69" s="915"/>
      <c r="V69" s="915"/>
      <c r="W69" s="915"/>
      <c r="X69" s="915"/>
      <c r="Y69" s="915"/>
      <c r="Z69" s="916"/>
      <c r="AA69" s="915"/>
      <c r="AB69" s="915"/>
      <c r="AC69" s="915"/>
      <c r="AD69" s="915"/>
      <c r="AE69" s="915"/>
      <c r="AF69" s="915"/>
      <c r="AG69" s="915"/>
      <c r="AH69" s="126"/>
      <c r="AI69" s="123"/>
      <c r="AJ69" s="123"/>
      <c r="AK69" s="123"/>
      <c r="AL69" s="123"/>
      <c r="AM69" s="123"/>
      <c r="AN69" s="123"/>
      <c r="AO69" s="123"/>
      <c r="AP69" s="123"/>
      <c r="AQ69" s="128"/>
    </row>
    <row r="70" spans="2:43" ht="21" thickBot="1">
      <c r="B70" s="116"/>
      <c r="C70" s="1037"/>
      <c r="D70" s="1037"/>
      <c r="E70" s="1037"/>
      <c r="F70" s="915"/>
      <c r="G70" s="915"/>
      <c r="H70" s="915"/>
      <c r="I70" s="915"/>
      <c r="J70" s="915"/>
      <c r="K70" s="915"/>
      <c r="L70" s="915"/>
      <c r="M70" s="915"/>
      <c r="N70" s="915"/>
      <c r="O70" s="915"/>
      <c r="P70" s="915"/>
      <c r="Q70" s="915"/>
      <c r="R70" s="915"/>
      <c r="S70" s="915"/>
      <c r="T70" s="915"/>
      <c r="U70" s="915"/>
      <c r="V70" s="915"/>
      <c r="W70" s="915"/>
      <c r="X70" s="915"/>
      <c r="Y70" s="915"/>
      <c r="Z70" s="915"/>
      <c r="AA70" s="915"/>
      <c r="AB70" s="915"/>
      <c r="AC70" s="915"/>
      <c r="AD70" s="1037"/>
      <c r="AE70" s="915"/>
      <c r="AF70" s="915"/>
      <c r="AG70" s="915"/>
      <c r="AH70" s="126"/>
      <c r="AI70" s="123"/>
      <c r="AJ70" s="123"/>
      <c r="AK70" s="123"/>
      <c r="AL70" s="123"/>
      <c r="AM70" s="123"/>
      <c r="AN70" s="129"/>
      <c r="AO70" s="129"/>
      <c r="AP70" s="129"/>
      <c r="AQ70" s="934"/>
    </row>
    <row r="71" spans="2:43" ht="21" thickBot="1">
      <c r="B71" s="116"/>
      <c r="C71" s="1037"/>
      <c r="D71" s="1037"/>
      <c r="E71" s="1037"/>
      <c r="F71" s="915"/>
      <c r="G71" s="915"/>
      <c r="H71" s="915"/>
      <c r="I71" s="915"/>
      <c r="J71" s="915"/>
      <c r="K71" s="915"/>
      <c r="L71" s="915"/>
      <c r="M71" s="915"/>
      <c r="N71" s="915"/>
      <c r="O71" s="915"/>
      <c r="P71" s="915"/>
      <c r="Q71" s="915"/>
      <c r="R71" s="915"/>
      <c r="S71" s="915"/>
      <c r="T71" s="915"/>
      <c r="U71" s="915"/>
      <c r="V71" s="915"/>
      <c r="W71" s="915"/>
      <c r="X71" s="915"/>
      <c r="Y71" s="915"/>
      <c r="Z71" s="915"/>
      <c r="AA71" s="915"/>
      <c r="AB71" s="915"/>
      <c r="AC71" s="915"/>
      <c r="AD71" s="1037"/>
      <c r="AE71" s="915"/>
      <c r="AF71" s="915"/>
      <c r="AG71" s="915"/>
      <c r="AH71" s="1240" t="str">
        <f>INPUT!C72&amp;" "&amp;INPUT!M72</f>
        <v xml:space="preserve"> </v>
      </c>
      <c r="AI71" s="1241"/>
      <c r="AJ71" s="1241"/>
      <c r="AK71" s="1241"/>
      <c r="AL71" s="1241"/>
      <c r="AM71" s="1241"/>
      <c r="AN71" s="1223"/>
      <c r="AO71" s="1223"/>
      <c r="AP71" s="1223"/>
      <c r="AQ71" s="1224"/>
    </row>
    <row r="72" spans="2:43" ht="22" thickBot="1">
      <c r="B72" s="116"/>
      <c r="C72" s="1037"/>
      <c r="D72" s="1037"/>
      <c r="E72" s="1037"/>
      <c r="F72" s="935"/>
      <c r="G72" s="935"/>
      <c r="H72" s="935"/>
      <c r="I72" s="935"/>
      <c r="J72" s="935"/>
      <c r="K72" s="935"/>
      <c r="L72" s="935"/>
      <c r="M72" s="935"/>
      <c r="N72" s="935"/>
      <c r="O72" s="935"/>
      <c r="P72" s="935"/>
      <c r="Q72" s="935"/>
      <c r="R72" s="935"/>
      <c r="S72" s="935"/>
      <c r="T72" s="935"/>
      <c r="U72" s="935"/>
      <c r="V72" s="935"/>
      <c r="W72" s="935"/>
      <c r="X72" s="935"/>
      <c r="Y72" s="935"/>
      <c r="Z72" s="935"/>
      <c r="AA72" s="935"/>
      <c r="AB72" s="935"/>
      <c r="AC72" s="915"/>
      <c r="AD72" s="1037"/>
      <c r="AE72" s="915"/>
      <c r="AF72" s="915"/>
      <c r="AG72" s="915"/>
      <c r="AH72" s="1240" t="str">
        <f>INPUT!$C$7&amp;" "&amp;INPUT!$M$7</f>
        <v>Kabupaten Monokwari</v>
      </c>
      <c r="AI72" s="1241"/>
      <c r="AJ72" s="1241"/>
      <c r="AK72" s="1241"/>
      <c r="AL72" s="1241"/>
      <c r="AM72" s="1241"/>
      <c r="AN72" s="1223"/>
      <c r="AO72" s="1223"/>
      <c r="AP72" s="1223"/>
      <c r="AQ72" s="1224"/>
    </row>
    <row r="73" spans="2:43" ht="22" thickBot="1">
      <c r="B73" s="116"/>
      <c r="C73" s="1037"/>
      <c r="D73" s="1037"/>
      <c r="E73" s="119"/>
      <c r="F73" s="935"/>
      <c r="G73" s="935"/>
      <c r="H73" s="935"/>
      <c r="I73" s="935"/>
      <c r="J73" s="935"/>
      <c r="K73" s="935"/>
      <c r="L73" s="935"/>
      <c r="M73" s="935"/>
      <c r="N73" s="935"/>
      <c r="O73" s="935"/>
      <c r="P73" s="935"/>
      <c r="Q73" s="935"/>
      <c r="R73" s="935"/>
      <c r="S73" s="935"/>
      <c r="T73" s="935"/>
      <c r="U73" s="935"/>
      <c r="V73" s="935"/>
      <c r="W73" s="935"/>
      <c r="X73" s="935"/>
      <c r="Y73" s="935"/>
      <c r="Z73" s="935"/>
      <c r="AA73" s="935"/>
      <c r="AB73" s="935"/>
      <c r="AC73" s="915"/>
      <c r="AD73" s="1037"/>
      <c r="AE73" s="915"/>
      <c r="AF73" s="915"/>
      <c r="AG73" s="915"/>
      <c r="AH73" s="1240" t="str">
        <f>INPUT!$C$8&amp;" "&amp;INPUT!$M$8</f>
        <v>Kecamatan aaaaa</v>
      </c>
      <c r="AI73" s="1241"/>
      <c r="AJ73" s="1241"/>
      <c r="AK73" s="1241"/>
      <c r="AL73" s="1241"/>
      <c r="AM73" s="1241"/>
      <c r="AN73" s="1242"/>
      <c r="AO73" s="1242"/>
      <c r="AP73" s="1242"/>
      <c r="AQ73" s="1243"/>
    </row>
    <row r="74" spans="2:43" ht="21">
      <c r="B74" s="116"/>
      <c r="C74" s="1037"/>
      <c r="D74" s="1037"/>
      <c r="E74" s="1037"/>
      <c r="F74" s="935"/>
      <c r="G74" s="935"/>
      <c r="H74" s="935"/>
      <c r="I74" s="935"/>
      <c r="J74" s="935"/>
      <c r="K74" s="935"/>
      <c r="L74" s="935"/>
      <c r="M74" s="935"/>
      <c r="N74" s="935"/>
      <c r="O74" s="935"/>
      <c r="P74" s="935"/>
      <c r="Q74" s="935"/>
      <c r="R74" s="935"/>
      <c r="S74" s="935"/>
      <c r="T74" s="935"/>
      <c r="U74" s="935"/>
      <c r="V74" s="935"/>
      <c r="W74" s="935"/>
      <c r="X74" s="935"/>
      <c r="Y74" s="935"/>
      <c r="Z74" s="935"/>
      <c r="AA74" s="935"/>
      <c r="AB74" s="935"/>
      <c r="AC74" s="915"/>
      <c r="AD74" s="1037"/>
      <c r="AE74" s="915"/>
      <c r="AF74" s="915"/>
      <c r="AG74" s="915"/>
      <c r="AH74" s="1225" t="s">
        <v>236</v>
      </c>
      <c r="AI74" s="1226"/>
      <c r="AJ74" s="1226"/>
      <c r="AK74" s="1226"/>
      <c r="AL74" s="1226"/>
      <c r="AM74" s="1226"/>
      <c r="AN74" s="1244"/>
      <c r="AO74" s="1244"/>
      <c r="AP74" s="1244"/>
      <c r="AQ74" s="1245"/>
    </row>
    <row r="75" spans="2:43" ht="22" thickBot="1">
      <c r="B75" s="116"/>
      <c r="C75" s="1037"/>
      <c r="D75" s="1037"/>
      <c r="E75" s="1037"/>
      <c r="F75" s="935"/>
      <c r="G75" s="935"/>
      <c r="H75" s="935"/>
      <c r="I75" s="935"/>
      <c r="J75" s="935"/>
      <c r="K75" s="935"/>
      <c r="L75" s="935"/>
      <c r="M75" s="935"/>
      <c r="N75" s="935"/>
      <c r="O75" s="935"/>
      <c r="P75" s="935"/>
      <c r="Q75" s="935"/>
      <c r="R75" s="1116"/>
      <c r="S75" s="1116"/>
      <c r="T75" s="1116"/>
      <c r="U75" s="1116"/>
      <c r="V75" s="935"/>
      <c r="W75" s="935"/>
      <c r="X75" s="935"/>
      <c r="Y75" s="935"/>
      <c r="Z75" s="935"/>
      <c r="AA75" s="1111"/>
      <c r="AB75" s="1112"/>
      <c r="AC75" s="1114"/>
      <c r="AD75" s="1111"/>
      <c r="AE75" s="915"/>
      <c r="AF75" s="915"/>
      <c r="AG75" s="915"/>
      <c r="AH75" s="1228" t="str">
        <f>INPUT!$M$9</f>
        <v>bbb</v>
      </c>
      <c r="AI75" s="1229"/>
      <c r="AJ75" s="1229"/>
      <c r="AK75" s="1229"/>
      <c r="AL75" s="1229"/>
      <c r="AM75" s="1229"/>
      <c r="AN75" s="1229"/>
      <c r="AO75" s="1229"/>
      <c r="AP75" s="1229"/>
      <c r="AQ75" s="1230"/>
    </row>
    <row r="76" spans="2:43" ht="21">
      <c r="B76" s="116"/>
      <c r="C76" s="1037"/>
      <c r="D76" s="1037"/>
      <c r="E76" s="1037"/>
      <c r="F76" s="935"/>
      <c r="G76" s="935"/>
      <c r="H76" s="935"/>
      <c r="I76" s="935"/>
      <c r="J76" s="935"/>
      <c r="K76" s="935"/>
      <c r="L76" s="935"/>
      <c r="M76" s="935"/>
      <c r="N76" s="935"/>
      <c r="O76" s="935"/>
      <c r="P76" s="935"/>
      <c r="Q76" s="935"/>
      <c r="R76" s="1116"/>
      <c r="S76" s="1260">
        <f>'Bronjong 1'!$AA$38*100</f>
        <v>800</v>
      </c>
      <c r="T76" s="1260"/>
      <c r="U76" s="1111" t="s">
        <v>696</v>
      </c>
      <c r="V76" s="935"/>
      <c r="W76" s="935"/>
      <c r="X76" s="935"/>
      <c r="Y76" s="935"/>
      <c r="Z76" s="935"/>
      <c r="AA76" s="1111"/>
      <c r="AB76" s="1112"/>
      <c r="AC76" s="1114"/>
      <c r="AD76" s="1111"/>
      <c r="AE76" s="915"/>
      <c r="AF76" s="915"/>
      <c r="AG76" s="915"/>
      <c r="AH76" s="1225" t="s">
        <v>237</v>
      </c>
      <c r="AI76" s="1226"/>
      <c r="AJ76" s="1226"/>
      <c r="AK76" s="1226"/>
      <c r="AL76" s="1226"/>
      <c r="AM76" s="1226"/>
      <c r="AN76" s="1244"/>
      <c r="AO76" s="1244"/>
      <c r="AP76" s="1244"/>
      <c r="AQ76" s="1245"/>
    </row>
    <row r="77" spans="2:43" ht="22" thickBot="1">
      <c r="B77" s="116"/>
      <c r="C77" s="1037"/>
      <c r="D77" s="1037"/>
      <c r="E77" s="1037"/>
      <c r="F77" s="935"/>
      <c r="G77" s="935"/>
      <c r="H77" s="935"/>
      <c r="I77" s="935"/>
      <c r="J77" s="935"/>
      <c r="K77" s="935"/>
      <c r="L77" s="935"/>
      <c r="M77" s="935"/>
      <c r="N77" s="935"/>
      <c r="O77" s="935"/>
      <c r="P77" s="935"/>
      <c r="Q77" s="935"/>
      <c r="R77" s="935"/>
      <c r="S77" s="935"/>
      <c r="T77" s="935"/>
      <c r="U77" s="935"/>
      <c r="V77" s="935"/>
      <c r="W77" s="935"/>
      <c r="X77" s="935"/>
      <c r="Y77" s="935"/>
      <c r="Z77" s="935"/>
      <c r="AA77" s="1111"/>
      <c r="AB77" s="1112"/>
      <c r="AC77" s="1114"/>
      <c r="AD77" s="1111"/>
      <c r="AE77" s="915"/>
      <c r="AF77" s="915"/>
      <c r="AG77" s="915"/>
      <c r="AH77" s="1228" t="str">
        <f>INPUT!$M$19</f>
        <v>Rumah Sehat</v>
      </c>
      <c r="AI77" s="1229"/>
      <c r="AJ77" s="1229"/>
      <c r="AK77" s="1229"/>
      <c r="AL77" s="1229"/>
      <c r="AM77" s="1229"/>
      <c r="AN77" s="1220"/>
      <c r="AO77" s="1220"/>
      <c r="AP77" s="1220"/>
      <c r="AQ77" s="1221"/>
    </row>
    <row r="78" spans="2:43" ht="21">
      <c r="B78" s="116"/>
      <c r="C78" s="1037"/>
      <c r="D78" s="1037"/>
      <c r="E78" s="1037"/>
      <c r="F78" s="935"/>
      <c r="G78" s="935"/>
      <c r="H78" s="935"/>
      <c r="I78" s="935"/>
      <c r="J78" s="935"/>
      <c r="K78" s="935"/>
      <c r="L78" s="935"/>
      <c r="M78" s="935"/>
      <c r="N78" s="935"/>
      <c r="O78" s="935"/>
      <c r="P78" s="935"/>
      <c r="Q78" s="935"/>
      <c r="R78" s="935"/>
      <c r="S78" s="935"/>
      <c r="T78" s="935"/>
      <c r="U78" s="935"/>
      <c r="V78" s="935"/>
      <c r="W78" s="935"/>
      <c r="X78" s="935"/>
      <c r="Y78" s="935"/>
      <c r="Z78" s="935"/>
      <c r="AA78" s="1111"/>
      <c r="AB78" s="1112"/>
      <c r="AC78" s="1114"/>
      <c r="AD78" s="1111"/>
      <c r="AE78" s="915"/>
      <c r="AF78" s="915"/>
      <c r="AG78" s="915"/>
      <c r="AH78" s="1225" t="s">
        <v>127</v>
      </c>
      <c r="AI78" s="1226"/>
      <c r="AJ78" s="1226"/>
      <c r="AK78" s="1226"/>
      <c r="AL78" s="1226"/>
      <c r="AM78" s="1226"/>
      <c r="AN78" s="1226"/>
      <c r="AO78" s="1226"/>
      <c r="AP78" s="1226"/>
      <c r="AQ78" s="1227"/>
    </row>
    <row r="79" spans="2:43" ht="22" thickBot="1">
      <c r="B79" s="116"/>
      <c r="C79" s="1037"/>
      <c r="D79" s="1037"/>
      <c r="E79" s="1037"/>
      <c r="F79" s="935"/>
      <c r="G79" s="935"/>
      <c r="H79" s="935"/>
      <c r="I79" s="935"/>
      <c r="J79" s="935"/>
      <c r="K79" s="935"/>
      <c r="L79" s="935"/>
      <c r="M79" s="935"/>
      <c r="N79" s="935"/>
      <c r="O79" s="935"/>
      <c r="P79" s="935"/>
      <c r="Q79" s="935"/>
      <c r="R79" s="935"/>
      <c r="S79" s="935"/>
      <c r="T79" s="935"/>
      <c r="U79" s="935"/>
      <c r="V79" s="935"/>
      <c r="W79" s="935"/>
      <c r="X79" s="935"/>
      <c r="Y79" s="935"/>
      <c r="Z79" s="935"/>
      <c r="AA79" s="1115"/>
      <c r="AB79" s="1112"/>
      <c r="AC79" s="1114"/>
      <c r="AD79" s="1111"/>
      <c r="AE79" s="915"/>
      <c r="AF79" s="915"/>
      <c r="AG79" s="915"/>
      <c r="AH79" s="1228" t="str">
        <f>INPUT!$M$10</f>
        <v>Dusun…</v>
      </c>
      <c r="AI79" s="1229"/>
      <c r="AJ79" s="1229"/>
      <c r="AK79" s="1229"/>
      <c r="AL79" s="1229"/>
      <c r="AM79" s="1229"/>
      <c r="AN79" s="1229"/>
      <c r="AO79" s="1229"/>
      <c r="AP79" s="1229"/>
      <c r="AQ79" s="1230"/>
    </row>
    <row r="80" spans="2:43" ht="21">
      <c r="B80" s="116"/>
      <c r="C80" s="1037"/>
      <c r="D80" s="1037"/>
      <c r="E80" s="1037"/>
      <c r="F80" s="935"/>
      <c r="G80" s="935"/>
      <c r="H80" s="935"/>
      <c r="I80" s="935"/>
      <c r="J80" s="935"/>
      <c r="K80" s="935"/>
      <c r="L80" s="935"/>
      <c r="M80" s="935"/>
      <c r="N80" s="935"/>
      <c r="O80" s="935"/>
      <c r="P80" s="935"/>
      <c r="Q80" s="935"/>
      <c r="R80" s="935"/>
      <c r="S80" s="935"/>
      <c r="T80" s="935"/>
      <c r="U80" s="935"/>
      <c r="V80" s="935"/>
      <c r="W80" s="935"/>
      <c r="X80" s="935"/>
      <c r="Y80" s="935"/>
      <c r="Z80" s="935"/>
      <c r="AA80" s="935"/>
      <c r="AB80" s="935"/>
      <c r="AC80" s="915"/>
      <c r="AD80" s="1037"/>
      <c r="AE80" s="915"/>
      <c r="AF80" s="915"/>
      <c r="AG80" s="915"/>
      <c r="AH80" s="1225" t="s">
        <v>238</v>
      </c>
      <c r="AI80" s="1226"/>
      <c r="AJ80" s="1226"/>
      <c r="AK80" s="1226"/>
      <c r="AL80" s="1226"/>
      <c r="AM80" s="1226"/>
      <c r="AN80" s="1231"/>
      <c r="AO80" s="1231"/>
      <c r="AP80" s="1231"/>
      <c r="AQ80" s="1232"/>
    </row>
    <row r="81" spans="2:43" ht="22" thickBot="1">
      <c r="B81" s="116"/>
      <c r="C81" s="1037"/>
      <c r="D81" s="1037"/>
      <c r="E81" s="1037"/>
      <c r="F81" s="935"/>
      <c r="G81" s="935"/>
      <c r="H81" s="935"/>
      <c r="I81" s="935"/>
      <c r="J81" s="935"/>
      <c r="K81" s="935"/>
      <c r="L81" s="935"/>
      <c r="M81" s="935"/>
      <c r="N81" s="935"/>
      <c r="O81" s="935"/>
      <c r="P81" s="935"/>
      <c r="Q81" s="935"/>
      <c r="R81" s="935"/>
      <c r="S81" s="935"/>
      <c r="T81" s="935"/>
      <c r="U81" s="935"/>
      <c r="V81" s="935"/>
      <c r="W81" s="935"/>
      <c r="X81" s="935"/>
      <c r="Y81" s="935"/>
      <c r="Z81" s="935"/>
      <c r="AA81" s="935"/>
      <c r="AB81" s="935"/>
      <c r="AC81" s="915"/>
      <c r="AD81" s="1037"/>
      <c r="AE81" s="915"/>
      <c r="AF81" s="915"/>
      <c r="AG81" s="915"/>
      <c r="AH81" s="1233" t="s">
        <v>615</v>
      </c>
      <c r="AI81" s="1234"/>
      <c r="AJ81" s="1234"/>
      <c r="AK81" s="1234"/>
      <c r="AL81" s="1234"/>
      <c r="AM81" s="1234"/>
      <c r="AN81" s="1235"/>
      <c r="AO81" s="1235"/>
      <c r="AP81" s="1235"/>
      <c r="AQ81" s="1236"/>
    </row>
    <row r="82" spans="2:43" ht="22" thickBot="1">
      <c r="B82" s="116"/>
      <c r="C82" s="1037"/>
      <c r="D82" s="1037"/>
      <c r="E82" s="1037"/>
      <c r="F82" s="935"/>
      <c r="G82" s="935"/>
      <c r="H82" s="935"/>
      <c r="I82" s="935"/>
      <c r="J82" s="935"/>
      <c r="K82" s="935"/>
      <c r="L82" s="935"/>
      <c r="M82" s="935"/>
      <c r="N82" s="935"/>
      <c r="O82" s="935"/>
      <c r="P82" s="935"/>
      <c r="Q82" s="935"/>
      <c r="R82" s="935"/>
      <c r="S82" s="935"/>
      <c r="T82" s="935"/>
      <c r="U82" s="935"/>
      <c r="V82" s="935"/>
      <c r="W82" s="935"/>
      <c r="X82" s="935"/>
      <c r="Y82" s="935"/>
      <c r="Z82" s="935"/>
      <c r="AA82" s="935"/>
      <c r="AB82" s="935"/>
      <c r="AC82" s="915"/>
      <c r="AD82" s="1037"/>
      <c r="AE82" s="915"/>
      <c r="AF82" s="915"/>
      <c r="AG82" s="915"/>
      <c r="AH82" s="1206" t="s">
        <v>239</v>
      </c>
      <c r="AI82" s="1207"/>
      <c r="AJ82" s="1207"/>
      <c r="AK82" s="1207"/>
      <c r="AL82" s="1207"/>
      <c r="AM82" s="1207"/>
      <c r="AN82" s="1207"/>
      <c r="AO82" s="1207"/>
      <c r="AP82" s="1207"/>
      <c r="AQ82" s="1208"/>
    </row>
    <row r="83" spans="2:43" ht="21">
      <c r="B83" s="116"/>
      <c r="C83" s="1037"/>
      <c r="D83" s="1037"/>
      <c r="E83" s="1037"/>
      <c r="F83" s="935"/>
      <c r="G83" s="935"/>
      <c r="H83" s="935"/>
      <c r="I83" s="935"/>
      <c r="J83" s="935"/>
      <c r="K83" s="935"/>
      <c r="L83" s="935"/>
      <c r="M83" s="935"/>
      <c r="N83" s="935"/>
      <c r="O83" s="935"/>
      <c r="P83" s="935"/>
      <c r="Q83" s="935"/>
      <c r="R83" s="935"/>
      <c r="S83" s="935"/>
      <c r="T83" s="935"/>
      <c r="U83" s="935"/>
      <c r="V83" s="935"/>
      <c r="W83" s="935"/>
      <c r="X83" s="935"/>
      <c r="Y83" s="935"/>
      <c r="Z83" s="935"/>
      <c r="AA83" s="935"/>
      <c r="AB83" s="935"/>
      <c r="AC83" s="915"/>
      <c r="AD83" s="1037"/>
      <c r="AE83" s="915"/>
      <c r="AF83" s="915"/>
      <c r="AG83" s="915"/>
      <c r="AH83" s="1209" t="s">
        <v>240</v>
      </c>
      <c r="AI83" s="1210"/>
      <c r="AJ83" s="1210"/>
      <c r="AK83" s="1210"/>
      <c r="AL83" s="1210"/>
      <c r="AM83" s="1209" t="s">
        <v>19</v>
      </c>
      <c r="AN83" s="1210"/>
      <c r="AO83" s="1210"/>
      <c r="AP83" s="1210"/>
      <c r="AQ83" s="1211"/>
    </row>
    <row r="84" spans="2:43" ht="21">
      <c r="B84" s="116"/>
      <c r="C84" s="1037"/>
      <c r="D84" s="1037"/>
      <c r="E84" s="1037"/>
      <c r="F84" s="935"/>
      <c r="G84" s="935"/>
      <c r="H84" s="935"/>
      <c r="I84" s="935"/>
      <c r="J84" s="935"/>
      <c r="K84" s="935"/>
      <c r="L84" s="935"/>
      <c r="M84" s="935"/>
      <c r="N84" s="935"/>
      <c r="O84" s="935"/>
      <c r="P84" s="935"/>
      <c r="Q84" s="935"/>
      <c r="R84" s="935"/>
      <c r="S84" s="935"/>
      <c r="T84" s="935"/>
      <c r="U84" s="935"/>
      <c r="V84" s="935"/>
      <c r="W84" s="935"/>
      <c r="X84" s="935"/>
      <c r="Y84" s="935"/>
      <c r="Z84" s="935"/>
      <c r="AA84" s="935"/>
      <c r="AB84" s="935"/>
      <c r="AC84" s="915"/>
      <c r="AD84" s="1037"/>
      <c r="AE84" s="915"/>
      <c r="AF84" s="915"/>
      <c r="AG84" s="915"/>
      <c r="AH84" s="587"/>
      <c r="AI84" s="588"/>
      <c r="AJ84" s="588"/>
      <c r="AK84" s="588"/>
      <c r="AL84" s="588"/>
      <c r="AM84" s="587"/>
      <c r="AN84" s="588"/>
      <c r="AO84" s="588"/>
      <c r="AP84" s="588"/>
      <c r="AQ84" s="589"/>
    </row>
    <row r="85" spans="2:43" ht="21">
      <c r="B85" s="116"/>
      <c r="C85" s="1037"/>
      <c r="D85" s="1037"/>
      <c r="E85" s="1037"/>
      <c r="F85" s="935"/>
      <c r="G85" s="935"/>
      <c r="H85" s="935"/>
      <c r="I85" s="935"/>
      <c r="J85" s="935"/>
      <c r="K85" s="935"/>
      <c r="L85" s="935"/>
      <c r="M85" s="935"/>
      <c r="N85" s="935"/>
      <c r="O85" s="935"/>
      <c r="P85" s="935"/>
      <c r="Q85" s="935"/>
      <c r="R85" s="935"/>
      <c r="S85" s="935"/>
      <c r="T85" s="935"/>
      <c r="U85" s="935"/>
      <c r="V85" s="935"/>
      <c r="W85" s="935"/>
      <c r="X85" s="935"/>
      <c r="Y85" s="935"/>
      <c r="Z85" s="935"/>
      <c r="AA85" s="935"/>
      <c r="AB85" s="935"/>
      <c r="AC85" s="915"/>
      <c r="AD85" s="1037"/>
      <c r="AE85" s="915"/>
      <c r="AF85" s="915"/>
      <c r="AG85" s="915"/>
      <c r="AH85" s="587"/>
      <c r="AI85" s="588"/>
      <c r="AJ85" s="588"/>
      <c r="AK85" s="588"/>
      <c r="AL85" s="588"/>
      <c r="AM85" s="587"/>
      <c r="AN85" s="588"/>
      <c r="AO85" s="588"/>
      <c r="AP85" s="588"/>
      <c r="AQ85" s="589"/>
    </row>
    <row r="86" spans="2:43" ht="22" thickBot="1">
      <c r="B86" s="120"/>
      <c r="C86" s="1037"/>
      <c r="D86" s="1037"/>
      <c r="E86" s="1037"/>
      <c r="F86" s="935"/>
      <c r="G86" s="935"/>
      <c r="H86" s="935"/>
      <c r="I86" s="935"/>
      <c r="J86" s="935"/>
      <c r="K86" s="935"/>
      <c r="L86" s="935"/>
      <c r="M86" s="935"/>
      <c r="N86" s="935"/>
      <c r="O86" s="935"/>
      <c r="P86" s="935"/>
      <c r="Q86" s="935"/>
      <c r="R86" s="935"/>
      <c r="S86" s="935"/>
      <c r="T86" s="935"/>
      <c r="U86" s="935"/>
      <c r="V86" s="935"/>
      <c r="W86" s="935"/>
      <c r="X86" s="935"/>
      <c r="Y86" s="935"/>
      <c r="Z86" s="935"/>
      <c r="AA86" s="935"/>
      <c r="AB86" s="935"/>
      <c r="AC86" s="915"/>
      <c r="AD86" s="1037"/>
      <c r="AE86" s="915"/>
      <c r="AF86" s="915"/>
      <c r="AG86" s="915"/>
      <c r="AH86" s="1237" t="str">
        <f>INPUT!$M$16</f>
        <v>Supriono</v>
      </c>
      <c r="AI86" s="1238"/>
      <c r="AJ86" s="1238"/>
      <c r="AK86" s="1238"/>
      <c r="AL86" s="1238"/>
      <c r="AM86" s="1237" t="str">
        <f>INPUT!$M$15</f>
        <v>Sujito</v>
      </c>
      <c r="AN86" s="1238"/>
      <c r="AO86" s="1238"/>
      <c r="AP86" s="1238"/>
      <c r="AQ86" s="1239"/>
    </row>
    <row r="87" spans="2:43" ht="22" thickBot="1">
      <c r="B87" s="116"/>
      <c r="C87" s="1037"/>
      <c r="D87" s="1037"/>
      <c r="E87" s="1037"/>
      <c r="F87" s="935"/>
      <c r="G87" s="935"/>
      <c r="H87" s="935"/>
      <c r="I87" s="935"/>
      <c r="J87" s="935"/>
      <c r="K87" s="935"/>
      <c r="L87" s="935"/>
      <c r="M87" s="935"/>
      <c r="N87" s="935"/>
      <c r="O87" s="935"/>
      <c r="P87" s="935"/>
      <c r="Q87" s="935"/>
      <c r="R87" s="935"/>
      <c r="S87" s="935"/>
      <c r="T87" s="935"/>
      <c r="U87" s="935"/>
      <c r="V87" s="935"/>
      <c r="W87" s="935"/>
      <c r="X87" s="935"/>
      <c r="Y87" s="935"/>
      <c r="Z87" s="935"/>
      <c r="AA87" s="935"/>
      <c r="AB87" s="935"/>
      <c r="AC87" s="915"/>
      <c r="AD87" s="1037"/>
      <c r="AE87" s="915"/>
      <c r="AF87" s="915"/>
      <c r="AG87" s="915"/>
      <c r="AH87" s="1206" t="s">
        <v>241</v>
      </c>
      <c r="AI87" s="1207"/>
      <c r="AJ87" s="1207"/>
      <c r="AK87" s="1207"/>
      <c r="AL87" s="1207"/>
      <c r="AM87" s="1207"/>
      <c r="AN87" s="1207"/>
      <c r="AO87" s="1207"/>
      <c r="AP87" s="1207"/>
      <c r="AQ87" s="1208"/>
    </row>
    <row r="88" spans="2:43" ht="20">
      <c r="B88" s="116"/>
      <c r="C88" s="1037"/>
      <c r="D88" s="1037"/>
      <c r="E88" s="1037"/>
      <c r="F88" s="915"/>
      <c r="G88" s="915"/>
      <c r="H88" s="915"/>
      <c r="I88" s="915"/>
      <c r="J88" s="915"/>
      <c r="K88" s="915"/>
      <c r="L88" s="915"/>
      <c r="M88" s="915"/>
      <c r="N88" s="915"/>
      <c r="O88" s="915"/>
      <c r="P88" s="915"/>
      <c r="Q88" s="915"/>
      <c r="R88" s="915"/>
      <c r="S88" s="915"/>
      <c r="T88" s="915"/>
      <c r="U88" s="915"/>
      <c r="V88" s="915"/>
      <c r="W88" s="915"/>
      <c r="X88" s="915"/>
      <c r="Y88" s="915"/>
      <c r="Z88" s="915"/>
      <c r="AA88" s="915"/>
      <c r="AB88" s="915"/>
      <c r="AC88" s="915"/>
      <c r="AD88" s="1037"/>
      <c r="AE88" s="915"/>
      <c r="AF88" s="915"/>
      <c r="AG88" s="915"/>
      <c r="AH88" s="1209" t="str">
        <f>INPUT!$C$14</f>
        <v>Tenaga Ahli Teknik</v>
      </c>
      <c r="AI88" s="1210"/>
      <c r="AJ88" s="1210"/>
      <c r="AK88" s="1210"/>
      <c r="AL88" s="1210"/>
      <c r="AM88" s="1210"/>
      <c r="AN88" s="1210"/>
      <c r="AO88" s="1210"/>
      <c r="AP88" s="1210"/>
      <c r="AQ88" s="1211"/>
    </row>
    <row r="89" spans="2:43" ht="20">
      <c r="B89" s="116"/>
      <c r="C89" s="1037"/>
      <c r="D89" s="1037"/>
      <c r="E89" s="119"/>
      <c r="F89" s="917"/>
      <c r="G89" s="918"/>
      <c r="H89" s="919"/>
      <c r="I89" s="915"/>
      <c r="J89" s="915"/>
      <c r="K89" s="915"/>
      <c r="L89" s="915"/>
      <c r="M89" s="915"/>
      <c r="N89" s="915"/>
      <c r="O89" s="915"/>
      <c r="P89" s="930"/>
      <c r="Q89" s="930"/>
      <c r="R89" s="915"/>
      <c r="S89" s="915"/>
      <c r="T89" s="915"/>
      <c r="U89" s="915"/>
      <c r="V89" s="915"/>
      <c r="W89" s="915"/>
      <c r="X89" s="919"/>
      <c r="Y89" s="918"/>
      <c r="Z89" s="917"/>
      <c r="AA89" s="917"/>
      <c r="AB89" s="915"/>
      <c r="AC89" s="915"/>
      <c r="AD89" s="1037"/>
      <c r="AE89" s="915"/>
      <c r="AF89" s="915"/>
      <c r="AG89" s="915"/>
      <c r="AH89" s="587"/>
      <c r="AI89" s="588"/>
      <c r="AJ89" s="588"/>
      <c r="AK89" s="588"/>
      <c r="AL89" s="588"/>
      <c r="AM89" s="588"/>
      <c r="AN89" s="588"/>
      <c r="AO89" s="588"/>
      <c r="AP89" s="588"/>
      <c r="AQ89" s="589"/>
    </row>
    <row r="90" spans="2:43" ht="20">
      <c r="B90" s="116"/>
      <c r="C90" s="1037"/>
      <c r="D90" s="1037"/>
      <c r="E90" s="1037"/>
      <c r="F90" s="915"/>
      <c r="G90" s="915"/>
      <c r="H90" s="915"/>
      <c r="I90" s="915"/>
      <c r="J90" s="915"/>
      <c r="K90" s="915"/>
      <c r="L90" s="915"/>
      <c r="M90" s="915"/>
      <c r="N90" s="915"/>
      <c r="O90" s="915"/>
      <c r="P90" s="930"/>
      <c r="Q90" s="930"/>
      <c r="R90" s="915"/>
      <c r="S90" s="915"/>
      <c r="T90" s="915"/>
      <c r="U90" s="915"/>
      <c r="V90" s="915"/>
      <c r="W90" s="915"/>
      <c r="X90" s="915"/>
      <c r="Y90" s="915"/>
      <c r="Z90" s="915"/>
      <c r="AA90" s="915"/>
      <c r="AB90" s="915"/>
      <c r="AC90" s="915"/>
      <c r="AD90" s="1037"/>
      <c r="AE90" s="915"/>
      <c r="AF90" s="915"/>
      <c r="AG90" s="915"/>
      <c r="AH90" s="587"/>
      <c r="AI90" s="588"/>
      <c r="AJ90" s="588"/>
      <c r="AK90" s="588"/>
      <c r="AL90" s="588"/>
      <c r="AM90" s="588"/>
      <c r="AN90" s="588"/>
      <c r="AO90" s="588"/>
      <c r="AP90" s="588"/>
      <c r="AQ90" s="589"/>
    </row>
    <row r="91" spans="2:43" ht="20">
      <c r="B91" s="116"/>
      <c r="C91" s="1037"/>
      <c r="D91" s="1037"/>
      <c r="E91" s="1037"/>
      <c r="F91" s="915"/>
      <c r="G91" s="915"/>
      <c r="H91" s="915"/>
      <c r="I91" s="920"/>
      <c r="J91" s="920"/>
      <c r="K91" s="920"/>
      <c r="L91" s="920"/>
      <c r="M91" s="920"/>
      <c r="N91" s="915"/>
      <c r="O91" s="915"/>
      <c r="P91" s="915"/>
      <c r="Q91" s="915"/>
      <c r="R91" s="920"/>
      <c r="S91" s="920"/>
      <c r="T91" s="920"/>
      <c r="U91" s="920"/>
      <c r="V91" s="920"/>
      <c r="W91" s="915"/>
      <c r="X91" s="915"/>
      <c r="Y91" s="915"/>
      <c r="Z91" s="915"/>
      <c r="AA91" s="915"/>
      <c r="AB91" s="915"/>
      <c r="AC91" s="915"/>
      <c r="AD91" s="1037"/>
      <c r="AE91" s="915"/>
      <c r="AF91" s="915"/>
      <c r="AG91" s="915"/>
      <c r="AH91" s="587"/>
      <c r="AI91" s="588"/>
      <c r="AJ91" s="588"/>
      <c r="AK91" s="588"/>
      <c r="AL91" s="588"/>
      <c r="AM91" s="588"/>
      <c r="AN91" s="588"/>
      <c r="AO91" s="588"/>
      <c r="AP91" s="588"/>
      <c r="AQ91" s="589"/>
    </row>
    <row r="92" spans="2:43" ht="21" thickBot="1">
      <c r="B92" s="116"/>
      <c r="C92" s="1037"/>
      <c r="D92" s="1037"/>
      <c r="E92" s="1037"/>
      <c r="F92" s="915"/>
      <c r="G92" s="915"/>
      <c r="H92" s="915"/>
      <c r="I92" s="915"/>
      <c r="J92" s="915"/>
      <c r="K92" s="915"/>
      <c r="L92" s="915"/>
      <c r="M92" s="915"/>
      <c r="N92" s="915"/>
      <c r="O92" s="915"/>
      <c r="P92" s="915"/>
      <c r="Q92" s="915"/>
      <c r="R92" s="915"/>
      <c r="S92" s="915"/>
      <c r="T92" s="915"/>
      <c r="U92" s="915"/>
      <c r="V92" s="915"/>
      <c r="W92" s="915"/>
      <c r="X92" s="915"/>
      <c r="Y92" s="915"/>
      <c r="Z92" s="915"/>
      <c r="AA92" s="915"/>
      <c r="AB92" s="915"/>
      <c r="AC92" s="915"/>
      <c r="AD92" s="1037"/>
      <c r="AE92" s="915"/>
      <c r="AF92" s="915"/>
      <c r="AG92" s="915"/>
      <c r="AH92" s="1212" t="s">
        <v>18</v>
      </c>
      <c r="AI92" s="1213"/>
      <c r="AJ92" s="1213"/>
      <c r="AK92" s="1213"/>
      <c r="AL92" s="1213"/>
      <c r="AM92" s="1213"/>
      <c r="AN92" s="1213"/>
      <c r="AO92" s="1213"/>
      <c r="AP92" s="1213"/>
      <c r="AQ92" s="1214"/>
    </row>
    <row r="93" spans="2:43" ht="21" thickBot="1">
      <c r="B93" s="116"/>
      <c r="C93" s="1037"/>
      <c r="D93" s="1037"/>
      <c r="E93" s="1037"/>
      <c r="F93" s="915"/>
      <c r="G93" s="915"/>
      <c r="H93" s="915"/>
      <c r="I93" s="915"/>
      <c r="J93" s="915"/>
      <c r="K93" s="921"/>
      <c r="L93" s="915"/>
      <c r="M93" s="915"/>
      <c r="N93" s="915"/>
      <c r="O93" s="915"/>
      <c r="P93" s="915"/>
      <c r="Q93" s="931"/>
      <c r="R93" s="931"/>
      <c r="S93" s="922"/>
      <c r="T93" s="922"/>
      <c r="U93" s="923"/>
      <c r="V93" s="915"/>
      <c r="W93" s="915"/>
      <c r="X93" s="915"/>
      <c r="Y93" s="915"/>
      <c r="Z93" s="915"/>
      <c r="AA93" s="915"/>
      <c r="AB93" s="915"/>
      <c r="AC93" s="915"/>
      <c r="AD93" s="1037"/>
      <c r="AE93" s="915"/>
      <c r="AF93" s="915"/>
      <c r="AG93" s="915"/>
      <c r="AH93" s="1206" t="s">
        <v>242</v>
      </c>
      <c r="AI93" s="1207"/>
      <c r="AJ93" s="1207"/>
      <c r="AK93" s="1207"/>
      <c r="AL93" s="1207"/>
      <c r="AM93" s="1207"/>
      <c r="AN93" s="1207"/>
      <c r="AO93" s="1207"/>
      <c r="AP93" s="1207"/>
      <c r="AQ93" s="1208"/>
    </row>
    <row r="94" spans="2:43" ht="20">
      <c r="B94" s="116"/>
      <c r="C94" s="1037"/>
      <c r="D94" s="1037"/>
      <c r="E94" s="1037"/>
      <c r="F94" s="915"/>
      <c r="G94" s="915"/>
      <c r="H94" s="915"/>
      <c r="I94" s="915"/>
      <c r="J94" s="915"/>
      <c r="K94" s="915"/>
      <c r="L94" s="915"/>
      <c r="M94" s="915"/>
      <c r="N94" s="915"/>
      <c r="O94" s="915"/>
      <c r="P94" s="924"/>
      <c r="Q94" s="915"/>
      <c r="R94" s="915"/>
      <c r="S94" s="915"/>
      <c r="T94" s="915"/>
      <c r="U94" s="915"/>
      <c r="V94" s="915"/>
      <c r="W94" s="915"/>
      <c r="X94" s="915"/>
      <c r="Y94" s="915"/>
      <c r="Z94" s="915"/>
      <c r="AA94" s="915"/>
      <c r="AB94" s="915"/>
      <c r="AC94" s="915"/>
      <c r="AD94" s="1037"/>
      <c r="AE94" s="915"/>
      <c r="AF94" s="915"/>
      <c r="AG94" s="915"/>
      <c r="AH94" s="1209" t="str">
        <f>INPUT!$C$13</f>
        <v>Kepala Desa</v>
      </c>
      <c r="AI94" s="1210"/>
      <c r="AJ94" s="1210"/>
      <c r="AK94" s="1210"/>
      <c r="AL94" s="1210"/>
      <c r="AM94" s="1210"/>
      <c r="AN94" s="1210"/>
      <c r="AO94" s="1210"/>
      <c r="AP94" s="1210"/>
      <c r="AQ94" s="1211"/>
    </row>
    <row r="95" spans="2:43" ht="20">
      <c r="B95" s="116"/>
      <c r="C95" s="1037"/>
      <c r="D95" s="1037"/>
      <c r="E95" s="1037"/>
      <c r="F95" s="915"/>
      <c r="G95" s="915"/>
      <c r="H95" s="915"/>
      <c r="I95" s="915"/>
      <c r="J95" s="915"/>
      <c r="K95" s="915"/>
      <c r="L95" s="915"/>
      <c r="M95" s="915"/>
      <c r="N95" s="915"/>
      <c r="O95" s="915"/>
      <c r="P95" s="915"/>
      <c r="Q95" s="915"/>
      <c r="R95" s="915"/>
      <c r="S95" s="915"/>
      <c r="T95" s="915"/>
      <c r="U95" s="915"/>
      <c r="V95" s="915"/>
      <c r="W95" s="915"/>
      <c r="X95" s="915"/>
      <c r="Y95" s="915"/>
      <c r="Z95" s="915"/>
      <c r="AA95" s="915"/>
      <c r="AB95" s="915"/>
      <c r="AC95" s="915"/>
      <c r="AD95" s="1037"/>
      <c r="AE95" s="915"/>
      <c r="AF95" s="915"/>
      <c r="AG95" s="915"/>
      <c r="AH95" s="587"/>
      <c r="AI95" s="588"/>
      <c r="AJ95" s="588"/>
      <c r="AK95" s="588"/>
      <c r="AL95" s="588"/>
      <c r="AM95" s="588"/>
      <c r="AN95" s="588"/>
      <c r="AO95" s="588"/>
      <c r="AP95" s="588"/>
      <c r="AQ95" s="589"/>
    </row>
    <row r="96" spans="2:43" ht="20">
      <c r="B96" s="116"/>
      <c r="C96" s="1037"/>
      <c r="D96" s="1037"/>
      <c r="E96" s="1037"/>
      <c r="F96" s="915"/>
      <c r="G96" s="915"/>
      <c r="H96" s="915"/>
      <c r="I96" s="915"/>
      <c r="J96" s="915"/>
      <c r="K96" s="915"/>
      <c r="L96" s="915"/>
      <c r="M96" s="915"/>
      <c r="N96" s="915"/>
      <c r="O96" s="915"/>
      <c r="P96" s="915"/>
      <c r="Q96" s="915"/>
      <c r="R96" s="915"/>
      <c r="S96" s="915"/>
      <c r="T96" s="915"/>
      <c r="U96" s="915"/>
      <c r="V96" s="915"/>
      <c r="W96" s="915"/>
      <c r="X96" s="915"/>
      <c r="Y96" s="915"/>
      <c r="Z96" s="915"/>
      <c r="AA96" s="915"/>
      <c r="AB96" s="915"/>
      <c r="AC96" s="936"/>
      <c r="AD96" s="1037"/>
      <c r="AE96" s="923"/>
      <c r="AF96" s="915"/>
      <c r="AG96" s="915"/>
      <c r="AH96" s="587"/>
      <c r="AI96" s="588"/>
      <c r="AJ96" s="588"/>
      <c r="AK96" s="588"/>
      <c r="AL96" s="588"/>
      <c r="AM96" s="588"/>
      <c r="AN96" s="588"/>
      <c r="AO96" s="588"/>
      <c r="AP96" s="588"/>
      <c r="AQ96" s="589"/>
    </row>
    <row r="97" spans="2:43" ht="20">
      <c r="B97" s="116"/>
      <c r="C97" s="1037"/>
      <c r="D97" s="1037"/>
      <c r="E97" s="1037"/>
      <c r="F97" s="915"/>
      <c r="G97" s="915"/>
      <c r="H97" s="915"/>
      <c r="I97" s="915"/>
      <c r="J97" s="915"/>
      <c r="K97" s="915"/>
      <c r="L97" s="915"/>
      <c r="M97" s="915"/>
      <c r="N97" s="915"/>
      <c r="O97" s="915"/>
      <c r="P97" s="915"/>
      <c r="Q97" s="915"/>
      <c r="R97" s="915"/>
      <c r="S97" s="915"/>
      <c r="T97" s="915"/>
      <c r="U97" s="915"/>
      <c r="V97" s="915"/>
      <c r="W97" s="915"/>
      <c r="X97" s="915"/>
      <c r="Y97" s="915"/>
      <c r="Z97" s="915"/>
      <c r="AA97" s="915"/>
      <c r="AB97" s="915"/>
      <c r="AC97" s="915"/>
      <c r="AD97" s="1037"/>
      <c r="AE97" s="915"/>
      <c r="AF97" s="915"/>
      <c r="AG97" s="915"/>
      <c r="AH97" s="1215" t="str">
        <f>INPUT!$M$13</f>
        <v>Ulfa Hidayah,SE</v>
      </c>
      <c r="AI97" s="1216"/>
      <c r="AJ97" s="1216"/>
      <c r="AK97" s="1216"/>
      <c r="AL97" s="1216"/>
      <c r="AM97" s="1216"/>
      <c r="AN97" s="1216"/>
      <c r="AO97" s="1216"/>
      <c r="AP97" s="1216"/>
      <c r="AQ97" s="1217"/>
    </row>
    <row r="98" spans="2:43" ht="21" thickBot="1">
      <c r="B98" s="116"/>
      <c r="C98" s="1037"/>
      <c r="D98" s="1037"/>
      <c r="E98" s="1037"/>
      <c r="F98" s="915"/>
      <c r="G98" s="915"/>
      <c r="H98" s="915"/>
      <c r="I98" s="915"/>
      <c r="J98" s="915"/>
      <c r="K98" s="915"/>
      <c r="L98" s="915"/>
      <c r="M98" s="915"/>
      <c r="N98" s="925"/>
      <c r="O98" s="926"/>
      <c r="P98" s="926"/>
      <c r="Q98" s="926"/>
      <c r="R98" s="932"/>
      <c r="S98" s="933"/>
      <c r="T98" s="926"/>
      <c r="U98" s="915"/>
      <c r="V98" s="915"/>
      <c r="W98" s="915"/>
      <c r="X98" s="915"/>
      <c r="Y98" s="915"/>
      <c r="Z98" s="915"/>
      <c r="AA98" s="915"/>
      <c r="AB98" s="915"/>
      <c r="AC98" s="915"/>
      <c r="AD98" s="1037"/>
      <c r="AE98" s="915"/>
      <c r="AF98" s="915"/>
      <c r="AG98" s="915"/>
      <c r="AH98" s="1218"/>
      <c r="AI98" s="1219"/>
      <c r="AJ98" s="1219"/>
      <c r="AK98" s="1219"/>
      <c r="AL98" s="1219"/>
      <c r="AM98" s="1219"/>
      <c r="AN98" s="1220"/>
      <c r="AO98" s="1220"/>
      <c r="AP98" s="1220"/>
      <c r="AQ98" s="1221"/>
    </row>
    <row r="99" spans="2:43" ht="15" thickBot="1">
      <c r="B99" s="937"/>
      <c r="C99" s="121"/>
      <c r="D99" s="121"/>
      <c r="E99" s="121"/>
      <c r="F99" s="121"/>
      <c r="G99" s="927"/>
      <c r="H99" s="927"/>
      <c r="I99" s="927"/>
      <c r="J99" s="927"/>
      <c r="K99" s="1222"/>
      <c r="L99" s="1222"/>
      <c r="M99" s="927"/>
      <c r="N99" s="927"/>
      <c r="O99" s="927"/>
      <c r="P99" s="927"/>
      <c r="Q99" s="927"/>
      <c r="R99" s="927"/>
      <c r="S99" s="927"/>
      <c r="T99" s="927"/>
      <c r="U99" s="927"/>
      <c r="V99" s="927"/>
      <c r="W99" s="927"/>
      <c r="X99" s="927"/>
      <c r="Y99" s="927"/>
      <c r="Z99" s="927"/>
      <c r="AA99" s="927"/>
      <c r="AB99" s="927"/>
      <c r="AC99" s="927"/>
      <c r="AD99" s="927"/>
      <c r="AE99" s="927"/>
      <c r="AF99" s="927"/>
      <c r="AG99" s="927"/>
      <c r="AH99" s="1206" t="s">
        <v>243</v>
      </c>
      <c r="AI99" s="1207"/>
      <c r="AJ99" s="1207"/>
      <c r="AK99" s="1207"/>
      <c r="AL99" s="1207"/>
      <c r="AM99" s="1207"/>
      <c r="AN99" s="1223"/>
      <c r="AO99" s="1223"/>
      <c r="AP99" s="1223"/>
      <c r="AQ99" s="1224"/>
    </row>
    <row r="100" spans="2:43" ht="14" thickBot="1"/>
    <row r="101" spans="2:43">
      <c r="B101" s="114"/>
      <c r="C101" s="115"/>
      <c r="D101" s="115"/>
      <c r="E101" s="115"/>
      <c r="F101" s="115"/>
      <c r="G101" s="115"/>
      <c r="H101" s="115"/>
      <c r="I101" s="115"/>
      <c r="J101" s="115"/>
      <c r="K101" s="115"/>
      <c r="L101" s="115"/>
      <c r="M101" s="115"/>
      <c r="N101" s="115"/>
      <c r="O101" s="122"/>
      <c r="P101" s="115"/>
      <c r="Q101" s="115"/>
      <c r="R101" s="115"/>
      <c r="S101" s="115"/>
      <c r="T101" s="115"/>
      <c r="U101" s="115"/>
      <c r="V101" s="115"/>
      <c r="W101" s="115"/>
      <c r="X101" s="115"/>
      <c r="Y101" s="115"/>
      <c r="Z101" s="115"/>
      <c r="AA101" s="115"/>
      <c r="AB101" s="115"/>
      <c r="AC101" s="115"/>
      <c r="AD101" s="115"/>
      <c r="AE101" s="115"/>
      <c r="AF101" s="115"/>
      <c r="AG101" s="115"/>
      <c r="AH101" s="124"/>
      <c r="AI101" s="125"/>
      <c r="AJ101" s="125"/>
      <c r="AK101" s="125"/>
      <c r="AL101" s="125"/>
      <c r="AM101" s="125"/>
      <c r="AN101" s="125"/>
      <c r="AO101" s="125"/>
      <c r="AP101" s="125"/>
      <c r="AQ101" s="127"/>
    </row>
    <row r="102" spans="2:43" ht="20">
      <c r="B102" s="116"/>
      <c r="C102" s="1037"/>
      <c r="D102" s="117"/>
      <c r="E102" s="1037"/>
      <c r="F102" s="118"/>
      <c r="G102" s="915"/>
      <c r="H102" s="915"/>
      <c r="I102" s="915"/>
      <c r="J102" s="915"/>
      <c r="K102" s="915"/>
      <c r="L102" s="915"/>
      <c r="M102" s="915"/>
      <c r="N102" s="915"/>
      <c r="O102" s="915"/>
      <c r="P102" s="915"/>
      <c r="Q102" s="915"/>
      <c r="R102" s="915"/>
      <c r="S102" s="915"/>
      <c r="T102" s="915"/>
      <c r="U102" s="915"/>
      <c r="V102" s="915"/>
      <c r="W102" s="915"/>
      <c r="X102" s="915"/>
      <c r="Y102" s="915"/>
      <c r="Z102" s="916"/>
      <c r="AA102" s="915"/>
      <c r="AB102" s="915"/>
      <c r="AC102" s="915"/>
      <c r="AD102" s="915"/>
      <c r="AE102" s="915"/>
      <c r="AF102" s="915"/>
      <c r="AG102" s="915"/>
      <c r="AH102" s="126"/>
      <c r="AI102" s="123"/>
      <c r="AJ102" s="123"/>
      <c r="AK102" s="123"/>
      <c r="AL102" s="123"/>
      <c r="AM102" s="123"/>
      <c r="AN102" s="123"/>
      <c r="AO102" s="123"/>
      <c r="AP102" s="123"/>
      <c r="AQ102" s="128"/>
    </row>
    <row r="103" spans="2:43" ht="21" thickBot="1">
      <c r="B103" s="116"/>
      <c r="C103" s="1037"/>
      <c r="D103" s="1037"/>
      <c r="E103" s="1037"/>
      <c r="F103" s="915"/>
      <c r="G103" s="915"/>
      <c r="H103" s="915"/>
      <c r="I103" s="915"/>
      <c r="J103" s="915"/>
      <c r="K103" s="915"/>
      <c r="L103" s="915"/>
      <c r="M103" s="915"/>
      <c r="N103" s="915"/>
      <c r="O103" s="915"/>
      <c r="P103" s="915"/>
      <c r="Q103" s="915"/>
      <c r="R103" s="915"/>
      <c r="S103" s="915"/>
      <c r="T103" s="915"/>
      <c r="U103" s="915"/>
      <c r="V103" s="915"/>
      <c r="W103" s="915"/>
      <c r="X103" s="915"/>
      <c r="Y103" s="915"/>
      <c r="Z103" s="915"/>
      <c r="AA103" s="915"/>
      <c r="AB103" s="915"/>
      <c r="AC103" s="915"/>
      <c r="AD103" s="1037"/>
      <c r="AE103" s="915"/>
      <c r="AF103" s="915"/>
      <c r="AG103" s="915"/>
      <c r="AH103" s="126"/>
      <c r="AI103" s="123"/>
      <c r="AJ103" s="123"/>
      <c r="AK103" s="123"/>
      <c r="AL103" s="123"/>
      <c r="AM103" s="123"/>
      <c r="AN103" s="129"/>
      <c r="AO103" s="129"/>
      <c r="AP103" s="129"/>
      <c r="AQ103" s="934"/>
    </row>
    <row r="104" spans="2:43" ht="21" thickBot="1">
      <c r="B104" s="116"/>
      <c r="C104" s="1037"/>
      <c r="D104" s="1037"/>
      <c r="E104" s="1037"/>
      <c r="F104" s="915"/>
      <c r="G104" s="915"/>
      <c r="H104" s="915"/>
      <c r="I104" s="915"/>
      <c r="J104" s="915"/>
      <c r="K104" s="915"/>
      <c r="L104" s="915"/>
      <c r="M104" s="915"/>
      <c r="N104" s="915"/>
      <c r="O104" s="915"/>
      <c r="P104" s="915"/>
      <c r="Q104" s="915"/>
      <c r="R104" s="915"/>
      <c r="S104" s="915"/>
      <c r="T104" s="915"/>
      <c r="U104" s="915"/>
      <c r="V104" s="915"/>
      <c r="W104" s="915"/>
      <c r="X104" s="915"/>
      <c r="Y104" s="915"/>
      <c r="Z104" s="915"/>
      <c r="AA104" s="915"/>
      <c r="AB104" s="915"/>
      <c r="AC104" s="915"/>
      <c r="AD104" s="1037"/>
      <c r="AE104" s="915"/>
      <c r="AF104" s="915"/>
      <c r="AG104" s="915"/>
      <c r="AH104" s="1240" t="str">
        <f>INPUT!C105&amp;" "&amp;INPUT!M105</f>
        <v xml:space="preserve"> </v>
      </c>
      <c r="AI104" s="1241"/>
      <c r="AJ104" s="1241"/>
      <c r="AK104" s="1241"/>
      <c r="AL104" s="1241"/>
      <c r="AM104" s="1241"/>
      <c r="AN104" s="1223"/>
      <c r="AO104" s="1223"/>
      <c r="AP104" s="1223"/>
      <c r="AQ104" s="1224"/>
    </row>
    <row r="105" spans="2:43" ht="22" thickBot="1">
      <c r="B105" s="116"/>
      <c r="C105" s="1037"/>
      <c r="D105" s="1037"/>
      <c r="E105" s="118" t="s">
        <v>695</v>
      </c>
      <c r="F105" s="935"/>
      <c r="G105" s="935"/>
      <c r="H105" s="935"/>
      <c r="I105" s="935"/>
      <c r="J105" s="935"/>
      <c r="K105" s="935"/>
      <c r="L105" s="935"/>
      <c r="M105" s="935"/>
      <c r="N105" s="935"/>
      <c r="O105" s="935"/>
      <c r="P105" s="935"/>
      <c r="Q105" s="935"/>
      <c r="R105" s="935"/>
      <c r="S105" s="935"/>
      <c r="T105" s="935"/>
      <c r="U105" s="935"/>
      <c r="V105" s="935"/>
      <c r="W105" s="935"/>
      <c r="X105" s="935"/>
      <c r="Y105" s="935"/>
      <c r="Z105" s="935"/>
      <c r="AA105" s="935"/>
      <c r="AB105" s="935"/>
      <c r="AC105" s="915"/>
      <c r="AD105" s="1037"/>
      <c r="AE105" s="915"/>
      <c r="AF105" s="915"/>
      <c r="AG105" s="915"/>
      <c r="AH105" s="1240" t="str">
        <f>INPUT!$C$7&amp;" "&amp;INPUT!$M$7</f>
        <v>Kabupaten Monokwari</v>
      </c>
      <c r="AI105" s="1241"/>
      <c r="AJ105" s="1241"/>
      <c r="AK105" s="1241"/>
      <c r="AL105" s="1241"/>
      <c r="AM105" s="1241"/>
      <c r="AN105" s="1223"/>
      <c r="AO105" s="1223"/>
      <c r="AP105" s="1223"/>
      <c r="AQ105" s="1224"/>
    </row>
    <row r="106" spans="2:43" ht="22" thickBot="1">
      <c r="B106" s="116"/>
      <c r="C106" s="1037"/>
      <c r="D106" s="1037"/>
      <c r="E106" s="119"/>
      <c r="F106" s="935"/>
      <c r="G106" s="935"/>
      <c r="H106" s="935"/>
      <c r="I106" s="935"/>
      <c r="J106" s="935"/>
      <c r="K106" s="935"/>
      <c r="L106" s="935"/>
      <c r="M106" s="935"/>
      <c r="N106" s="935"/>
      <c r="O106" s="935"/>
      <c r="P106" s="935"/>
      <c r="Q106" s="935"/>
      <c r="R106" s="935"/>
      <c r="S106" s="935"/>
      <c r="T106" s="935"/>
      <c r="U106" s="935"/>
      <c r="V106" s="935"/>
      <c r="W106" s="935"/>
      <c r="X106" s="935"/>
      <c r="Y106" s="935"/>
      <c r="Z106" s="935"/>
      <c r="AA106" s="935"/>
      <c r="AB106" s="935"/>
      <c r="AC106" s="915"/>
      <c r="AD106" s="1037"/>
      <c r="AE106" s="915"/>
      <c r="AF106" s="915"/>
      <c r="AG106" s="915"/>
      <c r="AH106" s="1240" t="str">
        <f>INPUT!$C$8&amp;" "&amp;INPUT!$M$8</f>
        <v>Kecamatan aaaaa</v>
      </c>
      <c r="AI106" s="1241"/>
      <c r="AJ106" s="1241"/>
      <c r="AK106" s="1241"/>
      <c r="AL106" s="1241"/>
      <c r="AM106" s="1241"/>
      <c r="AN106" s="1242"/>
      <c r="AO106" s="1242"/>
      <c r="AP106" s="1242"/>
      <c r="AQ106" s="1243"/>
    </row>
    <row r="107" spans="2:43" ht="21">
      <c r="B107" s="116"/>
      <c r="C107" s="1037"/>
      <c r="D107" s="1037"/>
      <c r="E107" s="1037"/>
      <c r="F107" s="935"/>
      <c r="G107" s="935"/>
      <c r="H107" s="935"/>
      <c r="I107" s="935"/>
      <c r="J107" s="935"/>
      <c r="K107" s="935"/>
      <c r="L107" s="935"/>
      <c r="M107" s="935"/>
      <c r="N107" s="935"/>
      <c r="O107" s="935"/>
      <c r="P107" s="935"/>
      <c r="Q107" s="935"/>
      <c r="R107" s="935"/>
      <c r="S107" s="935"/>
      <c r="T107" s="935"/>
      <c r="U107" s="935"/>
      <c r="V107" s="935"/>
      <c r="W107" s="935"/>
      <c r="X107" s="935"/>
      <c r="Y107" s="935"/>
      <c r="Z107" s="935"/>
      <c r="AA107" s="935"/>
      <c r="AB107" s="935"/>
      <c r="AC107" s="915"/>
      <c r="AD107" s="1037"/>
      <c r="AE107" s="915"/>
      <c r="AF107" s="915"/>
      <c r="AG107" s="915"/>
      <c r="AH107" s="1225" t="s">
        <v>236</v>
      </c>
      <c r="AI107" s="1226"/>
      <c r="AJ107" s="1226"/>
      <c r="AK107" s="1226"/>
      <c r="AL107" s="1226"/>
      <c r="AM107" s="1226"/>
      <c r="AN107" s="1244"/>
      <c r="AO107" s="1244"/>
      <c r="AP107" s="1244"/>
      <c r="AQ107" s="1245"/>
    </row>
    <row r="108" spans="2:43" ht="22" thickBot="1">
      <c r="B108" s="116"/>
      <c r="C108" s="1037"/>
      <c r="D108" s="1037"/>
      <c r="E108" s="1037"/>
      <c r="F108" s="935"/>
      <c r="G108" s="935"/>
      <c r="H108" s="935"/>
      <c r="I108" s="935"/>
      <c r="J108" s="935"/>
      <c r="K108" s="935"/>
      <c r="L108" s="935"/>
      <c r="M108" s="935"/>
      <c r="N108" s="935"/>
      <c r="O108" s="935"/>
      <c r="P108" s="935"/>
      <c r="Q108" s="935"/>
      <c r="R108" s="1116"/>
      <c r="S108" s="1116"/>
      <c r="T108" s="1116"/>
      <c r="U108" s="1116"/>
      <c r="V108" s="935"/>
      <c r="W108" s="935"/>
      <c r="X108" s="935"/>
      <c r="Y108" s="935"/>
      <c r="Z108" s="935"/>
      <c r="AA108" s="1111"/>
      <c r="AB108" s="1112"/>
      <c r="AC108" s="1114"/>
      <c r="AD108" s="1111"/>
      <c r="AE108" s="915"/>
      <c r="AF108" s="915"/>
      <c r="AG108" s="915"/>
      <c r="AH108" s="1228" t="str">
        <f>INPUT!$M$9</f>
        <v>bbb</v>
      </c>
      <c r="AI108" s="1229"/>
      <c r="AJ108" s="1229"/>
      <c r="AK108" s="1229"/>
      <c r="AL108" s="1229"/>
      <c r="AM108" s="1229"/>
      <c r="AN108" s="1229"/>
      <c r="AO108" s="1229"/>
      <c r="AP108" s="1229"/>
      <c r="AQ108" s="1230"/>
    </row>
    <row r="109" spans="2:43" ht="21">
      <c r="B109" s="116"/>
      <c r="C109" s="1037"/>
      <c r="D109" s="1037"/>
      <c r="E109" s="1037"/>
      <c r="F109" s="935"/>
      <c r="G109" s="935"/>
      <c r="H109" s="935"/>
      <c r="I109" s="935"/>
      <c r="J109" s="935"/>
      <c r="K109" s="935"/>
      <c r="L109" s="935"/>
      <c r="M109" s="935"/>
      <c r="N109" s="935"/>
      <c r="O109" s="935"/>
      <c r="P109" s="935"/>
      <c r="Q109" s="935"/>
      <c r="R109" s="1116"/>
      <c r="S109" s="1260">
        <f>'Bronjong 1'!$AA$38*100</f>
        <v>800</v>
      </c>
      <c r="T109" s="1260"/>
      <c r="U109" s="1111" t="s">
        <v>696</v>
      </c>
      <c r="V109" s="935"/>
      <c r="W109" s="935"/>
      <c r="X109" s="935"/>
      <c r="Y109" s="935"/>
      <c r="Z109" s="935"/>
      <c r="AA109" s="1111"/>
      <c r="AB109" s="1112"/>
      <c r="AC109" s="1114"/>
      <c r="AD109" s="1111"/>
      <c r="AE109" s="915"/>
      <c r="AF109" s="915"/>
      <c r="AG109" s="915"/>
      <c r="AH109" s="1225" t="s">
        <v>237</v>
      </c>
      <c r="AI109" s="1226"/>
      <c r="AJ109" s="1226"/>
      <c r="AK109" s="1226"/>
      <c r="AL109" s="1226"/>
      <c r="AM109" s="1226"/>
      <c r="AN109" s="1244"/>
      <c r="AO109" s="1244"/>
      <c r="AP109" s="1244"/>
      <c r="AQ109" s="1245"/>
    </row>
    <row r="110" spans="2:43" ht="22" thickBot="1">
      <c r="B110" s="116"/>
      <c r="C110" s="1037"/>
      <c r="D110" s="1037"/>
      <c r="E110" s="1037"/>
      <c r="F110" s="935"/>
      <c r="G110" s="935"/>
      <c r="H110" s="935"/>
      <c r="I110" s="935"/>
      <c r="J110" s="935"/>
      <c r="K110" s="935"/>
      <c r="L110" s="935"/>
      <c r="M110" s="935"/>
      <c r="N110" s="935"/>
      <c r="O110" s="935"/>
      <c r="P110" s="935"/>
      <c r="Q110" s="935"/>
      <c r="R110" s="935"/>
      <c r="S110" s="935"/>
      <c r="T110" s="935"/>
      <c r="U110" s="935"/>
      <c r="V110" s="935"/>
      <c r="W110" s="935"/>
      <c r="X110" s="935"/>
      <c r="Y110" s="935"/>
      <c r="Z110" s="935"/>
      <c r="AA110" s="1111"/>
      <c r="AB110" s="1112"/>
      <c r="AC110" s="1114"/>
      <c r="AD110" s="1111"/>
      <c r="AE110" s="915"/>
      <c r="AF110" s="915"/>
      <c r="AG110" s="915"/>
      <c r="AH110" s="1228" t="str">
        <f>INPUT!$M$19</f>
        <v>Rumah Sehat</v>
      </c>
      <c r="AI110" s="1229"/>
      <c r="AJ110" s="1229"/>
      <c r="AK110" s="1229"/>
      <c r="AL110" s="1229"/>
      <c r="AM110" s="1229"/>
      <c r="AN110" s="1220"/>
      <c r="AO110" s="1220"/>
      <c r="AP110" s="1220"/>
      <c r="AQ110" s="1221"/>
    </row>
    <row r="111" spans="2:43" ht="21">
      <c r="B111" s="116"/>
      <c r="C111" s="1037"/>
      <c r="D111" s="1037"/>
      <c r="E111" s="1037"/>
      <c r="F111" s="935"/>
      <c r="G111" s="935"/>
      <c r="H111" s="935"/>
      <c r="I111" s="935"/>
      <c r="J111" s="935"/>
      <c r="K111" s="935"/>
      <c r="L111" s="935"/>
      <c r="M111" s="935"/>
      <c r="N111" s="935"/>
      <c r="O111" s="935"/>
      <c r="P111" s="935"/>
      <c r="Q111" s="935"/>
      <c r="R111" s="935"/>
      <c r="S111" s="935"/>
      <c r="T111" s="935"/>
      <c r="U111" s="935"/>
      <c r="V111" s="935"/>
      <c r="W111" s="935"/>
      <c r="X111" s="935"/>
      <c r="Y111" s="935"/>
      <c r="Z111" s="935"/>
      <c r="AA111" s="1111"/>
      <c r="AB111" s="1112"/>
      <c r="AC111" s="1114"/>
      <c r="AD111" s="1111"/>
      <c r="AE111" s="915"/>
      <c r="AF111" s="915"/>
      <c r="AG111" s="915"/>
      <c r="AH111" s="1225" t="s">
        <v>127</v>
      </c>
      <c r="AI111" s="1226"/>
      <c r="AJ111" s="1226"/>
      <c r="AK111" s="1226"/>
      <c r="AL111" s="1226"/>
      <c r="AM111" s="1226"/>
      <c r="AN111" s="1226"/>
      <c r="AO111" s="1226"/>
      <c r="AP111" s="1226"/>
      <c r="AQ111" s="1227"/>
    </row>
    <row r="112" spans="2:43" ht="22" thickBot="1">
      <c r="B112" s="116"/>
      <c r="C112" s="1037"/>
      <c r="D112" s="1037"/>
      <c r="E112" s="1037"/>
      <c r="F112" s="935"/>
      <c r="G112" s="935"/>
      <c r="H112" s="935"/>
      <c r="I112" s="935"/>
      <c r="J112" s="935"/>
      <c r="K112" s="935"/>
      <c r="L112" s="935"/>
      <c r="M112" s="935"/>
      <c r="N112" s="935"/>
      <c r="O112" s="935"/>
      <c r="P112" s="935"/>
      <c r="Q112" s="935"/>
      <c r="R112" s="935"/>
      <c r="S112" s="935"/>
      <c r="T112" s="935"/>
      <c r="U112" s="935"/>
      <c r="V112" s="935"/>
      <c r="W112" s="935"/>
      <c r="X112" s="935"/>
      <c r="Y112" s="935"/>
      <c r="Z112" s="935"/>
      <c r="AA112" s="1115"/>
      <c r="AB112" s="1112"/>
      <c r="AC112" s="1114"/>
      <c r="AD112" s="1111"/>
      <c r="AE112" s="915"/>
      <c r="AF112" s="915"/>
      <c r="AG112" s="915"/>
      <c r="AH112" s="1228" t="str">
        <f>INPUT!$M$10</f>
        <v>Dusun…</v>
      </c>
      <c r="AI112" s="1229"/>
      <c r="AJ112" s="1229"/>
      <c r="AK112" s="1229"/>
      <c r="AL112" s="1229"/>
      <c r="AM112" s="1229"/>
      <c r="AN112" s="1229"/>
      <c r="AO112" s="1229"/>
      <c r="AP112" s="1229"/>
      <c r="AQ112" s="1230"/>
    </row>
    <row r="113" spans="2:43" ht="21">
      <c r="B113" s="116"/>
      <c r="C113" s="1037"/>
      <c r="D113" s="1037"/>
      <c r="E113" s="1037"/>
      <c r="F113" s="935"/>
      <c r="G113" s="935"/>
      <c r="H113" s="935"/>
      <c r="I113" s="935"/>
      <c r="J113" s="935"/>
      <c r="K113" s="935"/>
      <c r="L113" s="935"/>
      <c r="M113" s="935"/>
      <c r="N113" s="935"/>
      <c r="O113" s="935"/>
      <c r="P113" s="935"/>
      <c r="Q113" s="935"/>
      <c r="R113" s="935"/>
      <c r="S113" s="935"/>
      <c r="T113" s="935"/>
      <c r="U113" s="935"/>
      <c r="V113" s="935"/>
      <c r="W113" s="935"/>
      <c r="X113" s="935"/>
      <c r="Y113" s="935"/>
      <c r="Z113" s="935"/>
      <c r="AA113" s="935"/>
      <c r="AB113" s="935"/>
      <c r="AC113" s="915"/>
      <c r="AD113" s="1037"/>
      <c r="AE113" s="915"/>
      <c r="AF113" s="915"/>
      <c r="AG113" s="915"/>
      <c r="AH113" s="1225" t="s">
        <v>238</v>
      </c>
      <c r="AI113" s="1226"/>
      <c r="AJ113" s="1226"/>
      <c r="AK113" s="1226"/>
      <c r="AL113" s="1226"/>
      <c r="AM113" s="1226"/>
      <c r="AN113" s="1231"/>
      <c r="AO113" s="1231"/>
      <c r="AP113" s="1231"/>
      <c r="AQ113" s="1232"/>
    </row>
    <row r="114" spans="2:43" ht="22" thickBot="1">
      <c r="B114" s="116"/>
      <c r="C114" s="1037"/>
      <c r="D114" s="1037"/>
      <c r="E114" s="1037"/>
      <c r="F114" s="935"/>
      <c r="G114" s="935"/>
      <c r="H114" s="935"/>
      <c r="I114" s="935"/>
      <c r="J114" s="935"/>
      <c r="K114" s="935"/>
      <c r="L114" s="935"/>
      <c r="M114" s="935"/>
      <c r="N114" s="935"/>
      <c r="O114" s="935"/>
      <c r="P114" s="935"/>
      <c r="Q114" s="935"/>
      <c r="R114" s="935"/>
      <c r="S114" s="935"/>
      <c r="T114" s="935"/>
      <c r="U114" s="935"/>
      <c r="V114" s="935"/>
      <c r="W114" s="935"/>
      <c r="X114" s="935"/>
      <c r="Y114" s="935"/>
      <c r="Z114" s="935"/>
      <c r="AA114" s="935"/>
      <c r="AB114" s="935"/>
      <c r="AC114" s="915"/>
      <c r="AD114" s="1037"/>
      <c r="AE114" s="915"/>
      <c r="AF114" s="915"/>
      <c r="AG114" s="915"/>
      <c r="AH114" s="1233" t="s">
        <v>615</v>
      </c>
      <c r="AI114" s="1234"/>
      <c r="AJ114" s="1234"/>
      <c r="AK114" s="1234"/>
      <c r="AL114" s="1234"/>
      <c r="AM114" s="1234"/>
      <c r="AN114" s="1235"/>
      <c r="AO114" s="1235"/>
      <c r="AP114" s="1235"/>
      <c r="AQ114" s="1236"/>
    </row>
    <row r="115" spans="2:43" ht="22" thickBot="1">
      <c r="B115" s="116"/>
      <c r="C115" s="1037"/>
      <c r="D115" s="1037"/>
      <c r="E115" s="1037"/>
      <c r="F115" s="935"/>
      <c r="G115" s="935"/>
      <c r="H115" s="935"/>
      <c r="I115" s="935"/>
      <c r="J115" s="935"/>
      <c r="K115" s="935"/>
      <c r="L115" s="935"/>
      <c r="M115" s="935"/>
      <c r="N115" s="935"/>
      <c r="O115" s="935"/>
      <c r="P115" s="935"/>
      <c r="Q115" s="935"/>
      <c r="R115" s="935"/>
      <c r="S115" s="935"/>
      <c r="T115" s="935"/>
      <c r="U115" s="935"/>
      <c r="V115" s="935"/>
      <c r="W115" s="935"/>
      <c r="X115" s="935"/>
      <c r="Y115" s="935"/>
      <c r="Z115" s="935"/>
      <c r="AA115" s="935"/>
      <c r="AB115" s="935"/>
      <c r="AC115" s="915"/>
      <c r="AD115" s="1037"/>
      <c r="AE115" s="915"/>
      <c r="AF115" s="915"/>
      <c r="AG115" s="915"/>
      <c r="AH115" s="1206" t="s">
        <v>239</v>
      </c>
      <c r="AI115" s="1207"/>
      <c r="AJ115" s="1207"/>
      <c r="AK115" s="1207"/>
      <c r="AL115" s="1207"/>
      <c r="AM115" s="1207"/>
      <c r="AN115" s="1207"/>
      <c r="AO115" s="1207"/>
      <c r="AP115" s="1207"/>
      <c r="AQ115" s="1208"/>
    </row>
    <row r="116" spans="2:43" ht="21">
      <c r="B116" s="116"/>
      <c r="C116" s="1037"/>
      <c r="D116" s="1037"/>
      <c r="E116" s="1037"/>
      <c r="F116" s="935"/>
      <c r="G116" s="935"/>
      <c r="H116" s="935"/>
      <c r="I116" s="935"/>
      <c r="J116" s="935"/>
      <c r="K116" s="935"/>
      <c r="L116" s="935"/>
      <c r="M116" s="935"/>
      <c r="N116" s="935"/>
      <c r="O116" s="935"/>
      <c r="P116" s="935"/>
      <c r="Q116" s="935"/>
      <c r="R116" s="935"/>
      <c r="S116" s="935"/>
      <c r="T116" s="935"/>
      <c r="U116" s="935"/>
      <c r="V116" s="935"/>
      <c r="W116" s="935"/>
      <c r="X116" s="935"/>
      <c r="Y116" s="935"/>
      <c r="Z116" s="935"/>
      <c r="AA116" s="935"/>
      <c r="AB116" s="935"/>
      <c r="AC116" s="915"/>
      <c r="AD116" s="1037"/>
      <c r="AE116" s="915"/>
      <c r="AF116" s="915"/>
      <c r="AG116" s="915"/>
      <c r="AH116" s="1209" t="s">
        <v>240</v>
      </c>
      <c r="AI116" s="1210"/>
      <c r="AJ116" s="1210"/>
      <c r="AK116" s="1210"/>
      <c r="AL116" s="1210"/>
      <c r="AM116" s="1209" t="s">
        <v>19</v>
      </c>
      <c r="AN116" s="1210"/>
      <c r="AO116" s="1210"/>
      <c r="AP116" s="1210"/>
      <c r="AQ116" s="1211"/>
    </row>
    <row r="117" spans="2:43" ht="21">
      <c r="B117" s="116"/>
      <c r="C117" s="1037"/>
      <c r="D117" s="1037"/>
      <c r="E117" s="1037"/>
      <c r="F117" s="935"/>
      <c r="G117" s="935"/>
      <c r="H117" s="935"/>
      <c r="I117" s="935"/>
      <c r="J117" s="935"/>
      <c r="K117" s="935"/>
      <c r="L117" s="935"/>
      <c r="M117" s="935"/>
      <c r="N117" s="935"/>
      <c r="O117" s="935"/>
      <c r="P117" s="935"/>
      <c r="Q117" s="935"/>
      <c r="R117" s="935"/>
      <c r="S117" s="935"/>
      <c r="T117" s="935"/>
      <c r="U117" s="935"/>
      <c r="V117" s="935"/>
      <c r="W117" s="935"/>
      <c r="X117" s="935"/>
      <c r="Y117" s="935"/>
      <c r="Z117" s="935"/>
      <c r="AA117" s="935"/>
      <c r="AB117" s="935"/>
      <c r="AC117" s="915"/>
      <c r="AD117" s="1037"/>
      <c r="AE117" s="915"/>
      <c r="AF117" s="915"/>
      <c r="AG117" s="915"/>
      <c r="AH117" s="587"/>
      <c r="AI117" s="588"/>
      <c r="AJ117" s="588"/>
      <c r="AK117" s="588"/>
      <c r="AL117" s="588"/>
      <c r="AM117" s="587"/>
      <c r="AN117" s="588"/>
      <c r="AO117" s="588"/>
      <c r="AP117" s="588"/>
      <c r="AQ117" s="589"/>
    </row>
    <row r="118" spans="2:43" ht="21">
      <c r="B118" s="116"/>
      <c r="C118" s="1037"/>
      <c r="D118" s="1037"/>
      <c r="E118" s="1037"/>
      <c r="F118" s="935"/>
      <c r="G118" s="935"/>
      <c r="H118" s="935"/>
      <c r="I118" s="935"/>
      <c r="J118" s="935"/>
      <c r="K118" s="935"/>
      <c r="L118" s="935"/>
      <c r="M118" s="935"/>
      <c r="N118" s="935"/>
      <c r="O118" s="935"/>
      <c r="P118" s="935"/>
      <c r="Q118" s="935"/>
      <c r="R118" s="935"/>
      <c r="S118" s="935"/>
      <c r="T118" s="935"/>
      <c r="U118" s="935"/>
      <c r="V118" s="935"/>
      <c r="W118" s="935"/>
      <c r="X118" s="935"/>
      <c r="Y118" s="935"/>
      <c r="Z118" s="935"/>
      <c r="AA118" s="935"/>
      <c r="AB118" s="935"/>
      <c r="AC118" s="915"/>
      <c r="AD118" s="1037"/>
      <c r="AE118" s="915"/>
      <c r="AF118" s="915"/>
      <c r="AG118" s="915"/>
      <c r="AH118" s="587"/>
      <c r="AI118" s="588"/>
      <c r="AJ118" s="588"/>
      <c r="AK118" s="588"/>
      <c r="AL118" s="588"/>
      <c r="AM118" s="587"/>
      <c r="AN118" s="588"/>
      <c r="AO118" s="588"/>
      <c r="AP118" s="588"/>
      <c r="AQ118" s="589"/>
    </row>
    <row r="119" spans="2:43" ht="22" thickBot="1">
      <c r="B119" s="120"/>
      <c r="C119" s="1037"/>
      <c r="D119" s="1037"/>
      <c r="E119" s="1037"/>
      <c r="F119" s="935"/>
      <c r="G119" s="935"/>
      <c r="H119" s="935"/>
      <c r="I119" s="935"/>
      <c r="J119" s="935"/>
      <c r="K119" s="935"/>
      <c r="L119" s="935"/>
      <c r="M119" s="935"/>
      <c r="N119" s="935"/>
      <c r="O119" s="935"/>
      <c r="P119" s="935"/>
      <c r="Q119" s="935"/>
      <c r="R119" s="935"/>
      <c r="S119" s="935"/>
      <c r="T119" s="935"/>
      <c r="U119" s="935"/>
      <c r="V119" s="935"/>
      <c r="W119" s="935"/>
      <c r="X119" s="935"/>
      <c r="Y119" s="935"/>
      <c r="Z119" s="935"/>
      <c r="AA119" s="935"/>
      <c r="AB119" s="935"/>
      <c r="AC119" s="915"/>
      <c r="AD119" s="1037"/>
      <c r="AE119" s="915"/>
      <c r="AF119" s="915"/>
      <c r="AG119" s="915"/>
      <c r="AH119" s="1237" t="str">
        <f>INPUT!$M$16</f>
        <v>Supriono</v>
      </c>
      <c r="AI119" s="1238"/>
      <c r="AJ119" s="1238"/>
      <c r="AK119" s="1238"/>
      <c r="AL119" s="1238"/>
      <c r="AM119" s="1237" t="str">
        <f>INPUT!$M$15</f>
        <v>Sujito</v>
      </c>
      <c r="AN119" s="1238"/>
      <c r="AO119" s="1238"/>
      <c r="AP119" s="1238"/>
      <c r="AQ119" s="1239"/>
    </row>
    <row r="120" spans="2:43" ht="22" thickBot="1">
      <c r="B120" s="116"/>
      <c r="C120" s="1037"/>
      <c r="D120" s="1037"/>
      <c r="E120" s="1037"/>
      <c r="F120" s="935"/>
      <c r="G120" s="935"/>
      <c r="H120" s="935"/>
      <c r="I120" s="935"/>
      <c r="J120" s="935"/>
      <c r="K120" s="935"/>
      <c r="L120" s="935"/>
      <c r="M120" s="935"/>
      <c r="N120" s="935"/>
      <c r="O120" s="935"/>
      <c r="P120" s="935"/>
      <c r="Q120" s="935"/>
      <c r="R120" s="935"/>
      <c r="S120" s="935"/>
      <c r="T120" s="935"/>
      <c r="U120" s="935"/>
      <c r="V120" s="935"/>
      <c r="W120" s="935"/>
      <c r="X120" s="935"/>
      <c r="Y120" s="935"/>
      <c r="Z120" s="935"/>
      <c r="AA120" s="935"/>
      <c r="AB120" s="935"/>
      <c r="AC120" s="915"/>
      <c r="AD120" s="1037"/>
      <c r="AE120" s="915"/>
      <c r="AF120" s="915"/>
      <c r="AG120" s="915"/>
      <c r="AH120" s="1206" t="s">
        <v>241</v>
      </c>
      <c r="AI120" s="1207"/>
      <c r="AJ120" s="1207"/>
      <c r="AK120" s="1207"/>
      <c r="AL120" s="1207"/>
      <c r="AM120" s="1207"/>
      <c r="AN120" s="1207"/>
      <c r="AO120" s="1207"/>
      <c r="AP120" s="1207"/>
      <c r="AQ120" s="1208"/>
    </row>
    <row r="121" spans="2:43" ht="20">
      <c r="B121" s="116"/>
      <c r="C121" s="1037"/>
      <c r="D121" s="1037"/>
      <c r="E121" s="1037"/>
      <c r="F121" s="915"/>
      <c r="G121" s="915"/>
      <c r="H121" s="915"/>
      <c r="I121" s="915"/>
      <c r="J121" s="915"/>
      <c r="K121" s="915"/>
      <c r="L121" s="915"/>
      <c r="M121" s="915"/>
      <c r="N121" s="915"/>
      <c r="O121" s="915"/>
      <c r="P121" s="915"/>
      <c r="Q121" s="915"/>
      <c r="R121" s="915"/>
      <c r="S121" s="915"/>
      <c r="T121" s="915"/>
      <c r="U121" s="915"/>
      <c r="V121" s="915"/>
      <c r="W121" s="915"/>
      <c r="X121" s="915"/>
      <c r="Y121" s="915"/>
      <c r="Z121" s="915"/>
      <c r="AA121" s="915"/>
      <c r="AB121" s="915"/>
      <c r="AC121" s="915"/>
      <c r="AD121" s="1037"/>
      <c r="AE121" s="915"/>
      <c r="AF121" s="915"/>
      <c r="AG121" s="915"/>
      <c r="AH121" s="1209" t="str">
        <f>INPUT!$C$14</f>
        <v>Tenaga Ahli Teknik</v>
      </c>
      <c r="AI121" s="1210"/>
      <c r="AJ121" s="1210"/>
      <c r="AK121" s="1210"/>
      <c r="AL121" s="1210"/>
      <c r="AM121" s="1210"/>
      <c r="AN121" s="1210"/>
      <c r="AO121" s="1210"/>
      <c r="AP121" s="1210"/>
      <c r="AQ121" s="1211"/>
    </row>
    <row r="122" spans="2:43" ht="20">
      <c r="B122" s="116"/>
      <c r="C122" s="1037"/>
      <c r="D122" s="1037"/>
      <c r="E122" s="119"/>
      <c r="F122" s="917"/>
      <c r="G122" s="918"/>
      <c r="H122" s="919"/>
      <c r="I122" s="915"/>
      <c r="J122" s="915"/>
      <c r="K122" s="915"/>
      <c r="L122" s="915"/>
      <c r="M122" s="915"/>
      <c r="N122" s="915"/>
      <c r="O122" s="915"/>
      <c r="P122" s="930"/>
      <c r="Q122" s="930"/>
      <c r="R122" s="915"/>
      <c r="S122" s="915"/>
      <c r="T122" s="915"/>
      <c r="U122" s="915"/>
      <c r="V122" s="915"/>
      <c r="W122" s="915"/>
      <c r="X122" s="919"/>
      <c r="Y122" s="918"/>
      <c r="Z122" s="917"/>
      <c r="AA122" s="917"/>
      <c r="AB122" s="915"/>
      <c r="AC122" s="915"/>
      <c r="AD122" s="1037"/>
      <c r="AE122" s="915"/>
      <c r="AF122" s="915"/>
      <c r="AG122" s="915"/>
      <c r="AH122" s="587"/>
      <c r="AI122" s="588"/>
      <c r="AJ122" s="588"/>
      <c r="AK122" s="588"/>
      <c r="AL122" s="588"/>
      <c r="AM122" s="588"/>
      <c r="AN122" s="588"/>
      <c r="AO122" s="588"/>
      <c r="AP122" s="588"/>
      <c r="AQ122" s="589"/>
    </row>
    <row r="123" spans="2:43" ht="20">
      <c r="B123" s="116"/>
      <c r="C123" s="1037"/>
      <c r="D123" s="1037"/>
      <c r="E123" s="1037"/>
      <c r="F123" s="915"/>
      <c r="G123" s="915"/>
      <c r="H123" s="915"/>
      <c r="I123" s="915"/>
      <c r="J123" s="915"/>
      <c r="K123" s="915"/>
      <c r="L123" s="915"/>
      <c r="M123" s="915"/>
      <c r="N123" s="915"/>
      <c r="O123" s="915"/>
      <c r="P123" s="930"/>
      <c r="Q123" s="930"/>
      <c r="R123" s="915"/>
      <c r="S123" s="915"/>
      <c r="T123" s="915"/>
      <c r="U123" s="915"/>
      <c r="V123" s="915"/>
      <c r="W123" s="915"/>
      <c r="X123" s="915"/>
      <c r="Y123" s="915"/>
      <c r="Z123" s="915"/>
      <c r="AA123" s="915"/>
      <c r="AB123" s="915"/>
      <c r="AC123" s="915"/>
      <c r="AD123" s="1037"/>
      <c r="AE123" s="915"/>
      <c r="AF123" s="915"/>
      <c r="AG123" s="915"/>
      <c r="AH123" s="587"/>
      <c r="AI123" s="588"/>
      <c r="AJ123" s="588"/>
      <c r="AK123" s="588"/>
      <c r="AL123" s="588"/>
      <c r="AM123" s="588"/>
      <c r="AN123" s="588"/>
      <c r="AO123" s="588"/>
      <c r="AP123" s="588"/>
      <c r="AQ123" s="589"/>
    </row>
    <row r="124" spans="2:43" ht="20">
      <c r="B124" s="116"/>
      <c r="C124" s="1037"/>
      <c r="D124" s="1037"/>
      <c r="E124" s="1037"/>
      <c r="F124" s="915"/>
      <c r="G124" s="915"/>
      <c r="H124" s="915"/>
      <c r="I124" s="920"/>
      <c r="J124" s="920"/>
      <c r="K124" s="920"/>
      <c r="L124" s="920"/>
      <c r="M124" s="920"/>
      <c r="N124" s="915"/>
      <c r="O124" s="915"/>
      <c r="P124" s="915"/>
      <c r="Q124" s="915"/>
      <c r="R124" s="920"/>
      <c r="S124" s="920"/>
      <c r="T124" s="920"/>
      <c r="U124" s="920"/>
      <c r="V124" s="920"/>
      <c r="W124" s="915"/>
      <c r="X124" s="915"/>
      <c r="Y124" s="915"/>
      <c r="Z124" s="915"/>
      <c r="AA124" s="915"/>
      <c r="AB124" s="915"/>
      <c r="AC124" s="915"/>
      <c r="AD124" s="1037"/>
      <c r="AE124" s="915"/>
      <c r="AF124" s="915"/>
      <c r="AG124" s="915"/>
      <c r="AH124" s="587"/>
      <c r="AI124" s="588"/>
      <c r="AJ124" s="588"/>
      <c r="AK124" s="588"/>
      <c r="AL124" s="588"/>
      <c r="AM124" s="588"/>
      <c r="AN124" s="588"/>
      <c r="AO124" s="588"/>
      <c r="AP124" s="588"/>
      <c r="AQ124" s="589"/>
    </row>
    <row r="125" spans="2:43" ht="21" thickBot="1">
      <c r="B125" s="116"/>
      <c r="C125" s="1037"/>
      <c r="D125" s="1037"/>
      <c r="E125" s="1037"/>
      <c r="F125" s="915"/>
      <c r="G125" s="915"/>
      <c r="H125" s="915"/>
      <c r="I125" s="915"/>
      <c r="J125" s="915"/>
      <c r="K125" s="915"/>
      <c r="L125" s="915"/>
      <c r="M125" s="915"/>
      <c r="N125" s="915"/>
      <c r="O125" s="915"/>
      <c r="P125" s="915"/>
      <c r="Q125" s="915"/>
      <c r="R125" s="915"/>
      <c r="S125" s="915"/>
      <c r="T125" s="915"/>
      <c r="U125" s="915"/>
      <c r="V125" s="915"/>
      <c r="W125" s="915"/>
      <c r="X125" s="915"/>
      <c r="Y125" s="915"/>
      <c r="Z125" s="915"/>
      <c r="AA125" s="915"/>
      <c r="AB125" s="915"/>
      <c r="AC125" s="915"/>
      <c r="AD125" s="1037"/>
      <c r="AE125" s="915"/>
      <c r="AF125" s="915"/>
      <c r="AG125" s="915"/>
      <c r="AH125" s="1212" t="s">
        <v>18</v>
      </c>
      <c r="AI125" s="1213"/>
      <c r="AJ125" s="1213"/>
      <c r="AK125" s="1213"/>
      <c r="AL125" s="1213"/>
      <c r="AM125" s="1213"/>
      <c r="AN125" s="1213"/>
      <c r="AO125" s="1213"/>
      <c r="AP125" s="1213"/>
      <c r="AQ125" s="1214"/>
    </row>
    <row r="126" spans="2:43" ht="21" thickBot="1">
      <c r="B126" s="116"/>
      <c r="C126" s="1037"/>
      <c r="D126" s="1037"/>
      <c r="E126" s="1037"/>
      <c r="F126" s="915"/>
      <c r="G126" s="1259">
        <f>AC46</f>
        <v>0.5</v>
      </c>
      <c r="H126" s="1259"/>
      <c r="I126" s="1113" t="s">
        <v>30</v>
      </c>
      <c r="J126" s="915"/>
      <c r="K126" s="921"/>
      <c r="L126" s="915"/>
      <c r="M126" s="915"/>
      <c r="N126" s="915"/>
      <c r="O126" s="915"/>
      <c r="P126" s="915"/>
      <c r="Q126" s="931"/>
      <c r="R126" s="931"/>
      <c r="S126" s="922"/>
      <c r="T126" s="922"/>
      <c r="U126" s="923"/>
      <c r="V126" s="915"/>
      <c r="W126" s="915"/>
      <c r="X126" s="915"/>
      <c r="Y126" s="915"/>
      <c r="Z126" s="915"/>
      <c r="AA126" s="915"/>
      <c r="AB126" s="915"/>
      <c r="AC126" s="915"/>
      <c r="AD126" s="1037"/>
      <c r="AE126" s="915"/>
      <c r="AF126" s="915"/>
      <c r="AG126" s="915"/>
      <c r="AH126" s="1206" t="s">
        <v>242</v>
      </c>
      <c r="AI126" s="1207"/>
      <c r="AJ126" s="1207"/>
      <c r="AK126" s="1207"/>
      <c r="AL126" s="1207"/>
      <c r="AM126" s="1207"/>
      <c r="AN126" s="1207"/>
      <c r="AO126" s="1207"/>
      <c r="AP126" s="1207"/>
      <c r="AQ126" s="1208"/>
    </row>
    <row r="127" spans="2:43" ht="20">
      <c r="B127" s="116"/>
      <c r="C127" s="1037"/>
      <c r="D127" s="1037"/>
      <c r="E127" s="1037"/>
      <c r="F127" s="915"/>
      <c r="G127" s="915"/>
      <c r="H127" s="915"/>
      <c r="I127" s="915"/>
      <c r="J127" s="915"/>
      <c r="K127" s="915"/>
      <c r="L127" s="915"/>
      <c r="M127" s="915"/>
      <c r="N127" s="915"/>
      <c r="O127" s="915"/>
      <c r="P127" s="924"/>
      <c r="Q127" s="915"/>
      <c r="R127" s="915"/>
      <c r="S127" s="915"/>
      <c r="T127" s="915"/>
      <c r="U127" s="915"/>
      <c r="V127" s="915"/>
      <c r="W127" s="915"/>
      <c r="X127" s="915"/>
      <c r="Y127" s="915"/>
      <c r="Z127" s="915"/>
      <c r="AA127" s="915"/>
      <c r="AB127" s="915"/>
      <c r="AC127" s="915"/>
      <c r="AD127" s="1037"/>
      <c r="AE127" s="915"/>
      <c r="AF127" s="915"/>
      <c r="AG127" s="915"/>
      <c r="AH127" s="1209" t="str">
        <f>INPUT!$C$13</f>
        <v>Kepala Desa</v>
      </c>
      <c r="AI127" s="1210"/>
      <c r="AJ127" s="1210"/>
      <c r="AK127" s="1210"/>
      <c r="AL127" s="1210"/>
      <c r="AM127" s="1210"/>
      <c r="AN127" s="1210"/>
      <c r="AO127" s="1210"/>
      <c r="AP127" s="1210"/>
      <c r="AQ127" s="1211"/>
    </row>
    <row r="128" spans="2:43" ht="20">
      <c r="B128" s="116"/>
      <c r="C128" s="1037"/>
      <c r="D128" s="1037"/>
      <c r="E128" s="1037"/>
      <c r="F128" s="915"/>
      <c r="G128" s="915"/>
      <c r="H128" s="915"/>
      <c r="I128" s="915"/>
      <c r="J128" s="915"/>
      <c r="K128" s="915"/>
      <c r="L128" s="915"/>
      <c r="M128" s="915"/>
      <c r="N128" s="915"/>
      <c r="O128" s="915"/>
      <c r="P128" s="915"/>
      <c r="Q128" s="915"/>
      <c r="R128" s="915"/>
      <c r="S128" s="915"/>
      <c r="T128" s="915"/>
      <c r="U128" s="915"/>
      <c r="V128" s="915"/>
      <c r="W128" s="915"/>
      <c r="X128" s="915"/>
      <c r="Y128" s="915"/>
      <c r="Z128" s="915"/>
      <c r="AA128" s="915"/>
      <c r="AB128" s="915"/>
      <c r="AC128" s="915"/>
      <c r="AD128" s="1037"/>
      <c r="AE128" s="915"/>
      <c r="AF128" s="915"/>
      <c r="AG128" s="915"/>
      <c r="AH128" s="587"/>
      <c r="AI128" s="588"/>
      <c r="AJ128" s="588"/>
      <c r="AK128" s="588"/>
      <c r="AL128" s="588"/>
      <c r="AM128" s="588"/>
      <c r="AN128" s="588"/>
      <c r="AO128" s="588"/>
      <c r="AP128" s="588"/>
      <c r="AQ128" s="589"/>
    </row>
    <row r="129" spans="2:43" ht="20">
      <c r="B129" s="116"/>
      <c r="C129" s="1037"/>
      <c r="D129" s="1037"/>
      <c r="E129" s="1037"/>
      <c r="F129" s="915"/>
      <c r="G129" s="915"/>
      <c r="H129" s="915"/>
      <c r="I129" s="915"/>
      <c r="J129" s="915"/>
      <c r="K129" s="915"/>
      <c r="L129" s="915"/>
      <c r="M129" s="915"/>
      <c r="N129" s="915"/>
      <c r="O129" s="915"/>
      <c r="P129" s="915"/>
      <c r="Q129" s="915"/>
      <c r="R129" s="915"/>
      <c r="S129" s="915"/>
      <c r="T129" s="915"/>
      <c r="U129" s="915"/>
      <c r="V129" s="915"/>
      <c r="W129" s="915"/>
      <c r="X129" s="915"/>
      <c r="Y129" s="915"/>
      <c r="Z129" s="915"/>
      <c r="AA129" s="915"/>
      <c r="AB129" s="915"/>
      <c r="AC129" s="936"/>
      <c r="AD129" s="1037"/>
      <c r="AE129" s="923"/>
      <c r="AF129" s="915"/>
      <c r="AG129" s="915"/>
      <c r="AH129" s="587"/>
      <c r="AI129" s="588"/>
      <c r="AJ129" s="588"/>
      <c r="AK129" s="588"/>
      <c r="AL129" s="588"/>
      <c r="AM129" s="588"/>
      <c r="AN129" s="588"/>
      <c r="AO129" s="588"/>
      <c r="AP129" s="588"/>
      <c r="AQ129" s="589"/>
    </row>
    <row r="130" spans="2:43" ht="20">
      <c r="B130" s="116"/>
      <c r="C130" s="1037"/>
      <c r="D130" s="1037"/>
      <c r="E130" s="1037"/>
      <c r="F130" s="915"/>
      <c r="G130" s="915"/>
      <c r="H130" s="915"/>
      <c r="I130" s="915"/>
      <c r="J130" s="915"/>
      <c r="K130" s="915"/>
      <c r="L130" s="915"/>
      <c r="M130" s="915"/>
      <c r="N130" s="915"/>
      <c r="O130" s="915"/>
      <c r="P130" s="915"/>
      <c r="Q130" s="915"/>
      <c r="R130" s="915"/>
      <c r="S130" s="915"/>
      <c r="T130" s="915"/>
      <c r="U130" s="915"/>
      <c r="V130" s="915"/>
      <c r="W130" s="915"/>
      <c r="X130" s="915"/>
      <c r="Y130" s="915"/>
      <c r="Z130" s="915"/>
      <c r="AA130" s="915"/>
      <c r="AB130" s="915"/>
      <c r="AC130" s="915"/>
      <c r="AD130" s="1037"/>
      <c r="AE130" s="915"/>
      <c r="AF130" s="915"/>
      <c r="AG130" s="915"/>
      <c r="AH130" s="1215" t="str">
        <f>INPUT!$M$13</f>
        <v>Ulfa Hidayah,SE</v>
      </c>
      <c r="AI130" s="1216"/>
      <c r="AJ130" s="1216"/>
      <c r="AK130" s="1216"/>
      <c r="AL130" s="1216"/>
      <c r="AM130" s="1216"/>
      <c r="AN130" s="1216"/>
      <c r="AO130" s="1216"/>
      <c r="AP130" s="1216"/>
      <c r="AQ130" s="1217"/>
    </row>
    <row r="131" spans="2:43" ht="21" thickBot="1">
      <c r="B131" s="116"/>
      <c r="C131" s="1037"/>
      <c r="D131" s="1037"/>
      <c r="E131" s="1037"/>
      <c r="F131" s="915"/>
      <c r="G131" s="915"/>
      <c r="H131" s="915"/>
      <c r="I131" s="915"/>
      <c r="J131" s="915"/>
      <c r="K131" s="915"/>
      <c r="L131" s="915"/>
      <c r="M131" s="915"/>
      <c r="N131" s="925"/>
      <c r="O131" s="926"/>
      <c r="P131" s="926"/>
      <c r="Q131" s="926"/>
      <c r="R131" s="932"/>
      <c r="S131" s="933"/>
      <c r="T131" s="926"/>
      <c r="U131" s="915"/>
      <c r="V131" s="915"/>
      <c r="W131" s="915"/>
      <c r="X131" s="915"/>
      <c r="Y131" s="915"/>
      <c r="Z131" s="915"/>
      <c r="AA131" s="915"/>
      <c r="AB131" s="915"/>
      <c r="AC131" s="915"/>
      <c r="AD131" s="1037"/>
      <c r="AE131" s="915"/>
      <c r="AF131" s="915"/>
      <c r="AG131" s="915"/>
      <c r="AH131" s="1218"/>
      <c r="AI131" s="1219"/>
      <c r="AJ131" s="1219"/>
      <c r="AK131" s="1219"/>
      <c r="AL131" s="1219"/>
      <c r="AM131" s="1219"/>
      <c r="AN131" s="1220"/>
      <c r="AO131" s="1220"/>
      <c r="AP131" s="1220"/>
      <c r="AQ131" s="1221"/>
    </row>
    <row r="132" spans="2:43" ht="15" thickBot="1">
      <c r="B132" s="937"/>
      <c r="C132" s="121"/>
      <c r="D132" s="121"/>
      <c r="E132" s="121"/>
      <c r="F132" s="121"/>
      <c r="G132" s="927"/>
      <c r="H132" s="927"/>
      <c r="I132" s="927"/>
      <c r="J132" s="927"/>
      <c r="K132" s="1222"/>
      <c r="L132" s="1222"/>
      <c r="M132" s="927"/>
      <c r="N132" s="927"/>
      <c r="O132" s="927"/>
      <c r="P132" s="927"/>
      <c r="Q132" s="927"/>
      <c r="R132" s="927"/>
      <c r="S132" s="927"/>
      <c r="T132" s="927"/>
      <c r="U132" s="927"/>
      <c r="V132" s="927"/>
      <c r="W132" s="927"/>
      <c r="X132" s="927"/>
      <c r="Y132" s="927"/>
      <c r="Z132" s="927"/>
      <c r="AA132" s="927"/>
      <c r="AB132" s="927"/>
      <c r="AC132" s="927"/>
      <c r="AD132" s="927"/>
      <c r="AE132" s="927"/>
      <c r="AF132" s="927"/>
      <c r="AG132" s="927"/>
      <c r="AH132" s="1206" t="s">
        <v>243</v>
      </c>
      <c r="AI132" s="1207"/>
      <c r="AJ132" s="1207"/>
      <c r="AK132" s="1207"/>
      <c r="AL132" s="1207"/>
      <c r="AM132" s="1207"/>
      <c r="AN132" s="1223"/>
      <c r="AO132" s="1223"/>
      <c r="AP132" s="1223"/>
      <c r="AQ132" s="1224"/>
    </row>
  </sheetData>
  <mergeCells count="103">
    <mergeCell ref="AH5:AQ5"/>
    <mergeCell ref="AH6:AQ6"/>
    <mergeCell ref="AH7:AQ7"/>
    <mergeCell ref="AH8:AQ8"/>
    <mergeCell ref="AH9:AQ9"/>
    <mergeCell ref="AH10:AQ10"/>
    <mergeCell ref="K33:L33"/>
    <mergeCell ref="AH33:AQ33"/>
    <mergeCell ref="AH17:AL17"/>
    <mergeCell ref="AM17:AQ17"/>
    <mergeCell ref="AH20:AL20"/>
    <mergeCell ref="AM20:AQ20"/>
    <mergeCell ref="AH21:AQ21"/>
    <mergeCell ref="AH22:AQ22"/>
    <mergeCell ref="AH11:AQ11"/>
    <mergeCell ref="AH12:AQ12"/>
    <mergeCell ref="AH13:AQ13"/>
    <mergeCell ref="AH14:AQ14"/>
    <mergeCell ref="AH15:AQ15"/>
    <mergeCell ref="AH16:AQ16"/>
    <mergeCell ref="AH38:AQ38"/>
    <mergeCell ref="AH39:AQ39"/>
    <mergeCell ref="AH40:AQ40"/>
    <mergeCell ref="AH41:AQ41"/>
    <mergeCell ref="AH42:AQ42"/>
    <mergeCell ref="AH43:AQ43"/>
    <mergeCell ref="AH26:AQ26"/>
    <mergeCell ref="AH27:AQ27"/>
    <mergeCell ref="AH28:AQ28"/>
    <mergeCell ref="AH31:AQ31"/>
    <mergeCell ref="AH32:AQ32"/>
    <mergeCell ref="K66:L66"/>
    <mergeCell ref="AH66:AQ66"/>
    <mergeCell ref="AH50:AL50"/>
    <mergeCell ref="AM50:AQ50"/>
    <mergeCell ref="AH53:AL53"/>
    <mergeCell ref="AM53:AQ53"/>
    <mergeCell ref="AH54:AQ54"/>
    <mergeCell ref="AH55:AQ55"/>
    <mergeCell ref="AH44:AQ44"/>
    <mergeCell ref="AH45:AQ45"/>
    <mergeCell ref="AH46:AQ46"/>
    <mergeCell ref="AH47:AQ47"/>
    <mergeCell ref="AH48:AQ48"/>
    <mergeCell ref="AH49:AQ49"/>
    <mergeCell ref="AH71:AQ71"/>
    <mergeCell ref="AH72:AQ72"/>
    <mergeCell ref="AH73:AQ73"/>
    <mergeCell ref="AH74:AQ74"/>
    <mergeCell ref="AH75:AQ75"/>
    <mergeCell ref="AH76:AQ76"/>
    <mergeCell ref="AH59:AQ59"/>
    <mergeCell ref="AH60:AQ60"/>
    <mergeCell ref="AH61:AQ61"/>
    <mergeCell ref="AH64:AQ64"/>
    <mergeCell ref="AH65:AQ65"/>
    <mergeCell ref="K99:L99"/>
    <mergeCell ref="AH99:AQ99"/>
    <mergeCell ref="AH83:AL83"/>
    <mergeCell ref="AM83:AQ83"/>
    <mergeCell ref="AH86:AL86"/>
    <mergeCell ref="AM86:AQ86"/>
    <mergeCell ref="AH87:AQ87"/>
    <mergeCell ref="AH88:AQ88"/>
    <mergeCell ref="AH77:AQ77"/>
    <mergeCell ref="AH78:AQ78"/>
    <mergeCell ref="AH79:AQ79"/>
    <mergeCell ref="AH80:AQ80"/>
    <mergeCell ref="AH81:AQ81"/>
    <mergeCell ref="AH82:AQ82"/>
    <mergeCell ref="S76:T76"/>
    <mergeCell ref="AH104:AQ104"/>
    <mergeCell ref="AH105:AQ105"/>
    <mergeCell ref="AH106:AQ106"/>
    <mergeCell ref="AH92:AQ92"/>
    <mergeCell ref="AH93:AQ93"/>
    <mergeCell ref="AH94:AQ94"/>
    <mergeCell ref="AH97:AQ97"/>
    <mergeCell ref="AH98:AQ98"/>
    <mergeCell ref="AH112:AQ112"/>
    <mergeCell ref="AH113:AQ113"/>
    <mergeCell ref="AH114:AQ114"/>
    <mergeCell ref="AH115:AQ115"/>
    <mergeCell ref="AH116:AL116"/>
    <mergeCell ref="AM116:AQ116"/>
    <mergeCell ref="AH107:AQ107"/>
    <mergeCell ref="AH108:AQ108"/>
    <mergeCell ref="S109:T109"/>
    <mergeCell ref="AH109:AQ109"/>
    <mergeCell ref="AH110:AQ110"/>
    <mergeCell ref="AH111:AQ111"/>
    <mergeCell ref="AH127:AQ127"/>
    <mergeCell ref="AH130:AQ130"/>
    <mergeCell ref="AH131:AQ131"/>
    <mergeCell ref="K132:L132"/>
    <mergeCell ref="AH132:AQ132"/>
    <mergeCell ref="G126:H126"/>
    <mergeCell ref="AH119:AL119"/>
    <mergeCell ref="AM119:AQ119"/>
    <mergeCell ref="AH120:AQ120"/>
    <mergeCell ref="AH121:AQ121"/>
    <mergeCell ref="AH125:AQ125"/>
    <mergeCell ref="AH126:AQ126"/>
  </mergeCells>
  <pageMargins left="0.7" right="0.7" top="0.75" bottom="0.75" header="0.3" footer="0.3"/>
  <pageSetup scale="55" orientation="portrait" horizontalDpi="4294967293"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6EF86-E611-42BD-A72D-19C4D8303417}">
  <sheetPr>
    <tabColor rgb="FF00B050"/>
  </sheetPr>
  <dimension ref="B1:BL93"/>
  <sheetViews>
    <sheetView view="pageBreakPreview" topLeftCell="H41" zoomScale="142" zoomScaleNormal="90" zoomScaleSheetLayoutView="70" workbookViewId="0">
      <selection activeCell="AA38" sqref="AA38"/>
    </sheetView>
  </sheetViews>
  <sheetFormatPr baseColWidth="10" defaultColWidth="9.1640625" defaultRowHeight="13"/>
  <cols>
    <col min="1" max="1" width="1.33203125" style="375" customWidth="1"/>
    <col min="2" max="2" width="4.5" style="13" customWidth="1"/>
    <col min="3" max="22" width="4.83203125" style="95" customWidth="1"/>
    <col min="23" max="23" width="6.1640625" style="95" customWidth="1"/>
    <col min="24" max="28" width="4.83203125" style="95" customWidth="1"/>
    <col min="29" max="29" width="16.33203125" style="95" customWidth="1"/>
    <col min="30" max="30" width="8.83203125" style="376" customWidth="1"/>
    <col min="31" max="31" width="34.83203125" style="376" customWidth="1"/>
    <col min="32" max="32" width="11.1640625" style="377" customWidth="1"/>
    <col min="33" max="33" width="10.1640625" style="377" customWidth="1"/>
    <col min="34" max="34" width="6.33203125" style="378" customWidth="1"/>
    <col min="35" max="35" width="4.5" style="375" customWidth="1"/>
    <col min="36" max="36" width="26.1640625" style="375" customWidth="1"/>
    <col min="37" max="37" width="12.6640625" style="375" customWidth="1"/>
    <col min="38" max="38" width="10.83203125" style="375" customWidth="1"/>
    <col min="39" max="39" width="9.33203125" style="375" customWidth="1"/>
    <col min="40" max="40" width="10.83203125" style="375" customWidth="1"/>
    <col min="41" max="41" width="13.33203125" style="375" customWidth="1"/>
    <col min="42" max="42" width="11.5" style="375" customWidth="1"/>
    <col min="43" max="16384" width="9.1640625" style="375"/>
  </cols>
  <sheetData>
    <row r="1" spans="2:35">
      <c r="B1" s="1198" t="s">
        <v>125</v>
      </c>
      <c r="C1" s="1198"/>
      <c r="D1" s="1198"/>
      <c r="E1" s="1198"/>
      <c r="F1" s="1198"/>
      <c r="G1" s="1198"/>
      <c r="H1" s="1198"/>
      <c r="I1" s="1198"/>
      <c r="J1" s="1198"/>
      <c r="K1" s="1198"/>
      <c r="L1" s="1198"/>
      <c r="M1" s="1198"/>
      <c r="N1" s="1198"/>
      <c r="O1" s="1198"/>
      <c r="P1" s="1198"/>
      <c r="Q1" s="1198"/>
      <c r="R1" s="1198"/>
      <c r="S1" s="1198"/>
      <c r="T1" s="1198"/>
      <c r="U1" s="1198"/>
      <c r="V1" s="1198"/>
      <c r="W1" s="1198"/>
      <c r="X1" s="1198"/>
      <c r="Y1" s="1198"/>
      <c r="Z1" s="1198"/>
      <c r="AA1" s="1198"/>
      <c r="AB1" s="1198"/>
      <c r="AC1" s="1198"/>
      <c r="AD1" s="1198"/>
      <c r="AE1" s="1198"/>
      <c r="AF1" s="1198"/>
      <c r="AG1" s="1198"/>
      <c r="AH1" s="1198"/>
    </row>
    <row r="2" spans="2:35" ht="6.75" customHeight="1">
      <c r="B2" s="372"/>
      <c r="C2" s="1036"/>
      <c r="D2" s="1036"/>
      <c r="E2" s="1036"/>
      <c r="F2" s="1036"/>
      <c r="G2" s="1036"/>
      <c r="H2" s="1036"/>
      <c r="I2" s="1036"/>
      <c r="J2" s="1036"/>
      <c r="K2" s="1036"/>
      <c r="L2" s="1036"/>
      <c r="M2" s="1036"/>
      <c r="N2" s="1036"/>
      <c r="O2" s="1036"/>
      <c r="P2" s="1036"/>
      <c r="Q2" s="1036"/>
      <c r="R2" s="1036"/>
      <c r="S2" s="1036"/>
      <c r="T2" s="1036"/>
      <c r="U2" s="1036"/>
      <c r="V2" s="1036"/>
      <c r="W2" s="1036"/>
      <c r="X2" s="1036"/>
      <c r="Y2" s="1036"/>
      <c r="Z2" s="1036"/>
      <c r="AA2" s="1036"/>
      <c r="AB2" s="1036"/>
      <c r="AC2" s="1036"/>
      <c r="AD2" s="383"/>
      <c r="AE2" s="383"/>
      <c r="AF2" s="383"/>
      <c r="AG2" s="383"/>
      <c r="AH2" s="383"/>
    </row>
    <row r="3" spans="2:35" s="373" customFormat="1" ht="9.75" customHeight="1">
      <c r="B3" s="380" t="s">
        <v>126</v>
      </c>
      <c r="I3" s="555" t="s">
        <v>305</v>
      </c>
      <c r="J3" s="379"/>
      <c r="K3" s="379"/>
      <c r="L3" s="379"/>
      <c r="M3" s="379"/>
      <c r="N3" s="379"/>
      <c r="O3" s="379"/>
      <c r="P3" s="379"/>
      <c r="Q3" s="379"/>
      <c r="R3" s="379"/>
      <c r="S3" s="379"/>
      <c r="T3" s="379"/>
      <c r="U3" s="379"/>
      <c r="V3" s="379"/>
      <c r="W3" s="379"/>
      <c r="X3" s="379"/>
      <c r="Y3" s="379"/>
      <c r="Z3" s="379"/>
      <c r="AA3" s="379"/>
      <c r="AB3" s="379"/>
      <c r="AC3" s="379"/>
      <c r="AD3" s="384"/>
      <c r="AE3" s="385" t="s">
        <v>2</v>
      </c>
      <c r="AF3" s="377"/>
      <c r="AG3" s="377"/>
      <c r="AH3" s="386"/>
    </row>
    <row r="4" spans="2:35" s="373" customFormat="1" ht="9.75" customHeight="1">
      <c r="B4" s="380" t="s">
        <v>127</v>
      </c>
      <c r="I4" s="380" t="str">
        <f>":"&amp;" "&amp;INPUT!M10</f>
        <v>: Dusun…</v>
      </c>
      <c r="J4" s="380"/>
      <c r="K4" s="380"/>
      <c r="L4" s="380"/>
      <c r="M4" s="380"/>
      <c r="N4" s="380"/>
      <c r="O4" s="380"/>
      <c r="P4" s="380"/>
      <c r="Q4" s="380"/>
      <c r="R4" s="380"/>
      <c r="S4" s="380"/>
      <c r="T4" s="380"/>
      <c r="U4" s="380"/>
      <c r="V4" s="380"/>
      <c r="W4" s="380"/>
      <c r="X4" s="380"/>
      <c r="Y4" s="380"/>
      <c r="Z4" s="380"/>
      <c r="AA4" s="380"/>
      <c r="AB4" s="380"/>
      <c r="AC4" s="380"/>
      <c r="AD4" s="376"/>
      <c r="AE4" s="385" t="s">
        <v>2</v>
      </c>
      <c r="AF4" s="377"/>
      <c r="AG4" s="377"/>
      <c r="AH4" s="386"/>
    </row>
    <row r="5" spans="2:35" s="373" customFormat="1" ht="9.75" customHeight="1">
      <c r="B5" s="380"/>
      <c r="I5" s="379" t="str">
        <f>":"&amp;" "&amp;"Desa"&amp;" "&amp;INPUT!M9</f>
        <v>: Desa bbb</v>
      </c>
      <c r="J5" s="379"/>
      <c r="K5" s="379"/>
      <c r="L5" s="379"/>
      <c r="M5" s="379"/>
      <c r="N5" s="379"/>
      <c r="O5" s="379"/>
      <c r="P5" s="379"/>
      <c r="Q5" s="379"/>
      <c r="R5" s="379"/>
      <c r="S5" s="379"/>
      <c r="T5" s="379"/>
      <c r="U5" s="379"/>
      <c r="V5" s="379"/>
      <c r="W5" s="379"/>
      <c r="X5" s="379"/>
      <c r="Y5" s="379"/>
      <c r="Z5" s="379"/>
      <c r="AA5" s="379"/>
      <c r="AB5" s="379"/>
      <c r="AC5" s="379"/>
      <c r="AD5" s="376"/>
      <c r="AE5" s="385"/>
      <c r="AF5" s="377"/>
      <c r="AG5" s="377"/>
      <c r="AH5" s="386"/>
    </row>
    <row r="6" spans="2:35" s="373" customFormat="1" ht="9.75" customHeight="1">
      <c r="B6" s="380"/>
      <c r="I6" s="379" t="str">
        <f>":"&amp;" "&amp;INPUT!C8&amp;" "&amp;INPUT!M8</f>
        <v>: Kecamatan aaaaa</v>
      </c>
      <c r="J6" s="379"/>
      <c r="K6" s="379"/>
      <c r="L6" s="379"/>
      <c r="M6" s="379"/>
      <c r="N6" s="379"/>
      <c r="O6" s="379"/>
      <c r="P6" s="379"/>
      <c r="Q6" s="379"/>
      <c r="R6" s="379"/>
      <c r="S6" s="379"/>
      <c r="T6" s="379"/>
      <c r="U6" s="379"/>
      <c r="V6" s="379"/>
      <c r="W6" s="379"/>
      <c r="X6" s="379"/>
      <c r="Y6" s="379"/>
      <c r="Z6" s="379"/>
      <c r="AA6" s="379"/>
      <c r="AB6" s="379"/>
      <c r="AC6" s="379"/>
      <c r="AD6" s="376"/>
      <c r="AE6" s="385"/>
      <c r="AF6" s="377"/>
      <c r="AG6" s="377"/>
      <c r="AH6" s="386"/>
    </row>
    <row r="7" spans="2:35" s="373" customFormat="1" ht="9.75" customHeight="1">
      <c r="B7" s="380" t="s">
        <v>128</v>
      </c>
      <c r="I7" s="379" t="str">
        <f>":"&amp;" "&amp;INPUT!M5</f>
        <v>: 2021</v>
      </c>
      <c r="J7" s="379"/>
      <c r="K7" s="379"/>
      <c r="L7" s="379"/>
      <c r="M7" s="379"/>
      <c r="N7" s="379"/>
      <c r="O7" s="379"/>
      <c r="P7" s="379"/>
      <c r="Q7" s="379"/>
      <c r="R7" s="379"/>
      <c r="S7" s="379"/>
      <c r="T7" s="379"/>
      <c r="U7" s="379"/>
      <c r="V7" s="379"/>
      <c r="W7" s="379"/>
      <c r="X7" s="379"/>
      <c r="Y7" s="379"/>
      <c r="Z7" s="379"/>
      <c r="AA7" s="379"/>
      <c r="AB7" s="379"/>
      <c r="AC7" s="379"/>
      <c r="AD7" s="376"/>
      <c r="AE7" s="385" t="s">
        <v>2</v>
      </c>
      <c r="AF7" s="377"/>
      <c r="AG7" s="377"/>
      <c r="AH7" s="386"/>
    </row>
    <row r="8" spans="2:35" s="373" customFormat="1" ht="9.75" customHeight="1">
      <c r="B8" s="380" t="s">
        <v>129</v>
      </c>
      <c r="I8" s="381"/>
      <c r="J8" s="381"/>
      <c r="K8" s="381"/>
      <c r="L8" s="381"/>
      <c r="M8" s="381"/>
      <c r="N8" s="381"/>
      <c r="O8" s="381"/>
      <c r="P8" s="381"/>
      <c r="Q8" s="381"/>
      <c r="R8" s="381"/>
      <c r="S8" s="381"/>
      <c r="T8" s="381"/>
      <c r="U8" s="381"/>
      <c r="V8" s="381"/>
      <c r="W8" s="381"/>
      <c r="X8" s="381"/>
      <c r="Y8" s="381"/>
      <c r="Z8" s="381"/>
      <c r="AA8" s="381"/>
      <c r="AB8" s="381"/>
      <c r="AC8" s="381"/>
      <c r="AD8" s="376"/>
      <c r="AE8" s="385" t="s">
        <v>2</v>
      </c>
      <c r="AF8" s="377"/>
      <c r="AG8" s="377"/>
      <c r="AH8" s="386"/>
    </row>
    <row r="9" spans="2:35" ht="6.75" customHeight="1" thickBot="1">
      <c r="C9" s="308"/>
      <c r="D9" s="308"/>
      <c r="E9" s="308"/>
      <c r="F9" s="308"/>
      <c r="G9" s="308"/>
      <c r="H9" s="308"/>
      <c r="I9" s="308"/>
      <c r="J9" s="308"/>
      <c r="K9" s="308"/>
      <c r="L9" s="308"/>
      <c r="M9" s="308"/>
      <c r="N9" s="308"/>
      <c r="O9" s="308"/>
      <c r="P9" s="308"/>
      <c r="Q9" s="308"/>
      <c r="R9" s="308"/>
      <c r="S9" s="308"/>
      <c r="T9" s="308"/>
      <c r="U9" s="308"/>
      <c r="V9" s="308"/>
      <c r="W9" s="308"/>
      <c r="X9" s="308"/>
      <c r="Y9" s="308"/>
      <c r="Z9" s="308"/>
      <c r="AA9" s="308"/>
      <c r="AB9" s="308"/>
      <c r="AC9" s="308"/>
      <c r="AE9" s="385"/>
      <c r="AH9" s="386"/>
    </row>
    <row r="10" spans="2:35" s="374" customFormat="1" ht="31.25" customHeight="1" thickBot="1">
      <c r="B10" s="551" t="s">
        <v>90</v>
      </c>
      <c r="C10" s="1204" t="s">
        <v>130</v>
      </c>
      <c r="D10" s="1205"/>
      <c r="E10" s="1205"/>
      <c r="F10" s="1205"/>
      <c r="G10" s="1205"/>
      <c r="H10" s="1205"/>
      <c r="I10" s="1205"/>
      <c r="J10" s="1205"/>
      <c r="K10" s="1205"/>
      <c r="L10" s="1205"/>
      <c r="M10" s="1205"/>
      <c r="N10" s="1205"/>
      <c r="O10" s="1205"/>
      <c r="P10" s="1205"/>
      <c r="Q10" s="1205"/>
      <c r="R10" s="1205"/>
      <c r="S10" s="1205"/>
      <c r="T10" s="1205"/>
      <c r="U10" s="1205"/>
      <c r="V10" s="1205"/>
      <c r="W10" s="1205"/>
      <c r="X10" s="1205"/>
      <c r="Y10" s="1205"/>
      <c r="Z10" s="1205"/>
      <c r="AA10" s="1205"/>
      <c r="AB10" s="1205"/>
      <c r="AC10" s="1205"/>
      <c r="AD10" s="1199" t="s">
        <v>646</v>
      </c>
      <c r="AE10" s="1200"/>
      <c r="AF10" s="1078" t="s">
        <v>152</v>
      </c>
      <c r="AG10" s="1078" t="s">
        <v>223</v>
      </c>
      <c r="AH10" s="954"/>
      <c r="AI10" s="388"/>
    </row>
    <row r="11" spans="2:35" ht="15.75" hidden="1" customHeight="1" thickBot="1">
      <c r="B11" s="552"/>
      <c r="C11" s="1192"/>
      <c r="D11" s="1193"/>
      <c r="E11" s="1193"/>
      <c r="F11" s="1193"/>
      <c r="G11" s="1193"/>
      <c r="H11" s="1193"/>
      <c r="I11" s="1193"/>
      <c r="J11" s="1193"/>
      <c r="K11" s="1193"/>
      <c r="L11" s="1193"/>
      <c r="M11" s="1193"/>
      <c r="N11" s="1193"/>
      <c r="O11" s="1193"/>
      <c r="P11" s="1193"/>
      <c r="Q11" s="1193"/>
      <c r="R11" s="1193"/>
      <c r="S11" s="1193"/>
      <c r="T11" s="1193"/>
      <c r="U11" s="1193"/>
      <c r="V11" s="1193"/>
      <c r="W11" s="1193"/>
      <c r="X11" s="1193"/>
      <c r="Y11" s="1193"/>
      <c r="Z11" s="1193"/>
      <c r="AA11" s="1193"/>
      <c r="AB11" s="1193"/>
      <c r="AC11" s="1193"/>
      <c r="AD11" s="1055"/>
      <c r="AE11" s="1056"/>
      <c r="AF11" s="1070"/>
      <c r="AG11" s="955"/>
      <c r="AH11" s="956"/>
    </row>
    <row r="12" spans="2:35" ht="15.75" hidden="1" customHeight="1">
      <c r="B12" s="552"/>
      <c r="C12" s="1192"/>
      <c r="D12" s="1193"/>
      <c r="E12" s="1193"/>
      <c r="F12" s="1193"/>
      <c r="G12" s="1193"/>
      <c r="H12" s="1193"/>
      <c r="I12" s="1193"/>
      <c r="J12" s="1193"/>
      <c r="K12" s="1193"/>
      <c r="L12" s="1193"/>
      <c r="M12" s="1193"/>
      <c r="N12" s="1193"/>
      <c r="O12" s="1193"/>
      <c r="P12" s="1193"/>
      <c r="Q12" s="1193"/>
      <c r="R12" s="1193"/>
      <c r="S12" s="1193"/>
      <c r="T12" s="1193"/>
      <c r="U12" s="1193"/>
      <c r="V12" s="1193"/>
      <c r="W12" s="1193"/>
      <c r="X12" s="1193"/>
      <c r="Y12" s="1193"/>
      <c r="Z12" s="1193"/>
      <c r="AA12" s="1193"/>
      <c r="AB12" s="1193"/>
      <c r="AC12" s="1193"/>
      <c r="AD12" s="1057"/>
      <c r="AE12" s="1058"/>
      <c r="AF12" s="1070"/>
      <c r="AG12" s="955"/>
      <c r="AH12" s="385"/>
    </row>
    <row r="13" spans="2:35" ht="15.75" hidden="1" customHeight="1">
      <c r="B13" s="552"/>
      <c r="C13" s="1192"/>
      <c r="D13" s="1193"/>
      <c r="E13" s="1193"/>
      <c r="F13" s="1193"/>
      <c r="G13" s="1193"/>
      <c r="H13" s="1193"/>
      <c r="I13" s="1193"/>
      <c r="J13" s="1193"/>
      <c r="K13" s="1193"/>
      <c r="L13" s="1193"/>
      <c r="M13" s="1193"/>
      <c r="N13" s="1193"/>
      <c r="O13" s="1193"/>
      <c r="P13" s="1193"/>
      <c r="Q13" s="1193"/>
      <c r="R13" s="1193"/>
      <c r="S13" s="1193"/>
      <c r="T13" s="1193"/>
      <c r="U13" s="1193"/>
      <c r="V13" s="1193"/>
      <c r="W13" s="1193"/>
      <c r="X13" s="1193"/>
      <c r="Y13" s="1193"/>
      <c r="Z13" s="1193"/>
      <c r="AA13" s="1193"/>
      <c r="AB13" s="1193"/>
      <c r="AC13" s="1193"/>
      <c r="AD13" s="1059"/>
      <c r="AE13" s="1058"/>
      <c r="AF13" s="1071"/>
      <c r="AG13" s="957"/>
      <c r="AH13" s="958"/>
    </row>
    <row r="14" spans="2:35" ht="15.75" hidden="1" customHeight="1">
      <c r="B14" s="552"/>
      <c r="C14" s="1192"/>
      <c r="D14" s="1193"/>
      <c r="E14" s="1193"/>
      <c r="F14" s="1193"/>
      <c r="G14" s="1193"/>
      <c r="H14" s="1193"/>
      <c r="I14" s="1193"/>
      <c r="J14" s="1193"/>
      <c r="K14" s="1193"/>
      <c r="L14" s="1193"/>
      <c r="M14" s="1193"/>
      <c r="N14" s="1193"/>
      <c r="O14" s="1193"/>
      <c r="P14" s="1193"/>
      <c r="Q14" s="1193"/>
      <c r="R14" s="1193"/>
      <c r="S14" s="1193"/>
      <c r="T14" s="1193"/>
      <c r="U14" s="1193"/>
      <c r="V14" s="1193"/>
      <c r="W14" s="1193"/>
      <c r="X14" s="1193"/>
      <c r="Y14" s="1193"/>
      <c r="Z14" s="1193"/>
      <c r="AA14" s="1193"/>
      <c r="AB14" s="1193"/>
      <c r="AC14" s="1193"/>
      <c r="AD14" s="1057"/>
      <c r="AE14" s="1060"/>
      <c r="AF14" s="1072"/>
      <c r="AG14" s="959"/>
      <c r="AH14" s="385"/>
    </row>
    <row r="15" spans="2:35" ht="15.75" hidden="1" customHeight="1">
      <c r="B15" s="552"/>
      <c r="C15" s="1192"/>
      <c r="D15" s="1193"/>
      <c r="E15" s="1193"/>
      <c r="F15" s="1193"/>
      <c r="G15" s="1193"/>
      <c r="H15" s="1193"/>
      <c r="I15" s="1193"/>
      <c r="J15" s="1193"/>
      <c r="K15" s="1193"/>
      <c r="L15" s="1193"/>
      <c r="M15" s="1193"/>
      <c r="N15" s="1193"/>
      <c r="O15" s="1193"/>
      <c r="P15" s="1193"/>
      <c r="Q15" s="1193"/>
      <c r="R15" s="1193"/>
      <c r="S15" s="1193"/>
      <c r="T15" s="1193"/>
      <c r="U15" s="1193"/>
      <c r="V15" s="1193"/>
      <c r="W15" s="1193"/>
      <c r="X15" s="1193"/>
      <c r="Y15" s="1193"/>
      <c r="Z15" s="1193"/>
      <c r="AA15" s="1193"/>
      <c r="AB15" s="1193"/>
      <c r="AC15" s="1193"/>
      <c r="AD15" s="1059"/>
      <c r="AE15" s="1061"/>
      <c r="AF15" s="1073"/>
      <c r="AG15" s="960"/>
      <c r="AH15" s="958"/>
    </row>
    <row r="16" spans="2:35" ht="15.75" hidden="1" customHeight="1">
      <c r="B16" s="552"/>
      <c r="C16" s="1192"/>
      <c r="D16" s="1193"/>
      <c r="E16" s="1193"/>
      <c r="F16" s="1193"/>
      <c r="G16" s="1193"/>
      <c r="H16" s="1193"/>
      <c r="I16" s="1193"/>
      <c r="J16" s="1193"/>
      <c r="K16" s="1193"/>
      <c r="L16" s="1193"/>
      <c r="M16" s="1193"/>
      <c r="N16" s="1193"/>
      <c r="O16" s="1193"/>
      <c r="P16" s="1193"/>
      <c r="Q16" s="1193"/>
      <c r="R16" s="1193"/>
      <c r="S16" s="1193"/>
      <c r="T16" s="1193"/>
      <c r="U16" s="1193"/>
      <c r="V16" s="1193"/>
      <c r="W16" s="1193"/>
      <c r="X16" s="1193"/>
      <c r="Y16" s="1193"/>
      <c r="Z16" s="1193"/>
      <c r="AA16" s="1193"/>
      <c r="AB16" s="1193"/>
      <c r="AC16" s="1193"/>
      <c r="AD16" s="1057"/>
      <c r="AE16" s="1062"/>
      <c r="AF16" s="1074"/>
      <c r="AG16" s="961"/>
      <c r="AH16" s="385"/>
    </row>
    <row r="17" spans="2:64" ht="15.75" hidden="1" customHeight="1">
      <c r="B17" s="552"/>
      <c r="C17" s="1192"/>
      <c r="D17" s="1193"/>
      <c r="E17" s="1193"/>
      <c r="F17" s="1193"/>
      <c r="G17" s="1193"/>
      <c r="H17" s="1193"/>
      <c r="I17" s="1193"/>
      <c r="J17" s="1193"/>
      <c r="K17" s="1193"/>
      <c r="L17" s="1193"/>
      <c r="M17" s="1193"/>
      <c r="N17" s="1193"/>
      <c r="O17" s="1193"/>
      <c r="P17" s="1193"/>
      <c r="Q17" s="1193"/>
      <c r="R17" s="1193"/>
      <c r="S17" s="1193"/>
      <c r="T17" s="1193"/>
      <c r="U17" s="1193"/>
      <c r="V17" s="1193"/>
      <c r="W17" s="1193"/>
      <c r="X17" s="1193"/>
      <c r="Y17" s="1193"/>
      <c r="Z17" s="1193"/>
      <c r="AA17" s="1193"/>
      <c r="AB17" s="1193"/>
      <c r="AC17" s="1193"/>
      <c r="AD17" s="1059"/>
      <c r="AE17" s="1062"/>
      <c r="AF17" s="1071"/>
      <c r="AG17" s="957"/>
      <c r="AH17" s="958"/>
    </row>
    <row r="18" spans="2:64" ht="15.75" hidden="1" customHeight="1">
      <c r="B18" s="552"/>
      <c r="C18" s="1192"/>
      <c r="D18" s="1193"/>
      <c r="E18" s="1193"/>
      <c r="F18" s="1193"/>
      <c r="G18" s="1193"/>
      <c r="H18" s="1193"/>
      <c r="I18" s="1193"/>
      <c r="J18" s="1193"/>
      <c r="K18" s="1193"/>
      <c r="L18" s="1193"/>
      <c r="M18" s="1193"/>
      <c r="N18" s="1193"/>
      <c r="O18" s="1193"/>
      <c r="P18" s="1193"/>
      <c r="Q18" s="1193"/>
      <c r="R18" s="1193"/>
      <c r="S18" s="1193"/>
      <c r="T18" s="1193"/>
      <c r="U18" s="1193"/>
      <c r="V18" s="1193"/>
      <c r="W18" s="1193"/>
      <c r="X18" s="1193"/>
      <c r="Y18" s="1193"/>
      <c r="Z18" s="1193"/>
      <c r="AA18" s="1193"/>
      <c r="AB18" s="1193"/>
      <c r="AC18" s="1193"/>
      <c r="AD18" s="1057"/>
      <c r="AE18" s="1060"/>
      <c r="AF18" s="1074"/>
      <c r="AG18" s="961"/>
      <c r="AH18" s="385"/>
    </row>
    <row r="19" spans="2:64" ht="15.75" hidden="1" customHeight="1">
      <c r="B19" s="552"/>
      <c r="C19" s="1192"/>
      <c r="D19" s="1193"/>
      <c r="E19" s="1193"/>
      <c r="F19" s="1193"/>
      <c r="G19" s="1193"/>
      <c r="H19" s="1193"/>
      <c r="I19" s="1193"/>
      <c r="J19" s="1193"/>
      <c r="K19" s="1193"/>
      <c r="L19" s="1193"/>
      <c r="M19" s="1193"/>
      <c r="N19" s="1193"/>
      <c r="O19" s="1193"/>
      <c r="P19" s="1193"/>
      <c r="Q19" s="1193"/>
      <c r="R19" s="1193"/>
      <c r="S19" s="1193"/>
      <c r="T19" s="1193"/>
      <c r="U19" s="1193"/>
      <c r="V19" s="1193"/>
      <c r="W19" s="1193"/>
      <c r="X19" s="1193"/>
      <c r="Y19" s="1193"/>
      <c r="Z19" s="1193"/>
      <c r="AA19" s="1193"/>
      <c r="AB19" s="1193"/>
      <c r="AC19" s="1193"/>
      <c r="AD19" s="1059"/>
      <c r="AE19" s="1060"/>
      <c r="AF19" s="1071"/>
      <c r="AG19" s="957"/>
      <c r="AH19" s="958"/>
    </row>
    <row r="20" spans="2:64" ht="15.75" hidden="1" customHeight="1">
      <c r="B20" s="552"/>
      <c r="C20" s="1192"/>
      <c r="D20" s="1193"/>
      <c r="E20" s="1193"/>
      <c r="F20" s="1193"/>
      <c r="G20" s="1193"/>
      <c r="H20" s="1193"/>
      <c r="I20" s="1193"/>
      <c r="J20" s="1193"/>
      <c r="K20" s="1193"/>
      <c r="L20" s="1193"/>
      <c r="M20" s="1193"/>
      <c r="N20" s="1193"/>
      <c r="O20" s="1193"/>
      <c r="P20" s="1193"/>
      <c r="Q20" s="1193"/>
      <c r="R20" s="1193"/>
      <c r="S20" s="1193"/>
      <c r="T20" s="1193"/>
      <c r="U20" s="1193"/>
      <c r="V20" s="1193"/>
      <c r="W20" s="1193"/>
      <c r="X20" s="1193"/>
      <c r="Y20" s="1193"/>
      <c r="Z20" s="1193"/>
      <c r="AA20" s="1193"/>
      <c r="AB20" s="1193"/>
      <c r="AC20" s="1193"/>
      <c r="AD20" s="1057"/>
      <c r="AE20" s="1060"/>
      <c r="AF20" s="1074"/>
      <c r="AG20" s="961"/>
      <c r="AH20" s="385"/>
    </row>
    <row r="21" spans="2:64" ht="15.75" hidden="1" customHeight="1">
      <c r="B21" s="552"/>
      <c r="C21" s="1192"/>
      <c r="D21" s="1193"/>
      <c r="E21" s="1193"/>
      <c r="F21" s="1193"/>
      <c r="G21" s="1193"/>
      <c r="H21" s="1193"/>
      <c r="I21" s="1193"/>
      <c r="J21" s="1193"/>
      <c r="K21" s="1193"/>
      <c r="L21" s="1193"/>
      <c r="M21" s="1193"/>
      <c r="N21" s="1193"/>
      <c r="O21" s="1193"/>
      <c r="P21" s="1193"/>
      <c r="Q21" s="1193"/>
      <c r="R21" s="1193"/>
      <c r="S21" s="1193"/>
      <c r="T21" s="1193"/>
      <c r="U21" s="1193"/>
      <c r="V21" s="1193"/>
      <c r="W21" s="1193"/>
      <c r="X21" s="1193"/>
      <c r="Y21" s="1193"/>
      <c r="Z21" s="1193"/>
      <c r="AA21" s="1193"/>
      <c r="AB21" s="1193"/>
      <c r="AC21" s="1193"/>
      <c r="AD21" s="1059"/>
      <c r="AE21" s="1061"/>
      <c r="AF21" s="1071"/>
      <c r="AG21" s="957"/>
      <c r="AH21" s="958"/>
    </row>
    <row r="22" spans="2:64" ht="17.5" hidden="1" customHeight="1">
      <c r="B22" s="552"/>
      <c r="C22" s="1192"/>
      <c r="D22" s="1193"/>
      <c r="E22" s="1193"/>
      <c r="F22" s="1193"/>
      <c r="G22" s="1193"/>
      <c r="H22" s="1193"/>
      <c r="I22" s="1193"/>
      <c r="J22" s="1193"/>
      <c r="K22" s="1193"/>
      <c r="L22" s="1193"/>
      <c r="M22" s="1193"/>
      <c r="N22" s="1193"/>
      <c r="O22" s="1193"/>
      <c r="P22" s="1193"/>
      <c r="Q22" s="1193"/>
      <c r="R22" s="1193"/>
      <c r="S22" s="1193"/>
      <c r="T22" s="1193"/>
      <c r="U22" s="1193"/>
      <c r="V22" s="1193"/>
      <c r="W22" s="1193"/>
      <c r="X22" s="1193"/>
      <c r="Y22" s="1193"/>
      <c r="Z22" s="1193"/>
      <c r="AA22" s="1193"/>
      <c r="AB22" s="1193"/>
      <c r="AC22" s="1193"/>
      <c r="AD22" s="1063"/>
      <c r="AE22" s="1060"/>
      <c r="AF22" s="1075"/>
      <c r="AG22" s="962"/>
      <c r="AH22" s="385"/>
    </row>
    <row r="23" spans="2:64" s="374" customFormat="1" ht="15.75" customHeight="1">
      <c r="B23" s="553"/>
      <c r="C23" s="12"/>
      <c r="D23" s="90"/>
      <c r="E23" s="90"/>
      <c r="F23" s="90"/>
      <c r="G23" s="90"/>
      <c r="H23" s="556"/>
      <c r="I23" s="382"/>
      <c r="J23" s="540"/>
      <c r="K23" s="13"/>
      <c r="L23" s="541"/>
      <c r="M23" s="541"/>
      <c r="N23" s="541"/>
      <c r="O23" s="541"/>
      <c r="P23" s="541"/>
      <c r="Q23" s="541"/>
      <c r="R23" s="541"/>
      <c r="S23" s="541"/>
      <c r="T23" s="541"/>
      <c r="U23" s="541"/>
      <c r="V23" s="541"/>
      <c r="W23" s="541"/>
      <c r="X23" s="541"/>
      <c r="Y23" s="541"/>
      <c r="Z23" s="541"/>
      <c r="AA23" s="541"/>
      <c r="AB23" s="541"/>
      <c r="AC23" s="1189" t="s">
        <v>667</v>
      </c>
      <c r="AD23" s="1065"/>
      <c r="AE23" s="1186" t="s">
        <v>660</v>
      </c>
      <c r="AF23" s="1076"/>
      <c r="AG23" s="1095"/>
      <c r="AH23" s="385"/>
    </row>
    <row r="24" spans="2:64" s="374" customFormat="1" ht="15" customHeight="1">
      <c r="B24" s="552"/>
      <c r="C24" s="591"/>
      <c r="D24" s="593"/>
      <c r="E24" s="593"/>
      <c r="F24" s="593"/>
      <c r="G24" s="593"/>
      <c r="H24" s="558"/>
      <c r="I24" s="538"/>
      <c r="J24" s="592"/>
      <c r="K24" s="593"/>
      <c r="L24" s="657"/>
      <c r="M24" s="657"/>
      <c r="N24" s="657"/>
      <c r="O24" s="657"/>
      <c r="P24" s="657"/>
      <c r="Q24" s="657"/>
      <c r="R24" s="657"/>
      <c r="S24" s="657"/>
      <c r="T24" s="657"/>
      <c r="U24" s="1118"/>
      <c r="V24" s="1117" t="s">
        <v>700</v>
      </c>
      <c r="W24" s="657"/>
      <c r="X24" s="657"/>
      <c r="Y24" s="657"/>
      <c r="Z24" s="657"/>
      <c r="AA24" s="657"/>
      <c r="AB24" s="657"/>
      <c r="AC24" s="1190"/>
      <c r="AD24" s="1066"/>
      <c r="AE24" s="1187"/>
      <c r="AF24" s="1077"/>
      <c r="AG24" s="1077"/>
      <c r="BL24" s="374" t="s">
        <v>132</v>
      </c>
    </row>
    <row r="25" spans="2:64" s="374" customFormat="1" ht="15" customHeight="1" thickBot="1">
      <c r="B25" s="552"/>
      <c r="C25" s="591"/>
      <c r="D25" s="593"/>
      <c r="E25" s="593"/>
      <c r="F25" s="593"/>
      <c r="G25" s="593"/>
      <c r="H25" s="558"/>
      <c r="I25" s="538"/>
      <c r="J25" s="592"/>
      <c r="K25" s="593"/>
      <c r="L25" s="542"/>
      <c r="M25" s="542"/>
      <c r="N25" s="542"/>
      <c r="O25" s="542"/>
      <c r="P25" s="542"/>
      <c r="Q25" s="542"/>
      <c r="R25" s="542"/>
      <c r="S25" s="542"/>
      <c r="T25" s="542"/>
      <c r="U25" s="542"/>
      <c r="V25" s="1117" t="s">
        <v>701</v>
      </c>
      <c r="W25" s="542"/>
      <c r="X25" s="542"/>
      <c r="Y25" s="542"/>
      <c r="Z25" s="542"/>
      <c r="AA25" s="542"/>
      <c r="AB25" s="542"/>
      <c r="AC25" s="1190"/>
      <c r="AD25" s="1067"/>
      <c r="AE25" s="1188"/>
      <c r="AF25" s="1077"/>
      <c r="AG25" s="1077"/>
      <c r="AH25" s="534"/>
    </row>
    <row r="26" spans="2:64" s="374" customFormat="1" ht="15" customHeight="1" thickBot="1">
      <c r="B26" s="552"/>
      <c r="C26" s="591"/>
      <c r="D26" s="593"/>
      <c r="E26" s="593"/>
      <c r="F26" s="593"/>
      <c r="G26" s="593"/>
      <c r="H26" s="558"/>
      <c r="I26" s="372"/>
      <c r="J26" s="592"/>
      <c r="K26" s="593"/>
      <c r="L26" s="542"/>
      <c r="M26" s="542"/>
      <c r="N26" s="542"/>
      <c r="O26" s="542"/>
      <c r="P26" s="542"/>
      <c r="Q26" s="542"/>
      <c r="R26" s="542"/>
      <c r="S26" s="542"/>
      <c r="T26" s="542"/>
      <c r="U26" s="542"/>
      <c r="V26" s="542"/>
      <c r="W26" s="542"/>
      <c r="X26" s="542"/>
      <c r="Y26" s="542"/>
      <c r="Z26" s="542"/>
      <c r="AA26" s="542"/>
      <c r="AB26" s="542"/>
      <c r="AC26" s="1191"/>
      <c r="AD26" s="1067"/>
      <c r="AE26" s="1064"/>
      <c r="AF26" s="1077"/>
      <c r="AG26" s="1077"/>
      <c r="AH26" s="534"/>
    </row>
    <row r="27" spans="2:64" s="374" customFormat="1" ht="20" customHeight="1" thickBot="1">
      <c r="B27" s="552"/>
      <c r="C27" s="591"/>
      <c r="D27" s="593"/>
      <c r="E27" s="593"/>
      <c r="F27" s="593"/>
      <c r="G27" s="593"/>
      <c r="H27" s="558"/>
      <c r="I27" s="372"/>
      <c r="J27" s="1040" t="s">
        <v>632</v>
      </c>
      <c r="K27" s="681"/>
      <c r="L27" s="682"/>
      <c r="M27" s="682"/>
      <c r="N27" s="682"/>
      <c r="O27" s="682"/>
      <c r="P27" s="682"/>
      <c r="Q27" s="682"/>
      <c r="R27" s="682"/>
      <c r="S27" s="682"/>
      <c r="T27" s="682"/>
      <c r="U27" s="682"/>
      <c r="V27" s="682"/>
      <c r="W27" s="682"/>
      <c r="X27" s="682"/>
      <c r="Y27" s="682"/>
      <c r="Z27" s="682"/>
      <c r="AA27" s="682"/>
      <c r="AB27" s="1050"/>
      <c r="AC27" s="1097"/>
      <c r="AD27" s="1093">
        <v>1</v>
      </c>
      <c r="AE27" s="1094" t="s">
        <v>647</v>
      </c>
      <c r="AF27" s="1079"/>
      <c r="AG27" s="1079"/>
      <c r="AH27" s="534"/>
      <c r="AI27" s="594"/>
      <c r="AJ27" s="595" t="s">
        <v>345</v>
      </c>
      <c r="AK27" s="596"/>
      <c r="AL27" s="596"/>
      <c r="AM27" s="597"/>
      <c r="AN27" s="598"/>
      <c r="AO27" s="636"/>
    </row>
    <row r="28" spans="2:64" s="374" customFormat="1" ht="20" customHeight="1">
      <c r="B28" s="552"/>
      <c r="C28" s="591"/>
      <c r="D28" s="593"/>
      <c r="E28" s="593"/>
      <c r="F28" s="593"/>
      <c r="G28" s="593"/>
      <c r="H28" s="558"/>
      <c r="I28" s="372"/>
      <c r="J28" s="758"/>
      <c r="K28" s="757"/>
      <c r="L28" s="759"/>
      <c r="M28" s="759"/>
      <c r="N28" s="759"/>
      <c r="O28" s="759"/>
      <c r="P28" s="759"/>
      <c r="Q28" s="759"/>
      <c r="R28" s="1049" t="s">
        <v>633</v>
      </c>
      <c r="S28" s="1041"/>
      <c r="T28" s="759"/>
      <c r="U28" s="759"/>
      <c r="V28" s="759"/>
      <c r="W28" s="759"/>
      <c r="X28" s="759"/>
      <c r="Y28" s="759"/>
      <c r="Z28" s="1042" t="s">
        <v>146</v>
      </c>
      <c r="AA28" s="964">
        <v>10</v>
      </c>
      <c r="AB28" s="1051" t="s">
        <v>231</v>
      </c>
      <c r="AC28" s="1098"/>
      <c r="AD28" s="1080"/>
      <c r="AE28" s="1091" t="s">
        <v>655</v>
      </c>
      <c r="AF28" s="1092">
        <f>AA38*AA39*AA40</f>
        <v>8</v>
      </c>
      <c r="AG28" s="1092" t="s">
        <v>133</v>
      </c>
      <c r="AH28" s="534"/>
      <c r="AI28" s="630"/>
      <c r="AJ28" s="1178" t="str">
        <f>AE27</f>
        <v>Galian Bronjong yang tertanam</v>
      </c>
      <c r="AK28" s="1179"/>
      <c r="AL28" s="1179"/>
      <c r="AM28" s="1179"/>
      <c r="AN28" s="1179"/>
      <c r="AO28" s="1180"/>
    </row>
    <row r="29" spans="2:64" s="374" customFormat="1" ht="20" customHeight="1" thickBot="1">
      <c r="B29" s="552"/>
      <c r="C29" s="591"/>
      <c r="D29" s="593"/>
      <c r="E29" s="593"/>
      <c r="F29" s="593"/>
      <c r="G29" s="593"/>
      <c r="H29" s="558"/>
      <c r="I29" s="372"/>
      <c r="J29" s="758"/>
      <c r="K29" s="757"/>
      <c r="L29" s="759"/>
      <c r="M29" s="759"/>
      <c r="N29" s="759"/>
      <c r="O29" s="759"/>
      <c r="P29" s="759"/>
      <c r="Q29" s="759"/>
      <c r="R29" s="759"/>
      <c r="S29" s="759"/>
      <c r="T29" s="759"/>
      <c r="U29" s="759"/>
      <c r="V29" s="759"/>
      <c r="W29" s="759"/>
      <c r="X29" s="1202" t="s">
        <v>634</v>
      </c>
      <c r="Y29" s="1203"/>
      <c r="Z29" s="1042" t="s">
        <v>146</v>
      </c>
      <c r="AA29" s="1043">
        <v>0.5</v>
      </c>
      <c r="AB29" s="1051" t="s">
        <v>30</v>
      </c>
      <c r="AC29" s="1098"/>
      <c r="AD29" s="1080"/>
      <c r="AE29" s="1081"/>
      <c r="AF29" s="1082"/>
      <c r="AG29" s="1082"/>
      <c r="AH29" s="534"/>
      <c r="AI29" s="630"/>
      <c r="AJ29" s="637" t="s">
        <v>139</v>
      </c>
      <c r="AK29" s="638" t="s">
        <v>140</v>
      </c>
      <c r="AL29" s="639" t="s">
        <v>141</v>
      </c>
      <c r="AM29" s="638" t="s">
        <v>142</v>
      </c>
      <c r="AN29" s="640" t="s">
        <v>143</v>
      </c>
      <c r="AO29" s="818" t="s">
        <v>144</v>
      </c>
    </row>
    <row r="30" spans="2:64" s="374" customFormat="1" ht="20" customHeight="1" thickBot="1">
      <c r="B30" s="552"/>
      <c r="C30" s="591"/>
      <c r="D30" s="593"/>
      <c r="E30" s="593"/>
      <c r="F30" s="593"/>
      <c r="G30" s="593"/>
      <c r="H30" s="558"/>
      <c r="I30" s="372"/>
      <c r="J30" s="758"/>
      <c r="K30" s="757"/>
      <c r="L30" s="759"/>
      <c r="M30" s="759"/>
      <c r="N30" s="759"/>
      <c r="O30" s="759"/>
      <c r="P30" s="759"/>
      <c r="Q30" s="759"/>
      <c r="R30" s="759"/>
      <c r="S30" s="759"/>
      <c r="T30" s="759"/>
      <c r="U30" s="759"/>
      <c r="V30" s="759"/>
      <c r="W30" s="759"/>
      <c r="X30" s="1202" t="s">
        <v>635</v>
      </c>
      <c r="Y30" s="1203"/>
      <c r="Z30" s="1042" t="s">
        <v>146</v>
      </c>
      <c r="AA30" s="1043">
        <v>0.5</v>
      </c>
      <c r="AB30" s="1051" t="s">
        <v>30</v>
      </c>
      <c r="AC30" s="1098"/>
      <c r="AD30" s="1093">
        <v>2</v>
      </c>
      <c r="AE30" s="1094" t="s">
        <v>658</v>
      </c>
      <c r="AF30" s="1079"/>
      <c r="AG30" s="1079"/>
      <c r="AH30" s="534"/>
      <c r="AI30" s="630"/>
      <c r="AJ30" s="641" t="s">
        <v>147</v>
      </c>
      <c r="AK30" s="642"/>
      <c r="AL30" s="643"/>
      <c r="AM30" s="642"/>
      <c r="AN30" s="640"/>
      <c r="AO30" s="818"/>
    </row>
    <row r="31" spans="2:64" s="374" customFormat="1" ht="20" customHeight="1">
      <c r="B31" s="552"/>
      <c r="C31" s="591"/>
      <c r="D31" s="593"/>
      <c r="E31" s="593"/>
      <c r="F31" s="593"/>
      <c r="G31" s="593"/>
      <c r="H31" s="558"/>
      <c r="I31" s="557"/>
      <c r="J31" s="758"/>
      <c r="K31" s="1039"/>
      <c r="L31" s="759"/>
      <c r="M31" s="759"/>
      <c r="N31" s="759"/>
      <c r="O31" s="759"/>
      <c r="P31" s="759"/>
      <c r="Q31" s="759"/>
      <c r="R31" s="1049" t="s">
        <v>656</v>
      </c>
      <c r="S31" s="759"/>
      <c r="T31" s="759"/>
      <c r="U31" s="759"/>
      <c r="V31" s="759"/>
      <c r="W31" s="759"/>
      <c r="X31" s="1202" t="s">
        <v>636</v>
      </c>
      <c r="Y31" s="1203"/>
      <c r="Z31" s="1042" t="s">
        <v>146</v>
      </c>
      <c r="AA31" s="1043">
        <v>0.5</v>
      </c>
      <c r="AB31" s="1051" t="s">
        <v>30</v>
      </c>
      <c r="AC31" s="1098"/>
      <c r="AD31" s="1080"/>
      <c r="AE31" s="1091" t="s">
        <v>662</v>
      </c>
      <c r="AF31" s="1092">
        <f>AA49</f>
        <v>64</v>
      </c>
      <c r="AG31" s="1092" t="s">
        <v>28</v>
      </c>
      <c r="AH31" s="534"/>
      <c r="AI31" s="630"/>
      <c r="AJ31" s="611" t="s">
        <v>120</v>
      </c>
      <c r="AK31" s="612">
        <v>0.67500000000000004</v>
      </c>
      <c r="AL31" s="644">
        <f>AK31*$AF$28</f>
        <v>5.4</v>
      </c>
      <c r="AM31" s="536" t="s">
        <v>121</v>
      </c>
      <c r="AN31" s="614">
        <f>'Harga Satuan'!$J$176</f>
        <v>90000</v>
      </c>
      <c r="AO31" s="645">
        <f>AL31*AN31</f>
        <v>486000.00000000006</v>
      </c>
      <c r="BL31" s="374" t="s">
        <v>134</v>
      </c>
    </row>
    <row r="32" spans="2:64" s="374" customFormat="1" ht="20" customHeight="1" thickBot="1">
      <c r="B32" s="552"/>
      <c r="C32" s="591"/>
      <c r="D32" s="593"/>
      <c r="E32" s="593"/>
      <c r="F32" s="593"/>
      <c r="G32" s="593"/>
      <c r="H32" s="558"/>
      <c r="I32" s="557"/>
      <c r="J32" s="758"/>
      <c r="K32" s="1039"/>
      <c r="L32" s="759"/>
      <c r="M32" s="759"/>
      <c r="N32" s="759"/>
      <c r="O32" s="759"/>
      <c r="P32" s="759"/>
      <c r="Q32" s="759"/>
      <c r="R32" s="759"/>
      <c r="S32" s="759"/>
      <c r="T32" s="759"/>
      <c r="U32" s="759"/>
      <c r="V32" s="759"/>
      <c r="W32" s="759"/>
      <c r="X32" s="1202" t="s">
        <v>637</v>
      </c>
      <c r="Y32" s="1203"/>
      <c r="Z32" s="1042" t="s">
        <v>146</v>
      </c>
      <c r="AA32" s="1043">
        <v>1</v>
      </c>
      <c r="AB32" s="1051" t="s">
        <v>30</v>
      </c>
      <c r="AC32" s="1098"/>
      <c r="AD32" s="1080"/>
      <c r="AE32" s="1081"/>
      <c r="AF32" s="1079"/>
      <c r="AG32" s="1079"/>
      <c r="AH32" s="534"/>
      <c r="AI32" s="630"/>
      <c r="AJ32" s="611" t="s">
        <v>124</v>
      </c>
      <c r="AK32" s="616">
        <v>6.7500000000000004E-2</v>
      </c>
      <c r="AL32" s="644">
        <f>AK32*$AF$28</f>
        <v>0.54</v>
      </c>
      <c r="AM32" s="536" t="s">
        <v>121</v>
      </c>
      <c r="AN32" s="614">
        <f>'Harga Satuan'!$J$179</f>
        <v>150000</v>
      </c>
      <c r="AO32" s="646">
        <f>AL32*AN32</f>
        <v>81000</v>
      </c>
      <c r="AP32" s="622"/>
      <c r="BL32" s="374" t="s">
        <v>135</v>
      </c>
    </row>
    <row r="33" spans="2:42" s="374" customFormat="1" ht="20" customHeight="1" thickBot="1">
      <c r="B33" s="552"/>
      <c r="C33" s="537"/>
      <c r="D33" s="535"/>
      <c r="E33" s="535"/>
      <c r="F33" s="535"/>
      <c r="G33" s="535"/>
      <c r="H33" s="538"/>
      <c r="I33" s="538"/>
      <c r="J33" s="759"/>
      <c r="K33" s="756"/>
      <c r="L33" s="759"/>
      <c r="M33" s="759"/>
      <c r="N33" s="759"/>
      <c r="O33" s="759"/>
      <c r="P33" s="759"/>
      <c r="Q33" s="759"/>
      <c r="R33" s="1049" t="s">
        <v>645</v>
      </c>
      <c r="S33" s="759"/>
      <c r="T33" s="759"/>
      <c r="U33" s="759"/>
      <c r="V33" s="759"/>
      <c r="W33" s="759"/>
      <c r="X33" s="759"/>
      <c r="Y33" s="759"/>
      <c r="Z33" s="759"/>
      <c r="AA33" s="759"/>
      <c r="AB33" s="1051"/>
      <c r="AC33" s="1098"/>
      <c r="AD33" s="1093">
        <v>3</v>
      </c>
      <c r="AE33" s="1094" t="s">
        <v>680</v>
      </c>
      <c r="AF33" s="1079"/>
      <c r="AG33" s="1079"/>
      <c r="AI33" s="630"/>
      <c r="AJ33" s="624"/>
      <c r="AK33" s="625"/>
      <c r="AL33" s="626"/>
      <c r="AM33" s="627"/>
      <c r="AN33" s="628"/>
      <c r="AO33" s="647">
        <f>SUM(AO31:AO32)</f>
        <v>567000</v>
      </c>
      <c r="AP33" s="622"/>
    </row>
    <row r="34" spans="2:42" s="374" customFormat="1" ht="20" customHeight="1">
      <c r="B34" s="552"/>
      <c r="C34" s="537"/>
      <c r="D34" s="535"/>
      <c r="E34" s="535"/>
      <c r="F34" s="535"/>
      <c r="G34" s="535"/>
      <c r="H34" s="538"/>
      <c r="I34" s="538"/>
      <c r="J34" s="756"/>
      <c r="K34" s="756"/>
      <c r="L34" s="759"/>
      <c r="M34" s="759"/>
      <c r="N34" s="759"/>
      <c r="O34" s="759"/>
      <c r="P34" s="759"/>
      <c r="Q34" s="759"/>
      <c r="R34" s="1041" t="s">
        <v>638</v>
      </c>
      <c r="S34" s="759"/>
      <c r="T34" s="759"/>
      <c r="U34" s="759"/>
      <c r="V34" s="759"/>
      <c r="W34" s="759"/>
      <c r="X34" s="759"/>
      <c r="Y34" s="759"/>
      <c r="Z34" s="1042" t="s">
        <v>146</v>
      </c>
      <c r="AA34" s="1043">
        <v>8</v>
      </c>
      <c r="AB34" s="1051" t="s">
        <v>30</v>
      </c>
      <c r="AC34" s="1105" t="s">
        <v>702</v>
      </c>
      <c r="AD34" s="1080"/>
      <c r="AE34" s="1091" t="s">
        <v>682</v>
      </c>
      <c r="AF34" s="1092">
        <f>AA35</f>
        <v>40</v>
      </c>
      <c r="AG34" s="1092" t="s">
        <v>231</v>
      </c>
      <c r="AH34" s="534"/>
      <c r="AP34" s="622"/>
    </row>
    <row r="35" spans="2:42" s="374" customFormat="1" ht="20" customHeight="1" thickBot="1">
      <c r="B35" s="552"/>
      <c r="C35" s="537"/>
      <c r="D35" s="535"/>
      <c r="E35" s="535"/>
      <c r="F35" s="535"/>
      <c r="G35" s="535"/>
      <c r="H35" s="372"/>
      <c r="I35" s="538"/>
      <c r="J35" s="756"/>
      <c r="K35" s="756"/>
      <c r="L35" s="759"/>
      <c r="M35" s="759"/>
      <c r="N35" s="759"/>
      <c r="O35" s="759"/>
      <c r="P35" s="759"/>
      <c r="Q35" s="759"/>
      <c r="R35" s="759"/>
      <c r="S35" s="759"/>
      <c r="T35" s="759"/>
      <c r="U35" s="759"/>
      <c r="V35" s="759"/>
      <c r="W35" s="759" t="s">
        <v>681</v>
      </c>
      <c r="X35" s="759"/>
      <c r="Y35" s="759"/>
      <c r="Z35" s="1042" t="s">
        <v>146</v>
      </c>
      <c r="AA35" s="964">
        <f>AA28*(AA34/2)</f>
        <v>40</v>
      </c>
      <c r="AB35" s="1051" t="s">
        <v>231</v>
      </c>
      <c r="AC35" s="1098"/>
      <c r="AD35" s="1068"/>
      <c r="AE35" s="1069"/>
      <c r="AF35" s="1079"/>
      <c r="AG35" s="1079"/>
      <c r="AH35" s="534"/>
      <c r="AI35" s="187"/>
      <c r="AJ35" s="938"/>
      <c r="AK35" s="1035"/>
      <c r="AL35" s="1035"/>
      <c r="AM35" s="1035"/>
      <c r="AN35" s="1035"/>
      <c r="AO35" s="1035"/>
      <c r="AP35" s="622"/>
    </row>
    <row r="36" spans="2:42" s="374" customFormat="1" ht="20" customHeight="1" thickBot="1">
      <c r="B36" s="552"/>
      <c r="C36" s="537"/>
      <c r="D36" s="535"/>
      <c r="E36" s="535"/>
      <c r="F36" s="535"/>
      <c r="G36" s="535"/>
      <c r="H36" s="372"/>
      <c r="I36" s="538"/>
      <c r="J36" s="756"/>
      <c r="K36" s="756"/>
      <c r="L36" s="756"/>
      <c r="M36" s="756"/>
      <c r="N36" s="756"/>
      <c r="O36" s="756"/>
      <c r="P36" s="756"/>
      <c r="Q36" s="756"/>
      <c r="R36" s="1046" t="s">
        <v>648</v>
      </c>
      <c r="S36" s="756"/>
      <c r="T36" s="756"/>
      <c r="U36" s="756"/>
      <c r="V36" s="756"/>
      <c r="W36" s="756"/>
      <c r="X36" s="756"/>
      <c r="Y36" s="756"/>
      <c r="Z36" s="756"/>
      <c r="AA36" s="756"/>
      <c r="AB36" s="1052"/>
      <c r="AC36" s="1099"/>
      <c r="AD36" s="1093">
        <v>4</v>
      </c>
      <c r="AE36" s="1094" t="s">
        <v>688</v>
      </c>
      <c r="AF36" s="1079"/>
      <c r="AG36" s="1079"/>
      <c r="AH36" s="534"/>
      <c r="AJ36" s="651" t="s">
        <v>657</v>
      </c>
      <c r="AK36" s="649"/>
      <c r="AL36" s="649"/>
      <c r="AM36" s="649"/>
      <c r="AN36" s="649"/>
      <c r="AO36" s="649"/>
      <c r="AP36" s="622"/>
    </row>
    <row r="37" spans="2:42" s="374" customFormat="1" ht="20" customHeight="1">
      <c r="B37" s="552"/>
      <c r="C37" s="537"/>
      <c r="D37" s="535"/>
      <c r="E37" s="535"/>
      <c r="F37" s="535"/>
      <c r="G37" s="535"/>
      <c r="H37" s="372"/>
      <c r="I37" s="538"/>
      <c r="J37" s="756"/>
      <c r="K37" s="756"/>
      <c r="L37" s="756"/>
      <c r="M37" s="756"/>
      <c r="N37" s="756"/>
      <c r="O37" s="756"/>
      <c r="P37" s="756"/>
      <c r="Q37" s="756"/>
      <c r="R37" s="1046" t="s">
        <v>649</v>
      </c>
      <c r="S37" s="756"/>
      <c r="T37" s="756"/>
      <c r="U37" s="756"/>
      <c r="V37" s="756"/>
      <c r="W37" s="756"/>
      <c r="X37" s="756"/>
      <c r="Y37" s="756"/>
      <c r="Z37" s="756"/>
      <c r="AA37" s="756"/>
      <c r="AB37" s="1052"/>
      <c r="AC37" s="1109" t="s">
        <v>689</v>
      </c>
      <c r="AD37" s="1110" t="s">
        <v>336</v>
      </c>
      <c r="AE37" s="1091" t="s">
        <v>292</v>
      </c>
      <c r="AF37" s="1092">
        <f>(AA31*1*AA38)+(AA32*1*AA38)</f>
        <v>12</v>
      </c>
      <c r="AG37" s="1092" t="s">
        <v>133</v>
      </c>
      <c r="AH37" s="534"/>
      <c r="AJ37" s="1178" t="str">
        <f>AE30</f>
        <v>Cecucuk Bambu</v>
      </c>
      <c r="AK37" s="1179"/>
      <c r="AL37" s="1179"/>
      <c r="AM37" s="1179"/>
      <c r="AN37" s="1179"/>
      <c r="AO37" s="1180"/>
      <c r="AP37" s="622"/>
    </row>
    <row r="38" spans="2:42" s="374" customFormat="1" ht="20" customHeight="1" thickBot="1">
      <c r="B38" s="552"/>
      <c r="C38" s="537"/>
      <c r="D38" s="535"/>
      <c r="E38" s="535"/>
      <c r="F38" s="535"/>
      <c r="G38" s="535"/>
      <c r="H38" s="372"/>
      <c r="I38" s="538"/>
      <c r="J38" s="756"/>
      <c r="K38" s="756"/>
      <c r="L38" s="756"/>
      <c r="M38" s="756"/>
      <c r="N38" s="756"/>
      <c r="O38" s="756"/>
      <c r="P38" s="756"/>
      <c r="Q38" s="756"/>
      <c r="R38" s="1044"/>
      <c r="S38" s="756"/>
      <c r="T38" s="756"/>
      <c r="U38" s="756"/>
      <c r="V38" s="756"/>
      <c r="W38" s="756"/>
      <c r="X38" s="1181" t="s">
        <v>651</v>
      </c>
      <c r="Y38" s="1183"/>
      <c r="Z38" s="1042" t="s">
        <v>146</v>
      </c>
      <c r="AA38" s="963">
        <f>AA34</f>
        <v>8</v>
      </c>
      <c r="AB38" s="1051" t="s">
        <v>30</v>
      </c>
      <c r="AC38" s="1099"/>
      <c r="AD38" s="1068"/>
      <c r="AE38" s="1069"/>
      <c r="AF38" s="1079"/>
      <c r="AG38" s="1079"/>
      <c r="AH38" s="534"/>
      <c r="AJ38" s="637" t="s">
        <v>139</v>
      </c>
      <c r="AK38" s="638" t="s">
        <v>140</v>
      </c>
      <c r="AL38" s="639" t="s">
        <v>141</v>
      </c>
      <c r="AM38" s="638" t="s">
        <v>142</v>
      </c>
      <c r="AN38" s="640" t="s">
        <v>143</v>
      </c>
      <c r="AO38" s="818" t="s">
        <v>144</v>
      </c>
      <c r="AP38" s="622"/>
    </row>
    <row r="39" spans="2:42" s="374" customFormat="1" ht="20" customHeight="1">
      <c r="B39" s="552"/>
      <c r="C39" s="537"/>
      <c r="D39" s="535"/>
      <c r="E39" s="535"/>
      <c r="F39" s="535"/>
      <c r="G39" s="535"/>
      <c r="H39" s="372"/>
      <c r="I39" s="538"/>
      <c r="J39" s="756"/>
      <c r="K39" s="756"/>
      <c r="L39" s="756"/>
      <c r="M39" s="756"/>
      <c r="N39" s="756"/>
      <c r="O39" s="756"/>
      <c r="P39" s="756"/>
      <c r="Q39" s="756"/>
      <c r="R39" s="1044"/>
      <c r="S39" s="756"/>
      <c r="T39" s="756"/>
      <c r="U39" s="756"/>
      <c r="V39" s="756"/>
      <c r="W39" s="756"/>
      <c r="X39" s="1181" t="s">
        <v>650</v>
      </c>
      <c r="Y39" s="1183"/>
      <c r="Z39" s="1042" t="s">
        <v>146</v>
      </c>
      <c r="AA39" s="1045">
        <v>2</v>
      </c>
      <c r="AB39" s="1051" t="s">
        <v>30</v>
      </c>
      <c r="AC39" s="1099"/>
      <c r="AD39" s="1068"/>
      <c r="AE39" s="1069"/>
      <c r="AF39" s="1079"/>
      <c r="AG39" s="1079"/>
      <c r="AH39" s="534"/>
      <c r="AJ39" s="641" t="s">
        <v>147</v>
      </c>
      <c r="AK39" s="642"/>
      <c r="AL39" s="643"/>
      <c r="AM39" s="642"/>
      <c r="AN39" s="640"/>
      <c r="AO39" s="818"/>
      <c r="AP39" s="622"/>
    </row>
    <row r="40" spans="2:42" s="374" customFormat="1" ht="20" customHeight="1">
      <c r="B40" s="552"/>
      <c r="C40" s="340" t="s">
        <v>639</v>
      </c>
      <c r="D40" s="372"/>
      <c r="E40" s="372"/>
      <c r="F40" s="372"/>
      <c r="G40" s="372"/>
      <c r="H40" s="538"/>
      <c r="I40" s="538"/>
      <c r="J40" s="759"/>
      <c r="K40" s="756"/>
      <c r="L40" s="756"/>
      <c r="M40" s="756"/>
      <c r="N40" s="756"/>
      <c r="O40" s="756"/>
      <c r="P40" s="756"/>
      <c r="Q40" s="756"/>
      <c r="R40" s="1044"/>
      <c r="S40" s="756"/>
      <c r="T40" s="756"/>
      <c r="U40" s="756"/>
      <c r="V40" s="756"/>
      <c r="W40" s="756"/>
      <c r="X40" s="1181" t="s">
        <v>652</v>
      </c>
      <c r="Y40" s="1183"/>
      <c r="Z40" s="1042" t="s">
        <v>146</v>
      </c>
      <c r="AA40" s="1045">
        <v>0.5</v>
      </c>
      <c r="AB40" s="1051" t="s">
        <v>30</v>
      </c>
      <c r="AC40" s="1098"/>
      <c r="AD40" s="1068"/>
      <c r="AE40" s="1069"/>
      <c r="AF40" s="1079"/>
      <c r="AG40" s="1079"/>
      <c r="AH40" s="534"/>
      <c r="AJ40" s="652" t="s">
        <v>120</v>
      </c>
      <c r="AK40" s="653">
        <v>0.12</v>
      </c>
      <c r="AL40" s="654">
        <f>$AF$31*AK40</f>
        <v>7.68</v>
      </c>
      <c r="AM40" s="536" t="s">
        <v>121</v>
      </c>
      <c r="AN40" s="614">
        <f>'Harga Satuan'!$J$176</f>
        <v>90000</v>
      </c>
      <c r="AO40" s="645">
        <f>AL40*AN40</f>
        <v>691200</v>
      </c>
      <c r="AP40" s="622"/>
    </row>
    <row r="41" spans="2:42" s="374" customFormat="1" ht="20" customHeight="1">
      <c r="B41" s="552"/>
      <c r="C41" s="340" t="s">
        <v>640</v>
      </c>
      <c r="D41" s="372"/>
      <c r="E41" s="372"/>
      <c r="F41" s="372"/>
      <c r="G41" s="372"/>
      <c r="H41" s="538"/>
      <c r="I41" s="538"/>
      <c r="J41" s="756"/>
      <c r="K41" s="756"/>
      <c r="L41" s="756"/>
      <c r="M41" s="756"/>
      <c r="N41" s="756"/>
      <c r="O41" s="756"/>
      <c r="P41" s="756"/>
      <c r="Q41" s="756"/>
      <c r="R41" s="1044" t="s">
        <v>654</v>
      </c>
      <c r="S41" s="756"/>
      <c r="T41" s="756"/>
      <c r="U41" s="756"/>
      <c r="V41" s="756"/>
      <c r="W41" s="756"/>
      <c r="X41" s="756"/>
      <c r="Y41" s="756"/>
      <c r="Z41" s="756"/>
      <c r="AA41" s="756"/>
      <c r="AB41" s="1052"/>
      <c r="AC41" s="1099"/>
      <c r="AD41" s="1068"/>
      <c r="AE41" s="1069"/>
      <c r="AF41" s="1079"/>
      <c r="AG41" s="1079"/>
      <c r="AH41" s="534"/>
      <c r="AJ41" s="652" t="s">
        <v>124</v>
      </c>
      <c r="AK41" s="653">
        <v>1.2E-2</v>
      </c>
      <c r="AL41" s="654">
        <f>$AF$31*AK41</f>
        <v>0.76800000000000002</v>
      </c>
      <c r="AM41" s="536" t="s">
        <v>121</v>
      </c>
      <c r="AN41" s="614">
        <f>'Harga Satuan'!$J$179</f>
        <v>150000</v>
      </c>
      <c r="AO41" s="645">
        <f>AL41*AN41</f>
        <v>115200</v>
      </c>
      <c r="AP41" s="622"/>
    </row>
    <row r="42" spans="2:42" s="374" customFormat="1" ht="20" customHeight="1">
      <c r="B42" s="552"/>
      <c r="C42" s="340" t="s">
        <v>659</v>
      </c>
      <c r="D42" s="372"/>
      <c r="E42" s="372"/>
      <c r="F42" s="372"/>
      <c r="G42" s="372"/>
      <c r="H42" s="538"/>
      <c r="I42" s="538"/>
      <c r="J42" s="756"/>
      <c r="K42" s="756"/>
      <c r="L42" s="756"/>
      <c r="M42" s="756"/>
      <c r="N42" s="756"/>
      <c r="O42" s="756"/>
      <c r="P42" s="756"/>
      <c r="Q42" s="756"/>
      <c r="R42" s="1044" t="s">
        <v>653</v>
      </c>
      <c r="S42" s="756"/>
      <c r="T42" s="756"/>
      <c r="U42" s="756"/>
      <c r="V42" s="756"/>
      <c r="W42" s="756"/>
      <c r="X42" s="756"/>
      <c r="Y42" s="756"/>
      <c r="Z42" s="756"/>
      <c r="AA42" s="756"/>
      <c r="AB42" s="1052"/>
      <c r="AC42" s="1099"/>
      <c r="AD42" s="1068"/>
      <c r="AE42" s="1069"/>
      <c r="AF42" s="1079"/>
      <c r="AG42" s="1079"/>
      <c r="AH42" s="534"/>
      <c r="AJ42" s="641" t="s">
        <v>145</v>
      </c>
      <c r="AK42" s="642"/>
      <c r="AL42" s="643"/>
      <c r="AM42" s="642"/>
      <c r="AN42" s="640"/>
      <c r="AO42" s="818"/>
      <c r="AP42" s="622"/>
    </row>
    <row r="43" spans="2:42" s="374" customFormat="1" ht="20" customHeight="1">
      <c r="B43" s="552"/>
      <c r="C43" s="340"/>
      <c r="D43" s="372"/>
      <c r="E43" s="372"/>
      <c r="F43" s="372"/>
      <c r="G43" s="372"/>
      <c r="H43" s="538"/>
      <c r="I43" s="538"/>
      <c r="J43" s="756"/>
      <c r="K43" s="756"/>
      <c r="L43" s="756"/>
      <c r="M43" s="756"/>
      <c r="N43" s="756"/>
      <c r="O43" s="756"/>
      <c r="P43" s="756"/>
      <c r="Q43" s="756"/>
      <c r="R43" s="1044"/>
      <c r="S43" s="756"/>
      <c r="T43" s="756"/>
      <c r="U43" s="756"/>
      <c r="V43" s="756"/>
      <c r="W43" s="756"/>
      <c r="X43" s="756"/>
      <c r="Y43" s="756"/>
      <c r="Z43" s="756"/>
      <c r="AA43" s="756"/>
      <c r="AB43" s="1052"/>
      <c r="AC43" s="1099"/>
      <c r="AD43" s="1068"/>
      <c r="AE43" s="1069"/>
      <c r="AF43" s="1079"/>
      <c r="AG43" s="1079"/>
      <c r="AH43" s="534"/>
      <c r="AJ43" s="652" t="s">
        <v>661</v>
      </c>
      <c r="AK43" s="653">
        <v>1.05</v>
      </c>
      <c r="AL43" s="654">
        <f>$AF$31*AK43</f>
        <v>67.2</v>
      </c>
      <c r="AM43" s="788" t="s">
        <v>28</v>
      </c>
      <c r="AN43" s="614">
        <v>5000</v>
      </c>
      <c r="AO43" s="645">
        <f>AL43*AN43</f>
        <v>336000</v>
      </c>
      <c r="AP43" s="622"/>
    </row>
    <row r="44" spans="2:42" s="374" customFormat="1" ht="20" customHeight="1">
      <c r="B44" s="552"/>
      <c r="C44" s="340"/>
      <c r="D44" s="372"/>
      <c r="E44" s="372"/>
      <c r="F44" s="372"/>
      <c r="G44" s="372"/>
      <c r="H44" s="538"/>
      <c r="I44" s="538"/>
      <c r="J44" s="756"/>
      <c r="K44" s="756"/>
      <c r="L44" s="756"/>
      <c r="M44" s="756"/>
      <c r="N44" s="756"/>
      <c r="O44" s="756"/>
      <c r="P44" s="756"/>
      <c r="Q44" s="756"/>
      <c r="R44" s="756"/>
      <c r="S44" s="756"/>
      <c r="T44" s="756"/>
      <c r="U44" s="756"/>
      <c r="V44" s="756"/>
      <c r="W44" s="756"/>
      <c r="X44" s="756"/>
      <c r="Y44" s="756"/>
      <c r="Z44" s="756"/>
      <c r="AA44" s="756"/>
      <c r="AB44" s="1052"/>
      <c r="AC44" s="1099"/>
      <c r="AD44" s="1068"/>
      <c r="AE44" s="1069"/>
      <c r="AF44" s="1079"/>
      <c r="AG44" s="1079"/>
      <c r="AH44" s="534"/>
      <c r="AJ44" s="655"/>
      <c r="AK44" s="655"/>
      <c r="AL44" s="655"/>
      <c r="AM44" s="655"/>
      <c r="AN44" s="655"/>
      <c r="AO44" s="656">
        <f>SUM(AO40:AO43)</f>
        <v>1142400</v>
      </c>
      <c r="AP44" s="622"/>
    </row>
    <row r="45" spans="2:42" s="374" customFormat="1" ht="20" customHeight="1">
      <c r="B45" s="552"/>
      <c r="C45" s="537"/>
      <c r="D45" s="535"/>
      <c r="E45" s="535"/>
      <c r="F45" s="535"/>
      <c r="G45" s="535"/>
      <c r="H45" s="538"/>
      <c r="I45" s="538"/>
      <c r="J45" s="756"/>
      <c r="K45" s="756"/>
      <c r="L45" s="756"/>
      <c r="M45" s="756"/>
      <c r="N45" s="756"/>
      <c r="O45" s="756"/>
      <c r="P45" s="756"/>
      <c r="Q45" s="756"/>
      <c r="R45" s="1046" t="s">
        <v>641</v>
      </c>
      <c r="S45" s="756"/>
      <c r="T45" s="756"/>
      <c r="U45" s="756"/>
      <c r="V45" s="756"/>
      <c r="W45" s="756"/>
      <c r="X45" s="756"/>
      <c r="Y45" s="757" t="s">
        <v>636</v>
      </c>
      <c r="Z45" s="758" t="s">
        <v>146</v>
      </c>
      <c r="AA45" s="1045">
        <v>0.5</v>
      </c>
      <c r="AB45" s="1052" t="s">
        <v>30</v>
      </c>
      <c r="AC45" s="1099"/>
      <c r="AD45" s="1068"/>
      <c r="AE45" s="1069"/>
      <c r="AF45" s="1079"/>
      <c r="AG45" s="1079"/>
      <c r="AJ45" s="374" t="s">
        <v>672</v>
      </c>
      <c r="AK45" s="1106">
        <f>AA51</f>
        <v>4</v>
      </c>
      <c r="AL45" s="374" t="s">
        <v>673</v>
      </c>
      <c r="AM45" s="882">
        <f>AL43/AK45</f>
        <v>16.8</v>
      </c>
    </row>
    <row r="46" spans="2:42" s="374" customFormat="1" ht="20" customHeight="1">
      <c r="B46" s="552"/>
      <c r="C46" s="537"/>
      <c r="D46" s="535"/>
      <c r="E46" s="535"/>
      <c r="F46" s="535"/>
      <c r="G46" s="535"/>
      <c r="H46" s="538"/>
      <c r="I46" s="538"/>
      <c r="J46" s="756"/>
      <c r="K46" s="756"/>
      <c r="L46" s="756"/>
      <c r="M46" s="756"/>
      <c r="N46" s="756"/>
      <c r="O46" s="756"/>
      <c r="P46" s="756"/>
      <c r="Q46" s="756"/>
      <c r="R46" s="1046" t="s">
        <v>642</v>
      </c>
      <c r="S46" s="756"/>
      <c r="T46" s="756"/>
      <c r="U46" s="756"/>
      <c r="V46" s="756"/>
      <c r="W46" s="756"/>
      <c r="X46" s="756"/>
      <c r="Y46" s="756" t="s">
        <v>644</v>
      </c>
      <c r="Z46" s="758" t="s">
        <v>146</v>
      </c>
      <c r="AA46" s="1043">
        <v>1</v>
      </c>
      <c r="AB46" s="1052" t="s">
        <v>30</v>
      </c>
      <c r="AC46" s="1099"/>
      <c r="AD46" s="1068"/>
      <c r="AE46" s="1069"/>
      <c r="AF46" s="1079"/>
      <c r="AG46" s="1079"/>
      <c r="AH46" s="534"/>
    </row>
    <row r="47" spans="2:42" s="374" customFormat="1" ht="20" customHeight="1">
      <c r="B47" s="552"/>
      <c r="C47" s="537"/>
      <c r="D47" s="535"/>
      <c r="E47" s="535"/>
      <c r="F47" s="535"/>
      <c r="G47" s="535"/>
      <c r="H47" s="538"/>
      <c r="I47" s="538"/>
      <c r="J47" s="756"/>
      <c r="K47" s="756"/>
      <c r="L47" s="756"/>
      <c r="M47" s="756"/>
      <c r="N47" s="756"/>
      <c r="O47" s="756"/>
      <c r="P47" s="756"/>
      <c r="Q47" s="756"/>
      <c r="R47" s="1044" t="s">
        <v>663</v>
      </c>
      <c r="S47" s="756"/>
      <c r="T47" s="756"/>
      <c r="U47" s="756"/>
      <c r="V47" s="756"/>
      <c r="W47" s="756"/>
      <c r="X47" s="756"/>
      <c r="Y47" s="757" t="s">
        <v>643</v>
      </c>
      <c r="Z47" s="758" t="s">
        <v>146</v>
      </c>
      <c r="AA47" s="1104">
        <f>2/AA45</f>
        <v>4</v>
      </c>
      <c r="AB47" s="1053" t="s">
        <v>115</v>
      </c>
      <c r="AC47" s="1100" t="s">
        <v>666</v>
      </c>
      <c r="AD47" s="1068"/>
      <c r="AE47" s="1069"/>
      <c r="AF47" s="1079"/>
      <c r="AG47" s="1079"/>
      <c r="AH47" s="534"/>
      <c r="AI47" s="594"/>
      <c r="AJ47" s="1184" t="s">
        <v>678</v>
      </c>
      <c r="AK47" s="1184"/>
      <c r="AL47" s="1184"/>
      <c r="AM47" s="1184"/>
      <c r="AN47" s="1184"/>
      <c r="AO47" s="1184"/>
      <c r="AP47" s="943"/>
    </row>
    <row r="48" spans="2:42" s="374" customFormat="1" ht="20" customHeight="1">
      <c r="B48" s="552"/>
      <c r="C48" s="537"/>
      <c r="D48" s="535"/>
      <c r="E48" s="535"/>
      <c r="F48" s="535"/>
      <c r="G48" s="535"/>
      <c r="H48" s="538"/>
      <c r="I48" s="538"/>
      <c r="J48" s="1044"/>
      <c r="K48" s="1044"/>
      <c r="L48" s="1046"/>
      <c r="M48" s="1046"/>
      <c r="N48" s="1046"/>
      <c r="O48" s="1046"/>
      <c r="P48" s="1046"/>
      <c r="Q48" s="1046"/>
      <c r="R48" s="1046"/>
      <c r="S48" s="1046"/>
      <c r="T48" s="1046"/>
      <c r="U48" s="1046"/>
      <c r="V48" s="1096" t="s">
        <v>664</v>
      </c>
      <c r="W48" s="1046"/>
      <c r="X48" s="1046"/>
      <c r="Y48" s="757" t="s">
        <v>665</v>
      </c>
      <c r="Z48" s="758" t="s">
        <v>146</v>
      </c>
      <c r="AA48" s="1104">
        <f>AA34/AA45</f>
        <v>16</v>
      </c>
      <c r="AB48" s="1053" t="s">
        <v>115</v>
      </c>
      <c r="AC48" s="1101"/>
      <c r="AD48" s="1080"/>
      <c r="AE48" s="1081"/>
      <c r="AF48" s="1079"/>
      <c r="AG48" s="1079"/>
      <c r="AH48" s="534"/>
      <c r="AI48" s="601"/>
      <c r="AJ48" s="1184"/>
      <c r="AK48" s="1184"/>
      <c r="AL48" s="1184"/>
      <c r="AM48" s="1184"/>
      <c r="AN48" s="1184"/>
      <c r="AO48" s="1184"/>
      <c r="AP48" s="943"/>
    </row>
    <row r="49" spans="2:42" s="374" customFormat="1" ht="20" customHeight="1">
      <c r="B49" s="552"/>
      <c r="C49" s="537"/>
      <c r="D49" s="535"/>
      <c r="E49" s="535"/>
      <c r="F49" s="535"/>
      <c r="G49" s="535"/>
      <c r="H49" s="538"/>
      <c r="I49" s="538"/>
      <c r="J49" s="1044"/>
      <c r="K49" s="1044"/>
      <c r="L49" s="1044"/>
      <c r="M49" s="1044"/>
      <c r="N49" s="1044"/>
      <c r="O49" s="1044"/>
      <c r="P49" s="1044"/>
      <c r="Q49" s="1044"/>
      <c r="R49" s="1044"/>
      <c r="S49" s="1044"/>
      <c r="T49" s="1181" t="s">
        <v>668</v>
      </c>
      <c r="U49" s="1182"/>
      <c r="V49" s="1182"/>
      <c r="W49" s="1182"/>
      <c r="X49" s="1182"/>
      <c r="Y49" s="1183"/>
      <c r="Z49" s="756"/>
      <c r="AA49" s="963">
        <f>AA48*AA47*AA46</f>
        <v>64</v>
      </c>
      <c r="AB49" s="1052" t="s">
        <v>336</v>
      </c>
      <c r="AC49" s="1105" t="s">
        <v>669</v>
      </c>
      <c r="AD49" s="1080"/>
      <c r="AE49" s="1083"/>
      <c r="AF49" s="1079"/>
      <c r="AG49" s="1079"/>
      <c r="AH49" s="534"/>
      <c r="AI49" s="601"/>
      <c r="AJ49" s="1185" t="s">
        <v>679</v>
      </c>
      <c r="AK49" s="1185"/>
      <c r="AL49" s="1185"/>
      <c r="AM49" s="1185"/>
      <c r="AN49" s="1185"/>
      <c r="AO49" s="1185"/>
      <c r="AP49" s="943"/>
    </row>
    <row r="50" spans="2:42" s="374" customFormat="1" ht="20" customHeight="1">
      <c r="B50" s="552"/>
      <c r="C50" s="537"/>
      <c r="D50" s="535"/>
      <c r="E50" s="535"/>
      <c r="F50" s="535"/>
      <c r="G50" s="535"/>
      <c r="H50" s="538"/>
      <c r="I50" s="538"/>
      <c r="J50" s="1041"/>
      <c r="K50" s="1044"/>
      <c r="L50" s="1044"/>
      <c r="M50" s="1044"/>
      <c r="N50" s="1044"/>
      <c r="O50" s="1044"/>
      <c r="P50" s="1044"/>
      <c r="Q50" s="1044"/>
      <c r="R50" s="1044"/>
      <c r="S50" s="1044"/>
      <c r="T50" s="1044"/>
      <c r="U50" s="1044"/>
      <c r="V50" s="1044"/>
      <c r="W50" s="1044"/>
      <c r="X50" s="1044"/>
      <c r="Y50" s="756"/>
      <c r="Z50" s="756"/>
      <c r="AA50" s="756"/>
      <c r="AB50" s="1052"/>
      <c r="AC50" s="1099"/>
      <c r="AD50" s="1080"/>
      <c r="AE50" s="1081"/>
      <c r="AF50" s="1084"/>
      <c r="AG50" s="1084"/>
      <c r="AH50" s="534"/>
      <c r="AI50" s="601"/>
      <c r="AJ50" s="1185"/>
      <c r="AK50" s="1185"/>
      <c r="AL50" s="1185"/>
      <c r="AM50" s="1185"/>
      <c r="AN50" s="1185"/>
      <c r="AO50" s="1185"/>
      <c r="AP50" s="943"/>
    </row>
    <row r="51" spans="2:42" s="374" customFormat="1" ht="20" customHeight="1">
      <c r="B51" s="552"/>
      <c r="C51" s="537"/>
      <c r="D51" s="535"/>
      <c r="E51" s="535"/>
      <c r="F51" s="535"/>
      <c r="G51" s="535"/>
      <c r="H51" s="538"/>
      <c r="I51" s="538"/>
      <c r="J51" s="1044"/>
      <c r="K51" s="1044"/>
      <c r="L51" s="1044"/>
      <c r="M51" s="1044"/>
      <c r="N51" s="1044"/>
      <c r="O51" s="1044"/>
      <c r="P51" s="1044"/>
      <c r="Q51" s="1044"/>
      <c r="R51" s="1046" t="s">
        <v>670</v>
      </c>
      <c r="S51" s="1044"/>
      <c r="T51" s="1044"/>
      <c r="U51" s="1044"/>
      <c r="V51" s="1044"/>
      <c r="W51" s="1044"/>
      <c r="X51" s="1044"/>
      <c r="Y51" s="756"/>
      <c r="Z51" s="758" t="s">
        <v>146</v>
      </c>
      <c r="AA51" s="1045">
        <v>4</v>
      </c>
      <c r="AB51" s="1052" t="s">
        <v>30</v>
      </c>
      <c r="AC51" s="1099"/>
      <c r="AD51" s="1080"/>
      <c r="AE51" s="1083"/>
      <c r="AF51" s="1079"/>
      <c r="AG51" s="1079"/>
      <c r="AH51" s="534"/>
      <c r="AI51" s="601"/>
      <c r="AP51" s="943"/>
    </row>
    <row r="52" spans="2:42" s="374" customFormat="1" ht="20" customHeight="1">
      <c r="B52" s="552"/>
      <c r="C52" s="537"/>
      <c r="D52" s="535"/>
      <c r="E52" s="535"/>
      <c r="F52" s="535"/>
      <c r="G52" s="535"/>
      <c r="H52" s="538"/>
      <c r="I52" s="538"/>
      <c r="J52" s="1044"/>
      <c r="K52" s="1044"/>
      <c r="L52" s="1044"/>
      <c r="M52" s="1044"/>
      <c r="N52" s="1044"/>
      <c r="O52" s="1044"/>
      <c r="P52" s="1044"/>
      <c r="Q52" s="1044"/>
      <c r="R52" s="1046" t="s">
        <v>671</v>
      </c>
      <c r="S52" s="1044"/>
      <c r="T52" s="1044"/>
      <c r="U52" s="1044"/>
      <c r="V52" s="1044"/>
      <c r="W52" s="1044"/>
      <c r="X52" s="1044"/>
      <c r="Y52" s="756"/>
      <c r="Z52" s="756"/>
      <c r="AA52" s="756"/>
      <c r="AB52" s="1052"/>
      <c r="AC52" s="1099"/>
      <c r="AD52" s="1080"/>
      <c r="AE52" s="1085"/>
      <c r="AF52" s="1084"/>
      <c r="AG52" s="1084"/>
      <c r="AH52" s="534"/>
      <c r="AI52" s="601"/>
      <c r="AJ52" s="1194" t="str">
        <f>AE34</f>
        <v>Bronjong 2x1x0.5 perbuah</v>
      </c>
      <c r="AK52" s="1195"/>
      <c r="AL52" s="1195"/>
      <c r="AM52" s="1195"/>
      <c r="AN52" s="1195"/>
      <c r="AO52" s="1196"/>
      <c r="AP52" s="943"/>
    </row>
    <row r="53" spans="2:42" s="374" customFormat="1" ht="20" customHeight="1" thickBot="1">
      <c r="B53" s="552"/>
      <c r="C53" s="537"/>
      <c r="D53" s="535"/>
      <c r="E53" s="535"/>
      <c r="F53" s="535"/>
      <c r="G53" s="535"/>
      <c r="H53" s="538"/>
      <c r="I53" s="538"/>
      <c r="J53" s="1044"/>
      <c r="K53" s="1044"/>
      <c r="L53" s="1044"/>
      <c r="M53" s="1044"/>
      <c r="N53" s="1044"/>
      <c r="O53" s="1044"/>
      <c r="P53" s="1044"/>
      <c r="Q53" s="1044"/>
      <c r="R53" s="1044"/>
      <c r="S53" s="1044"/>
      <c r="T53" s="1044"/>
      <c r="U53" s="1044"/>
      <c r="V53" s="1044"/>
      <c r="W53" s="1044"/>
      <c r="X53" s="1044"/>
      <c r="Y53" s="756"/>
      <c r="Z53" s="756"/>
      <c r="AA53" s="756"/>
      <c r="AB53" s="1052"/>
      <c r="AC53" s="1098"/>
      <c r="AD53" s="1080"/>
      <c r="AE53" s="1083"/>
      <c r="AF53" s="1079"/>
      <c r="AG53" s="1079"/>
      <c r="AH53" s="534"/>
      <c r="AI53" s="601"/>
      <c r="AJ53" s="1108" t="s">
        <v>336</v>
      </c>
      <c r="AK53" s="603" t="s">
        <v>140</v>
      </c>
      <c r="AL53" s="604" t="s">
        <v>141</v>
      </c>
      <c r="AM53" s="603" t="s">
        <v>142</v>
      </c>
      <c r="AN53" s="605" t="s">
        <v>143</v>
      </c>
      <c r="AO53" s="670" t="s">
        <v>144</v>
      </c>
      <c r="AP53" s="943"/>
    </row>
    <row r="54" spans="2:42" s="374" customFormat="1" ht="20" customHeight="1">
      <c r="B54" s="552"/>
      <c r="C54" s="537"/>
      <c r="D54" s="535"/>
      <c r="E54" s="535"/>
      <c r="F54" s="535"/>
      <c r="G54" s="535"/>
      <c r="H54" s="538"/>
      <c r="I54" s="538"/>
      <c r="J54" s="1044"/>
      <c r="K54" s="1044"/>
      <c r="L54" s="1044"/>
      <c r="M54" s="1044"/>
      <c r="N54" s="1044"/>
      <c r="O54" s="1044"/>
      <c r="P54" s="1044"/>
      <c r="Q54" s="1044"/>
      <c r="R54" s="1044"/>
      <c r="S54" s="1044"/>
      <c r="T54" s="1044"/>
      <c r="U54" s="1044"/>
      <c r="V54" s="1044"/>
      <c r="W54" s="1044"/>
      <c r="X54" s="1044"/>
      <c r="Y54" s="756"/>
      <c r="Z54" s="756"/>
      <c r="AA54" s="756"/>
      <c r="AB54" s="1052"/>
      <c r="AC54" s="1099"/>
      <c r="AD54" s="1080"/>
      <c r="AE54" s="1081"/>
      <c r="AF54" s="1084"/>
      <c r="AG54" s="1084"/>
      <c r="AH54" s="534"/>
      <c r="AI54" s="601"/>
      <c r="AJ54" s="606" t="s">
        <v>147</v>
      </c>
      <c r="AK54" s="607"/>
      <c r="AL54" s="608"/>
      <c r="AM54" s="607"/>
      <c r="AN54" s="609"/>
      <c r="AO54" s="610"/>
      <c r="AP54" s="943"/>
    </row>
    <row r="55" spans="2:42" s="374" customFormat="1" ht="20" customHeight="1">
      <c r="B55" s="552"/>
      <c r="C55" s="537"/>
      <c r="D55" s="535"/>
      <c r="E55" s="535"/>
      <c r="F55" s="535"/>
      <c r="G55" s="535"/>
      <c r="H55" s="538"/>
      <c r="I55" s="538"/>
      <c r="J55" s="1044"/>
      <c r="K55" s="1044"/>
      <c r="L55" s="1044"/>
      <c r="M55" s="1044"/>
      <c r="N55" s="1044"/>
      <c r="O55" s="1044"/>
      <c r="P55" s="1044"/>
      <c r="Q55" s="1044"/>
      <c r="R55" s="1044"/>
      <c r="S55" s="1044"/>
      <c r="T55" s="1044"/>
      <c r="U55" s="1044"/>
      <c r="V55" s="1044"/>
      <c r="W55" s="1044"/>
      <c r="X55" s="1044"/>
      <c r="Y55" s="756"/>
      <c r="Z55" s="756"/>
      <c r="AA55" s="756"/>
      <c r="AB55" s="1052"/>
      <c r="AC55" s="1099"/>
      <c r="AD55" s="1080"/>
      <c r="AE55" s="1083"/>
      <c r="AF55" s="1079"/>
      <c r="AG55" s="1079"/>
      <c r="AH55" s="534"/>
      <c r="AI55" s="601"/>
      <c r="AJ55" s="611" t="s">
        <v>674</v>
      </c>
      <c r="AK55" s="612">
        <v>1.1399999999999999</v>
      </c>
      <c r="AL55" s="613">
        <f>AK55*$AF$34</f>
        <v>45.599999999999994</v>
      </c>
      <c r="AM55" s="536" t="s">
        <v>121</v>
      </c>
      <c r="AN55" s="614">
        <f>'Harga Satuan'!$J$176</f>
        <v>90000</v>
      </c>
      <c r="AO55" s="615">
        <f>AL55*AN55</f>
        <v>4103999.9999999995</v>
      </c>
      <c r="AP55" s="622"/>
    </row>
    <row r="56" spans="2:42" s="374" customFormat="1" ht="20" customHeight="1">
      <c r="B56" s="552"/>
      <c r="C56" s="537"/>
      <c r="D56" s="535"/>
      <c r="E56" s="535"/>
      <c r="F56" s="535"/>
      <c r="G56" s="535"/>
      <c r="H56" s="538"/>
      <c r="I56" s="538"/>
      <c r="J56" s="1044"/>
      <c r="K56" s="1044"/>
      <c r="L56" s="1044"/>
      <c r="M56" s="1044"/>
      <c r="N56" s="1044"/>
      <c r="O56" s="1044"/>
      <c r="P56" s="1044"/>
      <c r="Q56" s="1044"/>
      <c r="R56" s="1044"/>
      <c r="S56" s="1044"/>
      <c r="T56" s="1044"/>
      <c r="U56" s="1044"/>
      <c r="V56" s="1044"/>
      <c r="W56" s="1044"/>
      <c r="X56" s="1044"/>
      <c r="Y56" s="756"/>
      <c r="Z56" s="756"/>
      <c r="AA56" s="756"/>
      <c r="AB56" s="1052"/>
      <c r="AC56" s="1099"/>
      <c r="AD56" s="1080"/>
      <c r="AE56" s="1085"/>
      <c r="AF56" s="1086"/>
      <c r="AG56" s="1086"/>
      <c r="AH56" s="534"/>
      <c r="AI56" s="601"/>
      <c r="AJ56" s="611" t="s">
        <v>675</v>
      </c>
      <c r="AK56" s="612">
        <v>0.38</v>
      </c>
      <c r="AL56" s="613">
        <f t="shared" ref="AL56:AL61" si="0">AK56*$AF$34</f>
        <v>15.2</v>
      </c>
      <c r="AM56" s="536" t="s">
        <v>121</v>
      </c>
      <c r="AN56" s="614">
        <f>'Harga Satuan'!$J$178</f>
        <v>120000</v>
      </c>
      <c r="AO56" s="615">
        <f>AL56*AN56</f>
        <v>1824000</v>
      </c>
      <c r="AP56" s="943"/>
    </row>
    <row r="57" spans="2:42" s="374" customFormat="1" ht="26.5" customHeight="1">
      <c r="B57" s="552"/>
      <c r="C57" s="537"/>
      <c r="D57" s="535"/>
      <c r="E57" s="535"/>
      <c r="F57" s="535"/>
      <c r="G57" s="535"/>
      <c r="H57" s="538"/>
      <c r="I57" s="538"/>
      <c r="J57" s="1044"/>
      <c r="K57" s="1044"/>
      <c r="L57" s="1044"/>
      <c r="M57" s="1044"/>
      <c r="N57" s="1044"/>
      <c r="O57" s="1044"/>
      <c r="P57" s="1044"/>
      <c r="Q57" s="1044"/>
      <c r="R57" s="1044"/>
      <c r="S57" s="1044"/>
      <c r="T57" s="1044"/>
      <c r="U57" s="1044"/>
      <c r="V57" s="1044"/>
      <c r="W57" s="1044"/>
      <c r="X57" s="1044"/>
      <c r="Y57" s="756"/>
      <c r="Z57" s="756"/>
      <c r="AA57" s="756"/>
      <c r="AB57" s="1052"/>
      <c r="AC57" s="1099"/>
      <c r="AD57" s="1087"/>
      <c r="AE57" s="1083"/>
      <c r="AF57" s="1079"/>
      <c r="AG57" s="1079"/>
      <c r="AH57" s="534"/>
      <c r="AI57" s="601"/>
      <c r="AJ57" s="611" t="s">
        <v>676</v>
      </c>
      <c r="AK57" s="612">
        <v>0.32500000000000001</v>
      </c>
      <c r="AL57" s="613">
        <f t="shared" si="0"/>
        <v>13</v>
      </c>
      <c r="AM57" s="536" t="s">
        <v>121</v>
      </c>
      <c r="AN57" s="614">
        <f>'Harga Satuan'!$J$177</f>
        <v>130000</v>
      </c>
      <c r="AO57" s="615">
        <f>AL57*AN57</f>
        <v>1690000</v>
      </c>
      <c r="AP57" s="943"/>
    </row>
    <row r="58" spans="2:42" s="374" customFormat="1" ht="20" customHeight="1">
      <c r="B58" s="552"/>
      <c r="C58" s="537"/>
      <c r="D58" s="535"/>
      <c r="E58" s="535"/>
      <c r="F58" s="535"/>
      <c r="G58" s="535"/>
      <c r="H58" s="1201"/>
      <c r="I58" s="1201"/>
      <c r="J58" s="1044"/>
      <c r="K58" s="1044"/>
      <c r="L58" s="1044"/>
      <c r="M58" s="1044"/>
      <c r="N58" s="1044"/>
      <c r="O58" s="1044"/>
      <c r="P58" s="1044"/>
      <c r="Q58" s="1044"/>
      <c r="R58" s="1044"/>
      <c r="S58" s="1044"/>
      <c r="T58" s="1044"/>
      <c r="U58" s="1044"/>
      <c r="V58" s="1044"/>
      <c r="W58" s="1044"/>
      <c r="X58" s="1044"/>
      <c r="Y58" s="756"/>
      <c r="Z58" s="756"/>
      <c r="AA58" s="756"/>
      <c r="AB58" s="1052"/>
      <c r="AC58" s="1099"/>
      <c r="AD58" s="1080"/>
      <c r="AE58" s="1085"/>
      <c r="AF58" s="1079"/>
      <c r="AG58" s="1079"/>
      <c r="AH58" s="534"/>
      <c r="AI58" s="601"/>
      <c r="AJ58" s="611" t="s">
        <v>124</v>
      </c>
      <c r="AK58" s="616">
        <v>0.29799999999999999</v>
      </c>
      <c r="AL58" s="613">
        <f t="shared" si="0"/>
        <v>11.92</v>
      </c>
      <c r="AM58" s="536" t="s">
        <v>121</v>
      </c>
      <c r="AN58" s="614">
        <f>'Harga Satuan'!$J$179</f>
        <v>150000</v>
      </c>
      <c r="AO58" s="615">
        <f>AL58*AN58</f>
        <v>1788000</v>
      </c>
      <c r="AP58" s="943"/>
    </row>
    <row r="59" spans="2:42" s="374" customFormat="1" ht="20" customHeight="1">
      <c r="B59" s="552"/>
      <c r="C59" s="537"/>
      <c r="D59" s="535"/>
      <c r="E59" s="535"/>
      <c r="F59" s="535"/>
      <c r="G59" s="535"/>
      <c r="H59" s="538"/>
      <c r="I59" s="538"/>
      <c r="J59" s="1044"/>
      <c r="K59" s="1044"/>
      <c r="L59" s="1044"/>
      <c r="M59" s="1044"/>
      <c r="N59" s="1044"/>
      <c r="O59" s="1044"/>
      <c r="P59" s="1044"/>
      <c r="Q59" s="1044"/>
      <c r="R59" s="1044"/>
      <c r="S59" s="1044"/>
      <c r="T59" s="1044"/>
      <c r="U59" s="1044"/>
      <c r="V59" s="1044"/>
      <c r="W59" s="1044"/>
      <c r="X59" s="1044"/>
      <c r="Y59" s="756"/>
      <c r="Z59" s="756"/>
      <c r="AA59" s="756"/>
      <c r="AB59" s="1052"/>
      <c r="AC59" s="1099"/>
      <c r="AD59" s="1087"/>
      <c r="AE59" s="1083"/>
      <c r="AF59" s="1079"/>
      <c r="AG59" s="1079"/>
      <c r="AH59" s="534"/>
      <c r="AI59" s="601"/>
      <c r="AJ59" s="617" t="s">
        <v>145</v>
      </c>
      <c r="AK59" s="618"/>
      <c r="AL59" s="619"/>
      <c r="AM59" s="618"/>
      <c r="AN59" s="620"/>
      <c r="AO59" s="621"/>
      <c r="AP59" s="943"/>
    </row>
    <row r="60" spans="2:42" s="374" customFormat="1" ht="20" customHeight="1">
      <c r="B60" s="552"/>
      <c r="C60" s="537"/>
      <c r="D60" s="535"/>
      <c r="E60" s="535"/>
      <c r="F60" s="535"/>
      <c r="G60" s="535"/>
      <c r="H60" s="538"/>
      <c r="I60" s="538"/>
      <c r="J60" s="1044"/>
      <c r="K60" s="1044"/>
      <c r="L60" s="1044"/>
      <c r="M60" s="1044"/>
      <c r="N60" s="1044"/>
      <c r="O60" s="1044"/>
      <c r="P60" s="1044"/>
      <c r="Q60" s="1041"/>
      <c r="R60" s="1044"/>
      <c r="S60" s="1044"/>
      <c r="T60" s="1044"/>
      <c r="U60" s="1044"/>
      <c r="V60" s="1044"/>
      <c r="W60" s="1041"/>
      <c r="X60" s="1044"/>
      <c r="Y60" s="756"/>
      <c r="Z60" s="756"/>
      <c r="AA60" s="756"/>
      <c r="AB60" s="1052"/>
      <c r="AC60" s="1099"/>
      <c r="AD60" s="1087"/>
      <c r="AE60" s="1083"/>
      <c r="AF60" s="1079"/>
      <c r="AG60" s="1079"/>
      <c r="AH60" s="534"/>
      <c r="AI60" s="630"/>
      <c r="AJ60" s="611" t="s">
        <v>339</v>
      </c>
      <c r="AK60" s="616">
        <v>1.3</v>
      </c>
      <c r="AL60" s="613">
        <f t="shared" si="0"/>
        <v>52</v>
      </c>
      <c r="AM60" s="536" t="s">
        <v>133</v>
      </c>
      <c r="AN60" s="614">
        <f>'Harga Satuan'!$J$117</f>
        <v>150000</v>
      </c>
      <c r="AO60" s="623">
        <f>AL60*AN60</f>
        <v>7800000</v>
      </c>
      <c r="AP60" s="943"/>
    </row>
    <row r="61" spans="2:42" s="374" customFormat="1" ht="20" customHeight="1">
      <c r="B61" s="552"/>
      <c r="C61" s="537"/>
      <c r="D61" s="535"/>
      <c r="E61" s="535"/>
      <c r="F61" s="535"/>
      <c r="G61" s="535"/>
      <c r="H61" s="538"/>
      <c r="I61" s="538"/>
      <c r="J61" s="1047"/>
      <c r="K61" s="1047"/>
      <c r="L61" s="1047"/>
      <c r="M61" s="1047"/>
      <c r="N61" s="1047"/>
      <c r="O61" s="1047"/>
      <c r="P61" s="1047"/>
      <c r="Q61" s="1047"/>
      <c r="R61" s="1047"/>
      <c r="S61" s="1047"/>
      <c r="T61" s="1047"/>
      <c r="U61" s="1047"/>
      <c r="V61" s="1047"/>
      <c r="W61" s="1047"/>
      <c r="X61" s="1047"/>
      <c r="Y61" s="684"/>
      <c r="Z61" s="684"/>
      <c r="AA61" s="684"/>
      <c r="AB61" s="1054"/>
      <c r="AC61" s="1102"/>
      <c r="AD61" s="1087"/>
      <c r="AE61" s="1083"/>
      <c r="AF61" s="1079"/>
      <c r="AG61" s="1079"/>
      <c r="AH61" s="534"/>
      <c r="AI61" s="630"/>
      <c r="AJ61" s="1107" t="s">
        <v>677</v>
      </c>
      <c r="AK61" s="616">
        <v>15.1</v>
      </c>
      <c r="AL61" s="613">
        <f t="shared" si="0"/>
        <v>604</v>
      </c>
      <c r="AM61" s="536" t="s">
        <v>112</v>
      </c>
      <c r="AN61" s="614">
        <v>21000</v>
      </c>
      <c r="AO61" s="623">
        <f>AL61*AN61</f>
        <v>12684000</v>
      </c>
      <c r="AP61" s="943"/>
    </row>
    <row r="62" spans="2:42" s="374" customFormat="1" ht="20" customHeight="1">
      <c r="B62" s="552"/>
      <c r="C62" s="537"/>
      <c r="D62" s="535"/>
      <c r="E62" s="535"/>
      <c r="F62" s="535"/>
      <c r="G62" s="535"/>
      <c r="H62" s="538"/>
      <c r="I62" s="538"/>
      <c r="J62" s="1047"/>
      <c r="K62" s="1047"/>
      <c r="L62" s="1047"/>
      <c r="M62" s="1047"/>
      <c r="N62" s="1047"/>
      <c r="O62" s="1047"/>
      <c r="P62" s="1047"/>
      <c r="Q62" s="1047"/>
      <c r="R62" s="1047"/>
      <c r="S62" s="1047"/>
      <c r="T62" s="1047"/>
      <c r="U62" s="1047"/>
      <c r="V62" s="1047"/>
      <c r="W62" s="1047"/>
      <c r="X62" s="1047"/>
      <c r="Y62" s="684"/>
      <c r="Z62" s="684"/>
      <c r="AA62" s="684"/>
      <c r="AB62" s="1054"/>
      <c r="AC62" s="1102"/>
      <c r="AD62" s="1087"/>
      <c r="AE62" s="1083"/>
      <c r="AF62" s="1079"/>
      <c r="AG62" s="1079"/>
      <c r="AH62" s="534"/>
      <c r="AJ62" s="611"/>
      <c r="AK62" s="616"/>
      <c r="AL62" s="613"/>
      <c r="AM62" s="536"/>
      <c r="AN62" s="614"/>
      <c r="AO62" s="623"/>
    </row>
    <row r="63" spans="2:42" s="374" customFormat="1" ht="20" customHeight="1">
      <c r="B63" s="552"/>
      <c r="C63" s="537"/>
      <c r="D63" s="535"/>
      <c r="E63" s="535"/>
      <c r="F63" s="535"/>
      <c r="G63" s="535"/>
      <c r="H63" s="538"/>
      <c r="I63" s="538"/>
      <c r="J63" s="1044"/>
      <c r="K63" s="1044"/>
      <c r="L63" s="1044"/>
      <c r="M63" s="1044"/>
      <c r="N63" s="1044"/>
      <c r="O63" s="1044"/>
      <c r="P63" s="1044"/>
      <c r="Q63" s="1044"/>
      <c r="R63" s="1044"/>
      <c r="S63" s="1044"/>
      <c r="T63" s="1044"/>
      <c r="U63" s="1044"/>
      <c r="V63" s="1044"/>
      <c r="W63" s="1044"/>
      <c r="X63" s="1044"/>
      <c r="Y63" s="756"/>
      <c r="Z63" s="756"/>
      <c r="AA63" s="756"/>
      <c r="AB63" s="1052"/>
      <c r="AC63" s="1099"/>
      <c r="AD63" s="1087"/>
      <c r="AE63" s="1083"/>
      <c r="AF63" s="1079"/>
      <c r="AG63" s="1079"/>
      <c r="AH63" s="534"/>
      <c r="AJ63" s="624"/>
      <c r="AK63" s="625"/>
      <c r="AL63" s="626"/>
      <c r="AM63" s="627"/>
      <c r="AN63" s="628"/>
      <c r="AO63" s="629">
        <f>SUM(AO55:AO62)</f>
        <v>29890000</v>
      </c>
    </row>
    <row r="64" spans="2:42" s="374" customFormat="1" ht="20" customHeight="1">
      <c r="B64" s="552"/>
      <c r="C64" s="537"/>
      <c r="D64" s="535"/>
      <c r="E64" s="535"/>
      <c r="F64" s="535"/>
      <c r="G64" s="535"/>
      <c r="H64" s="538"/>
      <c r="I64" s="538"/>
      <c r="J64" s="1048"/>
      <c r="K64" s="1044"/>
      <c r="L64" s="1044"/>
      <c r="M64" s="1044"/>
      <c r="N64" s="1044"/>
      <c r="O64" s="1044"/>
      <c r="P64" s="1044"/>
      <c r="Q64" s="1044"/>
      <c r="R64" s="1044"/>
      <c r="S64" s="1044"/>
      <c r="T64" s="1044"/>
      <c r="U64" s="1044"/>
      <c r="V64" s="1044"/>
      <c r="W64" s="1044"/>
      <c r="X64" s="1044"/>
      <c r="Y64" s="756"/>
      <c r="Z64" s="756"/>
      <c r="AA64" s="756"/>
      <c r="AB64" s="1052"/>
      <c r="AC64" s="1099"/>
      <c r="AD64" s="1087"/>
      <c r="AE64" s="1083"/>
      <c r="AF64" s="1079"/>
      <c r="AG64" s="1079"/>
      <c r="AH64" s="534"/>
      <c r="AI64" s="945"/>
      <c r="AJ64" s="631"/>
      <c r="AK64" s="631"/>
      <c r="AL64" s="631"/>
      <c r="AM64" s="631"/>
      <c r="AN64" s="632"/>
      <c r="AO64" s="633"/>
    </row>
    <row r="65" spans="2:41" s="374" customFormat="1" ht="20" customHeight="1">
      <c r="B65" s="552"/>
      <c r="C65" s="537"/>
      <c r="D65" s="535"/>
      <c r="E65" s="535"/>
      <c r="F65" s="535"/>
      <c r="G65" s="535"/>
      <c r="H65" s="538"/>
      <c r="I65" s="538"/>
      <c r="J65" s="1044"/>
      <c r="K65" s="1044"/>
      <c r="L65" s="1044"/>
      <c r="M65" s="1044"/>
      <c r="N65" s="1044"/>
      <c r="O65" s="1044"/>
      <c r="P65" s="1044"/>
      <c r="Q65" s="1044"/>
      <c r="R65" s="1044"/>
      <c r="S65" s="1044"/>
      <c r="T65" s="1044"/>
      <c r="U65" s="1044"/>
      <c r="V65" s="1044"/>
      <c r="W65" s="1044"/>
      <c r="X65" s="1044"/>
      <c r="Y65" s="756"/>
      <c r="Z65" s="756"/>
      <c r="AA65" s="756"/>
      <c r="AB65" s="1052"/>
      <c r="AC65" s="1099"/>
      <c r="AD65" s="1087"/>
      <c r="AE65" s="1083"/>
      <c r="AF65" s="1079"/>
      <c r="AG65" s="1079"/>
      <c r="AH65" s="534"/>
      <c r="AJ65" s="841" t="s">
        <v>687</v>
      </c>
      <c r="AK65" s="649"/>
      <c r="AL65" s="649"/>
      <c r="AM65" s="649"/>
      <c r="AN65" s="649"/>
      <c r="AO65" s="649"/>
    </row>
    <row r="66" spans="2:41" s="374" customFormat="1" ht="20" customHeight="1">
      <c r="B66" s="552"/>
      <c r="C66" s="537"/>
      <c r="D66" s="535"/>
      <c r="E66" s="535"/>
      <c r="F66" s="535"/>
      <c r="G66" s="535"/>
      <c r="H66" s="538"/>
      <c r="I66" s="538"/>
      <c r="J66" s="1044"/>
      <c r="K66" s="1044"/>
      <c r="L66" s="1044"/>
      <c r="M66" s="1044"/>
      <c r="N66" s="1044"/>
      <c r="O66" s="1044"/>
      <c r="P66" s="1044"/>
      <c r="Q66" s="1048"/>
      <c r="R66" s="1044"/>
      <c r="S66" s="1044"/>
      <c r="T66" s="1044"/>
      <c r="U66" s="1044"/>
      <c r="V66" s="1044"/>
      <c r="W66" s="1044"/>
      <c r="X66" s="1044"/>
      <c r="Y66" s="756"/>
      <c r="Z66" s="756"/>
      <c r="AA66" s="756"/>
      <c r="AB66" s="1052"/>
      <c r="AC66" s="1099"/>
      <c r="AD66" s="1087"/>
      <c r="AE66" s="1083"/>
      <c r="AF66" s="1079"/>
      <c r="AG66" s="1079"/>
      <c r="AH66" s="534"/>
      <c r="AJ66" s="1178">
        <f>AB36</f>
        <v>0</v>
      </c>
      <c r="AK66" s="1179"/>
      <c r="AL66" s="1179"/>
      <c r="AM66" s="1179"/>
      <c r="AN66" s="1179"/>
      <c r="AO66" s="1180"/>
    </row>
    <row r="67" spans="2:41" s="374" customFormat="1" ht="20" customHeight="1" thickBot="1">
      <c r="B67" s="552"/>
      <c r="C67" s="537"/>
      <c r="D67" s="535"/>
      <c r="E67" s="535"/>
      <c r="F67" s="535"/>
      <c r="G67" s="535"/>
      <c r="H67" s="538"/>
      <c r="I67" s="538"/>
      <c r="J67" s="1044"/>
      <c r="K67" s="1044"/>
      <c r="L67" s="1044"/>
      <c r="M67" s="1044"/>
      <c r="N67" s="1044"/>
      <c r="O67" s="1044"/>
      <c r="P67" s="1044"/>
      <c r="Q67" s="1044"/>
      <c r="R67" s="1044"/>
      <c r="S67" s="1044"/>
      <c r="T67" s="1044"/>
      <c r="U67" s="1044"/>
      <c r="V67" s="1044"/>
      <c r="W67" s="1044"/>
      <c r="X67" s="1044"/>
      <c r="Y67" s="756"/>
      <c r="Z67" s="756"/>
      <c r="AA67" s="756"/>
      <c r="AB67" s="1052"/>
      <c r="AC67" s="1099"/>
      <c r="AD67" s="1087"/>
      <c r="AE67" s="1083"/>
      <c r="AF67" s="1079"/>
      <c r="AG67" s="1079"/>
      <c r="AH67" s="534"/>
      <c r="AJ67" s="637" t="s">
        <v>139</v>
      </c>
      <c r="AK67" s="638" t="s">
        <v>140</v>
      </c>
      <c r="AL67" s="639" t="s">
        <v>141</v>
      </c>
      <c r="AM67" s="638" t="s">
        <v>142</v>
      </c>
      <c r="AN67" s="640" t="s">
        <v>143</v>
      </c>
      <c r="AO67" s="818" t="s">
        <v>144</v>
      </c>
    </row>
    <row r="68" spans="2:41" s="374" customFormat="1" ht="20" customHeight="1">
      <c r="B68" s="552"/>
      <c r="C68" s="537"/>
      <c r="D68" s="535"/>
      <c r="E68" s="535"/>
      <c r="F68" s="535"/>
      <c r="G68" s="535"/>
      <c r="H68" s="538"/>
      <c r="I68" s="538"/>
      <c r="J68" s="1044"/>
      <c r="K68" s="1044"/>
      <c r="L68" s="1044"/>
      <c r="M68" s="1044"/>
      <c r="N68" s="1044"/>
      <c r="O68" s="1044"/>
      <c r="P68" s="1044"/>
      <c r="Q68" s="1044"/>
      <c r="R68" s="1044"/>
      <c r="S68" s="1044"/>
      <c r="T68" s="1044"/>
      <c r="U68" s="1044"/>
      <c r="V68" s="1044"/>
      <c r="W68" s="1044"/>
      <c r="X68" s="1044"/>
      <c r="Y68" s="756"/>
      <c r="Z68" s="756"/>
      <c r="AA68" s="756"/>
      <c r="AB68" s="1052"/>
      <c r="AC68" s="1099"/>
      <c r="AD68" s="1087"/>
      <c r="AE68" s="1083"/>
      <c r="AF68" s="1079"/>
      <c r="AG68" s="1079"/>
      <c r="AH68" s="534"/>
      <c r="AJ68" s="641" t="s">
        <v>147</v>
      </c>
      <c r="AK68" s="642"/>
      <c r="AL68" s="643"/>
      <c r="AM68" s="642"/>
      <c r="AN68" s="640"/>
      <c r="AO68" s="818"/>
    </row>
    <row r="69" spans="2:41" s="374" customFormat="1" ht="20" customHeight="1">
      <c r="B69" s="552"/>
      <c r="C69" s="537"/>
      <c r="D69" s="535"/>
      <c r="E69" s="535"/>
      <c r="F69" s="535"/>
      <c r="G69" s="535"/>
      <c r="H69" s="538"/>
      <c r="I69" s="538"/>
      <c r="J69" s="1044"/>
      <c r="K69" s="1044"/>
      <c r="L69" s="1044"/>
      <c r="M69" s="1044"/>
      <c r="N69" s="1044"/>
      <c r="O69" s="1044"/>
      <c r="P69" s="1044"/>
      <c r="Q69" s="1044"/>
      <c r="R69" s="1044"/>
      <c r="S69" s="1044"/>
      <c r="T69" s="1044"/>
      <c r="U69" s="1044"/>
      <c r="V69" s="1044"/>
      <c r="W69" s="1044"/>
      <c r="X69" s="1044"/>
      <c r="Y69" s="756"/>
      <c r="Z69" s="756"/>
      <c r="AA69" s="756"/>
      <c r="AB69" s="1052"/>
      <c r="AC69" s="1099"/>
      <c r="AD69" s="1087"/>
      <c r="AE69" s="1083"/>
      <c r="AF69" s="1079"/>
      <c r="AG69" s="1079"/>
      <c r="AH69" s="534"/>
      <c r="AJ69" s="652" t="s">
        <v>120</v>
      </c>
      <c r="AK69" s="653">
        <v>0.3</v>
      </c>
      <c r="AL69" s="654">
        <f>AK$69*$AF$37</f>
        <v>3.5999999999999996</v>
      </c>
      <c r="AM69" s="536" t="s">
        <v>121</v>
      </c>
      <c r="AN69" s="614">
        <f>'Harga Satuan'!$J$176</f>
        <v>90000</v>
      </c>
      <c r="AO69" s="645">
        <f>AL69*AN69</f>
        <v>323999.99999999994</v>
      </c>
    </row>
    <row r="70" spans="2:41" s="374" customFormat="1" ht="20" customHeight="1">
      <c r="B70" s="552"/>
      <c r="C70" s="537"/>
      <c r="D70" s="535"/>
      <c r="E70" s="535"/>
      <c r="F70" s="535"/>
      <c r="G70" s="535"/>
      <c r="H70" s="538"/>
      <c r="I70" s="538"/>
      <c r="J70" s="1044"/>
      <c r="K70" s="1044"/>
      <c r="L70" s="1044"/>
      <c r="M70" s="1044"/>
      <c r="N70" s="1044"/>
      <c r="O70" s="1044"/>
      <c r="P70" s="1044"/>
      <c r="Q70" s="1044"/>
      <c r="R70" s="1044"/>
      <c r="S70" s="1044"/>
      <c r="T70" s="1044"/>
      <c r="U70" s="1044"/>
      <c r="V70" s="1044"/>
      <c r="W70" s="1044"/>
      <c r="X70" s="1044"/>
      <c r="Y70" s="756"/>
      <c r="Z70" s="756"/>
      <c r="AA70" s="756"/>
      <c r="AB70" s="1052"/>
      <c r="AC70" s="1099"/>
      <c r="AD70" s="1087"/>
      <c r="AE70" s="1083"/>
      <c r="AF70" s="1079"/>
      <c r="AG70" s="1079"/>
      <c r="AH70" s="534"/>
      <c r="AJ70" s="652" t="s">
        <v>124</v>
      </c>
      <c r="AK70" s="653">
        <v>0.01</v>
      </c>
      <c r="AL70" s="654">
        <f>AK$69*$AF$37</f>
        <v>3.5999999999999996</v>
      </c>
      <c r="AM70" s="536" t="s">
        <v>121</v>
      </c>
      <c r="AN70" s="614" t="s">
        <v>699</v>
      </c>
      <c r="AO70" s="645" t="e">
        <f>AL70*AN70</f>
        <v>#VALUE!</v>
      </c>
    </row>
    <row r="71" spans="2:41" s="374" customFormat="1" ht="20" customHeight="1">
      <c r="B71" s="552"/>
      <c r="C71" s="537"/>
      <c r="D71" s="535"/>
      <c r="E71" s="535"/>
      <c r="F71" s="535"/>
      <c r="G71" s="535"/>
      <c r="H71" s="538"/>
      <c r="I71" s="538"/>
      <c r="J71" s="1044"/>
      <c r="K71" s="1044"/>
      <c r="L71" s="1044"/>
      <c r="M71" s="1044"/>
      <c r="N71" s="1044"/>
      <c r="O71" s="1044"/>
      <c r="P71" s="1044"/>
      <c r="Q71" s="1044"/>
      <c r="R71" s="1044"/>
      <c r="S71" s="1044"/>
      <c r="T71" s="1044"/>
      <c r="U71" s="1044"/>
      <c r="V71" s="1044"/>
      <c r="W71" s="1044"/>
      <c r="X71" s="1044"/>
      <c r="Y71" s="756"/>
      <c r="Z71" s="756"/>
      <c r="AA71" s="756"/>
      <c r="AB71" s="1052"/>
      <c r="AC71" s="1099"/>
      <c r="AD71" s="1087"/>
      <c r="AE71" s="1083"/>
      <c r="AF71" s="1079"/>
      <c r="AG71" s="1079"/>
      <c r="AH71" s="534"/>
      <c r="AJ71" s="641" t="s">
        <v>145</v>
      </c>
      <c r="AK71" s="642"/>
      <c r="AL71" s="643"/>
      <c r="AM71" s="642"/>
      <c r="AN71" s="640"/>
      <c r="AO71" s="818"/>
    </row>
    <row r="72" spans="2:41" s="374" customFormat="1" ht="20" customHeight="1">
      <c r="B72" s="552"/>
      <c r="C72" s="537"/>
      <c r="D72" s="535"/>
      <c r="E72" s="535"/>
      <c r="F72" s="535"/>
      <c r="G72" s="535"/>
      <c r="H72" s="538"/>
      <c r="I72" s="538"/>
      <c r="J72" s="1044"/>
      <c r="K72" s="1044"/>
      <c r="L72" s="1044"/>
      <c r="M72" s="1044"/>
      <c r="N72" s="1044"/>
      <c r="O72" s="1044"/>
      <c r="P72" s="1044"/>
      <c r="Q72" s="1044"/>
      <c r="R72" s="1044"/>
      <c r="S72" s="1044"/>
      <c r="T72" s="1044"/>
      <c r="U72" s="1044"/>
      <c r="V72" s="1044"/>
      <c r="W72" s="1044"/>
      <c r="X72" s="1044"/>
      <c r="Y72" s="756"/>
      <c r="Z72" s="756"/>
      <c r="AA72" s="756"/>
      <c r="AB72" s="1052"/>
      <c r="AC72" s="1099"/>
      <c r="AD72" s="1087"/>
      <c r="AE72" s="1083"/>
      <c r="AF72" s="1079"/>
      <c r="AG72" s="1079"/>
      <c r="AH72" s="534"/>
      <c r="AJ72" s="652" t="s">
        <v>292</v>
      </c>
      <c r="AK72" s="653">
        <v>1.2</v>
      </c>
      <c r="AL72" s="654">
        <f>AK$69*$AF$37</f>
        <v>3.5999999999999996</v>
      </c>
      <c r="AM72" s="536" t="s">
        <v>133</v>
      </c>
      <c r="AN72" s="614">
        <v>60000</v>
      </c>
      <c r="AO72" s="645">
        <f>AL72*AN72</f>
        <v>215999.99999999997</v>
      </c>
    </row>
    <row r="73" spans="2:41" s="374" customFormat="1" ht="20" customHeight="1">
      <c r="B73" s="552"/>
      <c r="C73" s="537"/>
      <c r="D73" s="535"/>
      <c r="E73" s="535"/>
      <c r="F73" s="535"/>
      <c r="G73" s="535"/>
      <c r="H73" s="538"/>
      <c r="I73" s="538"/>
      <c r="J73" s="1044"/>
      <c r="K73" s="1044"/>
      <c r="L73" s="1044"/>
      <c r="M73" s="1044"/>
      <c r="N73" s="1044"/>
      <c r="O73" s="1044"/>
      <c r="P73" s="1044"/>
      <c r="Q73" s="1044"/>
      <c r="R73" s="1044"/>
      <c r="S73" s="1044"/>
      <c r="T73" s="1044"/>
      <c r="U73" s="1044"/>
      <c r="V73" s="1044"/>
      <c r="W73" s="1044"/>
      <c r="X73" s="1044"/>
      <c r="Y73" s="756"/>
      <c r="Z73" s="756"/>
      <c r="AA73" s="756"/>
      <c r="AB73" s="1052"/>
      <c r="AC73" s="1099"/>
      <c r="AD73" s="1087"/>
      <c r="AE73" s="1083"/>
      <c r="AF73" s="1079"/>
      <c r="AG73" s="1079"/>
      <c r="AH73" s="534"/>
      <c r="AJ73" s="655"/>
      <c r="AK73" s="655"/>
      <c r="AL73" s="655"/>
      <c r="AM73" s="655"/>
      <c r="AN73" s="655"/>
      <c r="AO73" s="656" t="e">
        <f>SUM(AO69:AO72)</f>
        <v>#VALUE!</v>
      </c>
    </row>
    <row r="74" spans="2:41" s="374" customFormat="1" ht="20" customHeight="1">
      <c r="B74" s="552"/>
      <c r="C74" s="537"/>
      <c r="D74" s="535"/>
      <c r="E74" s="535"/>
      <c r="F74" s="535"/>
      <c r="G74" s="535"/>
      <c r="H74" s="538"/>
      <c r="I74" s="538"/>
      <c r="J74" s="1044"/>
      <c r="K74" s="1044"/>
      <c r="L74" s="1044"/>
      <c r="M74" s="1044"/>
      <c r="N74" s="1044"/>
      <c r="O74" s="1044"/>
      <c r="P74" s="1044"/>
      <c r="Q74" s="1044"/>
      <c r="R74" s="1044"/>
      <c r="S74" s="1044"/>
      <c r="T74" s="1044"/>
      <c r="U74" s="1044"/>
      <c r="V74" s="1044"/>
      <c r="W74" s="1044"/>
      <c r="X74" s="1044"/>
      <c r="Y74" s="756"/>
      <c r="Z74" s="756"/>
      <c r="AA74" s="756"/>
      <c r="AB74" s="1052"/>
      <c r="AC74" s="1099"/>
      <c r="AD74" s="1087"/>
      <c r="AE74" s="1083"/>
      <c r="AF74" s="1079"/>
      <c r="AG74" s="1079"/>
      <c r="AH74" s="534"/>
      <c r="AI74" s="187"/>
      <c r="AJ74" s="842"/>
      <c r="AK74" s="940"/>
      <c r="AL74" s="626"/>
      <c r="AM74" s="627"/>
      <c r="AN74" s="628"/>
      <c r="AO74" s="941"/>
    </row>
    <row r="75" spans="2:41" s="374" customFormat="1" ht="20" customHeight="1">
      <c r="B75" s="552"/>
      <c r="C75" s="537"/>
      <c r="D75" s="535"/>
      <c r="E75" s="535"/>
      <c r="F75" s="535"/>
      <c r="G75" s="535"/>
      <c r="H75" s="538"/>
      <c r="I75" s="538"/>
      <c r="J75" s="1044"/>
      <c r="K75" s="1044"/>
      <c r="L75" s="1044"/>
      <c r="M75" s="1044"/>
      <c r="N75" s="1044"/>
      <c r="O75" s="1044"/>
      <c r="P75" s="1044"/>
      <c r="Q75" s="1044"/>
      <c r="R75" s="1044"/>
      <c r="S75" s="1044"/>
      <c r="T75" s="1044"/>
      <c r="U75" s="1044"/>
      <c r="V75" s="1044"/>
      <c r="W75" s="1044"/>
      <c r="X75" s="1044"/>
      <c r="Y75" s="756"/>
      <c r="Z75" s="756"/>
      <c r="AA75" s="756"/>
      <c r="AB75" s="1052"/>
      <c r="AC75" s="1099"/>
      <c r="AD75" s="1087"/>
      <c r="AE75" s="1083"/>
      <c r="AF75" s="1079"/>
      <c r="AG75" s="1079"/>
      <c r="AH75" s="534"/>
      <c r="AI75" s="187"/>
      <c r="AJ75" s="842"/>
      <c r="AK75" s="940"/>
      <c r="AL75" s="626"/>
      <c r="AM75" s="627"/>
      <c r="AN75" s="628"/>
      <c r="AO75" s="942"/>
    </row>
    <row r="76" spans="2:41" s="374" customFormat="1" ht="20" customHeight="1">
      <c r="B76" s="552"/>
      <c r="C76" s="537"/>
      <c r="D76" s="535"/>
      <c r="E76" s="535"/>
      <c r="F76" s="535"/>
      <c r="G76" s="535"/>
      <c r="H76" s="538"/>
      <c r="I76" s="538"/>
      <c r="J76" s="1044"/>
      <c r="K76" s="1044"/>
      <c r="L76" s="1044"/>
      <c r="M76" s="1044"/>
      <c r="N76" s="1044"/>
      <c r="O76" s="1044"/>
      <c r="P76" s="1044"/>
      <c r="Q76" s="1044"/>
      <c r="R76" s="1044"/>
      <c r="S76" s="1044"/>
      <c r="T76" s="1044"/>
      <c r="U76" s="1044"/>
      <c r="V76" s="1044"/>
      <c r="W76" s="1044"/>
      <c r="X76" s="1044"/>
      <c r="Y76" s="756"/>
      <c r="Z76" s="756"/>
      <c r="AA76" s="756"/>
      <c r="AB76" s="1052"/>
      <c r="AC76" s="1099"/>
      <c r="AD76" s="1087"/>
      <c r="AE76" s="1083"/>
      <c r="AF76" s="1079"/>
      <c r="AG76" s="1079"/>
      <c r="AH76" s="534"/>
      <c r="AI76" s="187"/>
      <c r="AJ76" s="810"/>
      <c r="AK76" s="810"/>
      <c r="AL76" s="810"/>
      <c r="AM76" s="810"/>
      <c r="AN76" s="811"/>
      <c r="AO76" s="633"/>
    </row>
    <row r="77" spans="2:41" s="374" customFormat="1" ht="20" customHeight="1">
      <c r="B77" s="552"/>
      <c r="C77" s="537"/>
      <c r="D77" s="535"/>
      <c r="E77" s="535"/>
      <c r="F77" s="535"/>
      <c r="G77" s="535"/>
      <c r="H77" s="538"/>
      <c r="I77" s="538"/>
      <c r="J77" s="1044"/>
      <c r="K77" s="1044"/>
      <c r="L77" s="1044"/>
      <c r="M77" s="1044"/>
      <c r="N77" s="1044"/>
      <c r="O77" s="1044"/>
      <c r="P77" s="1044"/>
      <c r="Q77" s="1044"/>
      <c r="R77" s="1044"/>
      <c r="S77" s="1044"/>
      <c r="T77" s="1044"/>
      <c r="U77" s="1044"/>
      <c r="V77" s="1044"/>
      <c r="W77" s="1044"/>
      <c r="X77" s="1044"/>
      <c r="Y77" s="756"/>
      <c r="Z77" s="756"/>
      <c r="AA77" s="756"/>
      <c r="AB77" s="1052"/>
      <c r="AC77" s="1099"/>
      <c r="AD77" s="1087"/>
      <c r="AE77" s="1083"/>
      <c r="AF77" s="1079"/>
      <c r="AG77" s="1079"/>
      <c r="AH77" s="534"/>
      <c r="AI77" s="187"/>
      <c r="AJ77" s="810"/>
      <c r="AK77" s="946"/>
      <c r="AL77" s="947"/>
      <c r="AM77" s="948"/>
      <c r="AN77" s="944"/>
      <c r="AO77" s="650"/>
    </row>
    <row r="78" spans="2:41" s="374" customFormat="1" ht="20" customHeight="1">
      <c r="B78" s="552"/>
      <c r="C78" s="537"/>
      <c r="D78" s="535"/>
      <c r="E78" s="535"/>
      <c r="F78" s="535"/>
      <c r="G78" s="535"/>
      <c r="H78" s="538"/>
      <c r="I78" s="538"/>
      <c r="J78" s="1044"/>
      <c r="K78" s="1044"/>
      <c r="L78" s="1044"/>
      <c r="M78" s="1044"/>
      <c r="N78" s="1044"/>
      <c r="O78" s="1044"/>
      <c r="P78" s="1044"/>
      <c r="Q78" s="1044"/>
      <c r="R78" s="1044"/>
      <c r="S78" s="1044"/>
      <c r="T78" s="1044"/>
      <c r="U78" s="1044"/>
      <c r="V78" s="1044"/>
      <c r="W78" s="1044"/>
      <c r="X78" s="1044"/>
      <c r="Y78" s="756"/>
      <c r="Z78" s="756"/>
      <c r="AA78" s="756"/>
      <c r="AB78" s="1052"/>
      <c r="AC78" s="1099"/>
      <c r="AD78" s="1087"/>
      <c r="AE78" s="1083"/>
      <c r="AF78" s="1079"/>
      <c r="AG78" s="1079"/>
      <c r="AH78" s="534"/>
    </row>
    <row r="79" spans="2:41" s="374" customFormat="1" ht="20" customHeight="1">
      <c r="B79" s="552"/>
      <c r="C79" s="537"/>
      <c r="D79" s="535"/>
      <c r="E79" s="535"/>
      <c r="F79" s="535"/>
      <c r="G79" s="535"/>
      <c r="H79" s="538"/>
      <c r="I79" s="538"/>
      <c r="J79" s="1044"/>
      <c r="K79" s="1044"/>
      <c r="L79" s="1044"/>
      <c r="M79" s="1044"/>
      <c r="N79" s="1044"/>
      <c r="O79" s="1044"/>
      <c r="P79" s="1044"/>
      <c r="Q79" s="1044"/>
      <c r="R79" s="1044"/>
      <c r="S79" s="1044"/>
      <c r="T79" s="1044"/>
      <c r="U79" s="1044"/>
      <c r="V79" s="1044"/>
      <c r="W79" s="1044"/>
      <c r="X79" s="1044"/>
      <c r="Y79" s="756"/>
      <c r="Z79" s="756"/>
      <c r="AA79" s="756"/>
      <c r="AB79" s="1052"/>
      <c r="AC79" s="1099"/>
      <c r="AD79" s="1087"/>
      <c r="AE79" s="1083"/>
      <c r="AF79" s="1079"/>
      <c r="AG79" s="1079"/>
      <c r="AH79" s="534"/>
      <c r="AJ79" s="949"/>
      <c r="AK79" s="649"/>
      <c r="AL79" s="649"/>
      <c r="AM79" s="649"/>
      <c r="AN79" s="649"/>
      <c r="AO79" s="649"/>
    </row>
    <row r="80" spans="2:41" s="374" customFormat="1" ht="20" customHeight="1">
      <c r="B80" s="552"/>
      <c r="C80" s="537"/>
      <c r="D80" s="535"/>
      <c r="E80" s="535"/>
      <c r="F80" s="535"/>
      <c r="G80" s="535"/>
      <c r="H80" s="538"/>
      <c r="I80" s="538"/>
      <c r="J80" s="1044"/>
      <c r="K80" s="1044"/>
      <c r="L80" s="1044"/>
      <c r="M80" s="1044"/>
      <c r="N80" s="1044"/>
      <c r="O80" s="1044"/>
      <c r="P80" s="1044"/>
      <c r="Q80" s="1044"/>
      <c r="R80" s="1044"/>
      <c r="S80" s="1044"/>
      <c r="T80" s="1044"/>
      <c r="U80" s="1044"/>
      <c r="V80" s="1044"/>
      <c r="W80" s="1044"/>
      <c r="X80" s="1044"/>
      <c r="Y80" s="756"/>
      <c r="Z80" s="756"/>
      <c r="AA80" s="756"/>
      <c r="AB80" s="1052"/>
      <c r="AC80" s="1099"/>
      <c r="AD80" s="1087"/>
      <c r="AE80" s="1083"/>
      <c r="AF80" s="1079"/>
      <c r="AG80" s="1079"/>
      <c r="AH80" s="534"/>
      <c r="AJ80" s="1197"/>
      <c r="AK80" s="1197"/>
      <c r="AL80" s="1197"/>
      <c r="AM80" s="1197"/>
      <c r="AN80" s="1197"/>
      <c r="AO80" s="1197"/>
    </row>
    <row r="81" spans="2:41" s="374" customFormat="1" ht="20" customHeight="1">
      <c r="B81" s="552"/>
      <c r="C81" s="537"/>
      <c r="D81" s="535"/>
      <c r="E81" s="535"/>
      <c r="F81" s="535"/>
      <c r="G81" s="535"/>
      <c r="H81" s="538"/>
      <c r="I81" s="538"/>
      <c r="J81" s="1044"/>
      <c r="K81" s="1044"/>
      <c r="L81" s="1044"/>
      <c r="M81" s="1044"/>
      <c r="N81" s="1044"/>
      <c r="O81" s="1044"/>
      <c r="P81" s="1044"/>
      <c r="Q81" s="1044"/>
      <c r="R81" s="1044"/>
      <c r="S81" s="1044"/>
      <c r="T81" s="1044"/>
      <c r="U81" s="1044"/>
      <c r="V81" s="1044"/>
      <c r="W81" s="1044"/>
      <c r="X81" s="1044"/>
      <c r="Y81" s="756"/>
      <c r="Z81" s="756"/>
      <c r="AA81" s="756"/>
      <c r="AB81" s="1052"/>
      <c r="AC81" s="1099"/>
      <c r="AD81" s="1087"/>
      <c r="AE81" s="1083"/>
      <c r="AF81" s="1079"/>
      <c r="AG81" s="1079"/>
      <c r="AH81" s="534"/>
      <c r="AJ81" s="1035"/>
      <c r="AK81" s="1035"/>
      <c r="AL81" s="1035"/>
      <c r="AM81" s="1035"/>
      <c r="AN81" s="1035"/>
      <c r="AO81" s="1035"/>
    </row>
    <row r="82" spans="2:41" s="374" customFormat="1" ht="20" customHeight="1">
      <c r="B82" s="552"/>
      <c r="C82" s="537"/>
      <c r="D82" s="535"/>
      <c r="E82" s="535"/>
      <c r="F82" s="535"/>
      <c r="G82" s="535"/>
      <c r="H82" s="538"/>
      <c r="I82" s="538"/>
      <c r="J82" s="1048"/>
      <c r="K82" s="1044"/>
      <c r="L82" s="1044"/>
      <c r="M82" s="1044"/>
      <c r="N82" s="1044"/>
      <c r="O82" s="1044"/>
      <c r="P82" s="1044"/>
      <c r="Q82" s="1044"/>
      <c r="R82" s="1044"/>
      <c r="S82" s="1044"/>
      <c r="T82" s="1044"/>
      <c r="U82" s="1044"/>
      <c r="V82" s="1044"/>
      <c r="W82" s="1044"/>
      <c r="X82" s="1044"/>
      <c r="Y82" s="756"/>
      <c r="Z82" s="756"/>
      <c r="AA82" s="756"/>
      <c r="AB82" s="1052"/>
      <c r="AC82" s="1099"/>
      <c r="AD82" s="1087"/>
      <c r="AE82" s="1083"/>
      <c r="AF82" s="1079"/>
      <c r="AG82" s="1079"/>
      <c r="AH82" s="534"/>
      <c r="AJ82" s="938"/>
      <c r="AK82" s="1035"/>
      <c r="AL82" s="1035"/>
      <c r="AM82" s="1035"/>
      <c r="AN82" s="1035"/>
      <c r="AO82" s="1035"/>
    </row>
    <row r="83" spans="2:41" s="374" customFormat="1" ht="20" customHeight="1">
      <c r="B83" s="552"/>
      <c r="C83" s="537"/>
      <c r="D83" s="535"/>
      <c r="E83" s="535"/>
      <c r="F83" s="535"/>
      <c r="G83" s="535"/>
      <c r="H83" s="538"/>
      <c r="I83" s="538"/>
      <c r="J83" s="1044"/>
      <c r="K83" s="1044"/>
      <c r="L83" s="1044"/>
      <c r="M83" s="1044"/>
      <c r="N83" s="1044"/>
      <c r="O83" s="1044"/>
      <c r="P83" s="1044"/>
      <c r="Q83" s="1044"/>
      <c r="R83" s="1044"/>
      <c r="S83" s="1044"/>
      <c r="T83" s="1044"/>
      <c r="U83" s="1044"/>
      <c r="V83" s="1044"/>
      <c r="W83" s="1044"/>
      <c r="X83" s="1044"/>
      <c r="Y83" s="756"/>
      <c r="Z83" s="756"/>
      <c r="AA83" s="756"/>
      <c r="AB83" s="1052"/>
      <c r="AC83" s="1099"/>
      <c r="AD83" s="1087"/>
      <c r="AE83" s="1083"/>
      <c r="AF83" s="1079"/>
      <c r="AG83" s="1079"/>
      <c r="AH83" s="534"/>
      <c r="AJ83" s="950"/>
      <c r="AK83" s="951"/>
      <c r="AL83" s="952"/>
      <c r="AM83" s="627"/>
      <c r="AN83" s="628"/>
      <c r="AO83" s="939"/>
    </row>
    <row r="84" spans="2:41" s="374" customFormat="1" ht="20" customHeight="1">
      <c r="B84" s="552"/>
      <c r="C84" s="537"/>
      <c r="D84" s="535"/>
      <c r="E84" s="535"/>
      <c r="F84" s="535"/>
      <c r="G84" s="535"/>
      <c r="H84" s="538"/>
      <c r="I84" s="538"/>
      <c r="J84" s="1044"/>
      <c r="K84" s="1044"/>
      <c r="L84" s="1044"/>
      <c r="M84" s="1044"/>
      <c r="N84" s="1044"/>
      <c r="O84" s="1044"/>
      <c r="P84" s="1044"/>
      <c r="Q84" s="1044"/>
      <c r="R84" s="1044"/>
      <c r="S84" s="1044"/>
      <c r="T84" s="1044"/>
      <c r="U84" s="1044"/>
      <c r="V84" s="1044"/>
      <c r="W84" s="1044"/>
      <c r="X84" s="1044"/>
      <c r="Y84" s="756"/>
      <c r="Z84" s="756"/>
      <c r="AA84" s="756"/>
      <c r="AB84" s="1052"/>
      <c r="AC84" s="1099"/>
      <c r="AD84" s="1087"/>
      <c r="AE84" s="1083"/>
      <c r="AF84" s="1079"/>
      <c r="AG84" s="1079"/>
      <c r="AH84" s="534"/>
      <c r="AJ84" s="950"/>
      <c r="AK84" s="951"/>
      <c r="AL84" s="952"/>
      <c r="AM84" s="627"/>
      <c r="AN84" s="628"/>
      <c r="AO84" s="939"/>
    </row>
    <row r="85" spans="2:41" s="374" customFormat="1" ht="20" customHeight="1">
      <c r="B85" s="552"/>
      <c r="C85" s="537"/>
      <c r="D85" s="535"/>
      <c r="E85" s="535"/>
      <c r="F85" s="535"/>
      <c r="G85" s="535"/>
      <c r="H85" s="538"/>
      <c r="I85" s="538"/>
      <c r="J85" s="1044"/>
      <c r="K85" s="1044"/>
      <c r="L85" s="1044"/>
      <c r="M85" s="1044"/>
      <c r="N85" s="1044"/>
      <c r="O85" s="1044"/>
      <c r="P85" s="1044"/>
      <c r="Q85" s="1044"/>
      <c r="R85" s="1044"/>
      <c r="S85" s="1044"/>
      <c r="T85" s="1044"/>
      <c r="U85" s="1044"/>
      <c r="V85" s="1044"/>
      <c r="W85" s="1044"/>
      <c r="X85" s="1044"/>
      <c r="Y85" s="756"/>
      <c r="Z85" s="756"/>
      <c r="AA85" s="756"/>
      <c r="AB85" s="1052"/>
      <c r="AC85" s="1099"/>
      <c r="AD85" s="1087"/>
      <c r="AE85" s="1083"/>
      <c r="AF85" s="1079"/>
      <c r="AG85" s="1079"/>
      <c r="AH85" s="534"/>
      <c r="AJ85" s="938"/>
      <c r="AK85" s="1035"/>
      <c r="AL85" s="1035"/>
      <c r="AM85" s="1035"/>
      <c r="AN85" s="1035"/>
      <c r="AO85" s="1035"/>
    </row>
    <row r="86" spans="2:41" s="374" customFormat="1" ht="20" customHeight="1" thickBot="1">
      <c r="B86" s="552"/>
      <c r="C86" s="537"/>
      <c r="D86" s="535"/>
      <c r="E86" s="535"/>
      <c r="F86" s="535"/>
      <c r="G86" s="535"/>
      <c r="H86" s="538"/>
      <c r="I86" s="538"/>
      <c r="J86" s="1044"/>
      <c r="K86" s="1044"/>
      <c r="L86" s="1044"/>
      <c r="M86" s="1044"/>
      <c r="N86" s="1044"/>
      <c r="O86" s="1044"/>
      <c r="P86" s="1044"/>
      <c r="Q86" s="1044"/>
      <c r="R86" s="1044"/>
      <c r="S86" s="1044"/>
      <c r="T86" s="1044"/>
      <c r="U86" s="1044"/>
      <c r="V86" s="1044"/>
      <c r="W86" s="1044"/>
      <c r="X86" s="1044"/>
      <c r="Y86" s="756"/>
      <c r="Z86" s="756"/>
      <c r="AA86" s="756"/>
      <c r="AB86" s="1052"/>
      <c r="AC86" s="1103"/>
      <c r="AD86" s="1088"/>
      <c r="AE86" s="1089"/>
      <c r="AF86" s="1090"/>
      <c r="AG86" s="1090"/>
      <c r="AH86" s="534"/>
      <c r="AJ86" s="950"/>
      <c r="AK86" s="951"/>
      <c r="AL86" s="952"/>
      <c r="AM86" s="627"/>
      <c r="AN86" s="628"/>
      <c r="AO86" s="939"/>
    </row>
    <row r="87" spans="2:41" s="374" customFormat="1" ht="20" customHeight="1">
      <c r="B87" s="552"/>
      <c r="C87" s="537"/>
      <c r="D87" s="535"/>
      <c r="E87" s="535"/>
      <c r="F87" s="535"/>
      <c r="G87" s="535"/>
      <c r="H87" s="538"/>
      <c r="I87" s="538"/>
      <c r="J87" s="585"/>
      <c r="K87" s="13"/>
      <c r="L87" s="13"/>
      <c r="M87" s="13"/>
      <c r="N87" s="13"/>
      <c r="O87" s="13"/>
      <c r="P87" s="13"/>
      <c r="Q87" s="13"/>
      <c r="R87" s="13"/>
      <c r="S87" s="13"/>
      <c r="T87" s="13"/>
      <c r="U87" s="13"/>
      <c r="V87" s="13"/>
      <c r="W87" s="13"/>
      <c r="X87" s="13"/>
      <c r="Y87" s="13"/>
      <c r="Z87" s="13"/>
      <c r="AA87" s="13"/>
      <c r="AB87" s="13"/>
      <c r="AC87" s="13"/>
      <c r="AD87" s="544"/>
      <c r="AE87" s="545"/>
      <c r="AH87" s="534"/>
      <c r="AJ87" s="655"/>
      <c r="AK87" s="655"/>
      <c r="AL87" s="655"/>
      <c r="AM87" s="655"/>
      <c r="AN87" s="655"/>
      <c r="AO87" s="953">
        <f>SUM(AO83:AO86)</f>
        <v>0</v>
      </c>
    </row>
    <row r="88" spans="2:41" s="374" customFormat="1" ht="20" customHeight="1">
      <c r="B88" s="552"/>
      <c r="C88" s="537"/>
      <c r="D88" s="535"/>
      <c r="E88" s="535"/>
      <c r="F88" s="535"/>
      <c r="G88" s="535"/>
      <c r="H88" s="538"/>
      <c r="I88" s="538"/>
      <c r="J88" s="585"/>
      <c r="K88" s="13"/>
      <c r="L88" s="13"/>
      <c r="M88" s="13"/>
      <c r="N88" s="13"/>
      <c r="O88" s="13"/>
      <c r="P88" s="13"/>
      <c r="Q88" s="13"/>
      <c r="R88" s="13"/>
      <c r="S88" s="13"/>
      <c r="T88" s="13"/>
      <c r="U88" s="13"/>
      <c r="V88" s="13"/>
      <c r="W88" s="13"/>
      <c r="X88" s="13"/>
      <c r="Y88" s="13"/>
      <c r="Z88" s="13"/>
      <c r="AA88" s="13"/>
      <c r="AB88" s="13"/>
      <c r="AC88" s="13"/>
      <c r="AD88" s="544"/>
      <c r="AE88" s="545"/>
      <c r="AH88" s="534"/>
    </row>
    <row r="89" spans="2:41" s="374" customFormat="1" ht="20" customHeight="1">
      <c r="B89" s="552"/>
      <c r="C89" s="537"/>
      <c r="D89" s="535"/>
      <c r="E89" s="535"/>
      <c r="F89" s="535"/>
      <c r="G89" s="535"/>
      <c r="H89" s="538"/>
      <c r="I89" s="577"/>
      <c r="J89" s="585"/>
      <c r="K89" s="13"/>
      <c r="L89" s="13"/>
      <c r="M89" s="13"/>
      <c r="N89" s="13"/>
      <c r="O89" s="13"/>
      <c r="P89" s="13"/>
      <c r="Q89" s="13"/>
      <c r="R89" s="13"/>
      <c r="S89" s="13"/>
      <c r="T89" s="13"/>
      <c r="U89" s="13"/>
      <c r="V89" s="13"/>
      <c r="W89" s="13"/>
      <c r="X89" s="13"/>
      <c r="Y89" s="13"/>
      <c r="Z89" s="13"/>
      <c r="AA89" s="13"/>
      <c r="AB89" s="13"/>
      <c r="AC89" s="13"/>
      <c r="AD89" s="544"/>
      <c r="AE89" s="545"/>
      <c r="AH89" s="534"/>
    </row>
    <row r="90" spans="2:41" s="374" customFormat="1" ht="20" customHeight="1">
      <c r="B90" s="552"/>
      <c r="C90" s="537"/>
      <c r="D90" s="535"/>
      <c r="E90" s="535"/>
      <c r="F90" s="535"/>
      <c r="G90" s="535"/>
      <c r="H90" s="538"/>
      <c r="J90" s="585"/>
      <c r="K90" s="13"/>
      <c r="L90" s="13"/>
      <c r="M90" s="13"/>
      <c r="N90" s="13"/>
      <c r="O90" s="13"/>
      <c r="P90" s="13"/>
      <c r="Q90" s="13"/>
      <c r="R90" s="13"/>
      <c r="S90" s="13"/>
      <c r="T90" s="13"/>
      <c r="U90" s="13"/>
      <c r="V90" s="13"/>
      <c r="W90" s="13"/>
      <c r="X90" s="13"/>
      <c r="Y90" s="13"/>
      <c r="Z90" s="13"/>
      <c r="AA90" s="13"/>
      <c r="AB90" s="13"/>
      <c r="AC90" s="13"/>
      <c r="AD90" s="544"/>
      <c r="AE90" s="545"/>
      <c r="AH90" s="534"/>
    </row>
    <row r="91" spans="2:41" s="374" customFormat="1" ht="20" customHeight="1">
      <c r="B91" s="552"/>
      <c r="C91" s="537"/>
      <c r="D91" s="535"/>
      <c r="E91" s="535"/>
      <c r="F91" s="535"/>
      <c r="G91" s="535"/>
      <c r="H91" s="538"/>
      <c r="I91" s="538"/>
      <c r="J91" s="585"/>
      <c r="K91" s="13"/>
      <c r="L91" s="13"/>
      <c r="M91" s="13"/>
      <c r="N91" s="13"/>
      <c r="O91" s="13"/>
      <c r="P91" s="13"/>
      <c r="Q91" s="13"/>
      <c r="R91" s="13"/>
      <c r="S91" s="13"/>
      <c r="T91" s="13"/>
      <c r="U91" s="13"/>
      <c r="V91" s="13"/>
      <c r="W91" s="13"/>
      <c r="X91" s="13"/>
      <c r="Y91" s="13"/>
      <c r="Z91" s="13"/>
      <c r="AA91" s="13"/>
      <c r="AB91" s="13"/>
      <c r="AC91" s="13"/>
      <c r="AD91" s="544"/>
      <c r="AE91" s="545"/>
      <c r="AH91" s="534"/>
    </row>
    <row r="92" spans="2:41" s="374" customFormat="1" ht="20" customHeight="1">
      <c r="B92" s="552"/>
      <c r="C92" s="537"/>
      <c r="D92" s="535"/>
      <c r="E92" s="535"/>
      <c r="F92" s="535"/>
      <c r="G92" s="535"/>
      <c r="H92" s="538"/>
      <c r="I92" s="538"/>
      <c r="J92" s="585"/>
      <c r="K92" s="13"/>
      <c r="L92" s="13"/>
      <c r="M92" s="13"/>
      <c r="N92" s="13"/>
      <c r="O92" s="13"/>
      <c r="P92" s="13"/>
      <c r="Q92" s="13"/>
      <c r="R92" s="13"/>
      <c r="S92" s="13"/>
      <c r="T92" s="13"/>
      <c r="U92" s="13"/>
      <c r="V92" s="13"/>
      <c r="W92" s="13"/>
      <c r="X92" s="13"/>
      <c r="Y92" s="13"/>
      <c r="Z92" s="13"/>
      <c r="AA92" s="13"/>
      <c r="AB92" s="13"/>
      <c r="AC92" s="13"/>
      <c r="AD92" s="544"/>
      <c r="AE92" s="545"/>
      <c r="AH92" s="534"/>
    </row>
    <row r="93" spans="2:41" s="374" customFormat="1" ht="20" customHeight="1">
      <c r="B93" s="552"/>
      <c r="C93" s="537"/>
      <c r="D93" s="535"/>
      <c r="E93" s="535"/>
      <c r="F93" s="535"/>
      <c r="G93" s="535"/>
      <c r="H93" s="538"/>
      <c r="I93" s="538"/>
      <c r="J93" s="585"/>
      <c r="K93" s="13"/>
      <c r="L93" s="13"/>
      <c r="M93" s="13"/>
      <c r="N93" s="13"/>
      <c r="O93" s="13"/>
      <c r="P93" s="13"/>
      <c r="Q93" s="13"/>
      <c r="R93" s="13"/>
      <c r="S93" s="13"/>
      <c r="T93" s="13"/>
      <c r="U93" s="13"/>
      <c r="V93" s="13"/>
      <c r="W93" s="13"/>
      <c r="X93" s="13"/>
      <c r="Y93" s="13"/>
      <c r="Z93" s="13"/>
      <c r="AA93" s="13"/>
      <c r="AB93" s="13"/>
      <c r="AC93" s="13"/>
      <c r="AD93" s="544"/>
      <c r="AE93" s="545"/>
      <c r="AH93" s="534"/>
    </row>
  </sheetData>
  <mergeCells count="22">
    <mergeCell ref="AJ37:AO37"/>
    <mergeCell ref="B1:AH1"/>
    <mergeCell ref="C10:AC10"/>
    <mergeCell ref="AD10:AE10"/>
    <mergeCell ref="C11:AC22"/>
    <mergeCell ref="AC23:AC26"/>
    <mergeCell ref="AE23:AE25"/>
    <mergeCell ref="AJ28:AO28"/>
    <mergeCell ref="X29:Y29"/>
    <mergeCell ref="X30:Y30"/>
    <mergeCell ref="X31:Y31"/>
    <mergeCell ref="X32:Y32"/>
    <mergeCell ref="AJ52:AO52"/>
    <mergeCell ref="H58:I58"/>
    <mergeCell ref="AJ66:AO66"/>
    <mergeCell ref="AJ80:AO80"/>
    <mergeCell ref="X38:Y38"/>
    <mergeCell ref="X39:Y39"/>
    <mergeCell ref="X40:Y40"/>
    <mergeCell ref="AJ47:AO48"/>
    <mergeCell ref="T49:Y49"/>
    <mergeCell ref="AJ49:AO50"/>
  </mergeCells>
  <pageMargins left="0.51180555555555596" right="0.43263888888888902" top="0.94374999999999998" bottom="0.59027777777777801" header="0.59027777777777801" footer="0.59027777777777801"/>
  <pageSetup paperSize="256" scale="10"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EA7C8-4F8E-4B6F-999D-63C0C2673CB5}">
  <dimension ref="B1:AQ132"/>
  <sheetViews>
    <sheetView view="pageBreakPreview" topLeftCell="B32" zoomScale="125" zoomScaleNormal="55" zoomScaleSheetLayoutView="40" workbookViewId="0">
      <selection activeCell="Z33" sqref="Z33"/>
    </sheetView>
  </sheetViews>
  <sheetFormatPr baseColWidth="10" defaultColWidth="8.83203125" defaultRowHeight="13"/>
  <cols>
    <col min="1" max="1" width="1.5" customWidth="1"/>
    <col min="2" max="5" width="3.6640625" customWidth="1"/>
    <col min="6" max="6" width="4" customWidth="1"/>
    <col min="7" max="7" width="5.5" customWidth="1"/>
    <col min="8" max="21" width="3.6640625" customWidth="1"/>
    <col min="22" max="22" width="4.33203125" customWidth="1"/>
    <col min="23" max="23" width="3.6640625" customWidth="1"/>
    <col min="24" max="24" width="4.5" customWidth="1"/>
    <col min="25" max="26" width="3.6640625" customWidth="1"/>
    <col min="27" max="27" width="6" customWidth="1"/>
    <col min="28" max="29" width="5.83203125" customWidth="1"/>
    <col min="30" max="30" width="6.1640625" customWidth="1"/>
    <col min="31" max="43" width="3.6640625" customWidth="1"/>
    <col min="44" max="44" width="1.5" customWidth="1"/>
  </cols>
  <sheetData>
    <row r="1" spans="2:43" ht="14" thickBot="1"/>
    <row r="2" spans="2:43">
      <c r="B2" s="114"/>
      <c r="C2" s="115"/>
      <c r="D2" s="115"/>
      <c r="E2" s="115"/>
      <c r="F2" s="115"/>
      <c r="G2" s="115"/>
      <c r="H2" s="115"/>
      <c r="I2" s="115"/>
      <c r="J2" s="115"/>
      <c r="K2" s="115"/>
      <c r="L2" s="115"/>
      <c r="M2" s="115"/>
      <c r="N2" s="115"/>
      <c r="O2" s="122"/>
      <c r="P2" s="115"/>
      <c r="Q2" s="115"/>
      <c r="R2" s="115"/>
      <c r="S2" s="115"/>
      <c r="T2" s="115"/>
      <c r="U2" s="115"/>
      <c r="V2" s="115"/>
      <c r="W2" s="115"/>
      <c r="X2" s="115"/>
      <c r="Y2" s="115"/>
      <c r="Z2" s="115"/>
      <c r="AA2" s="115"/>
      <c r="AB2" s="115"/>
      <c r="AC2" s="115"/>
      <c r="AD2" s="115"/>
      <c r="AE2" s="115"/>
      <c r="AF2" s="115"/>
      <c r="AG2" s="115"/>
      <c r="AH2" s="124"/>
      <c r="AI2" s="125"/>
      <c r="AJ2" s="125"/>
      <c r="AK2" s="125"/>
      <c r="AL2" s="125"/>
      <c r="AM2" s="125"/>
      <c r="AN2" s="125"/>
      <c r="AO2" s="125"/>
      <c r="AP2" s="125"/>
      <c r="AQ2" s="127"/>
    </row>
    <row r="3" spans="2:43" ht="20">
      <c r="B3" s="116"/>
      <c r="C3" s="1037"/>
      <c r="D3" s="117"/>
      <c r="E3" s="1037"/>
      <c r="F3" s="118"/>
      <c r="G3" s="915"/>
      <c r="H3" s="915"/>
      <c r="I3" s="915"/>
      <c r="J3" s="915"/>
      <c r="K3" s="915"/>
      <c r="L3" s="915"/>
      <c r="M3" s="915"/>
      <c r="N3" s="915"/>
      <c r="O3" s="915"/>
      <c r="P3" s="915"/>
      <c r="Q3" s="915"/>
      <c r="R3" s="915"/>
      <c r="S3" s="915"/>
      <c r="T3" s="915"/>
      <c r="U3" s="915"/>
      <c r="V3" s="915"/>
      <c r="W3" s="915"/>
      <c r="X3" s="915"/>
      <c r="Y3" s="915"/>
      <c r="Z3" s="916"/>
      <c r="AA3" s="915"/>
      <c r="AB3" s="915"/>
      <c r="AC3" s="915"/>
      <c r="AD3" s="915"/>
      <c r="AE3" s="915"/>
      <c r="AF3" s="915"/>
      <c r="AG3" s="915"/>
      <c r="AH3" s="126"/>
      <c r="AI3" s="123"/>
      <c r="AJ3" s="123"/>
      <c r="AK3" s="123"/>
      <c r="AL3" s="123"/>
      <c r="AM3" s="123"/>
      <c r="AN3" s="123"/>
      <c r="AO3" s="123"/>
      <c r="AP3" s="123"/>
      <c r="AQ3" s="128"/>
    </row>
    <row r="4" spans="2:43" ht="21" thickBot="1">
      <c r="B4" s="116"/>
      <c r="C4" s="1037"/>
      <c r="D4" s="1037"/>
      <c r="E4" s="1037"/>
      <c r="F4" s="915"/>
      <c r="G4" s="915"/>
      <c r="H4" s="915"/>
      <c r="I4" s="915"/>
      <c r="J4" s="915"/>
      <c r="K4" s="915"/>
      <c r="L4" s="915"/>
      <c r="M4" s="915"/>
      <c r="N4" s="915"/>
      <c r="O4" s="915"/>
      <c r="P4" s="915"/>
      <c r="Q4" s="915"/>
      <c r="R4" s="915"/>
      <c r="S4" s="915"/>
      <c r="T4" s="915"/>
      <c r="U4" s="915"/>
      <c r="V4" s="915"/>
      <c r="W4" s="915"/>
      <c r="X4" s="915"/>
      <c r="Y4" s="915"/>
      <c r="Z4" s="915"/>
      <c r="AA4" s="915"/>
      <c r="AB4" s="915"/>
      <c r="AC4" s="915"/>
      <c r="AD4" s="1037"/>
      <c r="AE4" s="915"/>
      <c r="AF4" s="915"/>
      <c r="AG4" s="915"/>
      <c r="AH4" s="126"/>
      <c r="AI4" s="123"/>
      <c r="AJ4" s="123"/>
      <c r="AK4" s="123"/>
      <c r="AL4" s="123"/>
      <c r="AM4" s="123"/>
      <c r="AN4" s="129"/>
      <c r="AO4" s="129"/>
      <c r="AP4" s="129"/>
      <c r="AQ4" s="934"/>
    </row>
    <row r="5" spans="2:43" ht="21" thickBot="1">
      <c r="B5" s="116"/>
      <c r="C5" s="1037"/>
      <c r="D5" s="1037"/>
      <c r="E5" s="1037"/>
      <c r="F5" s="915"/>
      <c r="G5" s="915"/>
      <c r="H5" s="915"/>
      <c r="I5" s="915"/>
      <c r="J5" s="915"/>
      <c r="K5" s="915"/>
      <c r="L5" s="915"/>
      <c r="M5" s="915"/>
      <c r="N5" s="915"/>
      <c r="O5" s="915"/>
      <c r="P5" s="915"/>
      <c r="Q5" s="915"/>
      <c r="R5" s="915"/>
      <c r="S5" s="915"/>
      <c r="T5" s="915"/>
      <c r="U5" s="915"/>
      <c r="V5" s="915"/>
      <c r="W5" s="915"/>
      <c r="X5" s="915"/>
      <c r="Y5" s="915"/>
      <c r="Z5" s="915"/>
      <c r="AA5" s="915"/>
      <c r="AB5" s="915"/>
      <c r="AC5" s="915"/>
      <c r="AD5" s="1037"/>
      <c r="AE5" s="915"/>
      <c r="AF5" s="915"/>
      <c r="AG5" s="915"/>
      <c r="AH5" s="1240" t="str">
        <f>INPUT!C6&amp;" "&amp;INPUT!M6</f>
        <v>Propinsi Papua Barat</v>
      </c>
      <c r="AI5" s="1241"/>
      <c r="AJ5" s="1241"/>
      <c r="AK5" s="1241"/>
      <c r="AL5" s="1241"/>
      <c r="AM5" s="1241"/>
      <c r="AN5" s="1223"/>
      <c r="AO5" s="1223"/>
      <c r="AP5" s="1223"/>
      <c r="AQ5" s="1224"/>
    </row>
    <row r="6" spans="2:43" ht="22" thickBot="1">
      <c r="B6" s="116"/>
      <c r="C6" s="1037"/>
      <c r="D6" s="1037"/>
      <c r="E6" s="1037"/>
      <c r="F6" s="935"/>
      <c r="G6" s="935"/>
      <c r="H6" s="935"/>
      <c r="I6" s="935"/>
      <c r="J6" s="935"/>
      <c r="K6" s="935"/>
      <c r="L6" s="935"/>
      <c r="M6" s="935"/>
      <c r="N6" s="935"/>
      <c r="O6" s="935"/>
      <c r="P6" s="935"/>
      <c r="Q6" s="935"/>
      <c r="R6" s="935"/>
      <c r="S6" s="935"/>
      <c r="T6" s="935"/>
      <c r="U6" s="935"/>
      <c r="V6" s="935"/>
      <c r="W6" s="935"/>
      <c r="X6" s="935"/>
      <c r="Y6" s="935"/>
      <c r="Z6" s="935"/>
      <c r="AA6" s="935"/>
      <c r="AB6" s="935"/>
      <c r="AC6" s="915"/>
      <c r="AD6" s="1037"/>
      <c r="AE6" s="915"/>
      <c r="AF6" s="915"/>
      <c r="AG6" s="915"/>
      <c r="AH6" s="1240" t="str">
        <f>INPUT!$C$7&amp;" "&amp;INPUT!$M$7</f>
        <v>Kabupaten Monokwari</v>
      </c>
      <c r="AI6" s="1241"/>
      <c r="AJ6" s="1241"/>
      <c r="AK6" s="1241"/>
      <c r="AL6" s="1241"/>
      <c r="AM6" s="1241"/>
      <c r="AN6" s="1223"/>
      <c r="AO6" s="1223"/>
      <c r="AP6" s="1223"/>
      <c r="AQ6" s="1224"/>
    </row>
    <row r="7" spans="2:43" ht="22" thickBot="1">
      <c r="B7" s="116"/>
      <c r="C7" s="1037"/>
      <c r="D7" s="1037"/>
      <c r="E7" s="119"/>
      <c r="F7" s="935"/>
      <c r="G7" s="935"/>
      <c r="H7" s="935"/>
      <c r="I7" s="935"/>
      <c r="J7" s="935"/>
      <c r="K7" s="935"/>
      <c r="L7" s="935"/>
      <c r="M7" s="935"/>
      <c r="N7" s="935"/>
      <c r="O7" s="935"/>
      <c r="P7" s="935"/>
      <c r="Q7" s="935"/>
      <c r="R7" s="935"/>
      <c r="S7" s="935"/>
      <c r="T7" s="935"/>
      <c r="U7" s="935"/>
      <c r="V7" s="935"/>
      <c r="W7" s="935"/>
      <c r="X7" s="935"/>
      <c r="Y7" s="935"/>
      <c r="Z7" s="935"/>
      <c r="AA7" s="935"/>
      <c r="AB7" s="935"/>
      <c r="AC7" s="915"/>
      <c r="AD7" s="1037"/>
      <c r="AE7" s="915"/>
      <c r="AF7" s="915"/>
      <c r="AG7" s="915"/>
      <c r="AH7" s="1240" t="str">
        <f>INPUT!$C$8&amp;" "&amp;INPUT!$M$8</f>
        <v>Kecamatan aaaaa</v>
      </c>
      <c r="AI7" s="1241"/>
      <c r="AJ7" s="1241"/>
      <c r="AK7" s="1241"/>
      <c r="AL7" s="1241"/>
      <c r="AM7" s="1241"/>
      <c r="AN7" s="1242"/>
      <c r="AO7" s="1242"/>
      <c r="AP7" s="1242"/>
      <c r="AQ7" s="1243"/>
    </row>
    <row r="8" spans="2:43" ht="21">
      <c r="B8" s="116"/>
      <c r="C8" s="1037"/>
      <c r="D8" s="1037"/>
      <c r="E8" s="1037"/>
      <c r="F8" s="935"/>
      <c r="G8" s="935"/>
      <c r="H8" s="935"/>
      <c r="I8" s="935"/>
      <c r="J8" s="935"/>
      <c r="K8" s="935"/>
      <c r="L8" s="935"/>
      <c r="M8" s="935"/>
      <c r="N8" s="935"/>
      <c r="O8" s="935"/>
      <c r="P8" s="935"/>
      <c r="Q8" s="935"/>
      <c r="R8" s="935"/>
      <c r="S8" s="935"/>
      <c r="T8" s="935"/>
      <c r="U8" s="935"/>
      <c r="V8" s="935"/>
      <c r="W8" s="935"/>
      <c r="X8" s="935"/>
      <c r="Y8" s="935"/>
      <c r="Z8" s="935"/>
      <c r="AA8" s="935"/>
      <c r="AB8" s="935"/>
      <c r="AC8" s="915"/>
      <c r="AD8" s="1037"/>
      <c r="AE8" s="915"/>
      <c r="AF8" s="915"/>
      <c r="AG8" s="915"/>
      <c r="AH8" s="1225" t="s">
        <v>236</v>
      </c>
      <c r="AI8" s="1226"/>
      <c r="AJ8" s="1226"/>
      <c r="AK8" s="1226"/>
      <c r="AL8" s="1226"/>
      <c r="AM8" s="1226"/>
      <c r="AN8" s="1244"/>
      <c r="AO8" s="1244"/>
      <c r="AP8" s="1244"/>
      <c r="AQ8" s="1245"/>
    </row>
    <row r="9" spans="2:43" ht="22" thickBot="1">
      <c r="B9" s="116"/>
      <c r="C9" s="1037"/>
      <c r="D9" s="1037"/>
      <c r="E9" s="1037"/>
      <c r="F9" s="935"/>
      <c r="G9" s="935"/>
      <c r="H9" s="935"/>
      <c r="I9" s="935"/>
      <c r="J9" s="935"/>
      <c r="K9" s="935"/>
      <c r="L9" s="935"/>
      <c r="M9" s="935"/>
      <c r="N9" s="935"/>
      <c r="O9" s="935"/>
      <c r="P9" s="935"/>
      <c r="Q9" s="935"/>
      <c r="R9" s="935"/>
      <c r="S9" s="935"/>
      <c r="T9" s="935"/>
      <c r="U9" s="935"/>
      <c r="V9" s="935"/>
      <c r="W9" s="935"/>
      <c r="X9" s="935"/>
      <c r="Y9" s="935"/>
      <c r="Z9" s="935"/>
      <c r="AA9" s="1111" t="s">
        <v>691</v>
      </c>
      <c r="AB9" s="1112" t="s">
        <v>146</v>
      </c>
      <c r="AC9" s="1114">
        <v>0.5</v>
      </c>
      <c r="AD9" s="1111" t="s">
        <v>628</v>
      </c>
      <c r="AE9" s="915"/>
      <c r="AF9" s="915"/>
      <c r="AG9" s="915"/>
      <c r="AH9" s="1228" t="str">
        <f>INPUT!$M$9</f>
        <v>bbb</v>
      </c>
      <c r="AI9" s="1229"/>
      <c r="AJ9" s="1229"/>
      <c r="AK9" s="1229"/>
      <c r="AL9" s="1229"/>
      <c r="AM9" s="1229"/>
      <c r="AN9" s="1229"/>
      <c r="AO9" s="1229"/>
      <c r="AP9" s="1229"/>
      <c r="AQ9" s="1230"/>
    </row>
    <row r="10" spans="2:43" ht="21">
      <c r="B10" s="116"/>
      <c r="C10" s="1037"/>
      <c r="D10" s="1037"/>
      <c r="E10" s="1037"/>
      <c r="F10" s="935"/>
      <c r="G10" s="935"/>
      <c r="H10" s="935"/>
      <c r="I10" s="935"/>
      <c r="J10" s="935"/>
      <c r="K10" s="935"/>
      <c r="L10" s="935"/>
      <c r="M10" s="935"/>
      <c r="N10" s="935"/>
      <c r="O10" s="935"/>
      <c r="P10" s="935"/>
      <c r="Q10" s="935"/>
      <c r="R10" s="935"/>
      <c r="S10" s="935"/>
      <c r="T10" s="935"/>
      <c r="U10" s="935"/>
      <c r="V10" s="935"/>
      <c r="W10" s="935"/>
      <c r="X10" s="935"/>
      <c r="Y10" s="935"/>
      <c r="Z10" s="935"/>
      <c r="AA10" s="1111" t="s">
        <v>690</v>
      </c>
      <c r="AB10" s="1112" t="s">
        <v>146</v>
      </c>
      <c r="AC10" s="1114">
        <v>0.5</v>
      </c>
      <c r="AD10" s="1111" t="s">
        <v>628</v>
      </c>
      <c r="AE10" s="915"/>
      <c r="AF10" s="915"/>
      <c r="AG10" s="915"/>
      <c r="AH10" s="1225" t="s">
        <v>237</v>
      </c>
      <c r="AI10" s="1226"/>
      <c r="AJ10" s="1226"/>
      <c r="AK10" s="1226"/>
      <c r="AL10" s="1226"/>
      <c r="AM10" s="1226"/>
      <c r="AN10" s="1244"/>
      <c r="AO10" s="1244"/>
      <c r="AP10" s="1244"/>
      <c r="AQ10" s="1245"/>
    </row>
    <row r="11" spans="2:43" ht="22" thickBot="1">
      <c r="B11" s="116"/>
      <c r="C11" s="1037"/>
      <c r="D11" s="1037"/>
      <c r="E11" s="1037"/>
      <c r="F11" s="935"/>
      <c r="G11" s="935"/>
      <c r="H11" s="935"/>
      <c r="I11" s="935"/>
      <c r="J11" s="935"/>
      <c r="K11" s="935"/>
      <c r="L11" s="935"/>
      <c r="M11" s="935"/>
      <c r="N11" s="935"/>
      <c r="O11" s="935"/>
      <c r="P11" s="935"/>
      <c r="Q11" s="935"/>
      <c r="R11" s="935"/>
      <c r="S11" s="935"/>
      <c r="T11" s="935"/>
      <c r="U11" s="935"/>
      <c r="V11" s="935"/>
      <c r="W11" s="935"/>
      <c r="X11" s="935"/>
      <c r="Y11" s="935"/>
      <c r="Z11" s="935"/>
      <c r="AA11" s="1111" t="s">
        <v>692</v>
      </c>
      <c r="AB11" s="1112" t="s">
        <v>146</v>
      </c>
      <c r="AC11" s="1114">
        <v>0.5</v>
      </c>
      <c r="AD11" s="1111" t="s">
        <v>628</v>
      </c>
      <c r="AE11" s="915"/>
      <c r="AF11" s="915"/>
      <c r="AG11" s="915"/>
      <c r="AH11" s="1228" t="str">
        <f>INPUT!$M$19</f>
        <v>Rumah Sehat</v>
      </c>
      <c r="AI11" s="1229"/>
      <c r="AJ11" s="1229"/>
      <c r="AK11" s="1229"/>
      <c r="AL11" s="1229"/>
      <c r="AM11" s="1229"/>
      <c r="AN11" s="1220"/>
      <c r="AO11" s="1220"/>
      <c r="AP11" s="1220"/>
      <c r="AQ11" s="1221"/>
    </row>
    <row r="12" spans="2:43" ht="21">
      <c r="B12" s="116"/>
      <c r="C12" s="1037"/>
      <c r="D12" s="1037"/>
      <c r="E12" s="1037"/>
      <c r="F12" s="935"/>
      <c r="G12" s="935"/>
      <c r="H12" s="935"/>
      <c r="I12" s="935"/>
      <c r="J12" s="935"/>
      <c r="K12" s="935"/>
      <c r="L12" s="935"/>
      <c r="M12" s="935"/>
      <c r="N12" s="935"/>
      <c r="O12" s="935"/>
      <c r="P12" s="935"/>
      <c r="Q12" s="935"/>
      <c r="R12" s="935"/>
      <c r="S12" s="935"/>
      <c r="T12" s="935"/>
      <c r="U12" s="935"/>
      <c r="V12" s="935"/>
      <c r="W12" s="935"/>
      <c r="X12" s="935"/>
      <c r="Y12" s="935"/>
      <c r="Z12" s="935"/>
      <c r="AA12" s="1111" t="s">
        <v>693</v>
      </c>
      <c r="AB12" s="1112" t="s">
        <v>146</v>
      </c>
      <c r="AC12" s="1114">
        <v>1</v>
      </c>
      <c r="AD12" s="1111" t="s">
        <v>628</v>
      </c>
      <c r="AE12" s="915"/>
      <c r="AF12" s="915"/>
      <c r="AG12" s="915"/>
      <c r="AH12" s="1225" t="s">
        <v>127</v>
      </c>
      <c r="AI12" s="1226"/>
      <c r="AJ12" s="1226"/>
      <c r="AK12" s="1226"/>
      <c r="AL12" s="1226"/>
      <c r="AM12" s="1226"/>
      <c r="AN12" s="1226"/>
      <c r="AO12" s="1226"/>
      <c r="AP12" s="1226"/>
      <c r="AQ12" s="1227"/>
    </row>
    <row r="13" spans="2:43" ht="22" thickBot="1">
      <c r="B13" s="116"/>
      <c r="C13" s="1037"/>
      <c r="D13" s="1037"/>
      <c r="E13" s="1037"/>
      <c r="F13" s="935"/>
      <c r="G13" s="935"/>
      <c r="H13" s="935"/>
      <c r="I13" s="935"/>
      <c r="J13" s="935"/>
      <c r="K13" s="935"/>
      <c r="L13" s="935"/>
      <c r="M13" s="935"/>
      <c r="N13" s="935"/>
      <c r="O13" s="935"/>
      <c r="P13" s="935"/>
      <c r="Q13" s="935"/>
      <c r="R13" s="935"/>
      <c r="S13" s="935"/>
      <c r="T13" s="935"/>
      <c r="U13" s="935"/>
      <c r="V13" s="935"/>
      <c r="W13" s="935"/>
      <c r="X13" s="935"/>
      <c r="Y13" s="935"/>
      <c r="Z13" s="935"/>
      <c r="AA13" s="935"/>
      <c r="AB13" s="935"/>
      <c r="AC13" s="915"/>
      <c r="AD13" s="1037"/>
      <c r="AE13" s="915"/>
      <c r="AF13" s="915"/>
      <c r="AG13" s="915"/>
      <c r="AH13" s="1228" t="str">
        <f>INPUT!$M$10</f>
        <v>Dusun…</v>
      </c>
      <c r="AI13" s="1229"/>
      <c r="AJ13" s="1229"/>
      <c r="AK13" s="1229"/>
      <c r="AL13" s="1229"/>
      <c r="AM13" s="1229"/>
      <c r="AN13" s="1229"/>
      <c r="AO13" s="1229"/>
      <c r="AP13" s="1229"/>
      <c r="AQ13" s="1230"/>
    </row>
    <row r="14" spans="2:43" ht="21">
      <c r="B14" s="116"/>
      <c r="C14" s="1037"/>
      <c r="D14" s="1037"/>
      <c r="E14" s="1037"/>
      <c r="F14" s="935"/>
      <c r="G14" s="935"/>
      <c r="H14" s="935"/>
      <c r="I14" s="935"/>
      <c r="J14" s="935"/>
      <c r="K14" s="935"/>
      <c r="L14" s="935"/>
      <c r="M14" s="935"/>
      <c r="N14" s="935"/>
      <c r="O14" s="935"/>
      <c r="P14" s="935"/>
      <c r="Q14" s="935"/>
      <c r="R14" s="935"/>
      <c r="S14" s="935"/>
      <c r="T14" s="935"/>
      <c r="U14" s="935"/>
      <c r="V14" s="935"/>
      <c r="W14" s="935"/>
      <c r="X14" s="935"/>
      <c r="Y14" s="935"/>
      <c r="Z14" s="935"/>
      <c r="AA14" s="935"/>
      <c r="AB14" s="935"/>
      <c r="AC14" s="915"/>
      <c r="AD14" s="1037"/>
      <c r="AE14" s="915"/>
      <c r="AF14" s="915"/>
      <c r="AG14" s="915"/>
      <c r="AH14" s="1225" t="s">
        <v>238</v>
      </c>
      <c r="AI14" s="1226"/>
      <c r="AJ14" s="1226"/>
      <c r="AK14" s="1226"/>
      <c r="AL14" s="1226"/>
      <c r="AM14" s="1226"/>
      <c r="AN14" s="1231"/>
      <c r="AO14" s="1231"/>
      <c r="AP14" s="1231"/>
      <c r="AQ14" s="1232"/>
    </row>
    <row r="15" spans="2:43" ht="22" thickBot="1">
      <c r="B15" s="116"/>
      <c r="C15" s="1037"/>
      <c r="D15" s="1037"/>
      <c r="E15" s="1037"/>
      <c r="F15" s="935"/>
      <c r="G15" s="935"/>
      <c r="H15" s="935"/>
      <c r="I15" s="935"/>
      <c r="J15" s="935"/>
      <c r="K15" s="935"/>
      <c r="L15" s="935"/>
      <c r="M15" s="935"/>
      <c r="N15" s="935"/>
      <c r="O15" s="935"/>
      <c r="P15" s="935"/>
      <c r="Q15" s="935"/>
      <c r="R15" s="935"/>
      <c r="S15" s="935"/>
      <c r="T15" s="935"/>
      <c r="U15" s="935"/>
      <c r="V15" s="935"/>
      <c r="W15" s="935"/>
      <c r="X15" s="935"/>
      <c r="Y15" s="935"/>
      <c r="Z15" s="935"/>
      <c r="AA15" s="935"/>
      <c r="AB15" s="935"/>
      <c r="AC15" s="915"/>
      <c r="AD15" s="1037"/>
      <c r="AE15" s="915"/>
      <c r="AF15" s="915"/>
      <c r="AG15" s="915"/>
      <c r="AH15" s="1233" t="s">
        <v>615</v>
      </c>
      <c r="AI15" s="1234"/>
      <c r="AJ15" s="1234"/>
      <c r="AK15" s="1234"/>
      <c r="AL15" s="1234"/>
      <c r="AM15" s="1234"/>
      <c r="AN15" s="1235"/>
      <c r="AO15" s="1235"/>
      <c r="AP15" s="1235"/>
      <c r="AQ15" s="1236"/>
    </row>
    <row r="16" spans="2:43" ht="22" thickBot="1">
      <c r="B16" s="116"/>
      <c r="C16" s="1037"/>
      <c r="D16" s="1037"/>
      <c r="E16" s="1037"/>
      <c r="F16" s="935"/>
      <c r="G16" s="935"/>
      <c r="H16" s="935"/>
      <c r="I16" s="935"/>
      <c r="J16" s="935"/>
      <c r="K16" s="935"/>
      <c r="L16" s="935"/>
      <c r="M16" s="935"/>
      <c r="N16" s="935"/>
      <c r="O16" s="935"/>
      <c r="P16" s="935"/>
      <c r="Q16" s="935"/>
      <c r="R16" s="935"/>
      <c r="S16" s="935"/>
      <c r="T16" s="935"/>
      <c r="U16" s="935"/>
      <c r="V16" s="935"/>
      <c r="W16" s="935"/>
      <c r="X16" s="935"/>
      <c r="Y16" s="935"/>
      <c r="Z16" s="935"/>
      <c r="AA16" s="935"/>
      <c r="AB16" s="935"/>
      <c r="AC16" s="915"/>
      <c r="AD16" s="1037"/>
      <c r="AE16" s="915"/>
      <c r="AF16" s="915"/>
      <c r="AG16" s="915"/>
      <c r="AH16" s="1206" t="s">
        <v>239</v>
      </c>
      <c r="AI16" s="1207"/>
      <c r="AJ16" s="1207"/>
      <c r="AK16" s="1207"/>
      <c r="AL16" s="1207"/>
      <c r="AM16" s="1207"/>
      <c r="AN16" s="1207"/>
      <c r="AO16" s="1207"/>
      <c r="AP16" s="1207"/>
      <c r="AQ16" s="1208"/>
    </row>
    <row r="17" spans="2:43" ht="21">
      <c r="B17" s="116"/>
      <c r="C17" s="1037"/>
      <c r="D17" s="1037"/>
      <c r="E17" s="1037"/>
      <c r="F17" s="935"/>
      <c r="G17" s="935"/>
      <c r="H17" s="935"/>
      <c r="I17" s="935"/>
      <c r="J17" s="935"/>
      <c r="K17" s="935"/>
      <c r="L17" s="935"/>
      <c r="M17" s="935"/>
      <c r="N17" s="935"/>
      <c r="O17" s="935"/>
      <c r="P17" s="935"/>
      <c r="Q17" s="935"/>
      <c r="R17" s="935"/>
      <c r="S17" s="935"/>
      <c r="T17" s="935"/>
      <c r="U17" s="935"/>
      <c r="V17" s="935"/>
      <c r="W17" s="935"/>
      <c r="X17" s="935"/>
      <c r="Y17" s="935"/>
      <c r="Z17" s="935"/>
      <c r="AA17" s="935"/>
      <c r="AB17" s="935"/>
      <c r="AC17" s="915"/>
      <c r="AD17" s="1037"/>
      <c r="AE17" s="915"/>
      <c r="AF17" s="915"/>
      <c r="AG17" s="915"/>
      <c r="AH17" s="1209" t="s">
        <v>240</v>
      </c>
      <c r="AI17" s="1210"/>
      <c r="AJ17" s="1210"/>
      <c r="AK17" s="1210"/>
      <c r="AL17" s="1210"/>
      <c r="AM17" s="1209" t="s">
        <v>19</v>
      </c>
      <c r="AN17" s="1210"/>
      <c r="AO17" s="1210"/>
      <c r="AP17" s="1210"/>
      <c r="AQ17" s="1211"/>
    </row>
    <row r="18" spans="2:43" ht="21">
      <c r="B18" s="116"/>
      <c r="C18" s="1037"/>
      <c r="D18" s="1037"/>
      <c r="E18" s="1037"/>
      <c r="F18" s="935"/>
      <c r="G18" s="935"/>
      <c r="H18" s="935"/>
      <c r="I18" s="935"/>
      <c r="J18" s="935"/>
      <c r="K18" s="935"/>
      <c r="L18" s="935"/>
      <c r="M18" s="935"/>
      <c r="N18" s="935"/>
      <c r="O18" s="935"/>
      <c r="P18" s="935"/>
      <c r="Q18" s="935"/>
      <c r="R18" s="935"/>
      <c r="S18" s="935"/>
      <c r="T18" s="935"/>
      <c r="U18" s="935"/>
      <c r="V18" s="935"/>
      <c r="W18" s="935"/>
      <c r="X18" s="935"/>
      <c r="Y18" s="935"/>
      <c r="Z18" s="935"/>
      <c r="AA18" s="935"/>
      <c r="AB18" s="935"/>
      <c r="AC18" s="915"/>
      <c r="AD18" s="1037"/>
      <c r="AE18" s="915"/>
      <c r="AF18" s="915"/>
      <c r="AG18" s="915"/>
      <c r="AH18" s="587"/>
      <c r="AI18" s="588"/>
      <c r="AJ18" s="588"/>
      <c r="AK18" s="588"/>
      <c r="AL18" s="588"/>
      <c r="AM18" s="587"/>
      <c r="AN18" s="588"/>
      <c r="AO18" s="588"/>
      <c r="AP18" s="588"/>
      <c r="AQ18" s="589"/>
    </row>
    <row r="19" spans="2:43" ht="21">
      <c r="B19" s="116"/>
      <c r="C19" s="1037"/>
      <c r="D19" s="1037"/>
      <c r="E19" s="1037"/>
      <c r="F19" s="935"/>
      <c r="G19" s="935"/>
      <c r="H19" s="935"/>
      <c r="I19" s="935"/>
      <c r="J19" s="935"/>
      <c r="K19" s="935"/>
      <c r="L19" s="935"/>
      <c r="M19" s="935"/>
      <c r="N19" s="935"/>
      <c r="O19" s="935"/>
      <c r="P19" s="935"/>
      <c r="Q19" s="935"/>
      <c r="R19" s="935"/>
      <c r="S19" s="935"/>
      <c r="T19" s="935"/>
      <c r="U19" s="935"/>
      <c r="V19" s="935"/>
      <c r="W19" s="935"/>
      <c r="X19" s="935"/>
      <c r="Y19" s="935"/>
      <c r="Z19" s="935"/>
      <c r="AA19" s="935"/>
      <c r="AB19" s="935"/>
      <c r="AC19" s="915"/>
      <c r="AD19" s="1037"/>
      <c r="AE19" s="915"/>
      <c r="AF19" s="915"/>
      <c r="AG19" s="915"/>
      <c r="AH19" s="587"/>
      <c r="AI19" s="588"/>
      <c r="AJ19" s="588"/>
      <c r="AK19" s="588"/>
      <c r="AL19" s="588"/>
      <c r="AM19" s="587"/>
      <c r="AN19" s="588"/>
      <c r="AO19" s="588"/>
      <c r="AP19" s="588"/>
      <c r="AQ19" s="589"/>
    </row>
    <row r="20" spans="2:43" ht="22" thickBot="1">
      <c r="B20" s="120"/>
      <c r="C20" s="1037"/>
      <c r="D20" s="1037"/>
      <c r="E20" s="1037"/>
      <c r="F20" s="935"/>
      <c r="G20" s="935"/>
      <c r="H20" s="935"/>
      <c r="I20" s="935"/>
      <c r="J20" s="935"/>
      <c r="K20" s="935"/>
      <c r="L20" s="935"/>
      <c r="M20" s="935"/>
      <c r="N20" s="935"/>
      <c r="O20" s="935"/>
      <c r="P20" s="935"/>
      <c r="Q20" s="935"/>
      <c r="R20" s="935"/>
      <c r="S20" s="935"/>
      <c r="T20" s="935"/>
      <c r="U20" s="935"/>
      <c r="V20" s="935"/>
      <c r="W20" s="935"/>
      <c r="X20" s="935"/>
      <c r="Y20" s="935"/>
      <c r="Z20" s="935"/>
      <c r="AA20" s="935"/>
      <c r="AB20" s="935"/>
      <c r="AC20" s="915"/>
      <c r="AD20" s="1037"/>
      <c r="AE20" s="915"/>
      <c r="AF20" s="915"/>
      <c r="AG20" s="915"/>
      <c r="AH20" s="1237" t="str">
        <f>INPUT!$M$16</f>
        <v>Supriono</v>
      </c>
      <c r="AI20" s="1238"/>
      <c r="AJ20" s="1238"/>
      <c r="AK20" s="1238"/>
      <c r="AL20" s="1238"/>
      <c r="AM20" s="1237" t="str">
        <f>INPUT!$M$15</f>
        <v>Sujito</v>
      </c>
      <c r="AN20" s="1238"/>
      <c r="AO20" s="1238"/>
      <c r="AP20" s="1238"/>
      <c r="AQ20" s="1239"/>
    </row>
    <row r="21" spans="2:43" ht="22" thickBot="1">
      <c r="B21" s="116"/>
      <c r="C21" s="1037"/>
      <c r="D21" s="1037"/>
      <c r="E21" s="1037"/>
      <c r="F21" s="935"/>
      <c r="G21" s="935"/>
      <c r="H21" s="935"/>
      <c r="I21" s="935"/>
      <c r="J21" s="935"/>
      <c r="K21" s="935"/>
      <c r="L21" s="935"/>
      <c r="M21" s="935"/>
      <c r="N21" s="935"/>
      <c r="O21" s="935"/>
      <c r="P21" s="935"/>
      <c r="Q21" s="935"/>
      <c r="R21" s="935"/>
      <c r="S21" s="935"/>
      <c r="T21" s="935"/>
      <c r="U21" s="935"/>
      <c r="V21" s="935"/>
      <c r="W21" s="935"/>
      <c r="X21" s="935"/>
      <c r="Y21" s="935"/>
      <c r="Z21" s="935"/>
      <c r="AA21" s="935"/>
      <c r="AB21" s="935"/>
      <c r="AC21" s="915"/>
      <c r="AD21" s="1037"/>
      <c r="AE21" s="915"/>
      <c r="AF21" s="915"/>
      <c r="AG21" s="915"/>
      <c r="AH21" s="1206" t="s">
        <v>241</v>
      </c>
      <c r="AI21" s="1207"/>
      <c r="AJ21" s="1207"/>
      <c r="AK21" s="1207"/>
      <c r="AL21" s="1207"/>
      <c r="AM21" s="1207"/>
      <c r="AN21" s="1207"/>
      <c r="AO21" s="1207"/>
      <c r="AP21" s="1207"/>
      <c r="AQ21" s="1208"/>
    </row>
    <row r="22" spans="2:43" ht="20">
      <c r="B22" s="116"/>
      <c r="C22" s="1037"/>
      <c r="D22" s="1037"/>
      <c r="E22" s="1037"/>
      <c r="F22" s="915"/>
      <c r="G22" s="915"/>
      <c r="H22" s="915"/>
      <c r="I22" s="915"/>
      <c r="J22" s="915"/>
      <c r="K22" s="915"/>
      <c r="L22" s="915"/>
      <c r="M22" s="915"/>
      <c r="N22" s="915"/>
      <c r="O22" s="915"/>
      <c r="P22" s="915"/>
      <c r="Q22" s="915"/>
      <c r="R22" s="915"/>
      <c r="S22" s="915"/>
      <c r="T22" s="915"/>
      <c r="U22" s="915"/>
      <c r="V22" s="915"/>
      <c r="W22" s="915"/>
      <c r="X22" s="915"/>
      <c r="Y22" s="915"/>
      <c r="Z22" s="915"/>
      <c r="AA22" s="915"/>
      <c r="AB22" s="915"/>
      <c r="AC22" s="915"/>
      <c r="AD22" s="1037"/>
      <c r="AE22" s="915"/>
      <c r="AF22" s="915"/>
      <c r="AG22" s="915"/>
      <c r="AH22" s="1209" t="str">
        <f>INPUT!$C$14</f>
        <v>Tenaga Ahli Teknik</v>
      </c>
      <c r="AI22" s="1210"/>
      <c r="AJ22" s="1210"/>
      <c r="AK22" s="1210"/>
      <c r="AL22" s="1210"/>
      <c r="AM22" s="1210"/>
      <c r="AN22" s="1210"/>
      <c r="AO22" s="1210"/>
      <c r="AP22" s="1210"/>
      <c r="AQ22" s="1211"/>
    </row>
    <row r="23" spans="2:43" ht="20">
      <c r="B23" s="116"/>
      <c r="C23" s="1037"/>
      <c r="D23" s="1037"/>
      <c r="E23" s="119"/>
      <c r="F23" s="917"/>
      <c r="G23" s="918"/>
      <c r="H23" s="919"/>
      <c r="I23" s="915"/>
      <c r="J23" s="915"/>
      <c r="K23" s="915"/>
      <c r="L23" s="915"/>
      <c r="M23" s="915"/>
      <c r="N23" s="915"/>
      <c r="O23" s="915"/>
      <c r="P23" s="930"/>
      <c r="Q23" s="930"/>
      <c r="R23" s="915"/>
      <c r="S23" s="915"/>
      <c r="T23" s="915"/>
      <c r="U23" s="915"/>
      <c r="V23" s="915"/>
      <c r="W23" s="915"/>
      <c r="X23" s="919"/>
      <c r="Y23" s="918"/>
      <c r="Z23" s="917"/>
      <c r="AA23" s="917"/>
      <c r="AB23" s="915"/>
      <c r="AC23" s="915"/>
      <c r="AD23" s="1037"/>
      <c r="AE23" s="915"/>
      <c r="AF23" s="915"/>
      <c r="AG23" s="915"/>
      <c r="AH23" s="587"/>
      <c r="AI23" s="588"/>
      <c r="AJ23" s="588"/>
      <c r="AK23" s="588"/>
      <c r="AL23" s="588"/>
      <c r="AM23" s="588"/>
      <c r="AN23" s="588"/>
      <c r="AO23" s="588"/>
      <c r="AP23" s="588"/>
      <c r="AQ23" s="589"/>
    </row>
    <row r="24" spans="2:43" ht="20">
      <c r="B24" s="116"/>
      <c r="C24" s="1037"/>
      <c r="D24" s="1037"/>
      <c r="E24" s="1037"/>
      <c r="F24" s="915"/>
      <c r="G24" s="915"/>
      <c r="H24" s="915"/>
      <c r="I24" s="915"/>
      <c r="J24" s="915"/>
      <c r="K24" s="915"/>
      <c r="L24" s="915"/>
      <c r="M24" s="915"/>
      <c r="N24" s="915"/>
      <c r="O24" s="915"/>
      <c r="P24" s="930"/>
      <c r="Q24" s="930"/>
      <c r="R24" s="915"/>
      <c r="S24" s="915"/>
      <c r="T24" s="915"/>
      <c r="U24" s="915"/>
      <c r="V24" s="915"/>
      <c r="W24" s="915"/>
      <c r="X24" s="915"/>
      <c r="Y24" s="915"/>
      <c r="Z24" s="915"/>
      <c r="AA24" s="915"/>
      <c r="AB24" s="915"/>
      <c r="AC24" s="915"/>
      <c r="AD24" s="1037"/>
      <c r="AE24" s="915"/>
      <c r="AF24" s="915"/>
      <c r="AG24" s="915"/>
      <c r="AH24" s="587"/>
      <c r="AI24" s="588"/>
      <c r="AJ24" s="588"/>
      <c r="AK24" s="588"/>
      <c r="AL24" s="588"/>
      <c r="AM24" s="588"/>
      <c r="AN24" s="588"/>
      <c r="AO24" s="588"/>
      <c r="AP24" s="588"/>
      <c r="AQ24" s="589"/>
    </row>
    <row r="25" spans="2:43" ht="20">
      <c r="B25" s="116"/>
      <c r="C25" s="1037"/>
      <c r="D25" s="1037"/>
      <c r="E25" s="1037"/>
      <c r="F25" s="915"/>
      <c r="G25" s="915"/>
      <c r="H25" s="915"/>
      <c r="I25" s="920"/>
      <c r="J25" s="920"/>
      <c r="K25" s="920"/>
      <c r="L25" s="920"/>
      <c r="M25" s="920"/>
      <c r="N25" s="915"/>
      <c r="O25" s="915"/>
      <c r="P25" s="915"/>
      <c r="Q25" s="915"/>
      <c r="R25" s="920"/>
      <c r="S25" s="920"/>
      <c r="T25" s="920"/>
      <c r="U25" s="920"/>
      <c r="V25" s="920"/>
      <c r="W25" s="915"/>
      <c r="X25" s="915"/>
      <c r="Y25" s="915"/>
      <c r="Z25" s="915"/>
      <c r="AA25" s="915"/>
      <c r="AB25" s="915"/>
      <c r="AC25" s="915"/>
      <c r="AD25" s="1037"/>
      <c r="AE25" s="915"/>
      <c r="AF25" s="915"/>
      <c r="AG25" s="915"/>
      <c r="AH25" s="587"/>
      <c r="AI25" s="588"/>
      <c r="AJ25" s="588"/>
      <c r="AK25" s="588"/>
      <c r="AL25" s="588"/>
      <c r="AM25" s="588"/>
      <c r="AN25" s="588"/>
      <c r="AO25" s="588"/>
      <c r="AP25" s="588"/>
      <c r="AQ25" s="589"/>
    </row>
    <row r="26" spans="2:43" ht="21" thickBot="1">
      <c r="B26" s="116"/>
      <c r="C26" s="1037"/>
      <c r="D26" s="1037"/>
      <c r="E26" s="1037"/>
      <c r="F26" s="915"/>
      <c r="G26" s="915"/>
      <c r="H26" s="915"/>
      <c r="I26" s="915"/>
      <c r="J26" s="915"/>
      <c r="K26" s="915"/>
      <c r="L26" s="915"/>
      <c r="M26" s="915"/>
      <c r="N26" s="915"/>
      <c r="O26" s="915"/>
      <c r="P26" s="915"/>
      <c r="Q26" s="915"/>
      <c r="R26" s="915"/>
      <c r="S26" s="915"/>
      <c r="T26" s="915"/>
      <c r="U26" s="915"/>
      <c r="V26" s="915"/>
      <c r="W26" s="915"/>
      <c r="X26" s="915"/>
      <c r="Y26" s="915"/>
      <c r="Z26" s="915"/>
      <c r="AA26" s="915"/>
      <c r="AB26" s="915"/>
      <c r="AC26" s="915"/>
      <c r="AD26" s="1037"/>
      <c r="AE26" s="915"/>
      <c r="AF26" s="915"/>
      <c r="AG26" s="915"/>
      <c r="AH26" s="1212" t="s">
        <v>18</v>
      </c>
      <c r="AI26" s="1213"/>
      <c r="AJ26" s="1213"/>
      <c r="AK26" s="1213"/>
      <c r="AL26" s="1213"/>
      <c r="AM26" s="1213"/>
      <c r="AN26" s="1213"/>
      <c r="AO26" s="1213"/>
      <c r="AP26" s="1213"/>
      <c r="AQ26" s="1214"/>
    </row>
    <row r="27" spans="2:43" ht="21" thickBot="1">
      <c r="B27" s="116"/>
      <c r="C27" s="1037"/>
      <c r="D27" s="1037"/>
      <c r="E27" s="1037"/>
      <c r="F27" s="915"/>
      <c r="G27" s="915"/>
      <c r="H27" s="915"/>
      <c r="I27" s="915"/>
      <c r="J27" s="915"/>
      <c r="K27" s="921"/>
      <c r="L27" s="915"/>
      <c r="M27" s="915"/>
      <c r="N27" s="915"/>
      <c r="O27" s="915"/>
      <c r="P27" s="915"/>
      <c r="Q27" s="931"/>
      <c r="R27" s="931"/>
      <c r="S27" s="922"/>
      <c r="T27" s="922"/>
      <c r="U27" s="923"/>
      <c r="V27" s="915"/>
      <c r="W27" s="915"/>
      <c r="X27" s="915"/>
      <c r="Y27" s="915"/>
      <c r="Z27" s="915"/>
      <c r="AA27" s="915"/>
      <c r="AB27" s="915"/>
      <c r="AC27" s="915"/>
      <c r="AD27" s="1037"/>
      <c r="AE27" s="915"/>
      <c r="AF27" s="915"/>
      <c r="AG27" s="915"/>
      <c r="AH27" s="1206" t="s">
        <v>242</v>
      </c>
      <c r="AI27" s="1207"/>
      <c r="AJ27" s="1207"/>
      <c r="AK27" s="1207"/>
      <c r="AL27" s="1207"/>
      <c r="AM27" s="1207"/>
      <c r="AN27" s="1207"/>
      <c r="AO27" s="1207"/>
      <c r="AP27" s="1207"/>
      <c r="AQ27" s="1208"/>
    </row>
    <row r="28" spans="2:43" ht="20">
      <c r="B28" s="116"/>
      <c r="C28" s="1037"/>
      <c r="D28" s="1037"/>
      <c r="E28" s="1037"/>
      <c r="F28" s="915"/>
      <c r="G28" s="915"/>
      <c r="H28" s="915"/>
      <c r="I28" s="915"/>
      <c r="J28" s="915"/>
      <c r="K28" s="915"/>
      <c r="L28" s="915"/>
      <c r="M28" s="915"/>
      <c r="N28" s="915"/>
      <c r="O28" s="915"/>
      <c r="P28" s="924"/>
      <c r="Q28" s="915"/>
      <c r="R28" s="915"/>
      <c r="S28" s="915"/>
      <c r="T28" s="915"/>
      <c r="U28" s="915"/>
      <c r="V28" s="915"/>
      <c r="W28" s="915"/>
      <c r="X28" s="915"/>
      <c r="Y28" s="915"/>
      <c r="Z28" s="915"/>
      <c r="AA28" s="915"/>
      <c r="AB28" s="915"/>
      <c r="AC28" s="915"/>
      <c r="AD28" s="1037"/>
      <c r="AE28" s="915"/>
      <c r="AF28" s="915"/>
      <c r="AG28" s="915"/>
      <c r="AH28" s="1209" t="str">
        <f>INPUT!$C$13</f>
        <v>Kepala Desa</v>
      </c>
      <c r="AI28" s="1210"/>
      <c r="AJ28" s="1210"/>
      <c r="AK28" s="1210"/>
      <c r="AL28" s="1210"/>
      <c r="AM28" s="1210"/>
      <c r="AN28" s="1210"/>
      <c r="AO28" s="1210"/>
      <c r="AP28" s="1210"/>
      <c r="AQ28" s="1211"/>
    </row>
    <row r="29" spans="2:43" ht="20">
      <c r="B29" s="116"/>
      <c r="C29" s="1037"/>
      <c r="D29" s="1037"/>
      <c r="E29" s="1037"/>
      <c r="F29" s="915"/>
      <c r="G29" s="915"/>
      <c r="H29" s="915"/>
      <c r="I29" s="915"/>
      <c r="J29" s="915"/>
      <c r="K29" s="915"/>
      <c r="L29" s="915"/>
      <c r="M29" s="915"/>
      <c r="N29" s="915"/>
      <c r="O29" s="915"/>
      <c r="P29" s="915"/>
      <c r="Q29" s="915"/>
      <c r="R29" s="915"/>
      <c r="S29" s="915"/>
      <c r="T29" s="915"/>
      <c r="U29" s="915"/>
      <c r="V29" s="915"/>
      <c r="W29" s="915"/>
      <c r="X29" s="915"/>
      <c r="Y29" s="915"/>
      <c r="Z29" s="915"/>
      <c r="AA29" s="915"/>
      <c r="AB29" s="915"/>
      <c r="AC29" s="915"/>
      <c r="AD29" s="1037"/>
      <c r="AE29" s="915"/>
      <c r="AF29" s="915"/>
      <c r="AG29" s="915"/>
      <c r="AH29" s="587"/>
      <c r="AI29" s="588"/>
      <c r="AJ29" s="588"/>
      <c r="AK29" s="588"/>
      <c r="AL29" s="588"/>
      <c r="AM29" s="588"/>
      <c r="AN29" s="588"/>
      <c r="AO29" s="588"/>
      <c r="AP29" s="588"/>
      <c r="AQ29" s="589"/>
    </row>
    <row r="30" spans="2:43" ht="20">
      <c r="B30" s="116"/>
      <c r="C30" s="1037"/>
      <c r="D30" s="1037"/>
      <c r="E30" s="1037"/>
      <c r="F30" s="915"/>
      <c r="G30" s="915"/>
      <c r="H30" s="915"/>
      <c r="I30" s="915"/>
      <c r="J30" s="915"/>
      <c r="K30" s="915"/>
      <c r="L30" s="915"/>
      <c r="M30" s="915"/>
      <c r="N30" s="915"/>
      <c r="O30" s="915"/>
      <c r="P30" s="915"/>
      <c r="Q30" s="915"/>
      <c r="R30" s="915"/>
      <c r="S30" s="915"/>
      <c r="T30" s="915"/>
      <c r="U30" s="915"/>
      <c r="V30" s="915"/>
      <c r="W30" s="915"/>
      <c r="X30" s="915"/>
      <c r="Y30" s="915"/>
      <c r="Z30" s="915"/>
      <c r="AA30" s="915"/>
      <c r="AB30" s="915"/>
      <c r="AC30" s="936"/>
      <c r="AD30" s="1037"/>
      <c r="AE30" s="923"/>
      <c r="AF30" s="915"/>
      <c r="AG30" s="915"/>
      <c r="AH30" s="587"/>
      <c r="AI30" s="588"/>
      <c r="AJ30" s="588"/>
      <c r="AK30" s="588"/>
      <c r="AL30" s="588"/>
      <c r="AM30" s="588"/>
      <c r="AN30" s="588"/>
      <c r="AO30" s="588"/>
      <c r="AP30" s="588"/>
      <c r="AQ30" s="589"/>
    </row>
    <row r="31" spans="2:43" ht="20">
      <c r="B31" s="116"/>
      <c r="C31" s="1037"/>
      <c r="D31" s="1037"/>
      <c r="E31" s="1037"/>
      <c r="F31" s="915"/>
      <c r="G31" s="915"/>
      <c r="H31" s="915"/>
      <c r="I31" s="915"/>
      <c r="J31" s="915"/>
      <c r="K31" s="915"/>
      <c r="L31" s="915"/>
      <c r="M31" s="915"/>
      <c r="N31" s="915"/>
      <c r="O31" s="915"/>
      <c r="P31" s="915"/>
      <c r="Q31" s="915"/>
      <c r="R31" s="915"/>
      <c r="S31" s="915"/>
      <c r="T31" s="915"/>
      <c r="U31" s="915"/>
      <c r="V31" s="915"/>
      <c r="W31" s="915"/>
      <c r="X31" s="915"/>
      <c r="Y31" s="915"/>
      <c r="Z31" s="915"/>
      <c r="AA31" s="915"/>
      <c r="AB31" s="915"/>
      <c r="AC31" s="915"/>
      <c r="AD31" s="1037"/>
      <c r="AE31" s="915"/>
      <c r="AF31" s="915"/>
      <c r="AG31" s="915"/>
      <c r="AH31" s="1215" t="str">
        <f>INPUT!$M$13</f>
        <v>Ulfa Hidayah,SE</v>
      </c>
      <c r="AI31" s="1216"/>
      <c r="AJ31" s="1216"/>
      <c r="AK31" s="1216"/>
      <c r="AL31" s="1216"/>
      <c r="AM31" s="1216"/>
      <c r="AN31" s="1216"/>
      <c r="AO31" s="1216"/>
      <c r="AP31" s="1216"/>
      <c r="AQ31" s="1217"/>
    </row>
    <row r="32" spans="2:43" ht="21" thickBot="1">
      <c r="B32" s="116"/>
      <c r="C32" s="1037"/>
      <c r="D32" s="1037"/>
      <c r="E32" s="1037"/>
      <c r="F32" s="915"/>
      <c r="G32" s="915"/>
      <c r="H32" s="915"/>
      <c r="I32" s="915"/>
      <c r="J32" s="915"/>
      <c r="K32" s="915"/>
      <c r="L32" s="915"/>
      <c r="M32" s="915"/>
      <c r="N32" s="925"/>
      <c r="O32" s="926"/>
      <c r="P32" s="926"/>
      <c r="Q32" s="926"/>
      <c r="R32" s="932"/>
      <c r="S32" s="933"/>
      <c r="T32" s="926"/>
      <c r="U32" s="915"/>
      <c r="V32" s="915"/>
      <c r="W32" s="915"/>
      <c r="X32" s="915"/>
      <c r="Y32" s="915"/>
      <c r="Z32" s="915"/>
      <c r="AA32" s="915"/>
      <c r="AB32" s="915"/>
      <c r="AC32" s="915"/>
      <c r="AD32" s="1037"/>
      <c r="AE32" s="915"/>
      <c r="AF32" s="915"/>
      <c r="AG32" s="915"/>
      <c r="AH32" s="1218"/>
      <c r="AI32" s="1219"/>
      <c r="AJ32" s="1219"/>
      <c r="AK32" s="1219"/>
      <c r="AL32" s="1219"/>
      <c r="AM32" s="1219"/>
      <c r="AN32" s="1220"/>
      <c r="AO32" s="1220"/>
      <c r="AP32" s="1220"/>
      <c r="AQ32" s="1221"/>
    </row>
    <row r="33" spans="2:43" ht="15" thickBot="1">
      <c r="B33" s="937"/>
      <c r="C33" s="121"/>
      <c r="D33" s="121"/>
      <c r="E33" s="121"/>
      <c r="F33" s="121"/>
      <c r="G33" s="927"/>
      <c r="H33" s="927"/>
      <c r="I33" s="927"/>
      <c r="J33" s="927"/>
      <c r="K33" s="1222"/>
      <c r="L33" s="1222"/>
      <c r="M33" s="927"/>
      <c r="N33" s="927"/>
      <c r="O33" s="927"/>
      <c r="P33" s="927"/>
      <c r="Q33" s="927"/>
      <c r="R33" s="927"/>
      <c r="S33" s="927"/>
      <c r="T33" s="927"/>
      <c r="U33" s="927"/>
      <c r="V33" s="927"/>
      <c r="W33" s="927"/>
      <c r="X33" s="927"/>
      <c r="Y33" s="927"/>
      <c r="Z33" s="927"/>
      <c r="AA33" s="927"/>
      <c r="AB33" s="927"/>
      <c r="AC33" s="927"/>
      <c r="AD33" s="927"/>
      <c r="AE33" s="927"/>
      <c r="AF33" s="927"/>
      <c r="AG33" s="927"/>
      <c r="AH33" s="1206" t="s">
        <v>243</v>
      </c>
      <c r="AI33" s="1207"/>
      <c r="AJ33" s="1207"/>
      <c r="AK33" s="1207"/>
      <c r="AL33" s="1207"/>
      <c r="AM33" s="1207"/>
      <c r="AN33" s="1223"/>
      <c r="AO33" s="1223"/>
      <c r="AP33" s="1223"/>
      <c r="AQ33" s="1224"/>
    </row>
    <row r="34" spans="2:43" ht="14" thickBot="1"/>
    <row r="35" spans="2:43">
      <c r="B35" s="114"/>
      <c r="C35" s="115"/>
      <c r="D35" s="115"/>
      <c r="E35" s="115"/>
      <c r="F35" s="115"/>
      <c r="G35" s="115"/>
      <c r="H35" s="115"/>
      <c r="I35" s="115"/>
      <c r="J35" s="115"/>
      <c r="K35" s="115"/>
      <c r="L35" s="115"/>
      <c r="M35" s="115"/>
      <c r="N35" s="115"/>
      <c r="O35" s="122"/>
      <c r="P35" s="115"/>
      <c r="Q35" s="115"/>
      <c r="R35" s="115"/>
      <c r="S35" s="115"/>
      <c r="T35" s="115"/>
      <c r="U35" s="115"/>
      <c r="V35" s="115"/>
      <c r="W35" s="115"/>
      <c r="X35" s="115"/>
      <c r="Y35" s="115"/>
      <c r="Z35" s="115"/>
      <c r="AA35" s="115"/>
      <c r="AB35" s="115"/>
      <c r="AC35" s="115"/>
      <c r="AD35" s="115"/>
      <c r="AE35" s="115"/>
      <c r="AF35" s="115"/>
      <c r="AG35" s="115"/>
      <c r="AH35" s="124"/>
      <c r="AI35" s="125"/>
      <c r="AJ35" s="125"/>
      <c r="AK35" s="125"/>
      <c r="AL35" s="125"/>
      <c r="AM35" s="125"/>
      <c r="AN35" s="125"/>
      <c r="AO35" s="125"/>
      <c r="AP35" s="125"/>
      <c r="AQ35" s="127"/>
    </row>
    <row r="36" spans="2:43" ht="20">
      <c r="B36" s="116"/>
      <c r="C36" s="1037"/>
      <c r="D36" s="117"/>
      <c r="E36" s="1037"/>
      <c r="F36" s="118"/>
      <c r="G36" s="915"/>
      <c r="H36" s="915"/>
      <c r="I36" s="915"/>
      <c r="J36" s="915"/>
      <c r="K36" s="915"/>
      <c r="L36" s="915"/>
      <c r="M36" s="915"/>
      <c r="N36" s="915"/>
      <c r="O36" s="915"/>
      <c r="P36" s="915"/>
      <c r="Q36" s="915"/>
      <c r="R36" s="915"/>
      <c r="S36" s="915"/>
      <c r="T36" s="915"/>
      <c r="U36" s="915"/>
      <c r="V36" s="915"/>
      <c r="W36" s="915"/>
      <c r="X36" s="915"/>
      <c r="Y36" s="915"/>
      <c r="Z36" s="916"/>
      <c r="AA36" s="915"/>
      <c r="AB36" s="915"/>
      <c r="AC36" s="915"/>
      <c r="AD36" s="915"/>
      <c r="AE36" s="915"/>
      <c r="AF36" s="915"/>
      <c r="AG36" s="915"/>
      <c r="AH36" s="126"/>
      <c r="AI36" s="123"/>
      <c r="AJ36" s="123"/>
      <c r="AK36" s="123"/>
      <c r="AL36" s="123"/>
      <c r="AM36" s="123"/>
      <c r="AN36" s="123"/>
      <c r="AO36" s="123"/>
      <c r="AP36" s="123"/>
      <c r="AQ36" s="128"/>
    </row>
    <row r="37" spans="2:43" ht="21" thickBot="1">
      <c r="B37" s="116"/>
      <c r="C37" s="118" t="s">
        <v>695</v>
      </c>
      <c r="D37" s="1037"/>
      <c r="E37" s="1037"/>
      <c r="F37" s="915"/>
      <c r="G37" s="915"/>
      <c r="H37" s="915"/>
      <c r="I37" s="915"/>
      <c r="J37" s="915"/>
      <c r="K37" s="915"/>
      <c r="L37" s="915"/>
      <c r="M37" s="915"/>
      <c r="N37" s="915"/>
      <c r="O37" s="915"/>
      <c r="P37" s="915"/>
      <c r="Q37" s="915"/>
      <c r="R37" s="915"/>
      <c r="S37" s="915"/>
      <c r="T37" s="915"/>
      <c r="U37" s="915"/>
      <c r="V37" s="915"/>
      <c r="W37" s="915"/>
      <c r="X37" s="915"/>
      <c r="Y37" s="915"/>
      <c r="Z37" s="915"/>
      <c r="AA37" s="915"/>
      <c r="AB37" s="915"/>
      <c r="AC37" s="915"/>
      <c r="AD37" s="1037"/>
      <c r="AE37" s="915"/>
      <c r="AF37" s="915"/>
      <c r="AG37" s="915"/>
      <c r="AH37" s="126"/>
      <c r="AI37" s="123"/>
      <c r="AJ37" s="123"/>
      <c r="AK37" s="123"/>
      <c r="AL37" s="123"/>
      <c r="AM37" s="123"/>
      <c r="AN37" s="129"/>
      <c r="AO37" s="129"/>
      <c r="AP37" s="129"/>
      <c r="AQ37" s="934"/>
    </row>
    <row r="38" spans="2:43" ht="21" thickBot="1">
      <c r="B38" s="116"/>
      <c r="C38" s="1037"/>
      <c r="D38" s="1037"/>
      <c r="E38" s="1037"/>
      <c r="F38" s="915"/>
      <c r="G38" s="915"/>
      <c r="H38" s="915"/>
      <c r="I38" s="915"/>
      <c r="J38" s="915"/>
      <c r="K38" s="915"/>
      <c r="L38" s="915"/>
      <c r="M38" s="915"/>
      <c r="N38" s="915"/>
      <c r="O38" s="915"/>
      <c r="P38" s="915"/>
      <c r="Q38" s="915"/>
      <c r="R38" s="915"/>
      <c r="S38" s="915"/>
      <c r="T38" s="915"/>
      <c r="U38" s="915"/>
      <c r="V38" s="915"/>
      <c r="W38" s="915"/>
      <c r="X38" s="915"/>
      <c r="Y38" s="915"/>
      <c r="Z38" s="915"/>
      <c r="AA38" s="915"/>
      <c r="AB38" s="915"/>
      <c r="AC38" s="915"/>
      <c r="AD38" s="1037"/>
      <c r="AE38" s="915"/>
      <c r="AF38" s="915"/>
      <c r="AG38" s="915"/>
      <c r="AH38" s="1240" t="str">
        <f>INPUT!C39&amp;" "&amp;INPUT!M39</f>
        <v xml:space="preserve"> </v>
      </c>
      <c r="AI38" s="1241"/>
      <c r="AJ38" s="1241"/>
      <c r="AK38" s="1241"/>
      <c r="AL38" s="1241"/>
      <c r="AM38" s="1241"/>
      <c r="AN38" s="1223"/>
      <c r="AO38" s="1223"/>
      <c r="AP38" s="1223"/>
      <c r="AQ38" s="1224"/>
    </row>
    <row r="39" spans="2:43" ht="22" thickBot="1">
      <c r="B39" s="116"/>
      <c r="C39" s="1037"/>
      <c r="D39" s="1037"/>
      <c r="E39" s="1037"/>
      <c r="F39" s="935"/>
      <c r="G39" s="935"/>
      <c r="H39" s="935"/>
      <c r="I39" s="935"/>
      <c r="J39" s="935"/>
      <c r="K39" s="935"/>
      <c r="L39" s="935"/>
      <c r="M39" s="935"/>
      <c r="N39" s="935"/>
      <c r="O39" s="935"/>
      <c r="P39" s="935"/>
      <c r="Q39" s="935"/>
      <c r="R39" s="935"/>
      <c r="S39" s="935"/>
      <c r="T39" s="935"/>
      <c r="U39" s="935"/>
      <c r="V39" s="935"/>
      <c r="W39" s="935"/>
      <c r="X39" s="935"/>
      <c r="Y39" s="935"/>
      <c r="Z39" s="935"/>
      <c r="AA39" s="935"/>
      <c r="AB39" s="935"/>
      <c r="AC39" s="915"/>
      <c r="AD39" s="1037"/>
      <c r="AE39" s="915"/>
      <c r="AF39" s="915"/>
      <c r="AG39" s="915"/>
      <c r="AH39" s="1240" t="str">
        <f>INPUT!$C$7&amp;" "&amp;INPUT!$M$7</f>
        <v>Kabupaten Monokwari</v>
      </c>
      <c r="AI39" s="1241"/>
      <c r="AJ39" s="1241"/>
      <c r="AK39" s="1241"/>
      <c r="AL39" s="1241"/>
      <c r="AM39" s="1241"/>
      <c r="AN39" s="1223"/>
      <c r="AO39" s="1223"/>
      <c r="AP39" s="1223"/>
      <c r="AQ39" s="1224"/>
    </row>
    <row r="40" spans="2:43" ht="22" thickBot="1">
      <c r="B40" s="116"/>
      <c r="C40" s="1037"/>
      <c r="D40" s="1037"/>
      <c r="E40" s="119"/>
      <c r="F40" s="935"/>
      <c r="G40" s="935"/>
      <c r="H40" s="935"/>
      <c r="I40" s="935"/>
      <c r="J40" s="935"/>
      <c r="K40" s="935"/>
      <c r="L40" s="935"/>
      <c r="M40" s="935"/>
      <c r="N40" s="935"/>
      <c r="O40" s="935"/>
      <c r="P40" s="935"/>
      <c r="Q40" s="935"/>
      <c r="R40" s="935"/>
      <c r="S40" s="935"/>
      <c r="T40" s="935"/>
      <c r="U40" s="935"/>
      <c r="V40" s="935"/>
      <c r="W40" s="935"/>
      <c r="X40" s="935"/>
      <c r="Y40" s="935"/>
      <c r="Z40" s="935"/>
      <c r="AA40" s="935"/>
      <c r="AB40" s="935"/>
      <c r="AC40" s="915"/>
      <c r="AD40" s="1037"/>
      <c r="AE40" s="915"/>
      <c r="AF40" s="915"/>
      <c r="AG40" s="915"/>
      <c r="AH40" s="1240" t="str">
        <f>INPUT!$C$8&amp;" "&amp;INPUT!$M$8</f>
        <v>Kecamatan aaaaa</v>
      </c>
      <c r="AI40" s="1241"/>
      <c r="AJ40" s="1241"/>
      <c r="AK40" s="1241"/>
      <c r="AL40" s="1241"/>
      <c r="AM40" s="1241"/>
      <c r="AN40" s="1242"/>
      <c r="AO40" s="1242"/>
      <c r="AP40" s="1242"/>
      <c r="AQ40" s="1243"/>
    </row>
    <row r="41" spans="2:43" ht="21">
      <c r="B41" s="116"/>
      <c r="C41" s="1037"/>
      <c r="D41" s="1037"/>
      <c r="E41" s="1037"/>
      <c r="F41" s="935"/>
      <c r="G41" s="935"/>
      <c r="H41" s="935"/>
      <c r="I41" s="935"/>
      <c r="J41" s="935"/>
      <c r="K41" s="935"/>
      <c r="L41" s="935"/>
      <c r="M41" s="935"/>
      <c r="N41" s="935"/>
      <c r="O41" s="935"/>
      <c r="P41" s="935"/>
      <c r="Q41" s="935"/>
      <c r="R41" s="935"/>
      <c r="S41" s="935"/>
      <c r="T41" s="935"/>
      <c r="U41" s="935"/>
      <c r="V41" s="935"/>
      <c r="W41" s="935"/>
      <c r="X41" s="935"/>
      <c r="Y41" s="935"/>
      <c r="Z41" s="935"/>
      <c r="AA41" s="935"/>
      <c r="AB41" s="935"/>
      <c r="AC41" s="915"/>
      <c r="AD41" s="1037"/>
      <c r="AE41" s="915"/>
      <c r="AF41" s="915"/>
      <c r="AG41" s="915"/>
      <c r="AH41" s="1225" t="s">
        <v>236</v>
      </c>
      <c r="AI41" s="1226"/>
      <c r="AJ41" s="1226"/>
      <c r="AK41" s="1226"/>
      <c r="AL41" s="1226"/>
      <c r="AM41" s="1226"/>
      <c r="AN41" s="1244"/>
      <c r="AO41" s="1244"/>
      <c r="AP41" s="1244"/>
      <c r="AQ41" s="1245"/>
    </row>
    <row r="42" spans="2:43" ht="22" thickBot="1">
      <c r="B42" s="116"/>
      <c r="C42" s="1037"/>
      <c r="D42" s="1037"/>
      <c r="E42" s="1037"/>
      <c r="F42" s="935"/>
      <c r="G42" s="935"/>
      <c r="H42" s="935"/>
      <c r="I42" s="935"/>
      <c r="J42" s="935"/>
      <c r="K42" s="935"/>
      <c r="L42" s="935"/>
      <c r="M42" s="935"/>
      <c r="N42" s="935"/>
      <c r="O42" s="935"/>
      <c r="P42" s="935"/>
      <c r="Q42" s="935"/>
      <c r="R42" s="935"/>
      <c r="S42" s="935"/>
      <c r="T42" s="935"/>
      <c r="U42" s="935"/>
      <c r="V42" s="935"/>
      <c r="W42" s="935"/>
      <c r="X42" s="935"/>
      <c r="Y42" s="935"/>
      <c r="Z42" s="935"/>
      <c r="AA42" s="1111" t="s">
        <v>691</v>
      </c>
      <c r="AB42" s="1112" t="s">
        <v>146</v>
      </c>
      <c r="AC42" s="1114">
        <f>'BRONJONG 2'!$AA$29</f>
        <v>0.5</v>
      </c>
      <c r="AD42" s="1111" t="s">
        <v>628</v>
      </c>
      <c r="AE42" s="915"/>
      <c r="AF42" s="915"/>
      <c r="AG42" s="915"/>
      <c r="AH42" s="1228" t="str">
        <f>INPUT!$M$9</f>
        <v>bbb</v>
      </c>
      <c r="AI42" s="1229"/>
      <c r="AJ42" s="1229"/>
      <c r="AK42" s="1229"/>
      <c r="AL42" s="1229"/>
      <c r="AM42" s="1229"/>
      <c r="AN42" s="1229"/>
      <c r="AO42" s="1229"/>
      <c r="AP42" s="1229"/>
      <c r="AQ42" s="1230"/>
    </row>
    <row r="43" spans="2:43" ht="21">
      <c r="B43" s="116"/>
      <c r="C43" s="1037"/>
      <c r="D43" s="1037"/>
      <c r="E43" s="1037"/>
      <c r="F43" s="935"/>
      <c r="G43" s="935"/>
      <c r="H43" s="935"/>
      <c r="I43" s="935"/>
      <c r="J43" s="935"/>
      <c r="K43" s="935"/>
      <c r="L43" s="935"/>
      <c r="M43" s="935"/>
      <c r="N43" s="935"/>
      <c r="O43" s="935"/>
      <c r="P43" s="935"/>
      <c r="Q43" s="935"/>
      <c r="R43" s="935"/>
      <c r="S43" s="935"/>
      <c r="T43" s="935"/>
      <c r="U43" s="935"/>
      <c r="V43" s="935"/>
      <c r="W43" s="935"/>
      <c r="X43" s="935"/>
      <c r="Y43" s="935"/>
      <c r="Z43" s="935"/>
      <c r="AA43" s="1111" t="s">
        <v>690</v>
      </c>
      <c r="AB43" s="1112" t="s">
        <v>146</v>
      </c>
      <c r="AC43" s="1114">
        <f>'BRONJONG 2'!$AA$30</f>
        <v>0.5</v>
      </c>
      <c r="AD43" s="1111" t="s">
        <v>628</v>
      </c>
      <c r="AE43" s="915"/>
      <c r="AF43" s="915"/>
      <c r="AG43" s="915"/>
      <c r="AH43" s="1225" t="s">
        <v>237</v>
      </c>
      <c r="AI43" s="1226"/>
      <c r="AJ43" s="1226"/>
      <c r="AK43" s="1226"/>
      <c r="AL43" s="1226"/>
      <c r="AM43" s="1226"/>
      <c r="AN43" s="1244"/>
      <c r="AO43" s="1244"/>
      <c r="AP43" s="1244"/>
      <c r="AQ43" s="1245"/>
    </row>
    <row r="44" spans="2:43" ht="22" thickBot="1">
      <c r="B44" s="116"/>
      <c r="C44" s="1037"/>
      <c r="D44" s="1037"/>
      <c r="E44" s="1037"/>
      <c r="F44" s="935"/>
      <c r="G44" s="935"/>
      <c r="H44" s="935"/>
      <c r="I44" s="935"/>
      <c r="J44" s="935"/>
      <c r="K44" s="935"/>
      <c r="L44" s="935"/>
      <c r="M44" s="935"/>
      <c r="N44" s="935"/>
      <c r="O44" s="935"/>
      <c r="P44" s="935"/>
      <c r="Q44" s="935"/>
      <c r="R44" s="935"/>
      <c r="S44" s="935"/>
      <c r="T44" s="935"/>
      <c r="U44" s="935"/>
      <c r="V44" s="935"/>
      <c r="W44" s="935"/>
      <c r="X44" s="935"/>
      <c r="Y44" s="935"/>
      <c r="Z44" s="935"/>
      <c r="AA44" s="1111" t="s">
        <v>692</v>
      </c>
      <c r="AB44" s="1112" t="s">
        <v>146</v>
      </c>
      <c r="AC44" s="1114">
        <f>'BRONJONG 2'!$AA$31</f>
        <v>0.5</v>
      </c>
      <c r="AD44" s="1111" t="s">
        <v>628</v>
      </c>
      <c r="AE44" s="915"/>
      <c r="AF44" s="915"/>
      <c r="AG44" s="915"/>
      <c r="AH44" s="1228" t="str">
        <f>INPUT!$M$19</f>
        <v>Rumah Sehat</v>
      </c>
      <c r="AI44" s="1229"/>
      <c r="AJ44" s="1229"/>
      <c r="AK44" s="1229"/>
      <c r="AL44" s="1229"/>
      <c r="AM44" s="1229"/>
      <c r="AN44" s="1220"/>
      <c r="AO44" s="1220"/>
      <c r="AP44" s="1220"/>
      <c r="AQ44" s="1221"/>
    </row>
    <row r="45" spans="2:43" ht="21">
      <c r="B45" s="116"/>
      <c r="C45" s="1037"/>
      <c r="D45" s="1037"/>
      <c r="E45" s="1037"/>
      <c r="F45" s="935"/>
      <c r="G45" s="935"/>
      <c r="H45" s="935"/>
      <c r="I45" s="935"/>
      <c r="J45" s="935"/>
      <c r="K45" s="935"/>
      <c r="L45" s="935"/>
      <c r="M45" s="935"/>
      <c r="N45" s="935"/>
      <c r="O45" s="935"/>
      <c r="P45" s="935"/>
      <c r="Q45" s="935"/>
      <c r="R45" s="935"/>
      <c r="S45" s="935"/>
      <c r="T45" s="935"/>
      <c r="U45" s="935"/>
      <c r="V45" s="935"/>
      <c r="W45" s="935"/>
      <c r="X45" s="935"/>
      <c r="Y45" s="935"/>
      <c r="Z45" s="935"/>
      <c r="AA45" s="1111" t="s">
        <v>693</v>
      </c>
      <c r="AB45" s="1112" t="s">
        <v>146</v>
      </c>
      <c r="AC45" s="1114">
        <f>'BRONJONG 2'!$AA$32</f>
        <v>1</v>
      </c>
      <c r="AD45" s="1111" t="s">
        <v>628</v>
      </c>
      <c r="AE45" s="915"/>
      <c r="AF45" s="915"/>
      <c r="AG45" s="915"/>
      <c r="AH45" s="1225" t="s">
        <v>127</v>
      </c>
      <c r="AI45" s="1226"/>
      <c r="AJ45" s="1226"/>
      <c r="AK45" s="1226"/>
      <c r="AL45" s="1226"/>
      <c r="AM45" s="1226"/>
      <c r="AN45" s="1226"/>
      <c r="AO45" s="1226"/>
      <c r="AP45" s="1226"/>
      <c r="AQ45" s="1227"/>
    </row>
    <row r="46" spans="2:43" ht="22" thickBot="1">
      <c r="B46" s="116"/>
      <c r="C46" s="1037"/>
      <c r="D46" s="1037"/>
      <c r="E46" s="1037"/>
      <c r="F46" s="935"/>
      <c r="G46" s="935"/>
      <c r="H46" s="935"/>
      <c r="I46" s="935"/>
      <c r="J46" s="935"/>
      <c r="K46" s="935"/>
      <c r="L46" s="935"/>
      <c r="M46" s="935"/>
      <c r="N46" s="935"/>
      <c r="O46" s="935"/>
      <c r="P46" s="935"/>
      <c r="Q46" s="935"/>
      <c r="R46" s="935"/>
      <c r="S46" s="935"/>
      <c r="T46" s="935"/>
      <c r="U46" s="935"/>
      <c r="V46" s="935"/>
      <c r="W46" s="935"/>
      <c r="X46" s="935"/>
      <c r="Y46" s="935"/>
      <c r="Z46" s="935"/>
      <c r="AA46" s="1115" t="s">
        <v>694</v>
      </c>
      <c r="AB46" s="1112" t="s">
        <v>146</v>
      </c>
      <c r="AC46" s="1114">
        <f>'BRONJONG 2'!$AA$45</f>
        <v>0.5</v>
      </c>
      <c r="AD46" s="1111" t="s">
        <v>628</v>
      </c>
      <c r="AE46" s="915"/>
      <c r="AF46" s="915"/>
      <c r="AG46" s="915"/>
      <c r="AH46" s="1228" t="str">
        <f>INPUT!$M$10</f>
        <v>Dusun…</v>
      </c>
      <c r="AI46" s="1229"/>
      <c r="AJ46" s="1229"/>
      <c r="AK46" s="1229"/>
      <c r="AL46" s="1229"/>
      <c r="AM46" s="1229"/>
      <c r="AN46" s="1229"/>
      <c r="AO46" s="1229"/>
      <c r="AP46" s="1229"/>
      <c r="AQ46" s="1230"/>
    </row>
    <row r="47" spans="2:43" ht="21">
      <c r="B47" s="116"/>
      <c r="C47" s="1037"/>
      <c r="D47" s="1037"/>
      <c r="E47" s="1037"/>
      <c r="F47" s="935"/>
      <c r="G47" s="935"/>
      <c r="H47" s="935"/>
      <c r="I47" s="935"/>
      <c r="J47" s="935"/>
      <c r="K47" s="935"/>
      <c r="L47" s="935"/>
      <c r="M47" s="935"/>
      <c r="N47" s="935"/>
      <c r="O47" s="935"/>
      <c r="P47" s="935"/>
      <c r="Q47" s="935"/>
      <c r="R47" s="935"/>
      <c r="S47" s="935"/>
      <c r="T47" s="935"/>
      <c r="U47" s="935"/>
      <c r="V47" s="935"/>
      <c r="W47" s="935"/>
      <c r="X47" s="935"/>
      <c r="Y47" s="935"/>
      <c r="Z47" s="935"/>
      <c r="AA47" s="935"/>
      <c r="AB47" s="935"/>
      <c r="AC47" s="915"/>
      <c r="AD47" s="1037"/>
      <c r="AE47" s="915"/>
      <c r="AF47" s="915"/>
      <c r="AG47" s="915"/>
      <c r="AH47" s="1225" t="s">
        <v>238</v>
      </c>
      <c r="AI47" s="1226"/>
      <c r="AJ47" s="1226"/>
      <c r="AK47" s="1226"/>
      <c r="AL47" s="1226"/>
      <c r="AM47" s="1226"/>
      <c r="AN47" s="1231"/>
      <c r="AO47" s="1231"/>
      <c r="AP47" s="1231"/>
      <c r="AQ47" s="1232"/>
    </row>
    <row r="48" spans="2:43" ht="22" thickBot="1">
      <c r="B48" s="116"/>
      <c r="C48" s="1037"/>
      <c r="D48" s="1037"/>
      <c r="E48" s="1037"/>
      <c r="F48" s="935"/>
      <c r="G48" s="935"/>
      <c r="H48" s="935"/>
      <c r="I48" s="935"/>
      <c r="J48" s="935"/>
      <c r="K48" s="935"/>
      <c r="L48" s="935"/>
      <c r="M48" s="935"/>
      <c r="N48" s="935"/>
      <c r="O48" s="935"/>
      <c r="P48" s="935"/>
      <c r="Q48" s="935"/>
      <c r="R48" s="935"/>
      <c r="S48" s="935"/>
      <c r="T48" s="935"/>
      <c r="U48" s="935"/>
      <c r="V48" s="935"/>
      <c r="W48" s="935"/>
      <c r="X48" s="935"/>
      <c r="Y48" s="935"/>
      <c r="Z48" s="935"/>
      <c r="AA48" s="935"/>
      <c r="AB48" s="935"/>
      <c r="AC48" s="915"/>
      <c r="AD48" s="1037"/>
      <c r="AE48" s="915"/>
      <c r="AF48" s="915"/>
      <c r="AG48" s="915"/>
      <c r="AH48" s="1233" t="s">
        <v>615</v>
      </c>
      <c r="AI48" s="1234"/>
      <c r="AJ48" s="1234"/>
      <c r="AK48" s="1234"/>
      <c r="AL48" s="1234"/>
      <c r="AM48" s="1234"/>
      <c r="AN48" s="1235"/>
      <c r="AO48" s="1235"/>
      <c r="AP48" s="1235"/>
      <c r="AQ48" s="1236"/>
    </row>
    <row r="49" spans="2:43" ht="22" thickBot="1">
      <c r="B49" s="116"/>
      <c r="C49" s="1037"/>
      <c r="D49" s="1037"/>
      <c r="E49" s="1037"/>
      <c r="F49" s="935"/>
      <c r="G49" s="935"/>
      <c r="H49" s="935"/>
      <c r="I49" s="935"/>
      <c r="J49" s="935"/>
      <c r="K49" s="935"/>
      <c r="L49" s="935"/>
      <c r="M49" s="935"/>
      <c r="N49" s="935"/>
      <c r="O49" s="935"/>
      <c r="P49" s="935"/>
      <c r="Q49" s="935"/>
      <c r="R49" s="935"/>
      <c r="S49" s="935"/>
      <c r="T49" s="935"/>
      <c r="U49" s="935"/>
      <c r="V49" s="935"/>
      <c r="W49" s="935"/>
      <c r="X49" s="935"/>
      <c r="Y49" s="935"/>
      <c r="Z49" s="935"/>
      <c r="AA49" s="935"/>
      <c r="AB49" s="935"/>
      <c r="AC49" s="915"/>
      <c r="AD49" s="1037"/>
      <c r="AE49" s="915"/>
      <c r="AF49" s="915"/>
      <c r="AG49" s="915"/>
      <c r="AH49" s="1206" t="s">
        <v>239</v>
      </c>
      <c r="AI49" s="1207"/>
      <c r="AJ49" s="1207"/>
      <c r="AK49" s="1207"/>
      <c r="AL49" s="1207"/>
      <c r="AM49" s="1207"/>
      <c r="AN49" s="1207"/>
      <c r="AO49" s="1207"/>
      <c r="AP49" s="1207"/>
      <c r="AQ49" s="1208"/>
    </row>
    <row r="50" spans="2:43" ht="21">
      <c r="B50" s="116"/>
      <c r="C50" s="1037"/>
      <c r="D50" s="1037"/>
      <c r="E50" s="1037"/>
      <c r="F50" s="935"/>
      <c r="G50" s="935"/>
      <c r="H50" s="935"/>
      <c r="I50" s="935"/>
      <c r="J50" s="935"/>
      <c r="K50" s="935"/>
      <c r="L50" s="935"/>
      <c r="M50" s="935"/>
      <c r="N50" s="935"/>
      <c r="O50" s="935"/>
      <c r="P50" s="935"/>
      <c r="Q50" s="935"/>
      <c r="R50" s="935"/>
      <c r="S50" s="935"/>
      <c r="T50" s="935"/>
      <c r="U50" s="935"/>
      <c r="V50" s="935"/>
      <c r="W50" s="935"/>
      <c r="X50" s="935"/>
      <c r="Y50" s="935"/>
      <c r="Z50" s="935"/>
      <c r="AA50" s="935"/>
      <c r="AB50" s="935"/>
      <c r="AC50" s="915"/>
      <c r="AD50" s="1037"/>
      <c r="AE50" s="915"/>
      <c r="AF50" s="915"/>
      <c r="AG50" s="915"/>
      <c r="AH50" s="1209" t="s">
        <v>240</v>
      </c>
      <c r="AI50" s="1210"/>
      <c r="AJ50" s="1210"/>
      <c r="AK50" s="1210"/>
      <c r="AL50" s="1210"/>
      <c r="AM50" s="1209" t="s">
        <v>19</v>
      </c>
      <c r="AN50" s="1210"/>
      <c r="AO50" s="1210"/>
      <c r="AP50" s="1210"/>
      <c r="AQ50" s="1211"/>
    </row>
    <row r="51" spans="2:43" ht="21">
      <c r="B51" s="116"/>
      <c r="C51" s="1037"/>
      <c r="D51" s="1037"/>
      <c r="E51" s="1037"/>
      <c r="F51" s="935"/>
      <c r="G51" s="935"/>
      <c r="H51" s="935"/>
      <c r="I51" s="935"/>
      <c r="J51" s="935"/>
      <c r="K51" s="935"/>
      <c r="L51" s="935"/>
      <c r="M51" s="935"/>
      <c r="N51" s="935"/>
      <c r="O51" s="935"/>
      <c r="P51" s="935"/>
      <c r="Q51" s="935"/>
      <c r="R51" s="935"/>
      <c r="S51" s="935"/>
      <c r="T51" s="935"/>
      <c r="U51" s="935"/>
      <c r="V51" s="935"/>
      <c r="W51" s="935"/>
      <c r="X51" s="935"/>
      <c r="Y51" s="935"/>
      <c r="Z51" s="935"/>
      <c r="AA51" s="935"/>
      <c r="AB51" s="935"/>
      <c r="AC51" s="915"/>
      <c r="AD51" s="1037"/>
      <c r="AE51" s="915"/>
      <c r="AF51" s="915"/>
      <c r="AG51" s="915"/>
      <c r="AH51" s="587"/>
      <c r="AI51" s="588"/>
      <c r="AJ51" s="588"/>
      <c r="AK51" s="588"/>
      <c r="AL51" s="588"/>
      <c r="AM51" s="587"/>
      <c r="AN51" s="588"/>
      <c r="AO51" s="588"/>
      <c r="AP51" s="588"/>
      <c r="AQ51" s="589"/>
    </row>
    <row r="52" spans="2:43" ht="21">
      <c r="B52" s="116"/>
      <c r="C52" s="1037"/>
      <c r="D52" s="1037"/>
      <c r="E52" s="1037"/>
      <c r="F52" s="935"/>
      <c r="G52" s="935"/>
      <c r="H52" s="935"/>
      <c r="I52" s="935"/>
      <c r="J52" s="935"/>
      <c r="K52" s="935"/>
      <c r="L52" s="935"/>
      <c r="M52" s="935"/>
      <c r="N52" s="935"/>
      <c r="O52" s="935"/>
      <c r="P52" s="935"/>
      <c r="Q52" s="935"/>
      <c r="R52" s="935"/>
      <c r="S52" s="935"/>
      <c r="T52" s="935"/>
      <c r="U52" s="935"/>
      <c r="V52" s="935"/>
      <c r="W52" s="935"/>
      <c r="X52" s="935"/>
      <c r="Y52" s="935"/>
      <c r="Z52" s="935"/>
      <c r="AA52" s="935"/>
      <c r="AB52" s="935"/>
      <c r="AC52" s="915"/>
      <c r="AD52" s="1037"/>
      <c r="AE52" s="915"/>
      <c r="AF52" s="915"/>
      <c r="AG52" s="915"/>
      <c r="AH52" s="587"/>
      <c r="AI52" s="588"/>
      <c r="AJ52" s="588"/>
      <c r="AK52" s="588"/>
      <c r="AL52" s="588"/>
      <c r="AM52" s="587"/>
      <c r="AN52" s="588"/>
      <c r="AO52" s="588"/>
      <c r="AP52" s="588"/>
      <c r="AQ52" s="589"/>
    </row>
    <row r="53" spans="2:43" ht="22" thickBot="1">
      <c r="B53" s="120"/>
      <c r="C53" s="1037"/>
      <c r="D53" s="1037"/>
      <c r="E53" s="1037"/>
      <c r="F53" s="935"/>
      <c r="G53" s="935"/>
      <c r="H53" s="935"/>
      <c r="I53" s="935"/>
      <c r="J53" s="935"/>
      <c r="K53" s="935"/>
      <c r="L53" s="935"/>
      <c r="M53" s="935"/>
      <c r="N53" s="935"/>
      <c r="O53" s="935"/>
      <c r="P53" s="935"/>
      <c r="Q53" s="935"/>
      <c r="R53" s="935"/>
      <c r="S53" s="935"/>
      <c r="T53" s="935"/>
      <c r="U53" s="935"/>
      <c r="V53" s="935"/>
      <c r="W53" s="935"/>
      <c r="X53" s="935"/>
      <c r="Y53" s="935"/>
      <c r="Z53" s="935"/>
      <c r="AA53" s="935"/>
      <c r="AB53" s="935"/>
      <c r="AC53" s="915"/>
      <c r="AD53" s="1037"/>
      <c r="AE53" s="915"/>
      <c r="AF53" s="915"/>
      <c r="AG53" s="915"/>
      <c r="AH53" s="1237" t="str">
        <f>INPUT!$M$16</f>
        <v>Supriono</v>
      </c>
      <c r="AI53" s="1238"/>
      <c r="AJ53" s="1238"/>
      <c r="AK53" s="1238"/>
      <c r="AL53" s="1238"/>
      <c r="AM53" s="1237" t="str">
        <f>INPUT!$M$15</f>
        <v>Sujito</v>
      </c>
      <c r="AN53" s="1238"/>
      <c r="AO53" s="1238"/>
      <c r="AP53" s="1238"/>
      <c r="AQ53" s="1239"/>
    </row>
    <row r="54" spans="2:43" ht="22" thickBot="1">
      <c r="B54" s="116"/>
      <c r="C54" s="1037"/>
      <c r="D54" s="1037"/>
      <c r="E54" s="1037"/>
      <c r="F54" s="935"/>
      <c r="G54" s="935"/>
      <c r="H54" s="935"/>
      <c r="I54" s="935"/>
      <c r="J54" s="935"/>
      <c r="K54" s="935"/>
      <c r="L54" s="935"/>
      <c r="M54" s="935"/>
      <c r="N54" s="935"/>
      <c r="O54" s="935"/>
      <c r="P54" s="935"/>
      <c r="Q54" s="935"/>
      <c r="R54" s="935"/>
      <c r="S54" s="935"/>
      <c r="T54" s="935"/>
      <c r="U54" s="935"/>
      <c r="V54" s="935"/>
      <c r="W54" s="935"/>
      <c r="X54" s="935"/>
      <c r="Y54" s="935"/>
      <c r="Z54" s="935"/>
      <c r="AA54" s="935"/>
      <c r="AB54" s="935"/>
      <c r="AC54" s="915"/>
      <c r="AD54" s="1037"/>
      <c r="AE54" s="915"/>
      <c r="AF54" s="915"/>
      <c r="AG54" s="915"/>
      <c r="AH54" s="1206" t="s">
        <v>241</v>
      </c>
      <c r="AI54" s="1207"/>
      <c r="AJ54" s="1207"/>
      <c r="AK54" s="1207"/>
      <c r="AL54" s="1207"/>
      <c r="AM54" s="1207"/>
      <c r="AN54" s="1207"/>
      <c r="AO54" s="1207"/>
      <c r="AP54" s="1207"/>
      <c r="AQ54" s="1208"/>
    </row>
    <row r="55" spans="2:43" ht="20">
      <c r="B55" s="116"/>
      <c r="C55" s="1037"/>
      <c r="D55" s="1037"/>
      <c r="E55" s="1037"/>
      <c r="F55" s="915"/>
      <c r="G55" s="915"/>
      <c r="H55" s="915"/>
      <c r="I55" s="915"/>
      <c r="J55" s="915"/>
      <c r="K55" s="915"/>
      <c r="L55" s="915"/>
      <c r="M55" s="915"/>
      <c r="N55" s="915"/>
      <c r="O55" s="915"/>
      <c r="P55" s="915"/>
      <c r="Q55" s="915"/>
      <c r="R55" s="915"/>
      <c r="S55" s="915"/>
      <c r="T55" s="915"/>
      <c r="U55" s="915"/>
      <c r="V55" s="915"/>
      <c r="W55" s="915"/>
      <c r="X55" s="915"/>
      <c r="Y55" s="915"/>
      <c r="Z55" s="915"/>
      <c r="AA55" s="915"/>
      <c r="AB55" s="915"/>
      <c r="AC55" s="915"/>
      <c r="AD55" s="1037"/>
      <c r="AE55" s="915"/>
      <c r="AF55" s="915"/>
      <c r="AG55" s="915"/>
      <c r="AH55" s="1209" t="str">
        <f>INPUT!$C$14</f>
        <v>Tenaga Ahli Teknik</v>
      </c>
      <c r="AI55" s="1210"/>
      <c r="AJ55" s="1210"/>
      <c r="AK55" s="1210"/>
      <c r="AL55" s="1210"/>
      <c r="AM55" s="1210"/>
      <c r="AN55" s="1210"/>
      <c r="AO55" s="1210"/>
      <c r="AP55" s="1210"/>
      <c r="AQ55" s="1211"/>
    </row>
    <row r="56" spans="2:43" ht="20">
      <c r="B56" s="116"/>
      <c r="C56" s="1037"/>
      <c r="D56" s="1037"/>
      <c r="E56" s="119"/>
      <c r="F56" s="917"/>
      <c r="G56" s="918"/>
      <c r="H56" s="919"/>
      <c r="I56" s="915"/>
      <c r="J56" s="915"/>
      <c r="K56" s="915"/>
      <c r="L56" s="915"/>
      <c r="M56" s="915"/>
      <c r="N56" s="915"/>
      <c r="O56" s="915"/>
      <c r="P56" s="930"/>
      <c r="Q56" s="930"/>
      <c r="R56" s="915"/>
      <c r="S56" s="915"/>
      <c r="T56" s="915"/>
      <c r="U56" s="915"/>
      <c r="V56" s="915"/>
      <c r="W56" s="915"/>
      <c r="X56" s="919"/>
      <c r="Y56" s="918"/>
      <c r="Z56" s="917"/>
      <c r="AA56" s="917"/>
      <c r="AB56" s="915"/>
      <c r="AC56" s="915"/>
      <c r="AD56" s="1037"/>
      <c r="AE56" s="915"/>
      <c r="AF56" s="915"/>
      <c r="AG56" s="915"/>
      <c r="AH56" s="587"/>
      <c r="AI56" s="588"/>
      <c r="AJ56" s="588"/>
      <c r="AK56" s="588"/>
      <c r="AL56" s="588"/>
      <c r="AM56" s="588"/>
      <c r="AN56" s="588"/>
      <c r="AO56" s="588"/>
      <c r="AP56" s="588"/>
      <c r="AQ56" s="589"/>
    </row>
    <row r="57" spans="2:43" ht="20">
      <c r="B57" s="116"/>
      <c r="C57" s="1037"/>
      <c r="D57" s="1037"/>
      <c r="E57" s="1037"/>
      <c r="F57" s="915"/>
      <c r="G57" s="915"/>
      <c r="H57" s="915"/>
      <c r="I57" s="915"/>
      <c r="J57" s="915"/>
      <c r="K57" s="915"/>
      <c r="L57" s="915"/>
      <c r="M57" s="915"/>
      <c r="N57" s="915"/>
      <c r="O57" s="915"/>
      <c r="P57" s="930"/>
      <c r="Q57" s="930"/>
      <c r="R57" s="915"/>
      <c r="S57" s="915"/>
      <c r="T57" s="915"/>
      <c r="U57" s="915"/>
      <c r="V57" s="915"/>
      <c r="W57" s="915"/>
      <c r="X57" s="915"/>
      <c r="Y57" s="915"/>
      <c r="Z57" s="915"/>
      <c r="AA57" s="915"/>
      <c r="AB57" s="915"/>
      <c r="AC57" s="915"/>
      <c r="AD57" s="1037"/>
      <c r="AE57" s="915"/>
      <c r="AF57" s="915"/>
      <c r="AG57" s="915"/>
      <c r="AH57" s="587"/>
      <c r="AI57" s="588"/>
      <c r="AJ57" s="588"/>
      <c r="AK57" s="588"/>
      <c r="AL57" s="588"/>
      <c r="AM57" s="588"/>
      <c r="AN57" s="588"/>
      <c r="AO57" s="588"/>
      <c r="AP57" s="588"/>
      <c r="AQ57" s="589"/>
    </row>
    <row r="58" spans="2:43" ht="20">
      <c r="B58" s="116"/>
      <c r="C58" s="1037"/>
      <c r="D58" s="1037"/>
      <c r="E58" s="1037"/>
      <c r="F58" s="915"/>
      <c r="G58" s="915"/>
      <c r="H58" s="915"/>
      <c r="I58" s="920"/>
      <c r="J58" s="920"/>
      <c r="K58" s="920"/>
      <c r="L58" s="920"/>
      <c r="M58" s="920"/>
      <c r="N58" s="915"/>
      <c r="O58" s="915"/>
      <c r="P58" s="915"/>
      <c r="Q58" s="915"/>
      <c r="R58" s="920"/>
      <c r="S58" s="920"/>
      <c r="T58" s="920"/>
      <c r="U58" s="920"/>
      <c r="V58" s="920"/>
      <c r="W58" s="915"/>
      <c r="X58" s="915"/>
      <c r="Y58" s="915"/>
      <c r="Z58" s="915"/>
      <c r="AA58" s="915"/>
      <c r="AB58" s="915"/>
      <c r="AC58" s="915"/>
      <c r="AD58" s="1037"/>
      <c r="AE58" s="915"/>
      <c r="AF58" s="915"/>
      <c r="AG58" s="915"/>
      <c r="AH58" s="587"/>
      <c r="AI58" s="588"/>
      <c r="AJ58" s="588"/>
      <c r="AK58" s="588"/>
      <c r="AL58" s="588"/>
      <c r="AM58" s="588"/>
      <c r="AN58" s="588"/>
      <c r="AO58" s="588"/>
      <c r="AP58" s="588"/>
      <c r="AQ58" s="589"/>
    </row>
    <row r="59" spans="2:43" ht="21" thickBot="1">
      <c r="B59" s="116"/>
      <c r="C59" s="1037"/>
      <c r="D59" s="1037"/>
      <c r="E59" s="1037"/>
      <c r="F59" s="915"/>
      <c r="G59" s="915"/>
      <c r="H59" s="915"/>
      <c r="I59" s="915"/>
      <c r="J59" s="915"/>
      <c r="K59" s="915"/>
      <c r="L59" s="915"/>
      <c r="M59" s="915"/>
      <c r="N59" s="915"/>
      <c r="O59" s="915"/>
      <c r="P59" s="915"/>
      <c r="Q59" s="915"/>
      <c r="R59" s="915"/>
      <c r="S59" s="915"/>
      <c r="T59" s="915"/>
      <c r="U59" s="915"/>
      <c r="V59" s="915"/>
      <c r="W59" s="915"/>
      <c r="X59" s="915"/>
      <c r="Y59" s="915"/>
      <c r="Z59" s="915"/>
      <c r="AA59" s="915"/>
      <c r="AB59" s="915"/>
      <c r="AC59" s="915"/>
      <c r="AD59" s="1037"/>
      <c r="AE59" s="915"/>
      <c r="AF59" s="915"/>
      <c r="AG59" s="915"/>
      <c r="AH59" s="1212" t="s">
        <v>18</v>
      </c>
      <c r="AI59" s="1213"/>
      <c r="AJ59" s="1213"/>
      <c r="AK59" s="1213"/>
      <c r="AL59" s="1213"/>
      <c r="AM59" s="1213"/>
      <c r="AN59" s="1213"/>
      <c r="AO59" s="1213"/>
      <c r="AP59" s="1213"/>
      <c r="AQ59" s="1214"/>
    </row>
    <row r="60" spans="2:43" ht="21" thickBot="1">
      <c r="B60" s="116"/>
      <c r="C60" s="1037"/>
      <c r="D60" s="1037"/>
      <c r="E60" s="1037"/>
      <c r="F60" s="915"/>
      <c r="G60" s="915"/>
      <c r="H60" s="915"/>
      <c r="I60" s="915"/>
      <c r="J60" s="915"/>
      <c r="K60" s="921"/>
      <c r="L60" s="915"/>
      <c r="M60" s="915"/>
      <c r="N60" s="915"/>
      <c r="O60" s="915"/>
      <c r="P60" s="915"/>
      <c r="Q60" s="931"/>
      <c r="R60" s="931"/>
      <c r="S60" s="922"/>
      <c r="T60" s="922"/>
      <c r="U60" s="923"/>
      <c r="V60" s="915"/>
      <c r="W60" s="915"/>
      <c r="X60" s="915"/>
      <c r="Y60" s="915"/>
      <c r="Z60" s="915"/>
      <c r="AA60" s="915"/>
      <c r="AB60" s="915"/>
      <c r="AC60" s="915"/>
      <c r="AD60" s="1037"/>
      <c r="AE60" s="915"/>
      <c r="AF60" s="915"/>
      <c r="AG60" s="915"/>
      <c r="AH60" s="1206" t="s">
        <v>242</v>
      </c>
      <c r="AI60" s="1207"/>
      <c r="AJ60" s="1207"/>
      <c r="AK60" s="1207"/>
      <c r="AL60" s="1207"/>
      <c r="AM60" s="1207"/>
      <c r="AN60" s="1207"/>
      <c r="AO60" s="1207"/>
      <c r="AP60" s="1207"/>
      <c r="AQ60" s="1208"/>
    </row>
    <row r="61" spans="2:43" ht="20">
      <c r="B61" s="116"/>
      <c r="C61" s="1037"/>
      <c r="D61" s="1037"/>
      <c r="E61" s="1037"/>
      <c r="F61" s="915"/>
      <c r="G61" s="915"/>
      <c r="H61" s="915"/>
      <c r="I61" s="915"/>
      <c r="J61" s="915"/>
      <c r="K61" s="915"/>
      <c r="L61" s="915"/>
      <c r="M61" s="915"/>
      <c r="N61" s="915"/>
      <c r="O61" s="915"/>
      <c r="P61" s="924"/>
      <c r="Q61" s="915"/>
      <c r="R61" s="915"/>
      <c r="S61" s="915"/>
      <c r="T61" s="915"/>
      <c r="U61" s="915"/>
      <c r="V61" s="915"/>
      <c r="W61" s="915"/>
      <c r="X61" s="915"/>
      <c r="Y61" s="915"/>
      <c r="Z61" s="915"/>
      <c r="AA61" s="915"/>
      <c r="AB61" s="915"/>
      <c r="AC61" s="915"/>
      <c r="AD61" s="1037"/>
      <c r="AE61" s="915"/>
      <c r="AF61" s="915"/>
      <c r="AG61" s="915"/>
      <c r="AH61" s="1209" t="str">
        <f>INPUT!$C$13</f>
        <v>Kepala Desa</v>
      </c>
      <c r="AI61" s="1210"/>
      <c r="AJ61" s="1210"/>
      <c r="AK61" s="1210"/>
      <c r="AL61" s="1210"/>
      <c r="AM61" s="1210"/>
      <c r="AN61" s="1210"/>
      <c r="AO61" s="1210"/>
      <c r="AP61" s="1210"/>
      <c r="AQ61" s="1211"/>
    </row>
    <row r="62" spans="2:43" ht="20">
      <c r="B62" s="116"/>
      <c r="C62" s="1037"/>
      <c r="D62" s="1037"/>
      <c r="E62" s="1037"/>
      <c r="F62" s="915"/>
      <c r="G62" s="915"/>
      <c r="H62" s="915"/>
      <c r="I62" s="915"/>
      <c r="J62" s="915"/>
      <c r="K62" s="915"/>
      <c r="L62" s="915"/>
      <c r="M62" s="915"/>
      <c r="N62" s="915"/>
      <c r="O62" s="915"/>
      <c r="P62" s="915"/>
      <c r="Q62" s="915"/>
      <c r="R62" s="915"/>
      <c r="S62" s="915"/>
      <c r="T62" s="915"/>
      <c r="U62" s="915"/>
      <c r="V62" s="915"/>
      <c r="W62" s="915"/>
      <c r="X62" s="915"/>
      <c r="Y62" s="915"/>
      <c r="Z62" s="915"/>
      <c r="AA62" s="915"/>
      <c r="AB62" s="915"/>
      <c r="AC62" s="915"/>
      <c r="AD62" s="1037"/>
      <c r="AE62" s="915"/>
      <c r="AF62" s="915"/>
      <c r="AG62" s="915"/>
      <c r="AH62" s="587"/>
      <c r="AI62" s="588"/>
      <c r="AJ62" s="588"/>
      <c r="AK62" s="588"/>
      <c r="AL62" s="588"/>
      <c r="AM62" s="588"/>
      <c r="AN62" s="588"/>
      <c r="AO62" s="588"/>
      <c r="AP62" s="588"/>
      <c r="AQ62" s="589"/>
    </row>
    <row r="63" spans="2:43" ht="20">
      <c r="B63" s="116"/>
      <c r="C63" s="1037"/>
      <c r="D63" s="1037"/>
      <c r="E63" s="1037"/>
      <c r="F63" s="915"/>
      <c r="G63" s="915"/>
      <c r="H63" s="915"/>
      <c r="I63" s="915"/>
      <c r="J63" s="915"/>
      <c r="K63" s="915"/>
      <c r="L63" s="915"/>
      <c r="M63" s="915"/>
      <c r="N63" s="915"/>
      <c r="O63" s="915"/>
      <c r="P63" s="915"/>
      <c r="Q63" s="915"/>
      <c r="R63" s="915"/>
      <c r="S63" s="915"/>
      <c r="T63" s="915"/>
      <c r="U63" s="915"/>
      <c r="V63" s="915"/>
      <c r="W63" s="915"/>
      <c r="X63" s="915"/>
      <c r="Y63" s="915"/>
      <c r="Z63" s="915"/>
      <c r="AA63" s="915"/>
      <c r="AB63" s="915"/>
      <c r="AC63" s="936"/>
      <c r="AD63" s="1037"/>
      <c r="AE63" s="923"/>
      <c r="AF63" s="915"/>
      <c r="AG63" s="915"/>
      <c r="AH63" s="587"/>
      <c r="AI63" s="588"/>
      <c r="AJ63" s="588"/>
      <c r="AK63" s="588"/>
      <c r="AL63" s="588"/>
      <c r="AM63" s="588"/>
      <c r="AN63" s="588"/>
      <c r="AO63" s="588"/>
      <c r="AP63" s="588"/>
      <c r="AQ63" s="589"/>
    </row>
    <row r="64" spans="2:43" ht="20">
      <c r="B64" s="116"/>
      <c r="C64" s="1037"/>
      <c r="D64" s="1037"/>
      <c r="E64" s="1037"/>
      <c r="F64" s="915"/>
      <c r="G64" s="915"/>
      <c r="H64" s="915"/>
      <c r="I64" s="915"/>
      <c r="J64" s="915"/>
      <c r="K64" s="915"/>
      <c r="L64" s="915"/>
      <c r="M64" s="915"/>
      <c r="N64" s="915"/>
      <c r="O64" s="915"/>
      <c r="P64" s="915"/>
      <c r="Q64" s="915"/>
      <c r="R64" s="915"/>
      <c r="S64" s="915"/>
      <c r="T64" s="915"/>
      <c r="U64" s="915"/>
      <c r="V64" s="915"/>
      <c r="W64" s="915"/>
      <c r="X64" s="915"/>
      <c r="Y64" s="915"/>
      <c r="Z64" s="915"/>
      <c r="AA64" s="915"/>
      <c r="AB64" s="915"/>
      <c r="AC64" s="915"/>
      <c r="AD64" s="1037"/>
      <c r="AE64" s="915"/>
      <c r="AF64" s="915"/>
      <c r="AG64" s="915"/>
      <c r="AH64" s="1215" t="str">
        <f>INPUT!$M$13</f>
        <v>Ulfa Hidayah,SE</v>
      </c>
      <c r="AI64" s="1216"/>
      <c r="AJ64" s="1216"/>
      <c r="AK64" s="1216"/>
      <c r="AL64" s="1216"/>
      <c r="AM64" s="1216"/>
      <c r="AN64" s="1216"/>
      <c r="AO64" s="1216"/>
      <c r="AP64" s="1216"/>
      <c r="AQ64" s="1217"/>
    </row>
    <row r="65" spans="2:43" ht="21" thickBot="1">
      <c r="B65" s="116"/>
      <c r="C65" s="1037"/>
      <c r="D65" s="1037"/>
      <c r="E65" s="1037"/>
      <c r="F65" s="915"/>
      <c r="G65" s="915"/>
      <c r="H65" s="915"/>
      <c r="I65" s="915"/>
      <c r="J65" s="915"/>
      <c r="K65" s="915"/>
      <c r="L65" s="915"/>
      <c r="M65" s="915"/>
      <c r="N65" s="925"/>
      <c r="O65" s="926"/>
      <c r="P65" s="926"/>
      <c r="Q65" s="926"/>
      <c r="R65" s="932"/>
      <c r="S65" s="933"/>
      <c r="T65" s="926"/>
      <c r="U65" s="915"/>
      <c r="V65" s="915"/>
      <c r="W65" s="915"/>
      <c r="X65" s="915"/>
      <c r="Y65" s="915"/>
      <c r="Z65" s="915"/>
      <c r="AA65" s="915"/>
      <c r="AB65" s="915"/>
      <c r="AC65" s="915"/>
      <c r="AD65" s="1037"/>
      <c r="AE65" s="915"/>
      <c r="AF65" s="915"/>
      <c r="AG65" s="915"/>
      <c r="AH65" s="1218"/>
      <c r="AI65" s="1219"/>
      <c r="AJ65" s="1219"/>
      <c r="AK65" s="1219"/>
      <c r="AL65" s="1219"/>
      <c r="AM65" s="1219"/>
      <c r="AN65" s="1220"/>
      <c r="AO65" s="1220"/>
      <c r="AP65" s="1220"/>
      <c r="AQ65" s="1221"/>
    </row>
    <row r="66" spans="2:43" ht="15" thickBot="1">
      <c r="B66" s="937"/>
      <c r="C66" s="121"/>
      <c r="D66" s="121"/>
      <c r="E66" s="121"/>
      <c r="F66" s="121"/>
      <c r="G66" s="927"/>
      <c r="H66" s="927"/>
      <c r="I66" s="927"/>
      <c r="J66" s="927"/>
      <c r="K66" s="1222"/>
      <c r="L66" s="1222"/>
      <c r="M66" s="927"/>
      <c r="N66" s="927"/>
      <c r="O66" s="927"/>
      <c r="P66" s="927"/>
      <c r="Q66" s="927"/>
      <c r="R66" s="927"/>
      <c r="S66" s="927"/>
      <c r="T66" s="927"/>
      <c r="U66" s="927"/>
      <c r="V66" s="927"/>
      <c r="W66" s="927"/>
      <c r="X66" s="927"/>
      <c r="Y66" s="927"/>
      <c r="Z66" s="927"/>
      <c r="AA66" s="927"/>
      <c r="AB66" s="927"/>
      <c r="AC66" s="927"/>
      <c r="AD66" s="927"/>
      <c r="AE66" s="927"/>
      <c r="AF66" s="927"/>
      <c r="AG66" s="927"/>
      <c r="AH66" s="1206" t="s">
        <v>243</v>
      </c>
      <c r="AI66" s="1207"/>
      <c r="AJ66" s="1207"/>
      <c r="AK66" s="1207"/>
      <c r="AL66" s="1207"/>
      <c r="AM66" s="1207"/>
      <c r="AN66" s="1223"/>
      <c r="AO66" s="1223"/>
      <c r="AP66" s="1223"/>
      <c r="AQ66" s="1224"/>
    </row>
    <row r="67" spans="2:43" ht="14" thickBot="1"/>
    <row r="68" spans="2:43">
      <c r="B68" s="114"/>
      <c r="C68" s="115"/>
      <c r="D68" s="115"/>
      <c r="E68" s="115"/>
      <c r="F68" s="115"/>
      <c r="G68" s="115"/>
      <c r="H68" s="115"/>
      <c r="I68" s="115"/>
      <c r="J68" s="115"/>
      <c r="K68" s="115"/>
      <c r="L68" s="115"/>
      <c r="M68" s="115"/>
      <c r="N68" s="115"/>
      <c r="O68" s="122"/>
      <c r="P68" s="115"/>
      <c r="Q68" s="115"/>
      <c r="R68" s="115"/>
      <c r="S68" s="115"/>
      <c r="T68" s="115"/>
      <c r="U68" s="115"/>
      <c r="V68" s="115"/>
      <c r="W68" s="115"/>
      <c r="X68" s="115"/>
      <c r="Y68" s="115"/>
      <c r="Z68" s="115"/>
      <c r="AA68" s="115"/>
      <c r="AB68" s="115"/>
      <c r="AC68" s="115"/>
      <c r="AD68" s="115"/>
      <c r="AE68" s="115"/>
      <c r="AF68" s="115"/>
      <c r="AG68" s="115"/>
      <c r="AH68" s="124"/>
      <c r="AI68" s="125"/>
      <c r="AJ68" s="125"/>
      <c r="AK68" s="125"/>
      <c r="AL68" s="125"/>
      <c r="AM68" s="125"/>
      <c r="AN68" s="125"/>
      <c r="AO68" s="125"/>
      <c r="AP68" s="125"/>
      <c r="AQ68" s="127"/>
    </row>
    <row r="69" spans="2:43" ht="20">
      <c r="B69" s="116"/>
      <c r="C69" s="1037"/>
      <c r="D69" s="117"/>
      <c r="E69" s="1037"/>
      <c r="F69" s="118"/>
      <c r="G69" s="915"/>
      <c r="H69" s="915"/>
      <c r="I69" s="915"/>
      <c r="J69" s="915"/>
      <c r="K69" s="915"/>
      <c r="L69" s="915"/>
      <c r="M69" s="915"/>
      <c r="N69" s="915"/>
      <c r="O69" s="915"/>
      <c r="P69" s="915"/>
      <c r="Q69" s="915"/>
      <c r="R69" s="915"/>
      <c r="S69" s="915"/>
      <c r="T69" s="915"/>
      <c r="U69" s="915"/>
      <c r="V69" s="915"/>
      <c r="W69" s="915"/>
      <c r="X69" s="915"/>
      <c r="Y69" s="915"/>
      <c r="Z69" s="916"/>
      <c r="AA69" s="915"/>
      <c r="AB69" s="915"/>
      <c r="AC69" s="915"/>
      <c r="AD69" s="915"/>
      <c r="AE69" s="915"/>
      <c r="AF69" s="915"/>
      <c r="AG69" s="915"/>
      <c r="AH69" s="126"/>
      <c r="AI69" s="123"/>
      <c r="AJ69" s="123"/>
      <c r="AK69" s="123"/>
      <c r="AL69" s="123"/>
      <c r="AM69" s="123"/>
      <c r="AN69" s="123"/>
      <c r="AO69" s="123"/>
      <c r="AP69" s="123"/>
      <c r="AQ69" s="128"/>
    </row>
    <row r="70" spans="2:43" ht="21" thickBot="1">
      <c r="B70" s="116"/>
      <c r="C70" s="1037"/>
      <c r="D70" s="1037"/>
      <c r="E70" s="1037"/>
      <c r="F70" s="915"/>
      <c r="G70" s="915"/>
      <c r="H70" s="915"/>
      <c r="I70" s="915"/>
      <c r="J70" s="915"/>
      <c r="K70" s="915"/>
      <c r="L70" s="915"/>
      <c r="M70" s="915"/>
      <c r="N70" s="915"/>
      <c r="O70" s="915"/>
      <c r="P70" s="915"/>
      <c r="Q70" s="915"/>
      <c r="R70" s="915"/>
      <c r="S70" s="915"/>
      <c r="T70" s="915"/>
      <c r="U70" s="915"/>
      <c r="V70" s="915"/>
      <c r="W70" s="915"/>
      <c r="X70" s="915"/>
      <c r="Y70" s="915"/>
      <c r="Z70" s="915"/>
      <c r="AA70" s="915"/>
      <c r="AB70" s="915"/>
      <c r="AC70" s="915"/>
      <c r="AD70" s="1037"/>
      <c r="AE70" s="915"/>
      <c r="AF70" s="915"/>
      <c r="AG70" s="915"/>
      <c r="AH70" s="126"/>
      <c r="AI70" s="123"/>
      <c r="AJ70" s="123"/>
      <c r="AK70" s="123"/>
      <c r="AL70" s="123"/>
      <c r="AM70" s="123"/>
      <c r="AN70" s="129"/>
      <c r="AO70" s="129"/>
      <c r="AP70" s="129"/>
      <c r="AQ70" s="934"/>
    </row>
    <row r="71" spans="2:43" ht="21" thickBot="1">
      <c r="B71" s="116"/>
      <c r="C71" s="1037"/>
      <c r="D71" s="1037"/>
      <c r="E71" s="1037"/>
      <c r="F71" s="915"/>
      <c r="G71" s="915"/>
      <c r="H71" s="915"/>
      <c r="I71" s="915"/>
      <c r="J71" s="915"/>
      <c r="K71" s="915"/>
      <c r="L71" s="915"/>
      <c r="M71" s="915"/>
      <c r="N71" s="915"/>
      <c r="O71" s="915"/>
      <c r="P71" s="915"/>
      <c r="Q71" s="915"/>
      <c r="R71" s="915"/>
      <c r="S71" s="915"/>
      <c r="T71" s="915"/>
      <c r="U71" s="915"/>
      <c r="V71" s="915"/>
      <c r="W71" s="915"/>
      <c r="X71" s="915"/>
      <c r="Y71" s="915"/>
      <c r="Z71" s="915"/>
      <c r="AA71" s="915"/>
      <c r="AB71" s="915"/>
      <c r="AC71" s="915"/>
      <c r="AD71" s="1037"/>
      <c r="AE71" s="915"/>
      <c r="AF71" s="915"/>
      <c r="AG71" s="915"/>
      <c r="AH71" s="1240" t="str">
        <f>INPUT!C72&amp;" "&amp;INPUT!M72</f>
        <v xml:space="preserve"> </v>
      </c>
      <c r="AI71" s="1241"/>
      <c r="AJ71" s="1241"/>
      <c r="AK71" s="1241"/>
      <c r="AL71" s="1241"/>
      <c r="AM71" s="1241"/>
      <c r="AN71" s="1223"/>
      <c r="AO71" s="1223"/>
      <c r="AP71" s="1223"/>
      <c r="AQ71" s="1224"/>
    </row>
    <row r="72" spans="2:43" ht="22" thickBot="1">
      <c r="B72" s="116"/>
      <c r="C72" s="1037"/>
      <c r="D72" s="1037"/>
      <c r="E72" s="1037"/>
      <c r="F72" s="935"/>
      <c r="G72" s="935"/>
      <c r="H72" s="935"/>
      <c r="I72" s="935"/>
      <c r="J72" s="935"/>
      <c r="K72" s="935"/>
      <c r="L72" s="935"/>
      <c r="M72" s="935"/>
      <c r="N72" s="935"/>
      <c r="O72" s="935"/>
      <c r="P72" s="935"/>
      <c r="Q72" s="935"/>
      <c r="R72" s="935"/>
      <c r="S72" s="935"/>
      <c r="T72" s="935"/>
      <c r="U72" s="935"/>
      <c r="V72" s="935"/>
      <c r="W72" s="935"/>
      <c r="X72" s="935"/>
      <c r="Y72" s="935"/>
      <c r="Z72" s="935"/>
      <c r="AA72" s="935"/>
      <c r="AB72" s="935"/>
      <c r="AC72" s="915"/>
      <c r="AD72" s="1037"/>
      <c r="AE72" s="915"/>
      <c r="AF72" s="915"/>
      <c r="AG72" s="915"/>
      <c r="AH72" s="1240" t="str">
        <f>INPUT!$C$7&amp;" "&amp;INPUT!$M$7</f>
        <v>Kabupaten Monokwari</v>
      </c>
      <c r="AI72" s="1241"/>
      <c r="AJ72" s="1241"/>
      <c r="AK72" s="1241"/>
      <c r="AL72" s="1241"/>
      <c r="AM72" s="1241"/>
      <c r="AN72" s="1223"/>
      <c r="AO72" s="1223"/>
      <c r="AP72" s="1223"/>
      <c r="AQ72" s="1224"/>
    </row>
    <row r="73" spans="2:43" ht="22" thickBot="1">
      <c r="B73" s="116"/>
      <c r="C73" s="1037"/>
      <c r="D73" s="1037"/>
      <c r="E73" s="119"/>
      <c r="F73" s="935"/>
      <c r="G73" s="935"/>
      <c r="H73" s="935"/>
      <c r="I73" s="935"/>
      <c r="J73" s="935"/>
      <c r="K73" s="935"/>
      <c r="L73" s="935"/>
      <c r="M73" s="935"/>
      <c r="N73" s="935"/>
      <c r="O73" s="935"/>
      <c r="P73" s="935"/>
      <c r="Q73" s="935"/>
      <c r="R73" s="935"/>
      <c r="S73" s="935"/>
      <c r="T73" s="935"/>
      <c r="U73" s="935"/>
      <c r="V73" s="935"/>
      <c r="W73" s="935"/>
      <c r="X73" s="935"/>
      <c r="Y73" s="935"/>
      <c r="Z73" s="935"/>
      <c r="AA73" s="935"/>
      <c r="AB73" s="935"/>
      <c r="AC73" s="915"/>
      <c r="AD73" s="1037"/>
      <c r="AE73" s="915"/>
      <c r="AF73" s="915"/>
      <c r="AG73" s="915"/>
      <c r="AH73" s="1240" t="str">
        <f>INPUT!$C$8&amp;" "&amp;INPUT!$M$8</f>
        <v>Kecamatan aaaaa</v>
      </c>
      <c r="AI73" s="1241"/>
      <c r="AJ73" s="1241"/>
      <c r="AK73" s="1241"/>
      <c r="AL73" s="1241"/>
      <c r="AM73" s="1241"/>
      <c r="AN73" s="1242"/>
      <c r="AO73" s="1242"/>
      <c r="AP73" s="1242"/>
      <c r="AQ73" s="1243"/>
    </row>
    <row r="74" spans="2:43" ht="21">
      <c r="B74" s="116"/>
      <c r="C74" s="1037"/>
      <c r="D74" s="1037"/>
      <c r="E74" s="1037"/>
      <c r="F74" s="935"/>
      <c r="G74" s="935"/>
      <c r="H74" s="935"/>
      <c r="I74" s="935"/>
      <c r="J74" s="935"/>
      <c r="K74" s="935"/>
      <c r="L74" s="935"/>
      <c r="M74" s="935"/>
      <c r="N74" s="935"/>
      <c r="O74" s="935"/>
      <c r="P74" s="935"/>
      <c r="Q74" s="935"/>
      <c r="R74" s="935"/>
      <c r="S74" s="935"/>
      <c r="T74" s="935"/>
      <c r="U74" s="935"/>
      <c r="V74" s="935"/>
      <c r="W74" s="935"/>
      <c r="X74" s="935"/>
      <c r="Y74" s="935"/>
      <c r="Z74" s="935"/>
      <c r="AA74" s="935"/>
      <c r="AB74" s="935"/>
      <c r="AC74" s="915"/>
      <c r="AD74" s="1037"/>
      <c r="AE74" s="915"/>
      <c r="AF74" s="915"/>
      <c r="AG74" s="915"/>
      <c r="AH74" s="1225" t="s">
        <v>236</v>
      </c>
      <c r="AI74" s="1226"/>
      <c r="AJ74" s="1226"/>
      <c r="AK74" s="1226"/>
      <c r="AL74" s="1226"/>
      <c r="AM74" s="1226"/>
      <c r="AN74" s="1244"/>
      <c r="AO74" s="1244"/>
      <c r="AP74" s="1244"/>
      <c r="AQ74" s="1245"/>
    </row>
    <row r="75" spans="2:43" ht="22" thickBot="1">
      <c r="B75" s="116"/>
      <c r="C75" s="1037"/>
      <c r="D75" s="1037"/>
      <c r="E75" s="1037"/>
      <c r="F75" s="935"/>
      <c r="G75" s="935"/>
      <c r="H75" s="935"/>
      <c r="I75" s="935"/>
      <c r="J75" s="935"/>
      <c r="K75" s="935"/>
      <c r="L75" s="935"/>
      <c r="M75" s="935"/>
      <c r="N75" s="935"/>
      <c r="O75" s="935"/>
      <c r="P75" s="935"/>
      <c r="Q75" s="935"/>
      <c r="R75" s="1116"/>
      <c r="S75" s="1116"/>
      <c r="T75" s="1116"/>
      <c r="U75" s="1116"/>
      <c r="V75" s="935"/>
      <c r="W75" s="935"/>
      <c r="X75" s="935"/>
      <c r="Y75" s="935"/>
      <c r="Z75" s="935"/>
      <c r="AA75" s="1111"/>
      <c r="AB75" s="1112"/>
      <c r="AC75" s="1114"/>
      <c r="AD75" s="1111"/>
      <c r="AE75" s="915"/>
      <c r="AF75" s="915"/>
      <c r="AG75" s="915"/>
      <c r="AH75" s="1228" t="str">
        <f>INPUT!$M$9</f>
        <v>bbb</v>
      </c>
      <c r="AI75" s="1229"/>
      <c r="AJ75" s="1229"/>
      <c r="AK75" s="1229"/>
      <c r="AL75" s="1229"/>
      <c r="AM75" s="1229"/>
      <c r="AN75" s="1229"/>
      <c r="AO75" s="1229"/>
      <c r="AP75" s="1229"/>
      <c r="AQ75" s="1230"/>
    </row>
    <row r="76" spans="2:43" ht="21">
      <c r="B76" s="116"/>
      <c r="C76" s="1037"/>
      <c r="D76" s="1037"/>
      <c r="E76" s="1037"/>
      <c r="F76" s="935"/>
      <c r="G76" s="935"/>
      <c r="H76" s="935"/>
      <c r="I76" s="935"/>
      <c r="J76" s="935"/>
      <c r="K76" s="935"/>
      <c r="L76" s="935"/>
      <c r="M76" s="935"/>
      <c r="N76" s="935"/>
      <c r="O76" s="935"/>
      <c r="P76" s="935"/>
      <c r="Q76" s="935"/>
      <c r="R76" s="1116"/>
      <c r="S76" s="1260">
        <f>'BRONJONG 2'!$AA$38*100</f>
        <v>800</v>
      </c>
      <c r="T76" s="1260"/>
      <c r="U76" s="1111" t="s">
        <v>696</v>
      </c>
      <c r="V76" s="935"/>
      <c r="W76" s="935"/>
      <c r="X76" s="935"/>
      <c r="Y76" s="935"/>
      <c r="Z76" s="935"/>
      <c r="AA76" s="1111"/>
      <c r="AB76" s="1112"/>
      <c r="AC76" s="1114"/>
      <c r="AD76" s="1111"/>
      <c r="AE76" s="915"/>
      <c r="AF76" s="915"/>
      <c r="AG76" s="915"/>
      <c r="AH76" s="1225" t="s">
        <v>237</v>
      </c>
      <c r="AI76" s="1226"/>
      <c r="AJ76" s="1226"/>
      <c r="AK76" s="1226"/>
      <c r="AL76" s="1226"/>
      <c r="AM76" s="1226"/>
      <c r="AN76" s="1244"/>
      <c r="AO76" s="1244"/>
      <c r="AP76" s="1244"/>
      <c r="AQ76" s="1245"/>
    </row>
    <row r="77" spans="2:43" ht="22" thickBot="1">
      <c r="B77" s="116"/>
      <c r="C77" s="1037"/>
      <c r="D77" s="1037"/>
      <c r="E77" s="1037"/>
      <c r="F77" s="935"/>
      <c r="G77" s="935"/>
      <c r="H77" s="935"/>
      <c r="I77" s="935"/>
      <c r="J77" s="935"/>
      <c r="K77" s="935"/>
      <c r="L77" s="935"/>
      <c r="M77" s="935"/>
      <c r="N77" s="935"/>
      <c r="O77" s="935"/>
      <c r="P77" s="935"/>
      <c r="Q77" s="935"/>
      <c r="R77" s="935"/>
      <c r="S77" s="935"/>
      <c r="T77" s="935"/>
      <c r="U77" s="935"/>
      <c r="V77" s="935"/>
      <c r="W77" s="935"/>
      <c r="X77" s="935"/>
      <c r="Y77" s="935"/>
      <c r="Z77" s="935"/>
      <c r="AA77" s="1111"/>
      <c r="AB77" s="1112"/>
      <c r="AC77" s="1114"/>
      <c r="AD77" s="1111"/>
      <c r="AE77" s="915"/>
      <c r="AF77" s="915"/>
      <c r="AG77" s="915"/>
      <c r="AH77" s="1228" t="str">
        <f>INPUT!$M$19</f>
        <v>Rumah Sehat</v>
      </c>
      <c r="AI77" s="1229"/>
      <c r="AJ77" s="1229"/>
      <c r="AK77" s="1229"/>
      <c r="AL77" s="1229"/>
      <c r="AM77" s="1229"/>
      <c r="AN77" s="1220"/>
      <c r="AO77" s="1220"/>
      <c r="AP77" s="1220"/>
      <c r="AQ77" s="1221"/>
    </row>
    <row r="78" spans="2:43" ht="21">
      <c r="B78" s="116"/>
      <c r="C78" s="1037"/>
      <c r="D78" s="1037"/>
      <c r="E78" s="1037"/>
      <c r="F78" s="935"/>
      <c r="G78" s="935"/>
      <c r="H78" s="935"/>
      <c r="I78" s="935"/>
      <c r="J78" s="935"/>
      <c r="K78" s="935"/>
      <c r="L78" s="935"/>
      <c r="M78" s="935"/>
      <c r="N78" s="935"/>
      <c r="O78" s="935"/>
      <c r="P78" s="935"/>
      <c r="Q78" s="935"/>
      <c r="R78" s="935"/>
      <c r="S78" s="935"/>
      <c r="T78" s="935"/>
      <c r="U78" s="935"/>
      <c r="V78" s="935"/>
      <c r="W78" s="935"/>
      <c r="X78" s="935"/>
      <c r="Y78" s="935"/>
      <c r="Z78" s="935"/>
      <c r="AA78" s="1111"/>
      <c r="AB78" s="1112"/>
      <c r="AC78" s="1114"/>
      <c r="AD78" s="1111"/>
      <c r="AE78" s="915"/>
      <c r="AF78" s="915"/>
      <c r="AG78" s="915"/>
      <c r="AH78" s="1225" t="s">
        <v>127</v>
      </c>
      <c r="AI78" s="1226"/>
      <c r="AJ78" s="1226"/>
      <c r="AK78" s="1226"/>
      <c r="AL78" s="1226"/>
      <c r="AM78" s="1226"/>
      <c r="AN78" s="1226"/>
      <c r="AO78" s="1226"/>
      <c r="AP78" s="1226"/>
      <c r="AQ78" s="1227"/>
    </row>
    <row r="79" spans="2:43" ht="22" thickBot="1">
      <c r="B79" s="116"/>
      <c r="C79" s="1037"/>
      <c r="D79" s="1037"/>
      <c r="E79" s="1037"/>
      <c r="F79" s="935"/>
      <c r="G79" s="935"/>
      <c r="H79" s="935"/>
      <c r="I79" s="935"/>
      <c r="J79" s="935"/>
      <c r="K79" s="935"/>
      <c r="L79" s="935"/>
      <c r="M79" s="935"/>
      <c r="N79" s="935"/>
      <c r="O79" s="935"/>
      <c r="P79" s="935"/>
      <c r="Q79" s="935"/>
      <c r="R79" s="935"/>
      <c r="S79" s="935"/>
      <c r="T79" s="935"/>
      <c r="U79" s="935"/>
      <c r="V79" s="935"/>
      <c r="W79" s="935"/>
      <c r="X79" s="935"/>
      <c r="Y79" s="935"/>
      <c r="Z79" s="935"/>
      <c r="AA79" s="1115"/>
      <c r="AB79" s="1112"/>
      <c r="AC79" s="1114"/>
      <c r="AD79" s="1111"/>
      <c r="AE79" s="915"/>
      <c r="AF79" s="915"/>
      <c r="AG79" s="915"/>
      <c r="AH79" s="1228" t="str">
        <f>INPUT!$M$10</f>
        <v>Dusun…</v>
      </c>
      <c r="AI79" s="1229"/>
      <c r="AJ79" s="1229"/>
      <c r="AK79" s="1229"/>
      <c r="AL79" s="1229"/>
      <c r="AM79" s="1229"/>
      <c r="AN79" s="1229"/>
      <c r="AO79" s="1229"/>
      <c r="AP79" s="1229"/>
      <c r="AQ79" s="1230"/>
    </row>
    <row r="80" spans="2:43" ht="21">
      <c r="B80" s="116"/>
      <c r="C80" s="1037"/>
      <c r="D80" s="1037"/>
      <c r="E80" s="1037"/>
      <c r="F80" s="935"/>
      <c r="G80" s="935"/>
      <c r="H80" s="935"/>
      <c r="I80" s="935"/>
      <c r="J80" s="935"/>
      <c r="K80" s="935"/>
      <c r="L80" s="935"/>
      <c r="M80" s="935"/>
      <c r="N80" s="935"/>
      <c r="O80" s="935"/>
      <c r="P80" s="935"/>
      <c r="Q80" s="935"/>
      <c r="R80" s="935"/>
      <c r="S80" s="935"/>
      <c r="T80" s="935"/>
      <c r="U80" s="935"/>
      <c r="V80" s="935"/>
      <c r="W80" s="935"/>
      <c r="X80" s="935"/>
      <c r="Y80" s="935"/>
      <c r="Z80" s="935"/>
      <c r="AA80" s="935"/>
      <c r="AB80" s="935"/>
      <c r="AC80" s="915"/>
      <c r="AD80" s="1037"/>
      <c r="AE80" s="915"/>
      <c r="AF80" s="915"/>
      <c r="AG80" s="915"/>
      <c r="AH80" s="1225" t="s">
        <v>238</v>
      </c>
      <c r="AI80" s="1226"/>
      <c r="AJ80" s="1226"/>
      <c r="AK80" s="1226"/>
      <c r="AL80" s="1226"/>
      <c r="AM80" s="1226"/>
      <c r="AN80" s="1231"/>
      <c r="AO80" s="1231"/>
      <c r="AP80" s="1231"/>
      <c r="AQ80" s="1232"/>
    </row>
    <row r="81" spans="2:43" ht="22" thickBot="1">
      <c r="B81" s="116"/>
      <c r="C81" s="1037"/>
      <c r="D81" s="1037"/>
      <c r="E81" s="1037"/>
      <c r="F81" s="935"/>
      <c r="G81" s="935"/>
      <c r="H81" s="935"/>
      <c r="I81" s="935"/>
      <c r="J81" s="935"/>
      <c r="K81" s="935"/>
      <c r="L81" s="935"/>
      <c r="M81" s="935"/>
      <c r="N81" s="935"/>
      <c r="O81" s="935"/>
      <c r="P81" s="935"/>
      <c r="Q81" s="935"/>
      <c r="R81" s="935"/>
      <c r="S81" s="935"/>
      <c r="T81" s="935"/>
      <c r="U81" s="935"/>
      <c r="V81" s="935"/>
      <c r="W81" s="935"/>
      <c r="X81" s="935"/>
      <c r="Y81" s="935"/>
      <c r="Z81" s="935"/>
      <c r="AA81" s="935"/>
      <c r="AB81" s="935"/>
      <c r="AC81" s="915"/>
      <c r="AD81" s="1037"/>
      <c r="AE81" s="915"/>
      <c r="AF81" s="915"/>
      <c r="AG81" s="915"/>
      <c r="AH81" s="1233" t="s">
        <v>615</v>
      </c>
      <c r="AI81" s="1234"/>
      <c r="AJ81" s="1234"/>
      <c r="AK81" s="1234"/>
      <c r="AL81" s="1234"/>
      <c r="AM81" s="1234"/>
      <c r="AN81" s="1235"/>
      <c r="AO81" s="1235"/>
      <c r="AP81" s="1235"/>
      <c r="AQ81" s="1236"/>
    </row>
    <row r="82" spans="2:43" ht="22" thickBot="1">
      <c r="B82" s="116"/>
      <c r="C82" s="1037"/>
      <c r="D82" s="1037"/>
      <c r="E82" s="1037"/>
      <c r="F82" s="935"/>
      <c r="G82" s="935"/>
      <c r="H82" s="935"/>
      <c r="I82" s="935"/>
      <c r="J82" s="935"/>
      <c r="K82" s="935"/>
      <c r="L82" s="935"/>
      <c r="M82" s="935"/>
      <c r="N82" s="935"/>
      <c r="O82" s="935"/>
      <c r="P82" s="935"/>
      <c r="Q82" s="935"/>
      <c r="R82" s="935"/>
      <c r="S82" s="935"/>
      <c r="T82" s="935"/>
      <c r="U82" s="935"/>
      <c r="V82" s="935"/>
      <c r="W82" s="935"/>
      <c r="X82" s="935"/>
      <c r="Y82" s="935"/>
      <c r="Z82" s="935"/>
      <c r="AA82" s="935"/>
      <c r="AB82" s="935"/>
      <c r="AC82" s="915"/>
      <c r="AD82" s="1037"/>
      <c r="AE82" s="915"/>
      <c r="AF82" s="915"/>
      <c r="AG82" s="915"/>
      <c r="AH82" s="1206" t="s">
        <v>239</v>
      </c>
      <c r="AI82" s="1207"/>
      <c r="AJ82" s="1207"/>
      <c r="AK82" s="1207"/>
      <c r="AL82" s="1207"/>
      <c r="AM82" s="1207"/>
      <c r="AN82" s="1207"/>
      <c r="AO82" s="1207"/>
      <c r="AP82" s="1207"/>
      <c r="AQ82" s="1208"/>
    </row>
    <row r="83" spans="2:43" ht="21">
      <c r="B83" s="116"/>
      <c r="C83" s="1037"/>
      <c r="D83" s="1037"/>
      <c r="E83" s="1037"/>
      <c r="F83" s="935"/>
      <c r="G83" s="935"/>
      <c r="H83" s="935"/>
      <c r="I83" s="935"/>
      <c r="J83" s="935"/>
      <c r="K83" s="935"/>
      <c r="L83" s="935"/>
      <c r="M83" s="935"/>
      <c r="N83" s="935"/>
      <c r="O83" s="935"/>
      <c r="P83" s="935"/>
      <c r="Q83" s="935"/>
      <c r="R83" s="935"/>
      <c r="S83" s="935"/>
      <c r="T83" s="935"/>
      <c r="U83" s="935"/>
      <c r="V83" s="935"/>
      <c r="W83" s="935"/>
      <c r="X83" s="935"/>
      <c r="Y83" s="935"/>
      <c r="Z83" s="935"/>
      <c r="AA83" s="935"/>
      <c r="AB83" s="935"/>
      <c r="AC83" s="915"/>
      <c r="AD83" s="1037"/>
      <c r="AE83" s="915"/>
      <c r="AF83" s="915"/>
      <c r="AG83" s="915"/>
      <c r="AH83" s="1209" t="s">
        <v>240</v>
      </c>
      <c r="AI83" s="1210"/>
      <c r="AJ83" s="1210"/>
      <c r="AK83" s="1210"/>
      <c r="AL83" s="1210"/>
      <c r="AM83" s="1209" t="s">
        <v>19</v>
      </c>
      <c r="AN83" s="1210"/>
      <c r="AO83" s="1210"/>
      <c r="AP83" s="1210"/>
      <c r="AQ83" s="1211"/>
    </row>
    <row r="84" spans="2:43" ht="21">
      <c r="B84" s="116"/>
      <c r="C84" s="1037"/>
      <c r="D84" s="1037"/>
      <c r="E84" s="1037"/>
      <c r="F84" s="935"/>
      <c r="G84" s="935"/>
      <c r="H84" s="935"/>
      <c r="I84" s="935"/>
      <c r="J84" s="935"/>
      <c r="K84" s="935"/>
      <c r="L84" s="935"/>
      <c r="M84" s="935"/>
      <c r="N84" s="935"/>
      <c r="O84" s="935"/>
      <c r="P84" s="935"/>
      <c r="Q84" s="935"/>
      <c r="R84" s="935"/>
      <c r="S84" s="935"/>
      <c r="T84" s="935"/>
      <c r="U84" s="935"/>
      <c r="V84" s="935"/>
      <c r="W84" s="935"/>
      <c r="X84" s="935"/>
      <c r="Y84" s="935"/>
      <c r="Z84" s="935"/>
      <c r="AA84" s="935"/>
      <c r="AB84" s="935"/>
      <c r="AC84" s="915"/>
      <c r="AD84" s="1037"/>
      <c r="AE84" s="915"/>
      <c r="AF84" s="915"/>
      <c r="AG84" s="915"/>
      <c r="AH84" s="587"/>
      <c r="AI84" s="588"/>
      <c r="AJ84" s="588"/>
      <c r="AK84" s="588"/>
      <c r="AL84" s="588"/>
      <c r="AM84" s="587"/>
      <c r="AN84" s="588"/>
      <c r="AO84" s="588"/>
      <c r="AP84" s="588"/>
      <c r="AQ84" s="589"/>
    </row>
    <row r="85" spans="2:43" ht="21">
      <c r="B85" s="116"/>
      <c r="C85" s="1037"/>
      <c r="D85" s="1037"/>
      <c r="E85" s="1037"/>
      <c r="F85" s="935"/>
      <c r="G85" s="935"/>
      <c r="H85" s="935"/>
      <c r="I85" s="935"/>
      <c r="J85" s="935"/>
      <c r="K85" s="935"/>
      <c r="L85" s="935"/>
      <c r="M85" s="935"/>
      <c r="N85" s="935"/>
      <c r="O85" s="935"/>
      <c r="P85" s="935"/>
      <c r="Q85" s="935"/>
      <c r="R85" s="935"/>
      <c r="S85" s="935"/>
      <c r="T85" s="935"/>
      <c r="U85" s="935"/>
      <c r="V85" s="935"/>
      <c r="W85" s="935"/>
      <c r="X85" s="935"/>
      <c r="Y85" s="935"/>
      <c r="Z85" s="935"/>
      <c r="AA85" s="935"/>
      <c r="AB85" s="935"/>
      <c r="AC85" s="915"/>
      <c r="AD85" s="1037"/>
      <c r="AE85" s="915"/>
      <c r="AF85" s="915"/>
      <c r="AG85" s="915"/>
      <c r="AH85" s="587"/>
      <c r="AI85" s="588"/>
      <c r="AJ85" s="588"/>
      <c r="AK85" s="588"/>
      <c r="AL85" s="588"/>
      <c r="AM85" s="587"/>
      <c r="AN85" s="588"/>
      <c r="AO85" s="588"/>
      <c r="AP85" s="588"/>
      <c r="AQ85" s="589"/>
    </row>
    <row r="86" spans="2:43" ht="22" thickBot="1">
      <c r="B86" s="120"/>
      <c r="C86" s="1037"/>
      <c r="D86" s="1037"/>
      <c r="E86" s="1037"/>
      <c r="F86" s="935"/>
      <c r="G86" s="935"/>
      <c r="H86" s="935"/>
      <c r="I86" s="935"/>
      <c r="J86" s="935"/>
      <c r="K86" s="935"/>
      <c r="L86" s="935"/>
      <c r="M86" s="935"/>
      <c r="N86" s="935"/>
      <c r="O86" s="935"/>
      <c r="P86" s="935"/>
      <c r="Q86" s="935"/>
      <c r="R86" s="935"/>
      <c r="S86" s="935"/>
      <c r="T86" s="935"/>
      <c r="U86" s="935"/>
      <c r="V86" s="935"/>
      <c r="W86" s="935"/>
      <c r="X86" s="935"/>
      <c r="Y86" s="935"/>
      <c r="Z86" s="935"/>
      <c r="AA86" s="935"/>
      <c r="AB86" s="935"/>
      <c r="AC86" s="915"/>
      <c r="AD86" s="1037"/>
      <c r="AE86" s="915"/>
      <c r="AF86" s="915"/>
      <c r="AG86" s="915"/>
      <c r="AH86" s="1237" t="str">
        <f>INPUT!$M$16</f>
        <v>Supriono</v>
      </c>
      <c r="AI86" s="1238"/>
      <c r="AJ86" s="1238"/>
      <c r="AK86" s="1238"/>
      <c r="AL86" s="1238"/>
      <c r="AM86" s="1237" t="str">
        <f>INPUT!$M$15</f>
        <v>Sujito</v>
      </c>
      <c r="AN86" s="1238"/>
      <c r="AO86" s="1238"/>
      <c r="AP86" s="1238"/>
      <c r="AQ86" s="1239"/>
    </row>
    <row r="87" spans="2:43" ht="22" thickBot="1">
      <c r="B87" s="116"/>
      <c r="C87" s="1037"/>
      <c r="D87" s="1037"/>
      <c r="E87" s="1037"/>
      <c r="F87" s="935"/>
      <c r="G87" s="935"/>
      <c r="H87" s="935"/>
      <c r="I87" s="935"/>
      <c r="J87" s="935"/>
      <c r="K87" s="935"/>
      <c r="L87" s="935"/>
      <c r="M87" s="935"/>
      <c r="N87" s="935"/>
      <c r="O87" s="935"/>
      <c r="P87" s="935"/>
      <c r="Q87" s="935"/>
      <c r="R87" s="935"/>
      <c r="S87" s="935"/>
      <c r="T87" s="935"/>
      <c r="U87" s="935"/>
      <c r="V87" s="935"/>
      <c r="W87" s="935"/>
      <c r="X87" s="935"/>
      <c r="Y87" s="935"/>
      <c r="Z87" s="935"/>
      <c r="AA87" s="935"/>
      <c r="AB87" s="935"/>
      <c r="AC87" s="915"/>
      <c r="AD87" s="1037"/>
      <c r="AE87" s="915"/>
      <c r="AF87" s="915"/>
      <c r="AG87" s="915"/>
      <c r="AH87" s="1206" t="s">
        <v>241</v>
      </c>
      <c r="AI87" s="1207"/>
      <c r="AJ87" s="1207"/>
      <c r="AK87" s="1207"/>
      <c r="AL87" s="1207"/>
      <c r="AM87" s="1207"/>
      <c r="AN87" s="1207"/>
      <c r="AO87" s="1207"/>
      <c r="AP87" s="1207"/>
      <c r="AQ87" s="1208"/>
    </row>
    <row r="88" spans="2:43" ht="20">
      <c r="B88" s="116"/>
      <c r="C88" s="1037"/>
      <c r="D88" s="1037"/>
      <c r="E88" s="1037"/>
      <c r="F88" s="915"/>
      <c r="G88" s="915"/>
      <c r="H88" s="915"/>
      <c r="I88" s="915"/>
      <c r="J88" s="915"/>
      <c r="K88" s="915"/>
      <c r="L88" s="915"/>
      <c r="M88" s="915"/>
      <c r="N88" s="915"/>
      <c r="O88" s="915"/>
      <c r="P88" s="915"/>
      <c r="Q88" s="915"/>
      <c r="R88" s="915"/>
      <c r="S88" s="915"/>
      <c r="T88" s="915"/>
      <c r="U88" s="915"/>
      <c r="V88" s="915"/>
      <c r="W88" s="915"/>
      <c r="X88" s="915"/>
      <c r="Y88" s="915"/>
      <c r="Z88" s="915"/>
      <c r="AA88" s="915"/>
      <c r="AB88" s="915"/>
      <c r="AC88" s="915"/>
      <c r="AD88" s="1037"/>
      <c r="AE88" s="915"/>
      <c r="AF88" s="915"/>
      <c r="AG88" s="915"/>
      <c r="AH88" s="1209" t="str">
        <f>INPUT!$C$14</f>
        <v>Tenaga Ahli Teknik</v>
      </c>
      <c r="AI88" s="1210"/>
      <c r="AJ88" s="1210"/>
      <c r="AK88" s="1210"/>
      <c r="AL88" s="1210"/>
      <c r="AM88" s="1210"/>
      <c r="AN88" s="1210"/>
      <c r="AO88" s="1210"/>
      <c r="AP88" s="1210"/>
      <c r="AQ88" s="1211"/>
    </row>
    <row r="89" spans="2:43" ht="20">
      <c r="B89" s="116"/>
      <c r="C89" s="1037"/>
      <c r="D89" s="1037"/>
      <c r="E89" s="119"/>
      <c r="F89" s="917"/>
      <c r="G89" s="918"/>
      <c r="H89" s="919"/>
      <c r="I89" s="915"/>
      <c r="J89" s="915"/>
      <c r="K89" s="915"/>
      <c r="L89" s="915"/>
      <c r="M89" s="915"/>
      <c r="N89" s="915"/>
      <c r="O89" s="915"/>
      <c r="P89" s="930"/>
      <c r="Q89" s="930"/>
      <c r="R89" s="915"/>
      <c r="S89" s="915"/>
      <c r="T89" s="915"/>
      <c r="U89" s="915"/>
      <c r="V89" s="915"/>
      <c r="W89" s="915"/>
      <c r="X89" s="919"/>
      <c r="Y89" s="918"/>
      <c r="Z89" s="917"/>
      <c r="AA89" s="917"/>
      <c r="AB89" s="915"/>
      <c r="AC89" s="915"/>
      <c r="AD89" s="1037"/>
      <c r="AE89" s="915"/>
      <c r="AF89" s="915"/>
      <c r="AG89" s="915"/>
      <c r="AH89" s="587"/>
      <c r="AI89" s="588"/>
      <c r="AJ89" s="588"/>
      <c r="AK89" s="588"/>
      <c r="AL89" s="588"/>
      <c r="AM89" s="588"/>
      <c r="AN89" s="588"/>
      <c r="AO89" s="588"/>
      <c r="AP89" s="588"/>
      <c r="AQ89" s="589"/>
    </row>
    <row r="90" spans="2:43" ht="20">
      <c r="B90" s="116"/>
      <c r="C90" s="1037"/>
      <c r="D90" s="1037"/>
      <c r="E90" s="1037"/>
      <c r="F90" s="915"/>
      <c r="G90" s="915"/>
      <c r="H90" s="915"/>
      <c r="I90" s="915"/>
      <c r="J90" s="915"/>
      <c r="K90" s="915"/>
      <c r="L90" s="915"/>
      <c r="M90" s="915"/>
      <c r="N90" s="915"/>
      <c r="O90" s="915"/>
      <c r="P90" s="930"/>
      <c r="Q90" s="930"/>
      <c r="R90" s="915"/>
      <c r="S90" s="915"/>
      <c r="T90" s="915"/>
      <c r="U90" s="915"/>
      <c r="V90" s="915"/>
      <c r="W90" s="915"/>
      <c r="X90" s="915"/>
      <c r="Y90" s="915"/>
      <c r="Z90" s="915"/>
      <c r="AA90" s="915"/>
      <c r="AB90" s="915"/>
      <c r="AC90" s="915"/>
      <c r="AD90" s="1037"/>
      <c r="AE90" s="915"/>
      <c r="AF90" s="915"/>
      <c r="AG90" s="915"/>
      <c r="AH90" s="587"/>
      <c r="AI90" s="588"/>
      <c r="AJ90" s="588"/>
      <c r="AK90" s="588"/>
      <c r="AL90" s="588"/>
      <c r="AM90" s="588"/>
      <c r="AN90" s="588"/>
      <c r="AO90" s="588"/>
      <c r="AP90" s="588"/>
      <c r="AQ90" s="589"/>
    </row>
    <row r="91" spans="2:43" ht="20">
      <c r="B91" s="116"/>
      <c r="C91" s="1037"/>
      <c r="D91" s="1037"/>
      <c r="E91" s="1037"/>
      <c r="F91" s="915"/>
      <c r="G91" s="915"/>
      <c r="H91" s="915"/>
      <c r="I91" s="920"/>
      <c r="J91" s="920"/>
      <c r="K91" s="920"/>
      <c r="L91" s="920"/>
      <c r="M91" s="920"/>
      <c r="N91" s="915"/>
      <c r="O91" s="915"/>
      <c r="P91" s="915"/>
      <c r="Q91" s="915"/>
      <c r="R91" s="920"/>
      <c r="S91" s="920"/>
      <c r="T91" s="920"/>
      <c r="U91" s="920"/>
      <c r="V91" s="920"/>
      <c r="W91" s="915"/>
      <c r="X91" s="915"/>
      <c r="Y91" s="915"/>
      <c r="Z91" s="915"/>
      <c r="AA91" s="915"/>
      <c r="AB91" s="915"/>
      <c r="AC91" s="915"/>
      <c r="AD91" s="1037"/>
      <c r="AE91" s="915"/>
      <c r="AF91" s="915"/>
      <c r="AG91" s="915"/>
      <c r="AH91" s="587"/>
      <c r="AI91" s="588"/>
      <c r="AJ91" s="588"/>
      <c r="AK91" s="588"/>
      <c r="AL91" s="588"/>
      <c r="AM91" s="588"/>
      <c r="AN91" s="588"/>
      <c r="AO91" s="588"/>
      <c r="AP91" s="588"/>
      <c r="AQ91" s="589"/>
    </row>
    <row r="92" spans="2:43" ht="21" thickBot="1">
      <c r="B92" s="116"/>
      <c r="C92" s="1037"/>
      <c r="D92" s="1037"/>
      <c r="E92" s="1037"/>
      <c r="F92" s="915"/>
      <c r="G92" s="915"/>
      <c r="H92" s="915"/>
      <c r="I92" s="915"/>
      <c r="J92" s="915"/>
      <c r="K92" s="915"/>
      <c r="L92" s="915"/>
      <c r="M92" s="915"/>
      <c r="N92" s="915"/>
      <c r="O92" s="915"/>
      <c r="P92" s="915"/>
      <c r="Q92" s="915"/>
      <c r="R92" s="915"/>
      <c r="S92" s="915"/>
      <c r="T92" s="915"/>
      <c r="U92" s="915"/>
      <c r="V92" s="915"/>
      <c r="W92" s="915"/>
      <c r="X92" s="915"/>
      <c r="Y92" s="915"/>
      <c r="Z92" s="915"/>
      <c r="AA92" s="915"/>
      <c r="AB92" s="915"/>
      <c r="AC92" s="915"/>
      <c r="AD92" s="1037"/>
      <c r="AE92" s="915"/>
      <c r="AF92" s="915"/>
      <c r="AG92" s="915"/>
      <c r="AH92" s="1212" t="s">
        <v>18</v>
      </c>
      <c r="AI92" s="1213"/>
      <c r="AJ92" s="1213"/>
      <c r="AK92" s="1213"/>
      <c r="AL92" s="1213"/>
      <c r="AM92" s="1213"/>
      <c r="AN92" s="1213"/>
      <c r="AO92" s="1213"/>
      <c r="AP92" s="1213"/>
      <c r="AQ92" s="1214"/>
    </row>
    <row r="93" spans="2:43" ht="21" thickBot="1">
      <c r="B93" s="116"/>
      <c r="C93" s="1037"/>
      <c r="D93" s="1037"/>
      <c r="E93" s="1037"/>
      <c r="F93" s="915"/>
      <c r="G93" s="915"/>
      <c r="H93" s="915"/>
      <c r="I93" s="915"/>
      <c r="J93" s="915"/>
      <c r="K93" s="921"/>
      <c r="L93" s="915"/>
      <c r="M93" s="915"/>
      <c r="N93" s="915"/>
      <c r="O93" s="915"/>
      <c r="P93" s="915"/>
      <c r="Q93" s="931"/>
      <c r="R93" s="931"/>
      <c r="S93" s="922"/>
      <c r="T93" s="922"/>
      <c r="U93" s="923"/>
      <c r="V93" s="915"/>
      <c r="W93" s="915"/>
      <c r="X93" s="915"/>
      <c r="Y93" s="915"/>
      <c r="Z93" s="915"/>
      <c r="AA93" s="915"/>
      <c r="AB93" s="915"/>
      <c r="AC93" s="915"/>
      <c r="AD93" s="1037"/>
      <c r="AE93" s="915"/>
      <c r="AF93" s="915"/>
      <c r="AG93" s="915"/>
      <c r="AH93" s="1206" t="s">
        <v>242</v>
      </c>
      <c r="AI93" s="1207"/>
      <c r="AJ93" s="1207"/>
      <c r="AK93" s="1207"/>
      <c r="AL93" s="1207"/>
      <c r="AM93" s="1207"/>
      <c r="AN93" s="1207"/>
      <c r="AO93" s="1207"/>
      <c r="AP93" s="1207"/>
      <c r="AQ93" s="1208"/>
    </row>
    <row r="94" spans="2:43" ht="20">
      <c r="B94" s="116"/>
      <c r="C94" s="1037"/>
      <c r="D94" s="1037"/>
      <c r="E94" s="1037"/>
      <c r="F94" s="915"/>
      <c r="G94" s="915"/>
      <c r="H94" s="915"/>
      <c r="I94" s="915"/>
      <c r="J94" s="915"/>
      <c r="K94" s="915"/>
      <c r="L94" s="915"/>
      <c r="M94" s="915"/>
      <c r="N94" s="915"/>
      <c r="O94" s="915"/>
      <c r="P94" s="924"/>
      <c r="Q94" s="915"/>
      <c r="R94" s="915"/>
      <c r="S94" s="915"/>
      <c r="T94" s="915"/>
      <c r="U94" s="915"/>
      <c r="V94" s="915"/>
      <c r="W94" s="915"/>
      <c r="X94" s="915"/>
      <c r="Y94" s="915"/>
      <c r="Z94" s="915"/>
      <c r="AA94" s="915"/>
      <c r="AB94" s="915"/>
      <c r="AC94" s="915"/>
      <c r="AD94" s="1037"/>
      <c r="AE94" s="915"/>
      <c r="AF94" s="915"/>
      <c r="AG94" s="915"/>
      <c r="AH94" s="1209" t="str">
        <f>INPUT!$C$13</f>
        <v>Kepala Desa</v>
      </c>
      <c r="AI94" s="1210"/>
      <c r="AJ94" s="1210"/>
      <c r="AK94" s="1210"/>
      <c r="AL94" s="1210"/>
      <c r="AM94" s="1210"/>
      <c r="AN94" s="1210"/>
      <c r="AO94" s="1210"/>
      <c r="AP94" s="1210"/>
      <c r="AQ94" s="1211"/>
    </row>
    <row r="95" spans="2:43" ht="20">
      <c r="B95" s="116"/>
      <c r="C95" s="1037"/>
      <c r="D95" s="1037"/>
      <c r="E95" s="1037"/>
      <c r="F95" s="915"/>
      <c r="G95" s="915"/>
      <c r="H95" s="915"/>
      <c r="I95" s="915"/>
      <c r="J95" s="915"/>
      <c r="K95" s="915"/>
      <c r="L95" s="915"/>
      <c r="M95" s="915"/>
      <c r="N95" s="915"/>
      <c r="O95" s="915"/>
      <c r="P95" s="915"/>
      <c r="Q95" s="915"/>
      <c r="R95" s="915"/>
      <c r="S95" s="915"/>
      <c r="T95" s="915"/>
      <c r="U95" s="915"/>
      <c r="V95" s="915"/>
      <c r="W95" s="915"/>
      <c r="X95" s="915"/>
      <c r="Y95" s="915"/>
      <c r="Z95" s="915"/>
      <c r="AA95" s="915"/>
      <c r="AB95" s="915"/>
      <c r="AC95" s="915"/>
      <c r="AD95" s="1037"/>
      <c r="AE95" s="915"/>
      <c r="AF95" s="915"/>
      <c r="AG95" s="915"/>
      <c r="AH95" s="587"/>
      <c r="AI95" s="588"/>
      <c r="AJ95" s="588"/>
      <c r="AK95" s="588"/>
      <c r="AL95" s="588"/>
      <c r="AM95" s="588"/>
      <c r="AN95" s="588"/>
      <c r="AO95" s="588"/>
      <c r="AP95" s="588"/>
      <c r="AQ95" s="589"/>
    </row>
    <row r="96" spans="2:43" ht="20">
      <c r="B96" s="116"/>
      <c r="C96" s="1037"/>
      <c r="D96" s="1037"/>
      <c r="E96" s="1037"/>
      <c r="F96" s="915"/>
      <c r="G96" s="915"/>
      <c r="H96" s="915"/>
      <c r="I96" s="915"/>
      <c r="J96" s="915"/>
      <c r="K96" s="915"/>
      <c r="L96" s="915"/>
      <c r="M96" s="915"/>
      <c r="N96" s="915"/>
      <c r="O96" s="915"/>
      <c r="P96" s="915"/>
      <c r="Q96" s="915"/>
      <c r="R96" s="915"/>
      <c r="S96" s="915"/>
      <c r="T96" s="915"/>
      <c r="U96" s="915"/>
      <c r="V96" s="915"/>
      <c r="W96" s="915"/>
      <c r="X96" s="915"/>
      <c r="Y96" s="915"/>
      <c r="Z96" s="915"/>
      <c r="AA96" s="915"/>
      <c r="AB96" s="915"/>
      <c r="AC96" s="936"/>
      <c r="AD96" s="1037"/>
      <c r="AE96" s="923"/>
      <c r="AF96" s="915"/>
      <c r="AG96" s="915"/>
      <c r="AH96" s="587"/>
      <c r="AI96" s="588"/>
      <c r="AJ96" s="588"/>
      <c r="AK96" s="588"/>
      <c r="AL96" s="588"/>
      <c r="AM96" s="588"/>
      <c r="AN96" s="588"/>
      <c r="AO96" s="588"/>
      <c r="AP96" s="588"/>
      <c r="AQ96" s="589"/>
    </row>
    <row r="97" spans="2:43" ht="20">
      <c r="B97" s="116"/>
      <c r="C97" s="1037"/>
      <c r="D97" s="1037"/>
      <c r="E97" s="1037"/>
      <c r="F97" s="915"/>
      <c r="G97" s="915"/>
      <c r="H97" s="915"/>
      <c r="I97" s="915"/>
      <c r="J97" s="915"/>
      <c r="K97" s="915"/>
      <c r="L97" s="915"/>
      <c r="M97" s="915"/>
      <c r="N97" s="915"/>
      <c r="O97" s="915"/>
      <c r="P97" s="915"/>
      <c r="Q97" s="915"/>
      <c r="R97" s="915"/>
      <c r="S97" s="915"/>
      <c r="T97" s="915"/>
      <c r="U97" s="915"/>
      <c r="V97" s="915"/>
      <c r="W97" s="915"/>
      <c r="X97" s="915"/>
      <c r="Y97" s="915"/>
      <c r="Z97" s="915"/>
      <c r="AA97" s="915"/>
      <c r="AB97" s="915"/>
      <c r="AC97" s="915"/>
      <c r="AD97" s="1037"/>
      <c r="AE97" s="915"/>
      <c r="AF97" s="915"/>
      <c r="AG97" s="915"/>
      <c r="AH97" s="1215" t="str">
        <f>INPUT!$M$13</f>
        <v>Ulfa Hidayah,SE</v>
      </c>
      <c r="AI97" s="1216"/>
      <c r="AJ97" s="1216"/>
      <c r="AK97" s="1216"/>
      <c r="AL97" s="1216"/>
      <c r="AM97" s="1216"/>
      <c r="AN97" s="1216"/>
      <c r="AO97" s="1216"/>
      <c r="AP97" s="1216"/>
      <c r="AQ97" s="1217"/>
    </row>
    <row r="98" spans="2:43" ht="21" thickBot="1">
      <c r="B98" s="116"/>
      <c r="C98" s="1037"/>
      <c r="D98" s="1037"/>
      <c r="E98" s="1037"/>
      <c r="F98" s="915"/>
      <c r="G98" s="915"/>
      <c r="H98" s="915"/>
      <c r="I98" s="915"/>
      <c r="J98" s="915"/>
      <c r="K98" s="915"/>
      <c r="L98" s="915"/>
      <c r="M98" s="915"/>
      <c r="N98" s="925"/>
      <c r="O98" s="926"/>
      <c r="P98" s="926"/>
      <c r="Q98" s="926"/>
      <c r="R98" s="932"/>
      <c r="S98" s="933"/>
      <c r="T98" s="926"/>
      <c r="U98" s="915"/>
      <c r="V98" s="915"/>
      <c r="W98" s="915"/>
      <c r="X98" s="915"/>
      <c r="Y98" s="915"/>
      <c r="Z98" s="915"/>
      <c r="AA98" s="915"/>
      <c r="AB98" s="915"/>
      <c r="AC98" s="915"/>
      <c r="AD98" s="1037"/>
      <c r="AE98" s="915"/>
      <c r="AF98" s="915"/>
      <c r="AG98" s="915"/>
      <c r="AH98" s="1218"/>
      <c r="AI98" s="1219"/>
      <c r="AJ98" s="1219"/>
      <c r="AK98" s="1219"/>
      <c r="AL98" s="1219"/>
      <c r="AM98" s="1219"/>
      <c r="AN98" s="1220"/>
      <c r="AO98" s="1220"/>
      <c r="AP98" s="1220"/>
      <c r="AQ98" s="1221"/>
    </row>
    <row r="99" spans="2:43" ht="15" thickBot="1">
      <c r="B99" s="937"/>
      <c r="C99" s="121"/>
      <c r="D99" s="121"/>
      <c r="E99" s="121"/>
      <c r="F99" s="121"/>
      <c r="G99" s="927"/>
      <c r="H99" s="927"/>
      <c r="I99" s="927"/>
      <c r="J99" s="927"/>
      <c r="K99" s="1222"/>
      <c r="L99" s="1222"/>
      <c r="M99" s="927"/>
      <c r="N99" s="927"/>
      <c r="O99" s="927"/>
      <c r="P99" s="927"/>
      <c r="Q99" s="927"/>
      <c r="R99" s="927"/>
      <c r="S99" s="927"/>
      <c r="T99" s="927"/>
      <c r="U99" s="927"/>
      <c r="V99" s="927"/>
      <c r="W99" s="927"/>
      <c r="X99" s="927"/>
      <c r="Y99" s="927"/>
      <c r="Z99" s="927"/>
      <c r="AA99" s="927"/>
      <c r="AB99" s="927"/>
      <c r="AC99" s="927"/>
      <c r="AD99" s="927"/>
      <c r="AE99" s="927"/>
      <c r="AF99" s="927"/>
      <c r="AG99" s="927"/>
      <c r="AH99" s="1206" t="s">
        <v>243</v>
      </c>
      <c r="AI99" s="1207"/>
      <c r="AJ99" s="1207"/>
      <c r="AK99" s="1207"/>
      <c r="AL99" s="1207"/>
      <c r="AM99" s="1207"/>
      <c r="AN99" s="1223"/>
      <c r="AO99" s="1223"/>
      <c r="AP99" s="1223"/>
      <c r="AQ99" s="1224"/>
    </row>
    <row r="100" spans="2:43" ht="14" thickBot="1"/>
    <row r="101" spans="2:43">
      <c r="B101" s="114"/>
      <c r="C101" s="115"/>
      <c r="D101" s="115"/>
      <c r="E101" s="115"/>
      <c r="F101" s="115"/>
      <c r="G101" s="115"/>
      <c r="H101" s="115"/>
      <c r="I101" s="115"/>
      <c r="J101" s="115"/>
      <c r="K101" s="115"/>
      <c r="L101" s="115"/>
      <c r="M101" s="115"/>
      <c r="N101" s="115"/>
      <c r="O101" s="122"/>
      <c r="P101" s="115"/>
      <c r="Q101" s="115"/>
      <c r="R101" s="115"/>
      <c r="S101" s="115"/>
      <c r="T101" s="115"/>
      <c r="U101" s="115"/>
      <c r="V101" s="115"/>
      <c r="W101" s="115"/>
      <c r="X101" s="115"/>
      <c r="Y101" s="115"/>
      <c r="Z101" s="115"/>
      <c r="AA101" s="115"/>
      <c r="AB101" s="115"/>
      <c r="AC101" s="115"/>
      <c r="AD101" s="115"/>
      <c r="AE101" s="115"/>
      <c r="AF101" s="115"/>
      <c r="AG101" s="115"/>
      <c r="AH101" s="124"/>
      <c r="AI101" s="125"/>
      <c r="AJ101" s="125"/>
      <c r="AK101" s="125"/>
      <c r="AL101" s="125"/>
      <c r="AM101" s="125"/>
      <c r="AN101" s="125"/>
      <c r="AO101" s="125"/>
      <c r="AP101" s="125"/>
      <c r="AQ101" s="127"/>
    </row>
    <row r="102" spans="2:43" ht="20">
      <c r="B102" s="116"/>
      <c r="C102" s="1037"/>
      <c r="D102" s="117"/>
      <c r="E102" s="1037"/>
      <c r="F102" s="118"/>
      <c r="G102" s="915"/>
      <c r="H102" s="915"/>
      <c r="I102" s="915"/>
      <c r="J102" s="915"/>
      <c r="K102" s="915"/>
      <c r="L102" s="915"/>
      <c r="M102" s="915"/>
      <c r="N102" s="915"/>
      <c r="O102" s="915"/>
      <c r="P102" s="915"/>
      <c r="Q102" s="915"/>
      <c r="R102" s="915"/>
      <c r="S102" s="915"/>
      <c r="T102" s="915"/>
      <c r="U102" s="915"/>
      <c r="V102" s="915"/>
      <c r="W102" s="915"/>
      <c r="X102" s="915"/>
      <c r="Y102" s="915"/>
      <c r="Z102" s="916"/>
      <c r="AA102" s="915"/>
      <c r="AB102" s="915"/>
      <c r="AC102" s="915"/>
      <c r="AD102" s="915"/>
      <c r="AE102" s="915"/>
      <c r="AF102" s="915"/>
      <c r="AG102" s="915"/>
      <c r="AH102" s="126"/>
      <c r="AI102" s="123"/>
      <c r="AJ102" s="123"/>
      <c r="AK102" s="123"/>
      <c r="AL102" s="123"/>
      <c r="AM102" s="123"/>
      <c r="AN102" s="123"/>
      <c r="AO102" s="123"/>
      <c r="AP102" s="123"/>
      <c r="AQ102" s="128"/>
    </row>
    <row r="103" spans="2:43" ht="21" thickBot="1">
      <c r="B103" s="116"/>
      <c r="C103" s="1037"/>
      <c r="D103" s="1037"/>
      <c r="E103" s="1037"/>
      <c r="F103" s="915"/>
      <c r="G103" s="915"/>
      <c r="H103" s="915"/>
      <c r="I103" s="915"/>
      <c r="J103" s="915"/>
      <c r="K103" s="915"/>
      <c r="L103" s="915"/>
      <c r="M103" s="915"/>
      <c r="N103" s="915"/>
      <c r="O103" s="915"/>
      <c r="P103" s="915"/>
      <c r="Q103" s="915"/>
      <c r="R103" s="915"/>
      <c r="S103" s="915"/>
      <c r="T103" s="915"/>
      <c r="U103" s="915"/>
      <c r="V103" s="915"/>
      <c r="W103" s="915"/>
      <c r="X103" s="915"/>
      <c r="Y103" s="915"/>
      <c r="Z103" s="915"/>
      <c r="AA103" s="915"/>
      <c r="AB103" s="915"/>
      <c r="AC103" s="915"/>
      <c r="AD103" s="1037"/>
      <c r="AE103" s="915"/>
      <c r="AF103" s="915"/>
      <c r="AG103" s="915"/>
      <c r="AH103" s="126"/>
      <c r="AI103" s="123"/>
      <c r="AJ103" s="123"/>
      <c r="AK103" s="123"/>
      <c r="AL103" s="123"/>
      <c r="AM103" s="123"/>
      <c r="AN103" s="129"/>
      <c r="AO103" s="129"/>
      <c r="AP103" s="129"/>
      <c r="AQ103" s="934"/>
    </row>
    <row r="104" spans="2:43" ht="21" thickBot="1">
      <c r="B104" s="116"/>
      <c r="C104" s="1037"/>
      <c r="D104" s="1037"/>
      <c r="E104" s="1037"/>
      <c r="F104" s="915"/>
      <c r="G104" s="915"/>
      <c r="H104" s="915"/>
      <c r="I104" s="915"/>
      <c r="J104" s="915"/>
      <c r="K104" s="915"/>
      <c r="L104" s="915"/>
      <c r="M104" s="915"/>
      <c r="N104" s="915"/>
      <c r="O104" s="915"/>
      <c r="P104" s="915"/>
      <c r="Q104" s="915"/>
      <c r="R104" s="915"/>
      <c r="S104" s="915"/>
      <c r="T104" s="915"/>
      <c r="U104" s="915"/>
      <c r="V104" s="915"/>
      <c r="W104" s="915"/>
      <c r="X104" s="915"/>
      <c r="Y104" s="915"/>
      <c r="Z104" s="915"/>
      <c r="AA104" s="915"/>
      <c r="AB104" s="915"/>
      <c r="AC104" s="915"/>
      <c r="AD104" s="1037"/>
      <c r="AE104" s="915"/>
      <c r="AF104" s="915"/>
      <c r="AG104" s="915"/>
      <c r="AH104" s="1240" t="str">
        <f>INPUT!C105&amp;" "&amp;INPUT!M105</f>
        <v xml:space="preserve"> </v>
      </c>
      <c r="AI104" s="1241"/>
      <c r="AJ104" s="1241"/>
      <c r="AK104" s="1241"/>
      <c r="AL104" s="1241"/>
      <c r="AM104" s="1241"/>
      <c r="AN104" s="1223"/>
      <c r="AO104" s="1223"/>
      <c r="AP104" s="1223"/>
      <c r="AQ104" s="1224"/>
    </row>
    <row r="105" spans="2:43" ht="22" thickBot="1">
      <c r="B105" s="116"/>
      <c r="C105" s="1037"/>
      <c r="D105" s="1037"/>
      <c r="E105" s="118" t="s">
        <v>695</v>
      </c>
      <c r="F105" s="935"/>
      <c r="G105" s="935"/>
      <c r="H105" s="935"/>
      <c r="I105" s="935"/>
      <c r="J105" s="935"/>
      <c r="K105" s="935"/>
      <c r="L105" s="935"/>
      <c r="M105" s="935"/>
      <c r="N105" s="935"/>
      <c r="O105" s="935"/>
      <c r="P105" s="935"/>
      <c r="Q105" s="935"/>
      <c r="R105" s="935"/>
      <c r="S105" s="935"/>
      <c r="T105" s="935"/>
      <c r="U105" s="935"/>
      <c r="V105" s="935"/>
      <c r="W105" s="935"/>
      <c r="X105" s="935"/>
      <c r="Y105" s="935"/>
      <c r="Z105" s="935"/>
      <c r="AA105" s="935"/>
      <c r="AB105" s="935"/>
      <c r="AC105" s="915"/>
      <c r="AD105" s="1037"/>
      <c r="AE105" s="915"/>
      <c r="AF105" s="915"/>
      <c r="AG105" s="915"/>
      <c r="AH105" s="1240" t="str">
        <f>INPUT!$C$7&amp;" "&amp;INPUT!$M$7</f>
        <v>Kabupaten Monokwari</v>
      </c>
      <c r="AI105" s="1241"/>
      <c r="AJ105" s="1241"/>
      <c r="AK105" s="1241"/>
      <c r="AL105" s="1241"/>
      <c r="AM105" s="1241"/>
      <c r="AN105" s="1223"/>
      <c r="AO105" s="1223"/>
      <c r="AP105" s="1223"/>
      <c r="AQ105" s="1224"/>
    </row>
    <row r="106" spans="2:43" ht="22" thickBot="1">
      <c r="B106" s="116"/>
      <c r="C106" s="1037"/>
      <c r="D106" s="1037"/>
      <c r="E106" s="119"/>
      <c r="F106" s="935"/>
      <c r="G106" s="935"/>
      <c r="H106" s="935"/>
      <c r="I106" s="935"/>
      <c r="J106" s="935"/>
      <c r="K106" s="935"/>
      <c r="L106" s="935"/>
      <c r="M106" s="935"/>
      <c r="N106" s="935"/>
      <c r="O106" s="935"/>
      <c r="P106" s="935"/>
      <c r="Q106" s="935"/>
      <c r="R106" s="935"/>
      <c r="S106" s="935"/>
      <c r="T106" s="935"/>
      <c r="U106" s="935"/>
      <c r="V106" s="935"/>
      <c r="W106" s="935"/>
      <c r="X106" s="935"/>
      <c r="Y106" s="935"/>
      <c r="Z106" s="935"/>
      <c r="AA106" s="935"/>
      <c r="AB106" s="935"/>
      <c r="AC106" s="915"/>
      <c r="AD106" s="1037"/>
      <c r="AE106" s="915"/>
      <c r="AF106" s="915"/>
      <c r="AG106" s="915"/>
      <c r="AH106" s="1240" t="str">
        <f>INPUT!$C$8&amp;" "&amp;INPUT!$M$8</f>
        <v>Kecamatan aaaaa</v>
      </c>
      <c r="AI106" s="1241"/>
      <c r="AJ106" s="1241"/>
      <c r="AK106" s="1241"/>
      <c r="AL106" s="1241"/>
      <c r="AM106" s="1241"/>
      <c r="AN106" s="1242"/>
      <c r="AO106" s="1242"/>
      <c r="AP106" s="1242"/>
      <c r="AQ106" s="1243"/>
    </row>
    <row r="107" spans="2:43" ht="21">
      <c r="B107" s="116"/>
      <c r="C107" s="1037"/>
      <c r="D107" s="1037"/>
      <c r="E107" s="1037"/>
      <c r="F107" s="935"/>
      <c r="G107" s="935"/>
      <c r="H107" s="935"/>
      <c r="I107" s="935"/>
      <c r="J107" s="935"/>
      <c r="K107" s="935"/>
      <c r="L107" s="935"/>
      <c r="M107" s="935"/>
      <c r="N107" s="935"/>
      <c r="O107" s="935"/>
      <c r="P107" s="935"/>
      <c r="Q107" s="935"/>
      <c r="R107" s="935"/>
      <c r="S107" s="935"/>
      <c r="T107" s="935"/>
      <c r="U107" s="935"/>
      <c r="V107" s="935"/>
      <c r="W107" s="935"/>
      <c r="X107" s="935"/>
      <c r="Y107" s="935"/>
      <c r="Z107" s="935"/>
      <c r="AA107" s="935"/>
      <c r="AB107" s="935"/>
      <c r="AC107" s="915"/>
      <c r="AD107" s="1037"/>
      <c r="AE107" s="915"/>
      <c r="AF107" s="915"/>
      <c r="AG107" s="915"/>
      <c r="AH107" s="1225" t="s">
        <v>236</v>
      </c>
      <c r="AI107" s="1226"/>
      <c r="AJ107" s="1226"/>
      <c r="AK107" s="1226"/>
      <c r="AL107" s="1226"/>
      <c r="AM107" s="1226"/>
      <c r="AN107" s="1244"/>
      <c r="AO107" s="1244"/>
      <c r="AP107" s="1244"/>
      <c r="AQ107" s="1245"/>
    </row>
    <row r="108" spans="2:43" ht="22" thickBot="1">
      <c r="B108" s="116"/>
      <c r="C108" s="1037"/>
      <c r="D108" s="1037"/>
      <c r="E108" s="1037"/>
      <c r="F108" s="935"/>
      <c r="G108" s="935"/>
      <c r="H108" s="935"/>
      <c r="I108" s="935"/>
      <c r="J108" s="935"/>
      <c r="K108" s="935"/>
      <c r="L108" s="935"/>
      <c r="M108" s="935"/>
      <c r="N108" s="935"/>
      <c r="O108" s="935"/>
      <c r="P108" s="935"/>
      <c r="Q108" s="935"/>
      <c r="R108" s="1116"/>
      <c r="S108" s="1116"/>
      <c r="T108" s="1116"/>
      <c r="U108" s="1116"/>
      <c r="V108" s="935"/>
      <c r="W108" s="935"/>
      <c r="X108" s="935"/>
      <c r="Y108" s="935"/>
      <c r="Z108" s="935"/>
      <c r="AA108" s="1111"/>
      <c r="AB108" s="1112"/>
      <c r="AC108" s="1114"/>
      <c r="AD108" s="1111"/>
      <c r="AE108" s="915"/>
      <c r="AF108" s="915"/>
      <c r="AG108" s="915"/>
      <c r="AH108" s="1228" t="str">
        <f>INPUT!$M$9</f>
        <v>bbb</v>
      </c>
      <c r="AI108" s="1229"/>
      <c r="AJ108" s="1229"/>
      <c r="AK108" s="1229"/>
      <c r="AL108" s="1229"/>
      <c r="AM108" s="1229"/>
      <c r="AN108" s="1229"/>
      <c r="AO108" s="1229"/>
      <c r="AP108" s="1229"/>
      <c r="AQ108" s="1230"/>
    </row>
    <row r="109" spans="2:43" ht="21">
      <c r="B109" s="116"/>
      <c r="C109" s="1037"/>
      <c r="D109" s="1037"/>
      <c r="E109" s="1037"/>
      <c r="F109" s="935"/>
      <c r="G109" s="935"/>
      <c r="H109" s="935"/>
      <c r="I109" s="935"/>
      <c r="J109" s="935"/>
      <c r="K109" s="935"/>
      <c r="L109" s="935"/>
      <c r="M109" s="935"/>
      <c r="N109" s="935"/>
      <c r="O109" s="935"/>
      <c r="P109" s="935"/>
      <c r="Q109" s="935"/>
      <c r="R109" s="1116"/>
      <c r="S109" s="1260">
        <f>'BRONJONG 2'!$AA$38*100</f>
        <v>800</v>
      </c>
      <c r="T109" s="1260"/>
      <c r="U109" s="1111" t="s">
        <v>696</v>
      </c>
      <c r="V109" s="935"/>
      <c r="W109" s="935"/>
      <c r="X109" s="935"/>
      <c r="Y109" s="935"/>
      <c r="Z109" s="935"/>
      <c r="AA109" s="1111"/>
      <c r="AB109" s="1112"/>
      <c r="AC109" s="1114"/>
      <c r="AD109" s="1111"/>
      <c r="AE109" s="915"/>
      <c r="AF109" s="915"/>
      <c r="AG109" s="915"/>
      <c r="AH109" s="1225" t="s">
        <v>237</v>
      </c>
      <c r="AI109" s="1226"/>
      <c r="AJ109" s="1226"/>
      <c r="AK109" s="1226"/>
      <c r="AL109" s="1226"/>
      <c r="AM109" s="1226"/>
      <c r="AN109" s="1244"/>
      <c r="AO109" s="1244"/>
      <c r="AP109" s="1244"/>
      <c r="AQ109" s="1245"/>
    </row>
    <row r="110" spans="2:43" ht="22" thickBot="1">
      <c r="B110" s="116"/>
      <c r="C110" s="1037"/>
      <c r="D110" s="1037"/>
      <c r="E110" s="1037"/>
      <c r="F110" s="935"/>
      <c r="G110" s="935"/>
      <c r="H110" s="935"/>
      <c r="I110" s="935"/>
      <c r="J110" s="935"/>
      <c r="K110" s="935"/>
      <c r="L110" s="935"/>
      <c r="M110" s="935"/>
      <c r="N110" s="935"/>
      <c r="O110" s="935"/>
      <c r="P110" s="935"/>
      <c r="Q110" s="935"/>
      <c r="R110" s="935"/>
      <c r="S110" s="935"/>
      <c r="T110" s="935"/>
      <c r="U110" s="935"/>
      <c r="V110" s="935"/>
      <c r="W110" s="935"/>
      <c r="X110" s="935"/>
      <c r="Y110" s="935"/>
      <c r="Z110" s="935"/>
      <c r="AA110" s="1111"/>
      <c r="AB110" s="1112"/>
      <c r="AC110" s="1114"/>
      <c r="AD110" s="1111"/>
      <c r="AE110" s="915"/>
      <c r="AF110" s="915"/>
      <c r="AG110" s="915"/>
      <c r="AH110" s="1228" t="str">
        <f>INPUT!$M$19</f>
        <v>Rumah Sehat</v>
      </c>
      <c r="AI110" s="1229"/>
      <c r="AJ110" s="1229"/>
      <c r="AK110" s="1229"/>
      <c r="AL110" s="1229"/>
      <c r="AM110" s="1229"/>
      <c r="AN110" s="1220"/>
      <c r="AO110" s="1220"/>
      <c r="AP110" s="1220"/>
      <c r="AQ110" s="1221"/>
    </row>
    <row r="111" spans="2:43" ht="21">
      <c r="B111" s="116"/>
      <c r="C111" s="1037"/>
      <c r="D111" s="1037"/>
      <c r="E111" s="1037"/>
      <c r="F111" s="935"/>
      <c r="G111" s="935"/>
      <c r="H111" s="935"/>
      <c r="I111" s="935"/>
      <c r="J111" s="935"/>
      <c r="K111" s="935"/>
      <c r="L111" s="935"/>
      <c r="M111" s="935"/>
      <c r="N111" s="935"/>
      <c r="O111" s="935"/>
      <c r="P111" s="935"/>
      <c r="Q111" s="935"/>
      <c r="R111" s="935"/>
      <c r="S111" s="935"/>
      <c r="T111" s="935"/>
      <c r="U111" s="935"/>
      <c r="V111" s="935"/>
      <c r="W111" s="935"/>
      <c r="X111" s="935"/>
      <c r="Y111" s="935"/>
      <c r="Z111" s="935"/>
      <c r="AA111" s="1111"/>
      <c r="AB111" s="1112"/>
      <c r="AC111" s="1114"/>
      <c r="AD111" s="1111"/>
      <c r="AE111" s="915"/>
      <c r="AF111" s="915"/>
      <c r="AG111" s="915"/>
      <c r="AH111" s="1225" t="s">
        <v>127</v>
      </c>
      <c r="AI111" s="1226"/>
      <c r="AJ111" s="1226"/>
      <c r="AK111" s="1226"/>
      <c r="AL111" s="1226"/>
      <c r="AM111" s="1226"/>
      <c r="AN111" s="1226"/>
      <c r="AO111" s="1226"/>
      <c r="AP111" s="1226"/>
      <c r="AQ111" s="1227"/>
    </row>
    <row r="112" spans="2:43" ht="22" thickBot="1">
      <c r="B112" s="116"/>
      <c r="C112" s="1037"/>
      <c r="D112" s="1037"/>
      <c r="E112" s="1037"/>
      <c r="F112" s="935"/>
      <c r="G112" s="935"/>
      <c r="H112" s="935"/>
      <c r="I112" s="935"/>
      <c r="J112" s="935"/>
      <c r="K112" s="935"/>
      <c r="L112" s="935"/>
      <c r="M112" s="935"/>
      <c r="N112" s="935"/>
      <c r="O112" s="935"/>
      <c r="P112" s="935"/>
      <c r="Q112" s="935"/>
      <c r="R112" s="935"/>
      <c r="S112" s="935"/>
      <c r="T112" s="935"/>
      <c r="U112" s="935"/>
      <c r="V112" s="935"/>
      <c r="W112" s="935"/>
      <c r="X112" s="935"/>
      <c r="Y112" s="935"/>
      <c r="Z112" s="935"/>
      <c r="AA112" s="1115"/>
      <c r="AB112" s="1112"/>
      <c r="AC112" s="1114"/>
      <c r="AD112" s="1111"/>
      <c r="AE112" s="915"/>
      <c r="AF112" s="915"/>
      <c r="AG112" s="915"/>
      <c r="AH112" s="1228" t="str">
        <f>INPUT!$M$10</f>
        <v>Dusun…</v>
      </c>
      <c r="AI112" s="1229"/>
      <c r="AJ112" s="1229"/>
      <c r="AK112" s="1229"/>
      <c r="AL112" s="1229"/>
      <c r="AM112" s="1229"/>
      <c r="AN112" s="1229"/>
      <c r="AO112" s="1229"/>
      <c r="AP112" s="1229"/>
      <c r="AQ112" s="1230"/>
    </row>
    <row r="113" spans="2:43" ht="21">
      <c r="B113" s="116"/>
      <c r="C113" s="1037"/>
      <c r="D113" s="1037"/>
      <c r="E113" s="1037"/>
      <c r="F113" s="935"/>
      <c r="G113" s="935"/>
      <c r="H113" s="935"/>
      <c r="I113" s="935"/>
      <c r="J113" s="935"/>
      <c r="K113" s="935"/>
      <c r="L113" s="935"/>
      <c r="M113" s="935"/>
      <c r="N113" s="935"/>
      <c r="O113" s="935"/>
      <c r="P113" s="935"/>
      <c r="Q113" s="935"/>
      <c r="R113" s="935"/>
      <c r="S113" s="935"/>
      <c r="T113" s="935"/>
      <c r="U113" s="935"/>
      <c r="V113" s="935"/>
      <c r="W113" s="935"/>
      <c r="X113" s="935"/>
      <c r="Y113" s="935"/>
      <c r="Z113" s="935"/>
      <c r="AA113" s="935"/>
      <c r="AB113" s="935"/>
      <c r="AC113" s="915"/>
      <c r="AD113" s="1037"/>
      <c r="AE113" s="915"/>
      <c r="AF113" s="915"/>
      <c r="AG113" s="915"/>
      <c r="AH113" s="1225" t="s">
        <v>238</v>
      </c>
      <c r="AI113" s="1226"/>
      <c r="AJ113" s="1226"/>
      <c r="AK113" s="1226"/>
      <c r="AL113" s="1226"/>
      <c r="AM113" s="1226"/>
      <c r="AN113" s="1231"/>
      <c r="AO113" s="1231"/>
      <c r="AP113" s="1231"/>
      <c r="AQ113" s="1232"/>
    </row>
    <row r="114" spans="2:43" ht="22" thickBot="1">
      <c r="B114" s="116"/>
      <c r="C114" s="1037"/>
      <c r="D114" s="1037"/>
      <c r="E114" s="1037"/>
      <c r="F114" s="935"/>
      <c r="G114" s="935"/>
      <c r="H114" s="935"/>
      <c r="I114" s="935"/>
      <c r="J114" s="935"/>
      <c r="K114" s="935"/>
      <c r="L114" s="935"/>
      <c r="M114" s="935"/>
      <c r="N114" s="935"/>
      <c r="O114" s="935"/>
      <c r="P114" s="935"/>
      <c r="Q114" s="935"/>
      <c r="R114" s="935"/>
      <c r="S114" s="935"/>
      <c r="T114" s="935"/>
      <c r="U114" s="935"/>
      <c r="V114" s="935"/>
      <c r="W114" s="935"/>
      <c r="X114" s="935"/>
      <c r="Y114" s="935"/>
      <c r="Z114" s="935"/>
      <c r="AA114" s="935"/>
      <c r="AB114" s="935"/>
      <c r="AC114" s="915"/>
      <c r="AD114" s="1037"/>
      <c r="AE114" s="915"/>
      <c r="AF114" s="915"/>
      <c r="AG114" s="915"/>
      <c r="AH114" s="1233" t="s">
        <v>615</v>
      </c>
      <c r="AI114" s="1234"/>
      <c r="AJ114" s="1234"/>
      <c r="AK114" s="1234"/>
      <c r="AL114" s="1234"/>
      <c r="AM114" s="1234"/>
      <c r="AN114" s="1235"/>
      <c r="AO114" s="1235"/>
      <c r="AP114" s="1235"/>
      <c r="AQ114" s="1236"/>
    </row>
    <row r="115" spans="2:43" ht="22" thickBot="1">
      <c r="B115" s="116"/>
      <c r="C115" s="1037"/>
      <c r="D115" s="1037"/>
      <c r="E115" s="1037"/>
      <c r="F115" s="935"/>
      <c r="G115" s="935"/>
      <c r="H115" s="935"/>
      <c r="I115" s="935"/>
      <c r="J115" s="935"/>
      <c r="K115" s="935"/>
      <c r="L115" s="935"/>
      <c r="M115" s="935"/>
      <c r="N115" s="935"/>
      <c r="O115" s="935"/>
      <c r="P115" s="935"/>
      <c r="Q115" s="935"/>
      <c r="R115" s="935"/>
      <c r="S115" s="935"/>
      <c r="T115" s="935"/>
      <c r="U115" s="935"/>
      <c r="V115" s="935"/>
      <c r="W115" s="935"/>
      <c r="X115" s="935"/>
      <c r="Y115" s="935"/>
      <c r="Z115" s="935"/>
      <c r="AA115" s="935"/>
      <c r="AB115" s="935"/>
      <c r="AC115" s="915"/>
      <c r="AD115" s="1037"/>
      <c r="AE115" s="915"/>
      <c r="AF115" s="915"/>
      <c r="AG115" s="915"/>
      <c r="AH115" s="1206" t="s">
        <v>239</v>
      </c>
      <c r="AI115" s="1207"/>
      <c r="AJ115" s="1207"/>
      <c r="AK115" s="1207"/>
      <c r="AL115" s="1207"/>
      <c r="AM115" s="1207"/>
      <c r="AN115" s="1207"/>
      <c r="AO115" s="1207"/>
      <c r="AP115" s="1207"/>
      <c r="AQ115" s="1208"/>
    </row>
    <row r="116" spans="2:43" ht="21">
      <c r="B116" s="116"/>
      <c r="C116" s="1037"/>
      <c r="D116" s="1037"/>
      <c r="E116" s="1037"/>
      <c r="F116" s="935"/>
      <c r="G116" s="935"/>
      <c r="H116" s="935"/>
      <c r="I116" s="935"/>
      <c r="J116" s="935"/>
      <c r="K116" s="935"/>
      <c r="L116" s="935"/>
      <c r="M116" s="935"/>
      <c r="N116" s="935"/>
      <c r="O116" s="935"/>
      <c r="P116" s="935"/>
      <c r="Q116" s="935"/>
      <c r="R116" s="935"/>
      <c r="S116" s="935"/>
      <c r="T116" s="935"/>
      <c r="U116" s="935"/>
      <c r="V116" s="935"/>
      <c r="W116" s="935"/>
      <c r="X116" s="935"/>
      <c r="Y116" s="935"/>
      <c r="Z116" s="935"/>
      <c r="AA116" s="935"/>
      <c r="AB116" s="935"/>
      <c r="AC116" s="915"/>
      <c r="AD116" s="1037"/>
      <c r="AE116" s="915"/>
      <c r="AF116" s="915"/>
      <c r="AG116" s="915"/>
      <c r="AH116" s="1209" t="s">
        <v>240</v>
      </c>
      <c r="AI116" s="1210"/>
      <c r="AJ116" s="1210"/>
      <c r="AK116" s="1210"/>
      <c r="AL116" s="1210"/>
      <c r="AM116" s="1209" t="s">
        <v>19</v>
      </c>
      <c r="AN116" s="1210"/>
      <c r="AO116" s="1210"/>
      <c r="AP116" s="1210"/>
      <c r="AQ116" s="1211"/>
    </row>
    <row r="117" spans="2:43" ht="21">
      <c r="B117" s="116"/>
      <c r="C117" s="1037"/>
      <c r="D117" s="1037"/>
      <c r="E117" s="1037"/>
      <c r="F117" s="935"/>
      <c r="G117" s="935"/>
      <c r="H117" s="935"/>
      <c r="I117" s="935"/>
      <c r="J117" s="935"/>
      <c r="K117" s="935"/>
      <c r="L117" s="935"/>
      <c r="M117" s="935"/>
      <c r="N117" s="935"/>
      <c r="O117" s="935"/>
      <c r="P117" s="935"/>
      <c r="Q117" s="935"/>
      <c r="R117" s="935"/>
      <c r="S117" s="935"/>
      <c r="T117" s="935"/>
      <c r="U117" s="935"/>
      <c r="V117" s="935"/>
      <c r="W117" s="935"/>
      <c r="X117" s="935"/>
      <c r="Y117" s="935"/>
      <c r="Z117" s="935"/>
      <c r="AA117" s="935"/>
      <c r="AB117" s="935"/>
      <c r="AC117" s="915"/>
      <c r="AD117" s="1037"/>
      <c r="AE117" s="915"/>
      <c r="AF117" s="915"/>
      <c r="AG117" s="915"/>
      <c r="AH117" s="587"/>
      <c r="AI117" s="588"/>
      <c r="AJ117" s="588"/>
      <c r="AK117" s="588"/>
      <c r="AL117" s="588"/>
      <c r="AM117" s="587"/>
      <c r="AN117" s="588"/>
      <c r="AO117" s="588"/>
      <c r="AP117" s="588"/>
      <c r="AQ117" s="589"/>
    </row>
    <row r="118" spans="2:43" ht="21">
      <c r="B118" s="116"/>
      <c r="C118" s="1037"/>
      <c r="D118" s="1037"/>
      <c r="E118" s="1037"/>
      <c r="F118" s="935"/>
      <c r="G118" s="935"/>
      <c r="H118" s="935"/>
      <c r="I118" s="935"/>
      <c r="J118" s="935"/>
      <c r="K118" s="935"/>
      <c r="L118" s="935"/>
      <c r="M118" s="935"/>
      <c r="N118" s="935"/>
      <c r="O118" s="935"/>
      <c r="P118" s="935"/>
      <c r="Q118" s="935"/>
      <c r="R118" s="935"/>
      <c r="S118" s="935"/>
      <c r="T118" s="935"/>
      <c r="U118" s="935"/>
      <c r="V118" s="935"/>
      <c r="W118" s="935"/>
      <c r="X118" s="935"/>
      <c r="Y118" s="935"/>
      <c r="Z118" s="935"/>
      <c r="AA118" s="935"/>
      <c r="AB118" s="935"/>
      <c r="AC118" s="915"/>
      <c r="AD118" s="1037"/>
      <c r="AE118" s="915"/>
      <c r="AF118" s="915"/>
      <c r="AG118" s="915"/>
      <c r="AH118" s="587"/>
      <c r="AI118" s="588"/>
      <c r="AJ118" s="588"/>
      <c r="AK118" s="588"/>
      <c r="AL118" s="588"/>
      <c r="AM118" s="587"/>
      <c r="AN118" s="588"/>
      <c r="AO118" s="588"/>
      <c r="AP118" s="588"/>
      <c r="AQ118" s="589"/>
    </row>
    <row r="119" spans="2:43" ht="22" thickBot="1">
      <c r="B119" s="120"/>
      <c r="C119" s="1037"/>
      <c r="D119" s="1037"/>
      <c r="E119" s="1037"/>
      <c r="F119" s="935"/>
      <c r="G119" s="935"/>
      <c r="H119" s="935"/>
      <c r="I119" s="935"/>
      <c r="J119" s="935"/>
      <c r="K119" s="935"/>
      <c r="L119" s="935"/>
      <c r="M119" s="935"/>
      <c r="N119" s="935"/>
      <c r="O119" s="935"/>
      <c r="P119" s="935"/>
      <c r="Q119" s="935"/>
      <c r="R119" s="935"/>
      <c r="S119" s="935"/>
      <c r="T119" s="935"/>
      <c r="U119" s="935"/>
      <c r="V119" s="935"/>
      <c r="W119" s="935"/>
      <c r="X119" s="935"/>
      <c r="Y119" s="935"/>
      <c r="Z119" s="935"/>
      <c r="AA119" s="935"/>
      <c r="AB119" s="935"/>
      <c r="AC119" s="915"/>
      <c r="AD119" s="1037"/>
      <c r="AE119" s="915"/>
      <c r="AF119" s="915"/>
      <c r="AG119" s="915"/>
      <c r="AH119" s="1237" t="str">
        <f>INPUT!$M$16</f>
        <v>Supriono</v>
      </c>
      <c r="AI119" s="1238"/>
      <c r="AJ119" s="1238"/>
      <c r="AK119" s="1238"/>
      <c r="AL119" s="1238"/>
      <c r="AM119" s="1237" t="str">
        <f>INPUT!$M$15</f>
        <v>Sujito</v>
      </c>
      <c r="AN119" s="1238"/>
      <c r="AO119" s="1238"/>
      <c r="AP119" s="1238"/>
      <c r="AQ119" s="1239"/>
    </row>
    <row r="120" spans="2:43" ht="22" thickBot="1">
      <c r="B120" s="116"/>
      <c r="C120" s="1037"/>
      <c r="D120" s="1037"/>
      <c r="E120" s="1037"/>
      <c r="F120" s="935"/>
      <c r="G120" s="935"/>
      <c r="H120" s="935"/>
      <c r="I120" s="935"/>
      <c r="J120" s="935"/>
      <c r="K120" s="935"/>
      <c r="L120" s="935"/>
      <c r="M120" s="935"/>
      <c r="N120" s="935"/>
      <c r="O120" s="935"/>
      <c r="P120" s="935"/>
      <c r="Q120" s="935"/>
      <c r="R120" s="935"/>
      <c r="S120" s="935"/>
      <c r="T120" s="935"/>
      <c r="U120" s="935"/>
      <c r="V120" s="935"/>
      <c r="W120" s="935"/>
      <c r="X120" s="935"/>
      <c r="Y120" s="935"/>
      <c r="Z120" s="935"/>
      <c r="AA120" s="935"/>
      <c r="AB120" s="935"/>
      <c r="AC120" s="915"/>
      <c r="AD120" s="1037"/>
      <c r="AE120" s="915"/>
      <c r="AF120" s="915"/>
      <c r="AG120" s="915"/>
      <c r="AH120" s="1206" t="s">
        <v>241</v>
      </c>
      <c r="AI120" s="1207"/>
      <c r="AJ120" s="1207"/>
      <c r="AK120" s="1207"/>
      <c r="AL120" s="1207"/>
      <c r="AM120" s="1207"/>
      <c r="AN120" s="1207"/>
      <c r="AO120" s="1207"/>
      <c r="AP120" s="1207"/>
      <c r="AQ120" s="1208"/>
    </row>
    <row r="121" spans="2:43" ht="20">
      <c r="B121" s="116"/>
      <c r="C121" s="1037"/>
      <c r="D121" s="1037"/>
      <c r="E121" s="1037"/>
      <c r="F121" s="915"/>
      <c r="G121" s="915"/>
      <c r="H121" s="915"/>
      <c r="I121" s="915"/>
      <c r="J121" s="915"/>
      <c r="K121" s="915"/>
      <c r="L121" s="915"/>
      <c r="M121" s="915"/>
      <c r="N121" s="915"/>
      <c r="O121" s="915"/>
      <c r="P121" s="915"/>
      <c r="Q121" s="915"/>
      <c r="R121" s="915"/>
      <c r="S121" s="915"/>
      <c r="T121" s="915"/>
      <c r="U121" s="915"/>
      <c r="V121" s="915"/>
      <c r="W121" s="915"/>
      <c r="X121" s="915"/>
      <c r="Y121" s="915"/>
      <c r="Z121" s="915"/>
      <c r="AA121" s="915"/>
      <c r="AB121" s="915"/>
      <c r="AC121" s="915"/>
      <c r="AD121" s="1037"/>
      <c r="AE121" s="915"/>
      <c r="AF121" s="915"/>
      <c r="AG121" s="915"/>
      <c r="AH121" s="1209" t="str">
        <f>INPUT!$C$14</f>
        <v>Tenaga Ahli Teknik</v>
      </c>
      <c r="AI121" s="1210"/>
      <c r="AJ121" s="1210"/>
      <c r="AK121" s="1210"/>
      <c r="AL121" s="1210"/>
      <c r="AM121" s="1210"/>
      <c r="AN121" s="1210"/>
      <c r="AO121" s="1210"/>
      <c r="AP121" s="1210"/>
      <c r="AQ121" s="1211"/>
    </row>
    <row r="122" spans="2:43" ht="20">
      <c r="B122" s="116"/>
      <c r="C122" s="1037"/>
      <c r="D122" s="1037"/>
      <c r="E122" s="119"/>
      <c r="F122" s="917"/>
      <c r="G122" s="918"/>
      <c r="H122" s="919"/>
      <c r="I122" s="915"/>
      <c r="J122" s="915"/>
      <c r="K122" s="915"/>
      <c r="L122" s="915"/>
      <c r="M122" s="915"/>
      <c r="N122" s="915"/>
      <c r="O122" s="915"/>
      <c r="P122" s="930"/>
      <c r="Q122" s="930"/>
      <c r="R122" s="915"/>
      <c r="S122" s="915"/>
      <c r="T122" s="915"/>
      <c r="U122" s="915"/>
      <c r="V122" s="915"/>
      <c r="W122" s="915"/>
      <c r="X122" s="919"/>
      <c r="Y122" s="918"/>
      <c r="Z122" s="917"/>
      <c r="AA122" s="917"/>
      <c r="AB122" s="915"/>
      <c r="AC122" s="915"/>
      <c r="AD122" s="1037"/>
      <c r="AE122" s="915"/>
      <c r="AF122" s="915"/>
      <c r="AG122" s="915"/>
      <c r="AH122" s="587"/>
      <c r="AI122" s="588"/>
      <c r="AJ122" s="588"/>
      <c r="AK122" s="588"/>
      <c r="AL122" s="588"/>
      <c r="AM122" s="588"/>
      <c r="AN122" s="588"/>
      <c r="AO122" s="588"/>
      <c r="AP122" s="588"/>
      <c r="AQ122" s="589"/>
    </row>
    <row r="123" spans="2:43" ht="20">
      <c r="B123" s="116"/>
      <c r="C123" s="1037"/>
      <c r="D123" s="1037"/>
      <c r="E123" s="1037"/>
      <c r="F123" s="915"/>
      <c r="G123" s="915"/>
      <c r="H123" s="915"/>
      <c r="I123" s="915"/>
      <c r="J123" s="915"/>
      <c r="K123" s="915"/>
      <c r="L123" s="915"/>
      <c r="M123" s="915"/>
      <c r="N123" s="915"/>
      <c r="O123" s="915"/>
      <c r="P123" s="930"/>
      <c r="Q123" s="930"/>
      <c r="R123" s="915"/>
      <c r="S123" s="915"/>
      <c r="T123" s="915"/>
      <c r="U123" s="915"/>
      <c r="V123" s="915"/>
      <c r="W123" s="915"/>
      <c r="X123" s="915"/>
      <c r="Y123" s="915"/>
      <c r="Z123" s="915"/>
      <c r="AA123" s="915"/>
      <c r="AB123" s="915"/>
      <c r="AC123" s="915"/>
      <c r="AD123" s="1037"/>
      <c r="AE123" s="915"/>
      <c r="AF123" s="915"/>
      <c r="AG123" s="915"/>
      <c r="AH123" s="587"/>
      <c r="AI123" s="588"/>
      <c r="AJ123" s="588"/>
      <c r="AK123" s="588"/>
      <c r="AL123" s="588"/>
      <c r="AM123" s="588"/>
      <c r="AN123" s="588"/>
      <c r="AO123" s="588"/>
      <c r="AP123" s="588"/>
      <c r="AQ123" s="589"/>
    </row>
    <row r="124" spans="2:43" ht="20">
      <c r="B124" s="116"/>
      <c r="C124" s="1037"/>
      <c r="D124" s="1037"/>
      <c r="E124" s="1037"/>
      <c r="F124" s="915"/>
      <c r="G124" s="915"/>
      <c r="H124" s="915"/>
      <c r="I124" s="920"/>
      <c r="J124" s="920"/>
      <c r="K124" s="920"/>
      <c r="L124" s="920"/>
      <c r="M124" s="920"/>
      <c r="N124" s="915"/>
      <c r="O124" s="915"/>
      <c r="P124" s="915"/>
      <c r="Q124" s="915"/>
      <c r="R124" s="920"/>
      <c r="S124" s="920"/>
      <c r="T124" s="920"/>
      <c r="U124" s="920"/>
      <c r="V124" s="920"/>
      <c r="W124" s="915"/>
      <c r="X124" s="915"/>
      <c r="Y124" s="915"/>
      <c r="Z124" s="915"/>
      <c r="AA124" s="915"/>
      <c r="AB124" s="915"/>
      <c r="AC124" s="915"/>
      <c r="AD124" s="1037"/>
      <c r="AE124" s="915"/>
      <c r="AF124" s="915"/>
      <c r="AG124" s="915"/>
      <c r="AH124" s="587"/>
      <c r="AI124" s="588"/>
      <c r="AJ124" s="588"/>
      <c r="AK124" s="588"/>
      <c r="AL124" s="588"/>
      <c r="AM124" s="588"/>
      <c r="AN124" s="588"/>
      <c r="AO124" s="588"/>
      <c r="AP124" s="588"/>
      <c r="AQ124" s="589"/>
    </row>
    <row r="125" spans="2:43" ht="21" thickBot="1">
      <c r="B125" s="116"/>
      <c r="C125" s="1037"/>
      <c r="D125" s="1037"/>
      <c r="E125" s="1037"/>
      <c r="F125" s="915"/>
      <c r="G125" s="915"/>
      <c r="H125" s="915"/>
      <c r="I125" s="915"/>
      <c r="J125" s="915"/>
      <c r="K125" s="915"/>
      <c r="L125" s="915"/>
      <c r="M125" s="915"/>
      <c r="N125" s="915"/>
      <c r="O125" s="915"/>
      <c r="P125" s="915"/>
      <c r="Q125" s="915"/>
      <c r="R125" s="915"/>
      <c r="S125" s="915"/>
      <c r="T125" s="915"/>
      <c r="U125" s="915"/>
      <c r="V125" s="915"/>
      <c r="W125" s="915"/>
      <c r="X125" s="915"/>
      <c r="Y125" s="915"/>
      <c r="Z125" s="915"/>
      <c r="AA125" s="915"/>
      <c r="AB125" s="915"/>
      <c r="AC125" s="915"/>
      <c r="AD125" s="1037"/>
      <c r="AE125" s="915"/>
      <c r="AF125" s="915"/>
      <c r="AG125" s="915"/>
      <c r="AH125" s="1212" t="s">
        <v>18</v>
      </c>
      <c r="AI125" s="1213"/>
      <c r="AJ125" s="1213"/>
      <c r="AK125" s="1213"/>
      <c r="AL125" s="1213"/>
      <c r="AM125" s="1213"/>
      <c r="AN125" s="1213"/>
      <c r="AO125" s="1213"/>
      <c r="AP125" s="1213"/>
      <c r="AQ125" s="1214"/>
    </row>
    <row r="126" spans="2:43" ht="21" thickBot="1">
      <c r="B126" s="116"/>
      <c r="C126" s="1037"/>
      <c r="D126" s="1037"/>
      <c r="E126" s="1037"/>
      <c r="F126" s="915"/>
      <c r="G126" s="1259">
        <f>AC46</f>
        <v>0.5</v>
      </c>
      <c r="H126" s="1259"/>
      <c r="I126" s="1113" t="s">
        <v>30</v>
      </c>
      <c r="J126" s="915"/>
      <c r="K126" s="921"/>
      <c r="L126" s="915"/>
      <c r="M126" s="915"/>
      <c r="N126" s="915"/>
      <c r="O126" s="915"/>
      <c r="P126" s="915"/>
      <c r="Q126" s="931"/>
      <c r="R126" s="931"/>
      <c r="S126" s="922"/>
      <c r="T126" s="922"/>
      <c r="U126" s="923"/>
      <c r="V126" s="915"/>
      <c r="W126" s="915"/>
      <c r="X126" s="915"/>
      <c r="Y126" s="915"/>
      <c r="Z126" s="915"/>
      <c r="AA126" s="915"/>
      <c r="AB126" s="915"/>
      <c r="AC126" s="915"/>
      <c r="AD126" s="1037"/>
      <c r="AE126" s="915"/>
      <c r="AF126" s="915"/>
      <c r="AG126" s="915"/>
      <c r="AH126" s="1206" t="s">
        <v>242</v>
      </c>
      <c r="AI126" s="1207"/>
      <c r="AJ126" s="1207"/>
      <c r="AK126" s="1207"/>
      <c r="AL126" s="1207"/>
      <c r="AM126" s="1207"/>
      <c r="AN126" s="1207"/>
      <c r="AO126" s="1207"/>
      <c r="AP126" s="1207"/>
      <c r="AQ126" s="1208"/>
    </row>
    <row r="127" spans="2:43" ht="20">
      <c r="B127" s="116"/>
      <c r="C127" s="1037"/>
      <c r="D127" s="1037"/>
      <c r="E127" s="1037"/>
      <c r="F127" s="915"/>
      <c r="G127" s="915"/>
      <c r="H127" s="915"/>
      <c r="I127" s="915"/>
      <c r="J127" s="915"/>
      <c r="K127" s="915"/>
      <c r="L127" s="915"/>
      <c r="M127" s="915"/>
      <c r="N127" s="915"/>
      <c r="O127" s="915"/>
      <c r="P127" s="924"/>
      <c r="Q127" s="915"/>
      <c r="R127" s="915"/>
      <c r="S127" s="915"/>
      <c r="T127" s="915"/>
      <c r="U127" s="915"/>
      <c r="V127" s="915"/>
      <c r="W127" s="915"/>
      <c r="X127" s="915"/>
      <c r="Y127" s="915"/>
      <c r="Z127" s="915"/>
      <c r="AA127" s="915"/>
      <c r="AB127" s="915"/>
      <c r="AC127" s="915"/>
      <c r="AD127" s="1037"/>
      <c r="AE127" s="915"/>
      <c r="AF127" s="915"/>
      <c r="AG127" s="915"/>
      <c r="AH127" s="1209" t="str">
        <f>INPUT!$C$13</f>
        <v>Kepala Desa</v>
      </c>
      <c r="AI127" s="1210"/>
      <c r="AJ127" s="1210"/>
      <c r="AK127" s="1210"/>
      <c r="AL127" s="1210"/>
      <c r="AM127" s="1210"/>
      <c r="AN127" s="1210"/>
      <c r="AO127" s="1210"/>
      <c r="AP127" s="1210"/>
      <c r="AQ127" s="1211"/>
    </row>
    <row r="128" spans="2:43" ht="20">
      <c r="B128" s="116"/>
      <c r="C128" s="1037"/>
      <c r="D128" s="1037"/>
      <c r="E128" s="1037"/>
      <c r="F128" s="915"/>
      <c r="G128" s="915"/>
      <c r="H128" s="915"/>
      <c r="I128" s="915"/>
      <c r="J128" s="915"/>
      <c r="K128" s="915"/>
      <c r="L128" s="915"/>
      <c r="M128" s="915"/>
      <c r="N128" s="915"/>
      <c r="O128" s="915"/>
      <c r="P128" s="915"/>
      <c r="Q128" s="915"/>
      <c r="R128" s="915"/>
      <c r="S128" s="915"/>
      <c r="T128" s="915"/>
      <c r="U128" s="915"/>
      <c r="V128" s="915"/>
      <c r="W128" s="915"/>
      <c r="X128" s="915"/>
      <c r="Y128" s="915"/>
      <c r="Z128" s="915"/>
      <c r="AA128" s="915"/>
      <c r="AB128" s="915"/>
      <c r="AC128" s="915"/>
      <c r="AD128" s="1037"/>
      <c r="AE128" s="915"/>
      <c r="AF128" s="915"/>
      <c r="AG128" s="915"/>
      <c r="AH128" s="587"/>
      <c r="AI128" s="588"/>
      <c r="AJ128" s="588"/>
      <c r="AK128" s="588"/>
      <c r="AL128" s="588"/>
      <c r="AM128" s="588"/>
      <c r="AN128" s="588"/>
      <c r="AO128" s="588"/>
      <c r="AP128" s="588"/>
      <c r="AQ128" s="589"/>
    </row>
    <row r="129" spans="2:43" ht="20">
      <c r="B129" s="116"/>
      <c r="C129" s="1037"/>
      <c r="D129" s="1037"/>
      <c r="E129" s="1037"/>
      <c r="F129" s="915"/>
      <c r="G129" s="915"/>
      <c r="H129" s="915"/>
      <c r="I129" s="915"/>
      <c r="J129" s="915"/>
      <c r="K129" s="915"/>
      <c r="L129" s="915"/>
      <c r="M129" s="915"/>
      <c r="N129" s="915"/>
      <c r="O129" s="915"/>
      <c r="P129" s="915"/>
      <c r="Q129" s="915"/>
      <c r="R129" s="915"/>
      <c r="S129" s="915"/>
      <c r="T129" s="915"/>
      <c r="U129" s="915"/>
      <c r="V129" s="915"/>
      <c r="W129" s="915"/>
      <c r="X129" s="915"/>
      <c r="Y129" s="915"/>
      <c r="Z129" s="915"/>
      <c r="AA129" s="915"/>
      <c r="AB129" s="915"/>
      <c r="AC129" s="936"/>
      <c r="AD129" s="1037"/>
      <c r="AE129" s="923"/>
      <c r="AF129" s="915"/>
      <c r="AG129" s="915"/>
      <c r="AH129" s="587"/>
      <c r="AI129" s="588"/>
      <c r="AJ129" s="588"/>
      <c r="AK129" s="588"/>
      <c r="AL129" s="588"/>
      <c r="AM129" s="588"/>
      <c r="AN129" s="588"/>
      <c r="AO129" s="588"/>
      <c r="AP129" s="588"/>
      <c r="AQ129" s="589"/>
    </row>
    <row r="130" spans="2:43" ht="20">
      <c r="B130" s="116"/>
      <c r="C130" s="1037"/>
      <c r="D130" s="1037"/>
      <c r="E130" s="1037"/>
      <c r="F130" s="915"/>
      <c r="G130" s="915"/>
      <c r="H130" s="915"/>
      <c r="I130" s="915"/>
      <c r="J130" s="915"/>
      <c r="K130" s="915"/>
      <c r="L130" s="915"/>
      <c r="M130" s="915"/>
      <c r="N130" s="915"/>
      <c r="O130" s="915"/>
      <c r="P130" s="915"/>
      <c r="Q130" s="915"/>
      <c r="R130" s="915"/>
      <c r="S130" s="915"/>
      <c r="T130" s="915"/>
      <c r="U130" s="915"/>
      <c r="V130" s="915"/>
      <c r="W130" s="915"/>
      <c r="X130" s="915"/>
      <c r="Y130" s="915"/>
      <c r="Z130" s="915"/>
      <c r="AA130" s="915"/>
      <c r="AB130" s="915"/>
      <c r="AC130" s="915"/>
      <c r="AD130" s="1037"/>
      <c r="AE130" s="915"/>
      <c r="AF130" s="915"/>
      <c r="AG130" s="915"/>
      <c r="AH130" s="1215" t="str">
        <f>INPUT!$M$13</f>
        <v>Ulfa Hidayah,SE</v>
      </c>
      <c r="AI130" s="1216"/>
      <c r="AJ130" s="1216"/>
      <c r="AK130" s="1216"/>
      <c r="AL130" s="1216"/>
      <c r="AM130" s="1216"/>
      <c r="AN130" s="1216"/>
      <c r="AO130" s="1216"/>
      <c r="AP130" s="1216"/>
      <c r="AQ130" s="1217"/>
    </row>
    <row r="131" spans="2:43" ht="21" thickBot="1">
      <c r="B131" s="116"/>
      <c r="C131" s="1037"/>
      <c r="D131" s="1037"/>
      <c r="E131" s="1037"/>
      <c r="F131" s="915"/>
      <c r="G131" s="915"/>
      <c r="H131" s="915"/>
      <c r="I131" s="915"/>
      <c r="J131" s="915"/>
      <c r="K131" s="915"/>
      <c r="L131" s="915"/>
      <c r="M131" s="915"/>
      <c r="N131" s="925"/>
      <c r="O131" s="926"/>
      <c r="P131" s="926"/>
      <c r="Q131" s="926"/>
      <c r="R131" s="932"/>
      <c r="S131" s="933"/>
      <c r="T131" s="926"/>
      <c r="U131" s="915"/>
      <c r="V131" s="915"/>
      <c r="W131" s="915"/>
      <c r="X131" s="915"/>
      <c r="Y131" s="915"/>
      <c r="Z131" s="915"/>
      <c r="AA131" s="915"/>
      <c r="AB131" s="915"/>
      <c r="AC131" s="915"/>
      <c r="AD131" s="1037"/>
      <c r="AE131" s="915"/>
      <c r="AF131" s="915"/>
      <c r="AG131" s="915"/>
      <c r="AH131" s="1218"/>
      <c r="AI131" s="1219"/>
      <c r="AJ131" s="1219"/>
      <c r="AK131" s="1219"/>
      <c r="AL131" s="1219"/>
      <c r="AM131" s="1219"/>
      <c r="AN131" s="1220"/>
      <c r="AO131" s="1220"/>
      <c r="AP131" s="1220"/>
      <c r="AQ131" s="1221"/>
    </row>
    <row r="132" spans="2:43" ht="15" thickBot="1">
      <c r="B132" s="937"/>
      <c r="C132" s="121"/>
      <c r="D132" s="121"/>
      <c r="E132" s="121"/>
      <c r="F132" s="121"/>
      <c r="G132" s="927"/>
      <c r="H132" s="927"/>
      <c r="I132" s="927"/>
      <c r="J132" s="927"/>
      <c r="K132" s="1222"/>
      <c r="L132" s="1222"/>
      <c r="M132" s="927"/>
      <c r="N132" s="927"/>
      <c r="O132" s="927"/>
      <c r="P132" s="927"/>
      <c r="Q132" s="927"/>
      <c r="R132" s="927"/>
      <c r="S132" s="927"/>
      <c r="T132" s="927"/>
      <c r="U132" s="927"/>
      <c r="V132" s="927"/>
      <c r="W132" s="927"/>
      <c r="X132" s="927"/>
      <c r="Y132" s="927"/>
      <c r="Z132" s="927"/>
      <c r="AA132" s="927"/>
      <c r="AB132" s="927"/>
      <c r="AC132" s="927"/>
      <c r="AD132" s="927"/>
      <c r="AE132" s="927"/>
      <c r="AF132" s="927"/>
      <c r="AG132" s="927"/>
      <c r="AH132" s="1206" t="s">
        <v>243</v>
      </c>
      <c r="AI132" s="1207"/>
      <c r="AJ132" s="1207"/>
      <c r="AK132" s="1207"/>
      <c r="AL132" s="1207"/>
      <c r="AM132" s="1207"/>
      <c r="AN132" s="1223"/>
      <c r="AO132" s="1223"/>
      <c r="AP132" s="1223"/>
      <c r="AQ132" s="1224"/>
    </row>
  </sheetData>
  <mergeCells count="103">
    <mergeCell ref="AH5:AQ5"/>
    <mergeCell ref="AH6:AQ6"/>
    <mergeCell ref="AH7:AQ7"/>
    <mergeCell ref="AH8:AQ8"/>
    <mergeCell ref="AH9:AQ9"/>
    <mergeCell ref="AH10:AQ10"/>
    <mergeCell ref="K33:L33"/>
    <mergeCell ref="AH33:AQ33"/>
    <mergeCell ref="AH17:AL17"/>
    <mergeCell ref="AM17:AQ17"/>
    <mergeCell ref="AH20:AL20"/>
    <mergeCell ref="AM20:AQ20"/>
    <mergeCell ref="AH21:AQ21"/>
    <mergeCell ref="AH22:AQ22"/>
    <mergeCell ref="AH11:AQ11"/>
    <mergeCell ref="AH12:AQ12"/>
    <mergeCell ref="AH13:AQ13"/>
    <mergeCell ref="AH14:AQ14"/>
    <mergeCell ref="AH15:AQ15"/>
    <mergeCell ref="AH16:AQ16"/>
    <mergeCell ref="AH38:AQ38"/>
    <mergeCell ref="AH39:AQ39"/>
    <mergeCell ref="AH40:AQ40"/>
    <mergeCell ref="AH41:AQ41"/>
    <mergeCell ref="AH42:AQ42"/>
    <mergeCell ref="AH43:AQ43"/>
    <mergeCell ref="AH26:AQ26"/>
    <mergeCell ref="AH27:AQ27"/>
    <mergeCell ref="AH28:AQ28"/>
    <mergeCell ref="AH31:AQ31"/>
    <mergeCell ref="AH32:AQ32"/>
    <mergeCell ref="K66:L66"/>
    <mergeCell ref="AH66:AQ66"/>
    <mergeCell ref="AH50:AL50"/>
    <mergeCell ref="AM50:AQ50"/>
    <mergeCell ref="AH53:AL53"/>
    <mergeCell ref="AM53:AQ53"/>
    <mergeCell ref="AH54:AQ54"/>
    <mergeCell ref="AH55:AQ55"/>
    <mergeCell ref="AH44:AQ44"/>
    <mergeCell ref="AH45:AQ45"/>
    <mergeCell ref="AH46:AQ46"/>
    <mergeCell ref="AH47:AQ47"/>
    <mergeCell ref="AH48:AQ48"/>
    <mergeCell ref="AH49:AQ49"/>
    <mergeCell ref="AH71:AQ71"/>
    <mergeCell ref="AH72:AQ72"/>
    <mergeCell ref="AH73:AQ73"/>
    <mergeCell ref="AH74:AQ74"/>
    <mergeCell ref="AH75:AQ75"/>
    <mergeCell ref="S76:T76"/>
    <mergeCell ref="AH76:AQ76"/>
    <mergeCell ref="AH59:AQ59"/>
    <mergeCell ref="AH60:AQ60"/>
    <mergeCell ref="AH61:AQ61"/>
    <mergeCell ref="AH64:AQ64"/>
    <mergeCell ref="AH65:AQ65"/>
    <mergeCell ref="AH83:AL83"/>
    <mergeCell ref="AM83:AQ83"/>
    <mergeCell ref="AH86:AL86"/>
    <mergeCell ref="AM86:AQ86"/>
    <mergeCell ref="AH87:AQ87"/>
    <mergeCell ref="AH88:AQ88"/>
    <mergeCell ref="AH77:AQ77"/>
    <mergeCell ref="AH78:AQ78"/>
    <mergeCell ref="AH79:AQ79"/>
    <mergeCell ref="AH80:AQ80"/>
    <mergeCell ref="AH81:AQ81"/>
    <mergeCell ref="AH82:AQ82"/>
    <mergeCell ref="S109:T109"/>
    <mergeCell ref="AH109:AQ109"/>
    <mergeCell ref="AH92:AQ92"/>
    <mergeCell ref="AH93:AQ93"/>
    <mergeCell ref="AH94:AQ94"/>
    <mergeCell ref="AH97:AQ97"/>
    <mergeCell ref="AH98:AQ98"/>
    <mergeCell ref="K99:L99"/>
    <mergeCell ref="AH99:AQ99"/>
    <mergeCell ref="AH110:AQ110"/>
    <mergeCell ref="AH111:AQ111"/>
    <mergeCell ref="AH112:AQ112"/>
    <mergeCell ref="AH113:AQ113"/>
    <mergeCell ref="AH114:AQ114"/>
    <mergeCell ref="AH115:AQ115"/>
    <mergeCell ref="AH104:AQ104"/>
    <mergeCell ref="AH105:AQ105"/>
    <mergeCell ref="AH106:AQ106"/>
    <mergeCell ref="AH107:AQ107"/>
    <mergeCell ref="AH108:AQ108"/>
    <mergeCell ref="K132:L132"/>
    <mergeCell ref="AH132:AQ132"/>
    <mergeCell ref="AH125:AQ125"/>
    <mergeCell ref="G126:H126"/>
    <mergeCell ref="AH126:AQ126"/>
    <mergeCell ref="AH127:AQ127"/>
    <mergeCell ref="AH130:AQ130"/>
    <mergeCell ref="AH131:AQ131"/>
    <mergeCell ref="AH116:AL116"/>
    <mergeCell ref="AM116:AQ116"/>
    <mergeCell ref="AH119:AL119"/>
    <mergeCell ref="AM119:AQ119"/>
    <mergeCell ref="AH120:AQ120"/>
    <mergeCell ref="AH121:AQ121"/>
  </mergeCells>
  <pageMargins left="0.7" right="0.7" top="0.75" bottom="0.75" header="0.3" footer="0.3"/>
  <pageSetup scale="55"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29</vt:i4>
      </vt:variant>
      <vt:variant>
        <vt:lpstr>Named Ranges</vt:lpstr>
      </vt:variant>
      <vt:variant>
        <vt:i4>27</vt:i4>
      </vt:variant>
    </vt:vector>
  </HeadingPairs>
  <TitlesOfParts>
    <vt:vector size="56" baseType="lpstr">
      <vt:lpstr>INPUT</vt:lpstr>
      <vt:lpstr>Harga Satuan</vt:lpstr>
      <vt:lpstr>Sheet1</vt:lpstr>
      <vt:lpstr>Sheet2</vt:lpstr>
      <vt:lpstr>Bronjong 1</vt:lpstr>
      <vt:lpstr>gambar</vt:lpstr>
      <vt:lpstr>GAMBAR BRONJONG</vt:lpstr>
      <vt:lpstr>BRONJONG 2</vt:lpstr>
      <vt:lpstr>GAMBAR BRONJONG (2)</vt:lpstr>
      <vt:lpstr>BRONJONG 3</vt:lpstr>
      <vt:lpstr>GAMBAR BRONJONG (3)</vt:lpstr>
      <vt:lpstr>BRONJONG 4</vt:lpstr>
      <vt:lpstr>GAMBAR BRONJONG (4)</vt:lpstr>
      <vt:lpstr>BRONJONG 5</vt:lpstr>
      <vt:lpstr>GAMBAR BRONJONG (5)</vt:lpstr>
      <vt:lpstr>REKAP RAB (MATERIAL dan UPAH)</vt:lpstr>
      <vt:lpstr>TOS PONDASI</vt:lpstr>
      <vt:lpstr>9.RAB.</vt:lpstr>
      <vt:lpstr>REKAP</vt:lpstr>
      <vt:lpstr>TOS STRUKTUR</vt:lpstr>
      <vt:lpstr>TOS.DINDING</vt:lpstr>
      <vt:lpstr>TOS.LANTAI</vt:lpstr>
      <vt:lpstr>ATAP DAN PLAFOND</vt:lpstr>
      <vt:lpstr>KAYU KUSEN &amp; ENDELA</vt:lpstr>
      <vt:lpstr>KUNCI+KACA</vt:lpstr>
      <vt:lpstr>LISTRIK</vt:lpstr>
      <vt:lpstr>JADWAL PELAK</vt:lpstr>
      <vt:lpstr>GAMBAR (2)</vt:lpstr>
      <vt:lpstr>12.analisa</vt:lpstr>
      <vt:lpstr>'12.analisa'!Print_Area</vt:lpstr>
      <vt:lpstr>'9.RAB.'!Print_Area</vt:lpstr>
      <vt:lpstr>'ATAP DAN PLAFOND'!Print_Area</vt:lpstr>
      <vt:lpstr>'Bronjong 1'!Print_Area</vt:lpstr>
      <vt:lpstr>'BRONJONG 2'!Print_Area</vt:lpstr>
      <vt:lpstr>'BRONJONG 3'!Print_Area</vt:lpstr>
      <vt:lpstr>'BRONJONG 4'!Print_Area</vt:lpstr>
      <vt:lpstr>'BRONJONG 5'!Print_Area</vt:lpstr>
      <vt:lpstr>gambar!Print_Area</vt:lpstr>
      <vt:lpstr>'GAMBAR (2)'!Print_Area</vt:lpstr>
      <vt:lpstr>'GAMBAR BRONJONG'!Print_Area</vt:lpstr>
      <vt:lpstr>'GAMBAR BRONJONG (2)'!Print_Area</vt:lpstr>
      <vt:lpstr>'GAMBAR BRONJONG (3)'!Print_Area</vt:lpstr>
      <vt:lpstr>'GAMBAR BRONJONG (4)'!Print_Area</vt:lpstr>
      <vt:lpstr>'GAMBAR BRONJONG (5)'!Print_Area</vt:lpstr>
      <vt:lpstr>'Harga Satuan'!Print_Area</vt:lpstr>
      <vt:lpstr>INPUT!Print_Area</vt:lpstr>
      <vt:lpstr>'JADWAL PELAK'!Print_Area</vt:lpstr>
      <vt:lpstr>'KAYU KUSEN &amp; ENDELA'!Print_Area</vt:lpstr>
      <vt:lpstr>'KUNCI+KACA'!Print_Area</vt:lpstr>
      <vt:lpstr>LISTRIK!Print_Area</vt:lpstr>
      <vt:lpstr>'REKAP RAB (MATERIAL dan UPAH)'!Print_Area</vt:lpstr>
      <vt:lpstr>'TOS PONDASI'!Print_Area</vt:lpstr>
      <vt:lpstr>'TOS STRUKTUR'!Print_Area</vt:lpstr>
      <vt:lpstr>TOS.DINDING!Print_Area</vt:lpstr>
      <vt:lpstr>TOS.LANTAI!Print_Area</vt:lpstr>
      <vt:lpstr>'12.analisa'!Print_Titles</vt:lpstr>
    </vt:vector>
  </TitlesOfParts>
  <Company>RAB OTOMATIS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Baskoro Sulistiyono, ST</dc:creator>
  <cp:lastModifiedBy>Onhacker</cp:lastModifiedBy>
  <cp:lastPrinted>2021-09-19T02:15:27Z</cp:lastPrinted>
  <dcterms:created xsi:type="dcterms:W3CDTF">2017-04-28T19:48:00Z</dcterms:created>
  <dcterms:modified xsi:type="dcterms:W3CDTF">2022-11-04T11:50:08Z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1033-10.2.0.5838</vt:lpwstr>
  </property>
</Properties>
</file>