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ADD2219B-FCE0-4D6C-ADF0-A2446290F11F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Поиск решения" sheetId="1" r:id="rId1"/>
    <sheet name="__OpenSolverCache__" sheetId="2" state="hidden" r:id="rId2"/>
    <sheet name="__OpenSolver__" sheetId="3" state="hidden" r:id="rId3"/>
    <sheet name="Линия тренда" sheetId="4" r:id="rId4"/>
    <sheet name="__Solver__" sheetId="5" state="hidden" r:id="rId5"/>
    <sheet name="__Solver___conflict878062747" sheetId="6" state="hidden" r:id="rId6"/>
    <sheet name="__Solver___conflict821271339" sheetId="7" state="hidden" r:id="rId7"/>
    <sheet name="__Solver___conflict1717750667" sheetId="8" state="hidden" r:id="rId8"/>
  </sheets>
  <externalReferences>
    <externalReference r:id="rId9"/>
    <externalReference r:id="rId10"/>
    <externalReference r:id="rId11"/>
  </externalReferences>
  <definedNames>
    <definedName name="solver_adj" localSheetId="0" hidden="1">'Поиск решения'!$B$24:$E$24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'Поиск решения'!$F$29</definedName>
    <definedName name="solver_lhs2" localSheetId="0" hidden="1">'Поиск решения'!$F$30</definedName>
    <definedName name="solver_lhs3" localSheetId="0" hidden="1">'Поиск решения'!$F$31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opt" localSheetId="0" hidden="1">'Поиск решения'!$F$25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1</definedName>
    <definedName name="solver_rel3" localSheetId="0" hidden="1">1</definedName>
    <definedName name="solver_rhs1" localSheetId="0" hidden="1">'Поиск решения'!$H$29</definedName>
    <definedName name="solver_rhs2" localSheetId="0" hidden="1">'Поиск решения'!$H$30</definedName>
    <definedName name="solver_rhs3" localSheetId="0" hidden="1">'Поиск решения'!$H$31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0" i="1" l="1"/>
  <c r="H31" i="1"/>
  <c r="H29" i="1"/>
  <c r="F25" i="1"/>
  <c r="C25" i="1"/>
  <c r="D25" i="1"/>
  <c r="E25" i="1"/>
  <c r="B25" i="1"/>
  <c r="A30" i="1"/>
  <c r="A31" i="1"/>
  <c r="A29" i="1"/>
  <c r="B31" i="1"/>
  <c r="C31" i="1"/>
  <c r="D31" i="1"/>
  <c r="E31" i="1"/>
  <c r="F31" i="1"/>
  <c r="C30" i="1"/>
  <c r="D30" i="1"/>
  <c r="E30" i="1"/>
  <c r="B30" i="1"/>
  <c r="C29" i="1"/>
  <c r="D29" i="1"/>
  <c r="E29" i="1"/>
  <c r="B29" i="1"/>
  <c r="A8" i="5"/>
  <c r="A7" i="5"/>
  <c r="A3" i="5"/>
  <c r="A2" i="5"/>
  <c r="B21" i="3"/>
  <c r="A21" i="3"/>
  <c r="B20" i="3"/>
  <c r="A20" i="3"/>
  <c r="B19" i="3"/>
  <c r="A19" i="3"/>
  <c r="B18" i="3"/>
  <c r="A18" i="3"/>
  <c r="B17" i="3"/>
  <c r="A17" i="3"/>
  <c r="B16" i="3"/>
  <c r="A16" i="3"/>
  <c r="B15" i="3"/>
  <c r="A15" i="3"/>
  <c r="B14" i="3"/>
  <c r="A14" i="3"/>
  <c r="B13" i="3"/>
  <c r="A13" i="3"/>
  <c r="B12" i="3"/>
  <c r="A12" i="3"/>
  <c r="B11" i="3"/>
  <c r="A11" i="3"/>
  <c r="B10" i="3"/>
  <c r="A10" i="3"/>
  <c r="B9" i="3"/>
  <c r="A9" i="3"/>
  <c r="B8" i="3"/>
  <c r="A8" i="3"/>
  <c r="B7" i="3"/>
  <c r="A7" i="3"/>
  <c r="B6" i="3"/>
  <c r="A6" i="3"/>
  <c r="B5" i="3"/>
  <c r="A5" i="3"/>
  <c r="B4" i="3"/>
  <c r="A4" i="3"/>
  <c r="B3" i="3"/>
  <c r="A3" i="3"/>
  <c r="B2" i="3"/>
  <c r="A2" i="3"/>
  <c r="B1" i="3"/>
  <c r="A1" i="3"/>
  <c r="F30" i="1"/>
  <c r="F29" i="1"/>
  <c r="A9" i="5"/>
</calcChain>
</file>

<file path=xl/sharedStrings.xml><?xml version="1.0" encoding="utf-8"?>
<sst xmlns="http://schemas.openxmlformats.org/spreadsheetml/2006/main" count="51" uniqueCount="47">
  <si>
    <t>Переменные</t>
  </si>
  <si>
    <t>Х1</t>
  </si>
  <si>
    <t>Х2</t>
  </si>
  <si>
    <t>Х3</t>
  </si>
  <si>
    <t>Х4</t>
  </si>
  <si>
    <t>значение</t>
  </si>
  <si>
    <t>ЦФ</t>
  </si>
  <si>
    <t>коэф ЦФ</t>
  </si>
  <si>
    <t>Ограничения</t>
  </si>
  <si>
    <t>Вид ресурсов</t>
  </si>
  <si>
    <t>левая часть</t>
  </si>
  <si>
    <t>знак</t>
  </si>
  <si>
    <t>правая часть</t>
  </si>
  <si>
    <t>&lt;=</t>
  </si>
  <si>
    <t>Шаг 1. Строим задачу</t>
  </si>
  <si>
    <t>Ресурсы</t>
  </si>
  <si>
    <t>Цена (ед.)</t>
  </si>
  <si>
    <t>Найти план выпуска для максимальной прибыли</t>
  </si>
  <si>
    <t>Шаг 2. Математическая постановка (задачу условной оптимизации )</t>
  </si>
  <si>
    <t>Целевая функция (ЦФ)</t>
  </si>
  <si>
    <t>x1, x2, x3, x4 &gt;= 0</t>
  </si>
  <si>
    <t>Шаг 3 Построение с помощью таблиц</t>
  </si>
  <si>
    <t>Xi</t>
  </si>
  <si>
    <t>Yi</t>
  </si>
  <si>
    <t>Линейная. Используйте этот тип, если для описания данных подходит прямая линия.</t>
  </si>
  <si>
    <t>Уравнение линии тренда: y = mx + b.</t>
  </si>
  <si>
    <t>Экспоненциальная. Подойдет для отображения данных, изменяющихся пропорционально текущему значению.</t>
  </si>
  <si>
    <t>Уравнение линии тренда: y = A*e^(Bx).</t>
  </si>
  <si>
    <t>Полиноминальная. Подойдет для изменяющихся данных.</t>
  </si>
  <si>
    <t>Уравнение линии тренда: ax^n + bx^(n – 1) + … + zx^0.</t>
  </si>
  <si>
    <t>Логарифмическая. Подойдет для данных, которые сначала быстро увеличиваются или уменьшаются, а затем сглаживаются.</t>
  </si>
  <si>
    <t>Уравнение линии тренда: y = A*ln(x) + B.</t>
  </si>
  <si>
    <t>Степенной ряд. Подойдет для данных, изменяющихся пропорционально текущему значению с одинаковой скоростью.</t>
  </si>
  <si>
    <t>Уравнение линии тренда: y = A*x^b.</t>
  </si>
  <si>
    <t>2022131643958609776</t>
  </si>
  <si>
    <t>xb4c0fDn20QHgYC</t>
  </si>
  <si>
    <t>NDI=</t>
  </si>
  <si>
    <t>SEwEUwBWdF8eAX14S2hvSEwEUwBVaF4eAWF4S2lvSEwEVAVKd14eAX14</t>
  </si>
  <si>
    <t>S1M=</t>
  </si>
  <si>
    <t>Общее кол-во ресурсов</t>
  </si>
  <si>
    <t>Токарное</t>
  </si>
  <si>
    <t>Фрезерное</t>
  </si>
  <si>
    <t>Шлифовальное</t>
  </si>
  <si>
    <t>f(X) = f(x1,x2,x3,x4) = 8*x1 + 3*x2 + 2*x3 +1*x4 -&gt; max</t>
  </si>
  <si>
    <t>2*x1 + 1*x2 + 1*x3 +3*x4 &lt;= 300</t>
  </si>
  <si>
    <t>1*x1 + 0*x2 + 2*x3 + 1*x4 &lt;= 70</t>
  </si>
  <si>
    <t>1*x1 + 2*x2 + 1*x3 + 0*x4 &lt;= 340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</si>
</sst>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sz val="10"/>
      <color theme="1"/>
      <name val="Arial"/>
      <family val="2"/>
      <charset val="204"/>
      <scheme val="minor"/>
    </font>
    <font>
      <sz val="1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5" xfId="0" applyFont="1" applyBorder="1"/>
    <xf numFmtId="0" fontId="1" fillId="0" borderId="0" xfId="0" quotePrefix="1" applyFont="1"/>
    <xf numFmtId="0" fontId="1" fillId="0" borderId="1" xfId="0" applyFont="1" applyBorder="1" applyAlignment="1">
      <alignment horizontal="center" vertical="center"/>
    </xf>
    <xf numFmtId="0" fontId="2" fillId="0" borderId="6" xfId="0" applyFont="1" applyBorder="1"/>
    <xf numFmtId="0" fontId="1" fillId="0" borderId="2" xfId="0" applyFont="1" applyBorder="1" applyAlignment="1">
      <alignment horizontal="center"/>
    </xf>
    <xf numFmtId="0" fontId="2" fillId="0" borderId="3" xfId="0" applyFont="1" applyBorder="1"/>
    <xf numFmtId="0" fontId="2" fillId="0" borderId="4" xfId="0" applyFont="1" applyBorder="1"/>
    <xf numFmtId="0" fontId="1" fillId="0" borderId="1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Yi </a:t>
            </a:r>
            <a:r>
              <a:rPr lang="ru-RU" b="0">
                <a:solidFill>
                  <a:srgbClr val="757575"/>
                </a:solidFill>
                <a:latin typeface="+mn-lt"/>
              </a:rPr>
              <a:t>относительно параметра "</a:t>
            </a:r>
            <a:r>
              <a:rPr lang="en-US" b="0">
                <a:solidFill>
                  <a:srgbClr val="757575"/>
                </a:solidFill>
                <a:latin typeface="+mn-lt"/>
              </a:rPr>
              <a:t>Xi"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circle"/>
            <c:size val="10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2.0314435695538056E-2"/>
                  <c:y val="0.26335292994036125"/>
                </c:manualLayout>
              </c:layout>
              <c:numFmt formatCode="General" sourceLinked="0"/>
            </c:trendlineLbl>
          </c:trendline>
          <c:errBars>
            <c:errDir val="y"/>
            <c:errBarType val="both"/>
            <c:errValType val="percentage"/>
            <c:noEndCap val="0"/>
            <c:val val="10"/>
          </c:errBars>
          <c:val>
            <c:numRef>
              <c:f>'Линия тренда'!$B$2:$B$26</c:f>
              <c:numCache>
                <c:formatCode>General</c:formatCode>
                <c:ptCount val="25"/>
                <c:pt idx="0">
                  <c:v>961.1</c:v>
                </c:pt>
                <c:pt idx="1">
                  <c:v>997.3</c:v>
                </c:pt>
                <c:pt idx="2">
                  <c:v>1004.9</c:v>
                </c:pt>
                <c:pt idx="3">
                  <c:v>966.65</c:v>
                </c:pt>
                <c:pt idx="4">
                  <c:v>962.2</c:v>
                </c:pt>
                <c:pt idx="5">
                  <c:v>949.3</c:v>
                </c:pt>
                <c:pt idx="6">
                  <c:v>940.6</c:v>
                </c:pt>
                <c:pt idx="7">
                  <c:v>936.3</c:v>
                </c:pt>
                <c:pt idx="8">
                  <c:v>978.6</c:v>
                </c:pt>
                <c:pt idx="9">
                  <c:v>977.7</c:v>
                </c:pt>
                <c:pt idx="10">
                  <c:v>979.4</c:v>
                </c:pt>
                <c:pt idx="11">
                  <c:v>963.2</c:v>
                </c:pt>
                <c:pt idx="12">
                  <c:v>961.8</c:v>
                </c:pt>
                <c:pt idx="13">
                  <c:v>955.5</c:v>
                </c:pt>
                <c:pt idx="14">
                  <c:v>941.9</c:v>
                </c:pt>
                <c:pt idx="15">
                  <c:v>911.25</c:v>
                </c:pt>
                <c:pt idx="16">
                  <c:v>907.6</c:v>
                </c:pt>
                <c:pt idx="17">
                  <c:v>945.2</c:v>
                </c:pt>
                <c:pt idx="18">
                  <c:v>953</c:v>
                </c:pt>
                <c:pt idx="19">
                  <c:v>945.55</c:v>
                </c:pt>
                <c:pt idx="20">
                  <c:v>929</c:v>
                </c:pt>
                <c:pt idx="21">
                  <c:v>918.55</c:v>
                </c:pt>
                <c:pt idx="22">
                  <c:v>921.4</c:v>
                </c:pt>
                <c:pt idx="23">
                  <c:v>931</c:v>
                </c:pt>
                <c:pt idx="24">
                  <c:v>917.8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F2-452B-AEE7-494227E942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9986735"/>
        <c:axId val="1544782456"/>
      </c:lineChart>
      <c:catAx>
        <c:axId val="12699867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Xi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544782456"/>
        <c:crosses val="autoZero"/>
        <c:auto val="1"/>
        <c:lblAlgn val="ctr"/>
        <c:lblOffset val="100"/>
        <c:noMultiLvlLbl val="1"/>
      </c:catAx>
      <c:valAx>
        <c:axId val="15447824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Yi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269986735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ru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Yi </a:t>
            </a:r>
            <a:r>
              <a:rPr lang="ru-RU" b="0">
                <a:solidFill>
                  <a:srgbClr val="757575"/>
                </a:solidFill>
                <a:latin typeface="+mn-lt"/>
              </a:rPr>
              <a:t>относительно параметра "</a:t>
            </a:r>
            <a:r>
              <a:rPr lang="en-US" b="0">
                <a:solidFill>
                  <a:srgbClr val="757575"/>
                </a:solidFill>
                <a:latin typeface="+mn-lt"/>
              </a:rPr>
              <a:t>Xi"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circle"/>
            <c:size val="10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50">
                <a:solidFill>
                  <a:srgbClr val="000000"/>
                </a:solidFill>
              </a:ln>
            </c:spPr>
            <c:trendlineType val="exp"/>
            <c:dispRSqr val="1"/>
            <c:dispEq val="1"/>
            <c:trendlineLbl>
              <c:layout>
                <c:manualLayout>
                  <c:x val="-4.7303237095363077E-2"/>
                  <c:y val="0.31379813372385057"/>
                </c:manualLayout>
              </c:layout>
              <c:numFmt formatCode="General" sourceLinked="0"/>
            </c:trendlineLbl>
          </c:trendline>
          <c:errBars>
            <c:errDir val="y"/>
            <c:errBarType val="both"/>
            <c:errValType val="percentage"/>
            <c:noEndCap val="0"/>
            <c:val val="10"/>
          </c:errBars>
          <c:val>
            <c:numRef>
              <c:f>'Линия тренда'!$B$2:$B$26</c:f>
              <c:numCache>
                <c:formatCode>General</c:formatCode>
                <c:ptCount val="25"/>
                <c:pt idx="0">
                  <c:v>961.1</c:v>
                </c:pt>
                <c:pt idx="1">
                  <c:v>997.3</c:v>
                </c:pt>
                <c:pt idx="2">
                  <c:v>1004.9</c:v>
                </c:pt>
                <c:pt idx="3">
                  <c:v>966.65</c:v>
                </c:pt>
                <c:pt idx="4">
                  <c:v>962.2</c:v>
                </c:pt>
                <c:pt idx="5">
                  <c:v>949.3</c:v>
                </c:pt>
                <c:pt idx="6">
                  <c:v>940.6</c:v>
                </c:pt>
                <c:pt idx="7">
                  <c:v>936.3</c:v>
                </c:pt>
                <c:pt idx="8">
                  <c:v>978.6</c:v>
                </c:pt>
                <c:pt idx="9">
                  <c:v>977.7</c:v>
                </c:pt>
                <c:pt idx="10">
                  <c:v>979.4</c:v>
                </c:pt>
                <c:pt idx="11">
                  <c:v>963.2</c:v>
                </c:pt>
                <c:pt idx="12">
                  <c:v>961.8</c:v>
                </c:pt>
                <c:pt idx="13">
                  <c:v>955.5</c:v>
                </c:pt>
                <c:pt idx="14">
                  <c:v>941.9</c:v>
                </c:pt>
                <c:pt idx="15">
                  <c:v>911.25</c:v>
                </c:pt>
                <c:pt idx="16">
                  <c:v>907.6</c:v>
                </c:pt>
                <c:pt idx="17">
                  <c:v>945.2</c:v>
                </c:pt>
                <c:pt idx="18">
                  <c:v>953</c:v>
                </c:pt>
                <c:pt idx="19">
                  <c:v>945.55</c:v>
                </c:pt>
                <c:pt idx="20">
                  <c:v>929</c:v>
                </c:pt>
                <c:pt idx="21">
                  <c:v>918.55</c:v>
                </c:pt>
                <c:pt idx="22">
                  <c:v>921.4</c:v>
                </c:pt>
                <c:pt idx="23">
                  <c:v>931</c:v>
                </c:pt>
                <c:pt idx="24">
                  <c:v>917.8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0B-4FA9-93E5-30B46FF650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981208"/>
        <c:axId val="289488588"/>
      </c:lineChart>
      <c:catAx>
        <c:axId val="46981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Xi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289488588"/>
        <c:crosses val="autoZero"/>
        <c:auto val="1"/>
        <c:lblAlgn val="ctr"/>
        <c:lblOffset val="100"/>
        <c:noMultiLvlLbl val="1"/>
      </c:catAx>
      <c:valAx>
        <c:axId val="2894885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Yi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46981208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ru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Yi </a:t>
            </a:r>
            <a:r>
              <a:rPr lang="ru-RU" b="0">
                <a:solidFill>
                  <a:srgbClr val="757575"/>
                </a:solidFill>
                <a:latin typeface="+mn-lt"/>
              </a:rPr>
              <a:t>относительно параметра "</a:t>
            </a:r>
            <a:r>
              <a:rPr lang="en-US" b="0">
                <a:solidFill>
                  <a:srgbClr val="757575"/>
                </a:solidFill>
                <a:latin typeface="+mn-lt"/>
              </a:rPr>
              <a:t>Xi"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circle"/>
            <c:size val="10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trendlineType val="log"/>
            <c:dispRSqr val="1"/>
            <c:dispEq val="1"/>
            <c:trendlineLbl>
              <c:layout>
                <c:manualLayout>
                  <c:x val="-0.18044778493597391"/>
                  <c:y val="0.26342876951701794"/>
                </c:manualLayout>
              </c:layout>
              <c:numFmt formatCode="General" sourceLinked="0"/>
            </c:trendlineLbl>
          </c:trendline>
          <c:errBars>
            <c:errDir val="y"/>
            <c:errBarType val="both"/>
            <c:errValType val="percentage"/>
            <c:noEndCap val="0"/>
            <c:val val="10"/>
          </c:errBars>
          <c:val>
            <c:numRef>
              <c:f>'Линия тренда'!$B$2:$B$26</c:f>
              <c:numCache>
                <c:formatCode>General</c:formatCode>
                <c:ptCount val="25"/>
                <c:pt idx="0">
                  <c:v>961.1</c:v>
                </c:pt>
                <c:pt idx="1">
                  <c:v>997.3</c:v>
                </c:pt>
                <c:pt idx="2">
                  <c:v>1004.9</c:v>
                </c:pt>
                <c:pt idx="3">
                  <c:v>966.65</c:v>
                </c:pt>
                <c:pt idx="4">
                  <c:v>962.2</c:v>
                </c:pt>
                <c:pt idx="5">
                  <c:v>949.3</c:v>
                </c:pt>
                <c:pt idx="6">
                  <c:v>940.6</c:v>
                </c:pt>
                <c:pt idx="7">
                  <c:v>936.3</c:v>
                </c:pt>
                <c:pt idx="8">
                  <c:v>978.6</c:v>
                </c:pt>
                <c:pt idx="9">
                  <c:v>977.7</c:v>
                </c:pt>
                <c:pt idx="10">
                  <c:v>979.4</c:v>
                </c:pt>
                <c:pt idx="11">
                  <c:v>963.2</c:v>
                </c:pt>
                <c:pt idx="12">
                  <c:v>961.8</c:v>
                </c:pt>
                <c:pt idx="13">
                  <c:v>955.5</c:v>
                </c:pt>
                <c:pt idx="14">
                  <c:v>941.9</c:v>
                </c:pt>
                <c:pt idx="15">
                  <c:v>911.25</c:v>
                </c:pt>
                <c:pt idx="16">
                  <c:v>907.6</c:v>
                </c:pt>
                <c:pt idx="17">
                  <c:v>945.2</c:v>
                </c:pt>
                <c:pt idx="18">
                  <c:v>953</c:v>
                </c:pt>
                <c:pt idx="19">
                  <c:v>945.55</c:v>
                </c:pt>
                <c:pt idx="20">
                  <c:v>929</c:v>
                </c:pt>
                <c:pt idx="21">
                  <c:v>918.55</c:v>
                </c:pt>
                <c:pt idx="22">
                  <c:v>921.4</c:v>
                </c:pt>
                <c:pt idx="23">
                  <c:v>931</c:v>
                </c:pt>
                <c:pt idx="24">
                  <c:v>917.8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64-4D59-AF85-B479CE469A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5866145"/>
        <c:axId val="1147196628"/>
      </c:lineChart>
      <c:catAx>
        <c:axId val="17958661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Xi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147196628"/>
        <c:crosses val="autoZero"/>
        <c:auto val="1"/>
        <c:lblAlgn val="ctr"/>
        <c:lblOffset val="100"/>
        <c:noMultiLvlLbl val="1"/>
      </c:catAx>
      <c:valAx>
        <c:axId val="11471966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Yi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795866145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ru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Yi </a:t>
            </a:r>
            <a:r>
              <a:rPr lang="ru-RU" b="0">
                <a:solidFill>
                  <a:srgbClr val="757575"/>
                </a:solidFill>
                <a:latin typeface="+mn-lt"/>
              </a:rPr>
              <a:t>относительно параметра "</a:t>
            </a:r>
            <a:r>
              <a:rPr lang="en-US" b="0">
                <a:solidFill>
                  <a:srgbClr val="757575"/>
                </a:solidFill>
                <a:latin typeface="+mn-lt"/>
              </a:rPr>
              <a:t>Xi"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circle"/>
            <c:size val="10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-0.1805822996023409"/>
                  <c:y val="0.2733588782685587"/>
                </c:manualLayout>
              </c:layout>
              <c:numFmt formatCode="General" sourceLinked="0"/>
            </c:trendlineLbl>
          </c:trendline>
          <c:errBars>
            <c:errDir val="y"/>
            <c:errBarType val="both"/>
            <c:errValType val="percentage"/>
            <c:noEndCap val="0"/>
            <c:val val="10"/>
          </c:errBars>
          <c:val>
            <c:numRef>
              <c:f>'Линия тренда'!$B$2:$B$26</c:f>
              <c:numCache>
                <c:formatCode>General</c:formatCode>
                <c:ptCount val="25"/>
                <c:pt idx="0">
                  <c:v>961.1</c:v>
                </c:pt>
                <c:pt idx="1">
                  <c:v>997.3</c:v>
                </c:pt>
                <c:pt idx="2">
                  <c:v>1004.9</c:v>
                </c:pt>
                <c:pt idx="3">
                  <c:v>966.65</c:v>
                </c:pt>
                <c:pt idx="4">
                  <c:v>962.2</c:v>
                </c:pt>
                <c:pt idx="5">
                  <c:v>949.3</c:v>
                </c:pt>
                <c:pt idx="6">
                  <c:v>940.6</c:v>
                </c:pt>
                <c:pt idx="7">
                  <c:v>936.3</c:v>
                </c:pt>
                <c:pt idx="8">
                  <c:v>978.6</c:v>
                </c:pt>
                <c:pt idx="9">
                  <c:v>977.7</c:v>
                </c:pt>
                <c:pt idx="10">
                  <c:v>979.4</c:v>
                </c:pt>
                <c:pt idx="11">
                  <c:v>963.2</c:v>
                </c:pt>
                <c:pt idx="12">
                  <c:v>961.8</c:v>
                </c:pt>
                <c:pt idx="13">
                  <c:v>955.5</c:v>
                </c:pt>
                <c:pt idx="14">
                  <c:v>941.9</c:v>
                </c:pt>
                <c:pt idx="15">
                  <c:v>911.25</c:v>
                </c:pt>
                <c:pt idx="16">
                  <c:v>907.6</c:v>
                </c:pt>
                <c:pt idx="17">
                  <c:v>945.2</c:v>
                </c:pt>
                <c:pt idx="18">
                  <c:v>953</c:v>
                </c:pt>
                <c:pt idx="19">
                  <c:v>945.55</c:v>
                </c:pt>
                <c:pt idx="20">
                  <c:v>929</c:v>
                </c:pt>
                <c:pt idx="21">
                  <c:v>918.55</c:v>
                </c:pt>
                <c:pt idx="22">
                  <c:v>921.4</c:v>
                </c:pt>
                <c:pt idx="23">
                  <c:v>931</c:v>
                </c:pt>
                <c:pt idx="24">
                  <c:v>917.8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F1-4953-9949-20EA387EA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5364913"/>
        <c:axId val="185077507"/>
      </c:lineChart>
      <c:catAx>
        <c:axId val="5553649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Xi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85077507"/>
        <c:crosses val="autoZero"/>
        <c:auto val="1"/>
        <c:lblAlgn val="ctr"/>
        <c:lblOffset val="100"/>
        <c:noMultiLvlLbl val="1"/>
      </c:catAx>
      <c:valAx>
        <c:axId val="18507750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Yi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555364913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ru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Yi </a:t>
            </a:r>
            <a:r>
              <a:rPr lang="ru-RU" b="0">
                <a:solidFill>
                  <a:srgbClr val="757575"/>
                </a:solidFill>
                <a:latin typeface="+mn-lt"/>
              </a:rPr>
              <a:t>относительно параметра "</a:t>
            </a:r>
            <a:r>
              <a:rPr lang="en-US" b="0">
                <a:solidFill>
                  <a:srgbClr val="757575"/>
                </a:solidFill>
                <a:latin typeface="+mn-lt"/>
              </a:rPr>
              <a:t>Xi"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circle"/>
            <c:size val="10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trendlineType val="poly"/>
            <c:order val="4"/>
            <c:dispRSqr val="1"/>
            <c:dispEq val="1"/>
            <c:trendlineLbl>
              <c:layout>
                <c:manualLayout>
                  <c:x val="-7.084955088578529E-2"/>
                  <c:y val="0.28680688498843304"/>
                </c:manualLayout>
              </c:layout>
              <c:numFmt formatCode="General" sourceLinked="0"/>
            </c:trendlineLbl>
          </c:trendline>
          <c:errBars>
            <c:errDir val="y"/>
            <c:errBarType val="both"/>
            <c:errValType val="percentage"/>
            <c:noEndCap val="0"/>
            <c:val val="10"/>
          </c:errBars>
          <c:val>
            <c:numRef>
              <c:f>'Линия тренда'!$B$2:$B$26</c:f>
              <c:numCache>
                <c:formatCode>General</c:formatCode>
                <c:ptCount val="25"/>
                <c:pt idx="0">
                  <c:v>961.1</c:v>
                </c:pt>
                <c:pt idx="1">
                  <c:v>997.3</c:v>
                </c:pt>
                <c:pt idx="2">
                  <c:v>1004.9</c:v>
                </c:pt>
                <c:pt idx="3">
                  <c:v>966.65</c:v>
                </c:pt>
                <c:pt idx="4">
                  <c:v>962.2</c:v>
                </c:pt>
                <c:pt idx="5">
                  <c:v>949.3</c:v>
                </c:pt>
                <c:pt idx="6">
                  <c:v>940.6</c:v>
                </c:pt>
                <c:pt idx="7">
                  <c:v>936.3</c:v>
                </c:pt>
                <c:pt idx="8">
                  <c:v>978.6</c:v>
                </c:pt>
                <c:pt idx="9">
                  <c:v>977.7</c:v>
                </c:pt>
                <c:pt idx="10">
                  <c:v>979.4</c:v>
                </c:pt>
                <c:pt idx="11">
                  <c:v>963.2</c:v>
                </c:pt>
                <c:pt idx="12">
                  <c:v>961.8</c:v>
                </c:pt>
                <c:pt idx="13">
                  <c:v>955.5</c:v>
                </c:pt>
                <c:pt idx="14">
                  <c:v>941.9</c:v>
                </c:pt>
                <c:pt idx="15">
                  <c:v>911.25</c:v>
                </c:pt>
                <c:pt idx="16">
                  <c:v>907.6</c:v>
                </c:pt>
                <c:pt idx="17">
                  <c:v>945.2</c:v>
                </c:pt>
                <c:pt idx="18">
                  <c:v>953</c:v>
                </c:pt>
                <c:pt idx="19">
                  <c:v>945.55</c:v>
                </c:pt>
                <c:pt idx="20">
                  <c:v>929</c:v>
                </c:pt>
                <c:pt idx="21">
                  <c:v>918.55</c:v>
                </c:pt>
                <c:pt idx="22">
                  <c:v>921.4</c:v>
                </c:pt>
                <c:pt idx="23">
                  <c:v>931</c:v>
                </c:pt>
                <c:pt idx="24">
                  <c:v>917.8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F1-4953-9949-20EA387EA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5364913"/>
        <c:axId val="185077507"/>
      </c:lineChart>
      <c:catAx>
        <c:axId val="5553649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Xi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85077507"/>
        <c:crosses val="autoZero"/>
        <c:auto val="1"/>
        <c:lblAlgn val="ctr"/>
        <c:lblOffset val="100"/>
        <c:noMultiLvlLbl val="1"/>
      </c:catAx>
      <c:valAx>
        <c:axId val="18507750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Yi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555364913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ru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Yi </a:t>
            </a:r>
            <a:r>
              <a:rPr lang="ru-RU" b="0">
                <a:solidFill>
                  <a:srgbClr val="757575"/>
                </a:solidFill>
                <a:latin typeface="+mn-lt"/>
              </a:rPr>
              <a:t>относительно параметра "</a:t>
            </a:r>
            <a:r>
              <a:rPr lang="en-US" b="0">
                <a:solidFill>
                  <a:srgbClr val="757575"/>
                </a:solidFill>
                <a:latin typeface="+mn-lt"/>
              </a:rPr>
              <a:t>Xi"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circle"/>
            <c:size val="10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trendlineType val="poly"/>
            <c:order val="6"/>
            <c:dispRSqr val="1"/>
            <c:dispEq val="1"/>
            <c:trendlineLbl>
              <c:layout>
                <c:manualLayout>
                  <c:x val="-5.0762681213520873E-3"/>
                  <c:y val="0.26477690288713907"/>
                </c:manualLayout>
              </c:layout>
              <c:numFmt formatCode="General" sourceLinked="0"/>
            </c:trendlineLbl>
          </c:trendline>
          <c:errBars>
            <c:errDir val="y"/>
            <c:errBarType val="both"/>
            <c:errValType val="percentage"/>
            <c:noEndCap val="0"/>
            <c:val val="10"/>
          </c:errBars>
          <c:val>
            <c:numRef>
              <c:f>'Линия тренда'!$B$2:$B$26</c:f>
              <c:numCache>
                <c:formatCode>General</c:formatCode>
                <c:ptCount val="25"/>
                <c:pt idx="0">
                  <c:v>961.1</c:v>
                </c:pt>
                <c:pt idx="1">
                  <c:v>997.3</c:v>
                </c:pt>
                <c:pt idx="2">
                  <c:v>1004.9</c:v>
                </c:pt>
                <c:pt idx="3">
                  <c:v>966.65</c:v>
                </c:pt>
                <c:pt idx="4">
                  <c:v>962.2</c:v>
                </c:pt>
                <c:pt idx="5">
                  <c:v>949.3</c:v>
                </c:pt>
                <c:pt idx="6">
                  <c:v>940.6</c:v>
                </c:pt>
                <c:pt idx="7">
                  <c:v>936.3</c:v>
                </c:pt>
                <c:pt idx="8">
                  <c:v>978.6</c:v>
                </c:pt>
                <c:pt idx="9">
                  <c:v>977.7</c:v>
                </c:pt>
                <c:pt idx="10">
                  <c:v>979.4</c:v>
                </c:pt>
                <c:pt idx="11">
                  <c:v>963.2</c:v>
                </c:pt>
                <c:pt idx="12">
                  <c:v>961.8</c:v>
                </c:pt>
                <c:pt idx="13">
                  <c:v>955.5</c:v>
                </c:pt>
                <c:pt idx="14">
                  <c:v>941.9</c:v>
                </c:pt>
                <c:pt idx="15">
                  <c:v>911.25</c:v>
                </c:pt>
                <c:pt idx="16">
                  <c:v>907.6</c:v>
                </c:pt>
                <c:pt idx="17">
                  <c:v>945.2</c:v>
                </c:pt>
                <c:pt idx="18">
                  <c:v>953</c:v>
                </c:pt>
                <c:pt idx="19">
                  <c:v>945.55</c:v>
                </c:pt>
                <c:pt idx="20">
                  <c:v>929</c:v>
                </c:pt>
                <c:pt idx="21">
                  <c:v>918.55</c:v>
                </c:pt>
                <c:pt idx="22">
                  <c:v>921.4</c:v>
                </c:pt>
                <c:pt idx="23">
                  <c:v>931</c:v>
                </c:pt>
                <c:pt idx="24">
                  <c:v>917.8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32-4A4A-9DDC-EA9C883348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5364913"/>
        <c:axId val="185077507"/>
      </c:lineChart>
      <c:catAx>
        <c:axId val="5553649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Xi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85077507"/>
        <c:crosses val="autoZero"/>
        <c:auto val="1"/>
        <c:lblAlgn val="ctr"/>
        <c:lblOffset val="100"/>
        <c:noMultiLvlLbl val="1"/>
      </c:catAx>
      <c:valAx>
        <c:axId val="18507750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Yi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555364913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ru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161925</xdr:colOff>
      <xdr:row>2</xdr:row>
      <xdr:rowOff>19050</xdr:rowOff>
    </xdr:from>
    <xdr:ext cx="8210550" cy="3533775"/>
    <xdr:graphicFrame macro="">
      <xdr:nvGraphicFramePr>
        <xdr:cNvPr id="2" name="Chart 1" title="Диаграмма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2</xdr:col>
      <xdr:colOff>161924</xdr:colOff>
      <xdr:row>22</xdr:row>
      <xdr:rowOff>171450</xdr:rowOff>
    </xdr:from>
    <xdr:ext cx="8220075" cy="3533775"/>
    <xdr:graphicFrame macro="">
      <xdr:nvGraphicFramePr>
        <xdr:cNvPr id="3" name="Chart 2" title="Диаграмма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12</xdr:col>
      <xdr:colOff>0</xdr:colOff>
      <xdr:row>22</xdr:row>
      <xdr:rowOff>190500</xdr:rowOff>
    </xdr:from>
    <xdr:ext cx="7543800" cy="3533775"/>
    <xdr:graphicFrame macro="">
      <xdr:nvGraphicFramePr>
        <xdr:cNvPr id="4" name="Chart 3" title="Диаграмма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2</xdr:col>
      <xdr:colOff>171450</xdr:colOff>
      <xdr:row>40</xdr:row>
      <xdr:rowOff>114300</xdr:rowOff>
    </xdr:from>
    <xdr:ext cx="8210550" cy="3562350"/>
    <xdr:graphicFrame macro="">
      <xdr:nvGraphicFramePr>
        <xdr:cNvPr id="5" name="Chart 4" title="Диаграмма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12</xdr:col>
      <xdr:colOff>9525</xdr:colOff>
      <xdr:row>40</xdr:row>
      <xdr:rowOff>123825</xdr:rowOff>
    </xdr:from>
    <xdr:ext cx="7534275" cy="3533775"/>
    <xdr:graphicFrame macro="">
      <xdr:nvGraphicFramePr>
        <xdr:cNvPr id="8" name="Chart 4" title="Диаграмма">
          <a:extLst>
            <a:ext uri="{FF2B5EF4-FFF2-40B4-BE49-F238E27FC236}">
              <a16:creationId xmlns:a16="http://schemas.microsoft.com/office/drawing/2014/main" id="{F93C4C4B-C932-4478-8C50-CE8669AEB4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oneCellAnchor>
    <xdr:from>
      <xdr:col>7</xdr:col>
      <xdr:colOff>561975</xdr:colOff>
      <xdr:row>58</xdr:row>
      <xdr:rowOff>66675</xdr:rowOff>
    </xdr:from>
    <xdr:ext cx="7534275" cy="3533775"/>
    <xdr:graphicFrame macro="">
      <xdr:nvGraphicFramePr>
        <xdr:cNvPr id="9" name="Chart 4" title="Диаграмма">
          <a:extLst>
            <a:ext uri="{FF2B5EF4-FFF2-40B4-BE49-F238E27FC236}">
              <a16:creationId xmlns:a16="http://schemas.microsoft.com/office/drawing/2014/main" id="{6465C401-F31B-4CB1-94F3-97E6B3CDF3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1088;&#1077;&#1096;&#1077;&#1085;&#1080;&#1103;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1101;&#1082;&#1089;&#1087;&#1077;&#1088;&#1080;&#1084;&#1077;&#1085;&#1090;&#1072;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ProductMix_Example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решения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эксперимента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oductMix_Example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31"/>
  <sheetViews>
    <sheetView workbookViewId="0">
      <selection activeCell="G12" sqref="G12"/>
    </sheetView>
  </sheetViews>
  <sheetFormatPr defaultColWidth="12.5546875" defaultRowHeight="15.75" customHeight="1" x14ac:dyDescent="0.25"/>
  <cols>
    <col min="1" max="1" width="14" customWidth="1"/>
  </cols>
  <sheetData>
    <row r="1" spans="1:6" ht="13.2" x14ac:dyDescent="0.25">
      <c r="A1" s="1" t="s">
        <v>14</v>
      </c>
    </row>
    <row r="2" spans="1:6" ht="13.2" x14ac:dyDescent="0.25">
      <c r="A2" s="4" t="s">
        <v>15</v>
      </c>
      <c r="B2" s="6" t="s">
        <v>8</v>
      </c>
      <c r="C2" s="7"/>
      <c r="D2" s="7"/>
      <c r="E2" s="8"/>
      <c r="F2" s="9" t="s">
        <v>39</v>
      </c>
    </row>
    <row r="3" spans="1:6" ht="13.2" x14ac:dyDescent="0.25">
      <c r="A3" s="5"/>
      <c r="B3" s="2">
        <v>1</v>
      </c>
      <c r="C3" s="2">
        <v>2</v>
      </c>
      <c r="D3" s="2">
        <v>3</v>
      </c>
      <c r="E3" s="2">
        <v>4</v>
      </c>
      <c r="F3" s="10"/>
    </row>
    <row r="4" spans="1:6" ht="13.2" x14ac:dyDescent="0.25">
      <c r="A4" s="2" t="s">
        <v>40</v>
      </c>
      <c r="B4" s="2">
        <v>2</v>
      </c>
      <c r="C4" s="2">
        <v>1</v>
      </c>
      <c r="D4" s="2">
        <v>1</v>
      </c>
      <c r="E4" s="2">
        <v>3</v>
      </c>
      <c r="F4" s="2">
        <v>300</v>
      </c>
    </row>
    <row r="5" spans="1:6" ht="13.2" x14ac:dyDescent="0.25">
      <c r="A5" s="2" t="s">
        <v>41</v>
      </c>
      <c r="B5" s="2">
        <v>1</v>
      </c>
      <c r="C5" s="2">
        <v>0</v>
      </c>
      <c r="D5" s="2">
        <v>2</v>
      </c>
      <c r="E5" s="2">
        <v>1</v>
      </c>
      <c r="F5" s="2">
        <v>70</v>
      </c>
    </row>
    <row r="6" spans="1:6" ht="13.2" x14ac:dyDescent="0.25">
      <c r="A6" s="2" t="s">
        <v>42</v>
      </c>
      <c r="B6" s="2">
        <v>1</v>
      </c>
      <c r="C6" s="2">
        <v>2</v>
      </c>
      <c r="D6" s="2">
        <v>1</v>
      </c>
      <c r="E6" s="2">
        <v>0</v>
      </c>
      <c r="F6" s="2">
        <v>340</v>
      </c>
    </row>
    <row r="7" spans="1:6" ht="13.2" x14ac:dyDescent="0.25">
      <c r="A7" s="2" t="s">
        <v>16</v>
      </c>
      <c r="B7" s="2">
        <v>8</v>
      </c>
      <c r="C7" s="2">
        <v>3</v>
      </c>
      <c r="D7" s="2">
        <v>2</v>
      </c>
      <c r="E7" s="2">
        <v>1</v>
      </c>
      <c r="F7" s="2"/>
    </row>
    <row r="9" spans="1:6" ht="13.2" x14ac:dyDescent="0.25">
      <c r="A9" s="1" t="s">
        <v>17</v>
      </c>
    </row>
    <row r="11" spans="1:6" ht="13.2" x14ac:dyDescent="0.25">
      <c r="A11" s="1" t="s">
        <v>18</v>
      </c>
    </row>
    <row r="12" spans="1:6" ht="13.2" x14ac:dyDescent="0.25">
      <c r="A12" s="1" t="s">
        <v>19</v>
      </c>
    </row>
    <row r="13" spans="1:6" ht="13.2" x14ac:dyDescent="0.25">
      <c r="A13" s="1" t="s">
        <v>43</v>
      </c>
    </row>
    <row r="14" spans="1:6" ht="13.2" x14ac:dyDescent="0.25">
      <c r="A14" s="1" t="s">
        <v>8</v>
      </c>
    </row>
    <row r="15" spans="1:6" ht="13.2" x14ac:dyDescent="0.25">
      <c r="A15" s="1" t="s">
        <v>44</v>
      </c>
    </row>
    <row r="16" spans="1:6" ht="13.2" x14ac:dyDescent="0.25">
      <c r="A16" s="1" t="s">
        <v>45</v>
      </c>
    </row>
    <row r="17" spans="1:8" ht="13.2" x14ac:dyDescent="0.25">
      <c r="A17" s="1" t="s">
        <v>46</v>
      </c>
    </row>
    <row r="18" spans="1:8" ht="13.2" x14ac:dyDescent="0.25">
      <c r="A18" s="1" t="s">
        <v>20</v>
      </c>
    </row>
    <row r="20" spans="1:8" ht="13.2" x14ac:dyDescent="0.25">
      <c r="A20" s="1" t="s">
        <v>21</v>
      </c>
    </row>
    <row r="22" spans="1:8" ht="13.2" x14ac:dyDescent="0.25">
      <c r="A22" s="1" t="s">
        <v>0</v>
      </c>
    </row>
    <row r="23" spans="1:8" ht="13.2" x14ac:dyDescent="0.25">
      <c r="B23" s="1" t="s">
        <v>1</v>
      </c>
      <c r="C23" s="1" t="s">
        <v>2</v>
      </c>
      <c r="D23" s="1" t="s">
        <v>3</v>
      </c>
      <c r="E23" s="1" t="s">
        <v>4</v>
      </c>
    </row>
    <row r="24" spans="1:8" ht="13.2" x14ac:dyDescent="0.25">
      <c r="A24" s="1" t="s">
        <v>5</v>
      </c>
      <c r="B24" s="1">
        <v>70</v>
      </c>
      <c r="C24" s="1">
        <v>135</v>
      </c>
      <c r="D24" s="1">
        <v>0</v>
      </c>
      <c r="E24" s="1">
        <v>0</v>
      </c>
      <c r="F24" s="1" t="s">
        <v>6</v>
      </c>
    </row>
    <row r="25" spans="1:8" ht="13.2" x14ac:dyDescent="0.25">
      <c r="A25" s="1" t="s">
        <v>7</v>
      </c>
      <c r="B25" s="1">
        <f>B7</f>
        <v>8</v>
      </c>
      <c r="C25" s="1">
        <f t="shared" ref="C25:E25" si="0">C7</f>
        <v>3</v>
      </c>
      <c r="D25" s="1">
        <f t="shared" si="0"/>
        <v>2</v>
      </c>
      <c r="E25" s="1">
        <f t="shared" si="0"/>
        <v>1</v>
      </c>
      <c r="F25" s="1">
        <f>SUMPRODUCT(B24:E24,B25:E25)</f>
        <v>965</v>
      </c>
    </row>
    <row r="27" spans="1:8" ht="13.2" x14ac:dyDescent="0.25">
      <c r="A27" s="1" t="s">
        <v>8</v>
      </c>
    </row>
    <row r="28" spans="1:8" ht="13.2" x14ac:dyDescent="0.25">
      <c r="A28" s="1" t="s">
        <v>9</v>
      </c>
      <c r="F28" s="1" t="s">
        <v>10</v>
      </c>
      <c r="G28" s="1" t="s">
        <v>11</v>
      </c>
      <c r="H28" s="1" t="s">
        <v>12</v>
      </c>
    </row>
    <row r="29" spans="1:8" ht="13.2" x14ac:dyDescent="0.25">
      <c r="A29" s="1" t="str">
        <f>A4</f>
        <v>Токарное</v>
      </c>
      <c r="B29" s="1">
        <f>B4</f>
        <v>2</v>
      </c>
      <c r="C29" s="1">
        <f>C4</f>
        <v>1</v>
      </c>
      <c r="D29" s="1">
        <f>D4</f>
        <v>1</v>
      </c>
      <c r="E29" s="1">
        <f>E4</f>
        <v>3</v>
      </c>
      <c r="F29" s="1">
        <f t="shared" ref="F29:F30" si="1">SUMPRODUCT($B$24:$E$24,B29:E29)</f>
        <v>275</v>
      </c>
      <c r="G29" s="1" t="s">
        <v>13</v>
      </c>
      <c r="H29" s="1">
        <f>F4</f>
        <v>300</v>
      </c>
    </row>
    <row r="30" spans="1:8" ht="13.2" x14ac:dyDescent="0.25">
      <c r="A30" s="1" t="str">
        <f t="shared" ref="A30:A31" si="2">A5</f>
        <v>Фрезерное</v>
      </c>
      <c r="B30" s="1">
        <f>B5</f>
        <v>1</v>
      </c>
      <c r="C30" s="1">
        <f t="shared" ref="C30:E31" si="3">C5</f>
        <v>0</v>
      </c>
      <c r="D30" s="1">
        <f t="shared" si="3"/>
        <v>2</v>
      </c>
      <c r="E30" s="1">
        <f t="shared" si="3"/>
        <v>1</v>
      </c>
      <c r="F30" s="1">
        <f t="shared" si="1"/>
        <v>70</v>
      </c>
      <c r="G30" s="1" t="s">
        <v>13</v>
      </c>
      <c r="H30" s="1">
        <f t="shared" ref="H30:H31" si="4">F5</f>
        <v>70</v>
      </c>
    </row>
    <row r="31" spans="1:8" ht="15.75" customHeight="1" x14ac:dyDescent="0.25">
      <c r="A31" s="1" t="str">
        <f t="shared" si="2"/>
        <v>Шлифовальное</v>
      </c>
      <c r="B31" s="1">
        <f>B6</f>
        <v>1</v>
      </c>
      <c r="C31" s="1">
        <f t="shared" si="3"/>
        <v>2</v>
      </c>
      <c r="D31" s="1">
        <f t="shared" si="3"/>
        <v>1</v>
      </c>
      <c r="E31" s="1">
        <f t="shared" si="3"/>
        <v>0</v>
      </c>
      <c r="F31" s="1">
        <f t="shared" ref="F31" si="5">SUMPRODUCT($B$24:$E$24,B31:E31)</f>
        <v>340</v>
      </c>
      <c r="G31" s="1" t="s">
        <v>13</v>
      </c>
      <c r="H31" s="1">
        <f t="shared" si="4"/>
        <v>340</v>
      </c>
    </row>
  </sheetData>
  <mergeCells count="3">
    <mergeCell ref="A2:A3"/>
    <mergeCell ref="B2:E2"/>
    <mergeCell ref="F2:F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"/>
  <sheetViews>
    <sheetView workbookViewId="0"/>
  </sheetViews>
  <sheetFormatPr defaultColWidth="12.5546875" defaultRowHeight="15.75" customHeight="1" x14ac:dyDescent="0.25"/>
  <sheetData>
    <row r="1" spans="1:1" ht="15.75" customHeight="1" x14ac:dyDescent="0.25">
      <c r="A1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21"/>
  <sheetViews>
    <sheetView workbookViewId="0"/>
  </sheetViews>
  <sheetFormatPr defaultColWidth="12.5546875" defaultRowHeight="15.75" customHeight="1" x14ac:dyDescent="0.25"/>
  <sheetData>
    <row r="1" spans="1:2" ht="15.75" customHeight="1" x14ac:dyDescent="0.25">
      <c r="A1" s="1" t="e">
        <f>ModelSheet=Поиск [1]решения!A:Z</f>
        <v>#NAME?</v>
      </c>
      <c r="B1" s="1" t="e">
        <f>ModelSheet=Результаты [2]эксперимента!A:Z</f>
        <v>#NAME?</v>
      </c>
    </row>
    <row r="2" spans="1:2" ht="15.75" customHeight="1" x14ac:dyDescent="0.25">
      <c r="A2" s="1" t="e">
        <f t="shared" ref="A2:B2" si="0">OpenSolver_AdjNum=1</f>
        <v>#NAME?</v>
      </c>
      <c r="B2" s="1" t="e">
        <f t="shared" si="0"/>
        <v>#NAME?</v>
      </c>
    </row>
    <row r="3" spans="1:2" ht="15.75" customHeight="1" x14ac:dyDescent="0.25">
      <c r="A3" s="1" t="e">
        <f t="shared" ref="A3:B3" si="1">OpenSolver_ChosenSolver=Google</f>
        <v>#NAME?</v>
      </c>
      <c r="B3" s="1" t="e">
        <f t="shared" si="1"/>
        <v>#NAME?</v>
      </c>
    </row>
    <row r="4" spans="1:2" ht="15.75" customHeight="1" x14ac:dyDescent="0.25">
      <c r="A4" s="1" t="e">
        <f t="shared" ref="A4:B4" si="2">OpenSolver_FastBuild=0</f>
        <v>#NAME?</v>
      </c>
      <c r="B4" s="1" t="e">
        <f t="shared" si="2"/>
        <v>#NAME?</v>
      </c>
    </row>
    <row r="5" spans="1:2" ht="15.75" customHeight="1" x14ac:dyDescent="0.25">
      <c r="A5" s="1" t="e">
        <f t="shared" ref="A5:B5" si="3">OpenSolver_LinearityCheck=1</f>
        <v>#NAME?</v>
      </c>
      <c r="B5" s="1" t="e">
        <f t="shared" si="3"/>
        <v>#NAME?</v>
      </c>
    </row>
    <row r="6" spans="1:2" ht="15.75" customHeight="1" x14ac:dyDescent="0.25">
      <c r="A6" s="1" t="e">
        <f>solver_adj=Поиск [1]решения!B3:E3</f>
        <v>#NAME?</v>
      </c>
      <c r="B6" s="1" t="e">
        <f>solver_adj=Поиск [1]решения!B3:E3</f>
        <v>#NAME?</v>
      </c>
    </row>
    <row r="7" spans="1:2" ht="15.75" customHeight="1" x14ac:dyDescent="0.25">
      <c r="A7" s="1" t="e">
        <f>solver_lhs1=Поиск [1]решения!F8</f>
        <v>#NAME?</v>
      </c>
      <c r="B7" s="1" t="e">
        <f>solver_lhs1=Поиск [1]решения!F8</f>
        <v>#NAME?</v>
      </c>
    </row>
    <row r="8" spans="1:2" ht="15.75" customHeight="1" x14ac:dyDescent="0.25">
      <c r="A8" s="1" t="e">
        <f>solver_lhs2=Поиск [1]решения!F9</f>
        <v>#NAME?</v>
      </c>
      <c r="B8" s="1" t="e">
        <f>solver_lhs2=Поиск [1]решения!F9</f>
        <v>#NAME?</v>
      </c>
    </row>
    <row r="9" spans="1:2" ht="15.75" customHeight="1" x14ac:dyDescent="0.25">
      <c r="A9" s="1" t="e">
        <f>solver_lhs3=Поиск [1]решения!F10</f>
        <v>#NAME?</v>
      </c>
      <c r="B9" s="1" t="e">
        <f>solver_lhs3=Поиск [1]решения!F10</f>
        <v>#NAME?</v>
      </c>
    </row>
    <row r="10" spans="1:2" ht="15.75" customHeight="1" x14ac:dyDescent="0.25">
      <c r="A10" s="1" t="e">
        <f t="shared" ref="A10:B10" si="4">solver_neg=1</f>
        <v>#NAME?</v>
      </c>
      <c r="B10" s="1" t="e">
        <f t="shared" si="4"/>
        <v>#NAME?</v>
      </c>
    </row>
    <row r="11" spans="1:2" ht="15.75" customHeight="1" x14ac:dyDescent="0.25">
      <c r="A11" s="1" t="e">
        <f t="shared" ref="A11:B11" si="5">solver_num=3</f>
        <v>#NAME?</v>
      </c>
      <c r="B11" s="1" t="e">
        <f t="shared" si="5"/>
        <v>#NAME?</v>
      </c>
    </row>
    <row r="12" spans="1:2" ht="15.75" customHeight="1" x14ac:dyDescent="0.25">
      <c r="A12" s="1" t="e">
        <f>solver_opt=Поиск [1]решения!F4</f>
        <v>#NAME?</v>
      </c>
      <c r="B12" s="1" t="e">
        <f>solver_opt=Поиск [1]решения!F4</f>
        <v>#NAME?</v>
      </c>
    </row>
    <row r="13" spans="1:2" ht="15.75" customHeight="1" x14ac:dyDescent="0.25">
      <c r="A13" s="1" t="e">
        <f t="shared" ref="A13:B13" si="6">solver_rel1=1</f>
        <v>#NAME?</v>
      </c>
      <c r="B13" s="1" t="e">
        <f t="shared" si="6"/>
        <v>#NAME?</v>
      </c>
    </row>
    <row r="14" spans="1:2" ht="15.75" customHeight="1" x14ac:dyDescent="0.25">
      <c r="A14" s="1" t="e">
        <f t="shared" ref="A14:B14" si="7">solver_rel2=1</f>
        <v>#NAME?</v>
      </c>
      <c r="B14" s="1" t="e">
        <f t="shared" si="7"/>
        <v>#NAME?</v>
      </c>
    </row>
    <row r="15" spans="1:2" ht="15.75" customHeight="1" x14ac:dyDescent="0.25">
      <c r="A15" s="1" t="e">
        <f t="shared" ref="A15:B15" si="8">solver_rel3=1</f>
        <v>#NAME?</v>
      </c>
      <c r="B15" s="1" t="e">
        <f t="shared" si="8"/>
        <v>#NAME?</v>
      </c>
    </row>
    <row r="16" spans="1:2" ht="15.75" customHeight="1" x14ac:dyDescent="0.25">
      <c r="A16" s="1" t="e">
        <f>solver_rhs1=Поиск [1]решения!H8</f>
        <v>#NAME?</v>
      </c>
      <c r="B16" s="1" t="e">
        <f>solver_rhs1=Поиск [1]решения!H8</f>
        <v>#NAME?</v>
      </c>
    </row>
    <row r="17" spans="1:2" ht="15.75" customHeight="1" x14ac:dyDescent="0.25">
      <c r="A17" s="1" t="e">
        <f>solver_rhs2=Поиск [1]решения!H9</f>
        <v>#NAME?</v>
      </c>
      <c r="B17" s="1" t="e">
        <f>solver_rhs2=Поиск [1]решения!H9</f>
        <v>#NAME?</v>
      </c>
    </row>
    <row r="18" spans="1:2" ht="15.75" customHeight="1" x14ac:dyDescent="0.25">
      <c r="A18" s="1" t="e">
        <f>solver_rhs3=Поиск [1]решения!H10</f>
        <v>#NAME?</v>
      </c>
      <c r="B18" s="1" t="e">
        <f>solver_rhs3=Поиск [1]решения!H10</f>
        <v>#NAME?</v>
      </c>
    </row>
    <row r="19" spans="1:2" ht="15.75" customHeight="1" x14ac:dyDescent="0.25">
      <c r="A19" s="1" t="e">
        <f t="shared" ref="A19:B19" si="9">solver_sho=1</f>
        <v>#NAME?</v>
      </c>
      <c r="B19" s="1" t="e">
        <f t="shared" si="9"/>
        <v>#NAME?</v>
      </c>
    </row>
    <row r="20" spans="1:2" ht="15.75" customHeight="1" x14ac:dyDescent="0.25">
      <c r="A20" s="1" t="e">
        <f t="shared" ref="A20:B20" si="10">solver_typ=1</f>
        <v>#NAME?</v>
      </c>
      <c r="B20" s="1" t="e">
        <f t="shared" si="10"/>
        <v>#NAME?</v>
      </c>
    </row>
    <row r="21" spans="1:2" ht="15.75" customHeight="1" x14ac:dyDescent="0.25">
      <c r="A21" s="1" t="e">
        <f t="shared" ref="A21:B21" si="11">solver_val=0</f>
        <v>#NAME?</v>
      </c>
      <c r="B21" s="1" t="e">
        <f t="shared" si="11"/>
        <v>#NAME?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M114"/>
  <sheetViews>
    <sheetView tabSelected="1" zoomScale="55" zoomScaleNormal="55" workbookViewId="0">
      <selection activeCell="V12" sqref="V12"/>
    </sheetView>
  </sheetViews>
  <sheetFormatPr defaultColWidth="12.5546875" defaultRowHeight="15.75" customHeight="1" x14ac:dyDescent="0.25"/>
  <sheetData>
    <row r="1" spans="1:13" ht="13.2" x14ac:dyDescent="0.25">
      <c r="A1" s="1" t="s">
        <v>22</v>
      </c>
      <c r="B1" s="1" t="s">
        <v>23</v>
      </c>
    </row>
    <row r="2" spans="1:13" ht="13.2" x14ac:dyDescent="0.25">
      <c r="A2" s="1">
        <v>1</v>
      </c>
      <c r="B2" s="1">
        <v>961.1</v>
      </c>
    </row>
    <row r="3" spans="1:13" ht="13.2" x14ac:dyDescent="0.25">
      <c r="A3" s="1">
        <v>2</v>
      </c>
      <c r="B3" s="1">
        <v>997.3</v>
      </c>
    </row>
    <row r="4" spans="1:13" ht="13.2" x14ac:dyDescent="0.25">
      <c r="A4" s="1">
        <v>3</v>
      </c>
      <c r="B4" s="1">
        <v>1004.9</v>
      </c>
    </row>
    <row r="5" spans="1:13" ht="13.2" x14ac:dyDescent="0.25">
      <c r="A5" s="1">
        <v>4</v>
      </c>
      <c r="B5" s="1">
        <v>966.65</v>
      </c>
    </row>
    <row r="6" spans="1:13" ht="13.2" x14ac:dyDescent="0.25">
      <c r="A6" s="1">
        <v>5</v>
      </c>
      <c r="B6" s="1">
        <v>962.2</v>
      </c>
    </row>
    <row r="7" spans="1:13" ht="13.2" x14ac:dyDescent="0.25">
      <c r="A7" s="1">
        <v>6</v>
      </c>
      <c r="B7" s="1">
        <v>949.3</v>
      </c>
    </row>
    <row r="8" spans="1:13" ht="13.2" x14ac:dyDescent="0.25">
      <c r="A8" s="1">
        <v>7</v>
      </c>
      <c r="B8" s="1">
        <v>940.6</v>
      </c>
    </row>
    <row r="9" spans="1:13" ht="13.2" x14ac:dyDescent="0.25">
      <c r="A9" s="1">
        <v>8</v>
      </c>
      <c r="B9">
        <v>936.3</v>
      </c>
      <c r="M9" s="1" t="s">
        <v>24</v>
      </c>
    </row>
    <row r="10" spans="1:13" ht="13.2" x14ac:dyDescent="0.25">
      <c r="A10" s="1">
        <v>9</v>
      </c>
      <c r="B10">
        <v>978.6</v>
      </c>
      <c r="M10" s="1" t="s">
        <v>25</v>
      </c>
    </row>
    <row r="11" spans="1:13" ht="13.2" x14ac:dyDescent="0.25">
      <c r="A11" s="1">
        <v>10</v>
      </c>
      <c r="B11">
        <v>977.7</v>
      </c>
      <c r="M11" s="1" t="s">
        <v>26</v>
      </c>
    </row>
    <row r="12" spans="1:13" ht="13.2" x14ac:dyDescent="0.25">
      <c r="A12" s="1">
        <v>11</v>
      </c>
      <c r="B12">
        <v>979.4</v>
      </c>
      <c r="M12" s="1" t="s">
        <v>27</v>
      </c>
    </row>
    <row r="13" spans="1:13" ht="13.2" x14ac:dyDescent="0.25">
      <c r="A13" s="1">
        <v>12</v>
      </c>
      <c r="B13">
        <v>963.2</v>
      </c>
      <c r="M13" s="1" t="s">
        <v>28</v>
      </c>
    </row>
    <row r="14" spans="1:13" ht="13.2" x14ac:dyDescent="0.25">
      <c r="A14" s="1">
        <v>13</v>
      </c>
      <c r="B14">
        <v>961.8</v>
      </c>
      <c r="M14" s="1" t="s">
        <v>29</v>
      </c>
    </row>
    <row r="15" spans="1:13" ht="13.2" x14ac:dyDescent="0.25">
      <c r="A15" s="1">
        <v>14</v>
      </c>
      <c r="B15">
        <v>955.5</v>
      </c>
      <c r="M15" s="1" t="s">
        <v>30</v>
      </c>
    </row>
    <row r="16" spans="1:13" ht="13.2" x14ac:dyDescent="0.25">
      <c r="A16" s="1">
        <v>15</v>
      </c>
      <c r="B16">
        <v>941.9</v>
      </c>
      <c r="M16" s="1" t="s">
        <v>31</v>
      </c>
    </row>
    <row r="17" spans="1:13" ht="13.2" x14ac:dyDescent="0.25">
      <c r="A17" s="1">
        <v>16</v>
      </c>
      <c r="B17">
        <v>911.25</v>
      </c>
      <c r="M17" s="1" t="s">
        <v>32</v>
      </c>
    </row>
    <row r="18" spans="1:13" ht="13.2" x14ac:dyDescent="0.25">
      <c r="A18" s="1">
        <v>17</v>
      </c>
      <c r="B18">
        <v>907.6</v>
      </c>
      <c r="M18" s="1" t="s">
        <v>33</v>
      </c>
    </row>
    <row r="19" spans="1:13" ht="15.75" customHeight="1" x14ac:dyDescent="0.25">
      <c r="A19" s="1">
        <v>18</v>
      </c>
      <c r="B19">
        <v>945.2</v>
      </c>
    </row>
    <row r="20" spans="1:13" ht="15.75" customHeight="1" x14ac:dyDescent="0.25">
      <c r="A20" s="1">
        <v>19</v>
      </c>
      <c r="B20">
        <v>953</v>
      </c>
    </row>
    <row r="21" spans="1:13" ht="15.75" customHeight="1" x14ac:dyDescent="0.25">
      <c r="A21" s="1">
        <v>20</v>
      </c>
      <c r="B21">
        <v>945.55</v>
      </c>
    </row>
    <row r="22" spans="1:13" ht="15.75" customHeight="1" x14ac:dyDescent="0.25">
      <c r="A22" s="1">
        <v>21</v>
      </c>
      <c r="B22">
        <v>929</v>
      </c>
    </row>
    <row r="23" spans="1:13" ht="15.75" customHeight="1" x14ac:dyDescent="0.25">
      <c r="A23" s="1">
        <v>22</v>
      </c>
      <c r="B23">
        <v>918.55</v>
      </c>
    </row>
    <row r="24" spans="1:13" ht="15.75" customHeight="1" x14ac:dyDescent="0.25">
      <c r="A24" s="1">
        <v>23</v>
      </c>
      <c r="B24">
        <v>921.4</v>
      </c>
    </row>
    <row r="25" spans="1:13" ht="15.75" customHeight="1" x14ac:dyDescent="0.25">
      <c r="A25" s="1">
        <v>24</v>
      </c>
      <c r="B25">
        <v>931</v>
      </c>
    </row>
    <row r="26" spans="1:13" ht="15.75" customHeight="1" x14ac:dyDescent="0.25">
      <c r="A26" s="1">
        <v>25</v>
      </c>
      <c r="B26">
        <v>917.8</v>
      </c>
    </row>
    <row r="64" ht="13.2" x14ac:dyDescent="0.25"/>
    <row r="65" ht="13.2" x14ac:dyDescent="0.25"/>
    <row r="66" ht="13.2" x14ac:dyDescent="0.25"/>
    <row r="67" ht="13.2" x14ac:dyDescent="0.25"/>
    <row r="68" ht="13.2" x14ac:dyDescent="0.25"/>
    <row r="69" ht="13.2" x14ac:dyDescent="0.25"/>
    <row r="70" ht="13.2" x14ac:dyDescent="0.25"/>
    <row r="71" ht="13.2" x14ac:dyDescent="0.25"/>
    <row r="72" ht="13.2" x14ac:dyDescent="0.25"/>
    <row r="73" ht="13.2" x14ac:dyDescent="0.25"/>
    <row r="74" ht="13.2" x14ac:dyDescent="0.25"/>
    <row r="85" ht="13.2" x14ac:dyDescent="0.25"/>
    <row r="86" ht="13.2" x14ac:dyDescent="0.25"/>
    <row r="87" ht="13.2" x14ac:dyDescent="0.25"/>
    <row r="88" ht="13.2" x14ac:dyDescent="0.25"/>
    <row r="89" ht="13.2" x14ac:dyDescent="0.25"/>
    <row r="90" ht="13.2" x14ac:dyDescent="0.25"/>
    <row r="91" ht="13.2" x14ac:dyDescent="0.25"/>
    <row r="92" ht="13.2" x14ac:dyDescent="0.25"/>
    <row r="93" ht="13.2" x14ac:dyDescent="0.25"/>
    <row r="94" ht="13.2" x14ac:dyDescent="0.25"/>
    <row r="95" ht="13.2" x14ac:dyDescent="0.25"/>
    <row r="96" ht="13.2" x14ac:dyDescent="0.25"/>
    <row r="97" ht="13.2" x14ac:dyDescent="0.25"/>
    <row r="99" ht="13.2" x14ac:dyDescent="0.25"/>
    <row r="100" ht="13.2" x14ac:dyDescent="0.25"/>
    <row r="101" ht="13.2" x14ac:dyDescent="0.25"/>
    <row r="102" ht="13.2" x14ac:dyDescent="0.25"/>
    <row r="103" ht="13.2" x14ac:dyDescent="0.25"/>
    <row r="104" ht="13.2" x14ac:dyDescent="0.25"/>
    <row r="105" ht="13.2" x14ac:dyDescent="0.25"/>
    <row r="106" ht="13.2" x14ac:dyDescent="0.25"/>
    <row r="107" ht="13.2" x14ac:dyDescent="0.25"/>
    <row r="108" ht="13.2" x14ac:dyDescent="0.25"/>
    <row r="109" ht="13.2" x14ac:dyDescent="0.25"/>
    <row r="110" ht="13.2" x14ac:dyDescent="0.25"/>
    <row r="112" ht="13.2" x14ac:dyDescent="0.25"/>
    <row r="113" ht="13.2" x14ac:dyDescent="0.25"/>
    <row r="114" ht="13.2" x14ac:dyDescent="0.25"/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J9"/>
  <sheetViews>
    <sheetView workbookViewId="0"/>
  </sheetViews>
  <sheetFormatPr defaultColWidth="12.5546875" defaultRowHeight="15.75" customHeight="1" x14ac:dyDescent="0.25"/>
  <sheetData>
    <row r="1" spans="1:10" ht="15.75" customHeight="1" x14ac:dyDescent="0.25">
      <c r="A1" s="3" t="s">
        <v>34</v>
      </c>
      <c r="D1" s="3" t="s">
        <v>35</v>
      </c>
      <c r="J1" s="1">
        <v>1</v>
      </c>
    </row>
    <row r="2" spans="1:10" ht="15.75" customHeight="1" x14ac:dyDescent="0.25">
      <c r="A2" s="1" t="e">
        <f>MAX([3]ProductMix_Example!F13)</f>
        <v>#REF!</v>
      </c>
    </row>
    <row r="3" spans="1:10" ht="15.75" customHeight="1" x14ac:dyDescent="0.25">
      <c r="A3" s="1" t="e">
        <f>[3]ProductMix_Example!B3:D3</f>
        <v>#VALUE!</v>
      </c>
    </row>
    <row r="4" spans="1:10" ht="15.75" customHeight="1" x14ac:dyDescent="0.25">
      <c r="A4" s="3" t="s">
        <v>36</v>
      </c>
    </row>
    <row r="5" spans="1:10" ht="15.75" customHeight="1" x14ac:dyDescent="0.25">
      <c r="A5" s="1" t="s">
        <v>37</v>
      </c>
    </row>
    <row r="6" spans="1:10" ht="15.75" customHeight="1" x14ac:dyDescent="0.25">
      <c r="A6" s="3" t="s">
        <v>38</v>
      </c>
    </row>
    <row r="7" spans="1:10" ht="15.75" customHeight="1" x14ac:dyDescent="0.25">
      <c r="A7" s="1" t="e">
        <f>[3]ProductMix_Example!B3:D3 &lt;= 0</f>
        <v>#VALUE!</v>
      </c>
    </row>
    <row r="8" spans="1:10" ht="15.75" customHeight="1" x14ac:dyDescent="0.25">
      <c r="A8" s="1" t="e">
        <f>[3]ProductMix_Example!F7:F11 &lt;= [3]ProductMix_Example!G7:G11</f>
        <v>#REF!</v>
      </c>
    </row>
    <row r="9" spans="1:10" ht="15.75" customHeight="1" x14ac:dyDescent="0.25">
      <c r="A9" s="1" t="e">
        <f>'Поиск решения'!#REF! &lt;= 'Поиск решения'!#REF!</f>
        <v>#REF!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"/>
  <sheetViews>
    <sheetView workbookViewId="0"/>
  </sheetViews>
  <sheetFormatPr defaultColWidth="12.5546875" defaultRowHeight="15.75" customHeight="1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"/>
  <sheetViews>
    <sheetView workbookViewId="0"/>
  </sheetViews>
  <sheetFormatPr defaultColWidth="12.5546875" defaultRowHeight="15.75" customHeight="1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"/>
  <sheetViews>
    <sheetView workbookViewId="0"/>
  </sheetViews>
  <sheetFormatPr defaultColWidth="12.5546875" defaultRowHeight="15.75" customHeight="1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Поиск решения</vt:lpstr>
      <vt:lpstr>__OpenSolverCache__</vt:lpstr>
      <vt:lpstr>__OpenSolver__</vt:lpstr>
      <vt:lpstr>Линия тренда</vt:lpstr>
      <vt:lpstr>__Solver__</vt:lpstr>
      <vt:lpstr>__Solver___conflict878062747</vt:lpstr>
      <vt:lpstr>__Solver___conflict821271339</vt:lpstr>
      <vt:lpstr>__Solver___conflict1717750667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Egor</cp:lastModifiedBy>
  <dcterms:modified xsi:type="dcterms:W3CDTF">2025-03-02T10:17:52Z</dcterms:modified>
</cp:coreProperties>
</file>