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xampp\htdocs\"/>
    </mc:Choice>
  </mc:AlternateContent>
  <xr:revisionPtr revIDLastSave="0" documentId="13_ncr:1_{CEA0182C-7AF1-40B8-BAE8-A368046427A4}" xr6:coauthVersionLast="47" xr6:coauthVersionMax="47" xr10:uidLastSave="{00000000-0000-0000-0000-000000000000}"/>
  <bookViews>
    <workbookView xWindow="-108" yWindow="-108" windowWidth="23256" windowHeight="12576" tabRatio="834" activeTab="1" xr2:uid="{00000000-000D-0000-FFFF-FFFF00000000}"/>
  </bookViews>
  <sheets>
    <sheet name="Grupo A" sheetId="13" r:id="rId1"/>
    <sheet name="Grupo B" sheetId="6" r:id="rId2"/>
    <sheet name="Dados Solarimétricos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3" l="1"/>
  <c r="B33" i="13" s="1"/>
  <c r="B36" i="13" l="1"/>
  <c r="B40" i="13"/>
  <c r="B47" i="13"/>
  <c r="B43" i="13"/>
  <c r="B39" i="13"/>
  <c r="B44" i="13"/>
  <c r="B46" i="13"/>
  <c r="B42" i="13"/>
  <c r="B38" i="13"/>
  <c r="B45" i="13"/>
  <c r="B41" i="13"/>
  <c r="B37" i="13"/>
  <c r="B32" i="6" l="1"/>
  <c r="E24" i="13"/>
  <c r="C40" i="13" s="1"/>
  <c r="B21" i="13"/>
  <c r="E22" i="13" s="1"/>
  <c r="D21" i="13"/>
  <c r="E23" i="13" s="1"/>
  <c r="U11" i="13"/>
  <c r="C45" i="13" l="1"/>
  <c r="C37" i="13"/>
  <c r="C36" i="13"/>
  <c r="C43" i="13"/>
  <c r="E25" i="13"/>
  <c r="C47" i="13"/>
  <c r="C41" i="13"/>
  <c r="C44" i="13"/>
  <c r="C39" i="13"/>
  <c r="C46" i="13"/>
  <c r="C42" i="13"/>
  <c r="C38" i="13"/>
  <c r="B37" i="6"/>
  <c r="B41" i="6"/>
  <c r="B45" i="6"/>
  <c r="B43" i="6"/>
  <c r="B40" i="6"/>
  <c r="B36" i="6"/>
  <c r="B38" i="6"/>
  <c r="B42" i="6"/>
  <c r="B46" i="6"/>
  <c r="B39" i="6"/>
  <c r="B47" i="6"/>
  <c r="B44" i="6"/>
  <c r="E52" i="13"/>
  <c r="E51" i="13"/>
  <c r="E53" i="13"/>
  <c r="B48" i="13"/>
  <c r="B51" i="13" s="1"/>
  <c r="B49" i="13"/>
  <c r="D20" i="6"/>
  <c r="C49" i="13" l="1"/>
  <c r="C48" i="13"/>
  <c r="B52" i="13" s="1"/>
  <c r="L14" i="9"/>
  <c r="K14" i="9"/>
  <c r="J14" i="9"/>
  <c r="I14" i="9"/>
  <c r="H14" i="9"/>
  <c r="B55" i="13" l="1"/>
  <c r="B53" i="13"/>
  <c r="B54" i="13" s="1"/>
  <c r="C15" i="9"/>
  <c r="C37" i="6" l="1"/>
  <c r="C38" i="6"/>
  <c r="C39" i="6"/>
  <c r="C40" i="6"/>
  <c r="C41" i="6"/>
  <c r="C42" i="6"/>
  <c r="C43" i="6"/>
  <c r="C44" i="6"/>
  <c r="C45" i="6"/>
  <c r="C46" i="6"/>
  <c r="C47" i="6"/>
  <c r="C36" i="6"/>
  <c r="C14" i="9"/>
  <c r="B29" i="13" s="1"/>
  <c r="B30" i="13" s="1"/>
  <c r="C20" i="6"/>
  <c r="E20" i="6"/>
  <c r="F20" i="6"/>
  <c r="B20" i="6"/>
  <c r="D44" i="6" l="1"/>
  <c r="D40" i="6"/>
  <c r="D47" i="6"/>
  <c r="D43" i="6"/>
  <c r="D39" i="6"/>
  <c r="D46" i="6"/>
  <c r="D42" i="6"/>
  <c r="D38" i="6"/>
  <c r="D45" i="6"/>
  <c r="D41" i="6"/>
  <c r="D37" i="6"/>
  <c r="C48" i="6"/>
  <c r="B52" i="6" s="1"/>
  <c r="D36" i="6"/>
  <c r="C49" i="6"/>
  <c r="E22" i="6"/>
  <c r="E24" i="6" s="1"/>
  <c r="E21" i="6"/>
  <c r="B29" i="6" s="1"/>
  <c r="B30" i="6" s="1"/>
  <c r="E37" i="6" l="1"/>
  <c r="F37" i="6" s="1"/>
  <c r="E41" i="6"/>
  <c r="F41" i="6" s="1"/>
  <c r="E45" i="6"/>
  <c r="F45" i="6" s="1"/>
  <c r="B33" i="6"/>
  <c r="E38" i="6"/>
  <c r="F38" i="6" s="1"/>
  <c r="E42" i="6"/>
  <c r="F42" i="6" s="1"/>
  <c r="E46" i="6"/>
  <c r="F46" i="6" s="1"/>
  <c r="E39" i="6"/>
  <c r="F39" i="6" s="1"/>
  <c r="E43" i="6"/>
  <c r="F43" i="6" s="1"/>
  <c r="E47" i="6"/>
  <c r="F47" i="6" s="1"/>
  <c r="E40" i="6"/>
  <c r="F40" i="6" s="1"/>
  <c r="E44" i="6"/>
  <c r="F44" i="6" s="1"/>
  <c r="D48" i="6"/>
  <c r="D49" i="6"/>
  <c r="E23" i="6"/>
  <c r="E51" i="6" l="1"/>
  <c r="E53" i="6"/>
  <c r="E52" i="6"/>
  <c r="B49" i="6"/>
  <c r="B48" i="6"/>
  <c r="B51" i="6" s="1"/>
  <c r="E36" i="6"/>
  <c r="U10" i="6"/>
  <c r="F36" i="6" l="1"/>
  <c r="E48" i="6"/>
  <c r="E49" i="6"/>
  <c r="B55" i="6"/>
  <c r="B53" i="6"/>
  <c r="B54" i="6" s="1"/>
  <c r="F49" i="6" l="1"/>
  <c r="F48" i="6"/>
</calcChain>
</file>

<file path=xl/sharedStrings.xml><?xml version="1.0" encoding="utf-8"?>
<sst xmlns="http://schemas.openxmlformats.org/spreadsheetml/2006/main" count="189" uniqueCount="78">
  <si>
    <t>Maio</t>
  </si>
  <si>
    <t>Consumo</t>
  </si>
  <si>
    <t>Economia</t>
  </si>
  <si>
    <t>Módulos</t>
  </si>
  <si>
    <t>Total</t>
  </si>
  <si>
    <t>Média</t>
  </si>
  <si>
    <t>Geração</t>
  </si>
  <si>
    <t>Meses</t>
  </si>
  <si>
    <t>Conta 1</t>
  </si>
  <si>
    <t>Nome cliente :</t>
  </si>
  <si>
    <t>Endereço :</t>
  </si>
  <si>
    <t>Telefone</t>
  </si>
  <si>
    <t>Conta Contrato:</t>
  </si>
  <si>
    <t>Conta 5</t>
  </si>
  <si>
    <t>Conta 3</t>
  </si>
  <si>
    <t>Conta 4</t>
  </si>
  <si>
    <t>Tarifa(R$/KWH)</t>
  </si>
  <si>
    <t>Janeiro</t>
  </si>
  <si>
    <t>Fevereiro</t>
  </si>
  <si>
    <t>Março</t>
  </si>
  <si>
    <t>Abril</t>
  </si>
  <si>
    <t>Junho</t>
  </si>
  <si>
    <t>Julho</t>
  </si>
  <si>
    <t>Agosto</t>
  </si>
  <si>
    <t>Setembro</t>
  </si>
  <si>
    <t>Outubro</t>
  </si>
  <si>
    <t>Novembro</t>
  </si>
  <si>
    <t>Dezembro</t>
  </si>
  <si>
    <t>Dados Solarimétircos / (Atlas ) CRESEB - Recife - PE</t>
  </si>
  <si>
    <t>Consumo(KWH/ano):</t>
  </si>
  <si>
    <t>Custo Médio / Mensal :</t>
  </si>
  <si>
    <t>Custo Anual:</t>
  </si>
  <si>
    <t>Consumo Total / Anual :</t>
  </si>
  <si>
    <t>Consumo Médio / Mensal:</t>
  </si>
  <si>
    <t>Potência Escolhida:</t>
  </si>
  <si>
    <t>Potência Estimada:</t>
  </si>
  <si>
    <t xml:space="preserve">Dados da Geração do Sistema Fotovoltaico </t>
  </si>
  <si>
    <t>Eficiência  Global (PR):</t>
  </si>
  <si>
    <t>%</t>
  </si>
  <si>
    <t>Média Ano</t>
  </si>
  <si>
    <t>Pg. C/ Gerador</t>
  </si>
  <si>
    <t>Pg s/ Gerador</t>
  </si>
  <si>
    <t>Demanda (KWh/Mês):</t>
  </si>
  <si>
    <t>Conta 2</t>
  </si>
  <si>
    <t>KWp</t>
  </si>
  <si>
    <t>Recife / Olinda atlas</t>
  </si>
  <si>
    <t>Paulista atlas</t>
  </si>
  <si>
    <t>Camaragibe atlas</t>
  </si>
  <si>
    <t>Jaboatão atlas</t>
  </si>
  <si>
    <t>Abreu e lima atlas</t>
  </si>
  <si>
    <t>Crédito (Ano)</t>
  </si>
  <si>
    <t>Resumo - Dados da Geração (Resultados)</t>
  </si>
  <si>
    <t>KWH/mês</t>
  </si>
  <si>
    <t>KWH/ano</t>
  </si>
  <si>
    <t xml:space="preserve">Geração </t>
  </si>
  <si>
    <t>Geração - Pior Mês</t>
  </si>
  <si>
    <t>Geração - Média</t>
  </si>
  <si>
    <t>Geração - Melhor mês</t>
  </si>
  <si>
    <t>Quanto deve ser Gerado ?</t>
  </si>
  <si>
    <t>Crédito (mês) - Média</t>
  </si>
  <si>
    <t>Geração / Necessidade</t>
  </si>
  <si>
    <t>TE (Ponta)</t>
  </si>
  <si>
    <t>TE (Fora Ponta)</t>
  </si>
  <si>
    <t>Consumo Ponta</t>
  </si>
  <si>
    <t>Consumo Fora-Ponta</t>
  </si>
  <si>
    <t>Consumo Médio / Mensal - Ponta:</t>
  </si>
  <si>
    <t>Consumo Médio / Mensal - Fora Ponta :</t>
  </si>
  <si>
    <t>Demanda (Fora Ponta)</t>
  </si>
  <si>
    <t>Demanda (Ponta):</t>
  </si>
  <si>
    <t>Geração Necessária (KWH/Mês):</t>
  </si>
  <si>
    <t xml:space="preserve">Fator de Correção: </t>
  </si>
  <si>
    <t>Módulos (Pmp)</t>
  </si>
  <si>
    <t>W</t>
  </si>
  <si>
    <t>N° Módulos - Estimado</t>
  </si>
  <si>
    <t>N° Módulos - Escolhida</t>
  </si>
  <si>
    <t>Inversor Estimado</t>
  </si>
  <si>
    <t>5 a 10% a mais</t>
  </si>
  <si>
    <t>Thiago Maciel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</si>
</sst>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.0000"/>
    <numFmt numFmtId="166" formatCode="0.000"/>
    <numFmt numFmtId="167" formatCode="_-[$R$-416]\ * #,##0.000_-;\-[$R$-416]\ * #,##0.000_-;_-[$R$-416]\ * &quot;-&quot;??_-;_-@_-"/>
    <numFmt numFmtId="168" formatCode="_-[$R$-416]\ * #,##0.0000_-;\-[$R$-416]\ * #,##0.0000_-;_-[$R$-416]\ 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4"/>
      <color theme="1"/>
      <name val="Arial Black"/>
      <family val="2"/>
    </font>
    <font>
      <i/>
      <sz val="11"/>
      <color theme="1"/>
      <name val="Calibri"/>
      <family val="2"/>
      <scheme val="minor"/>
    </font>
    <font>
      <sz val="12"/>
      <color theme="1"/>
      <name val="Arial Black"/>
      <family val="2"/>
    </font>
    <font>
      <sz val="24"/>
      <color theme="1"/>
      <name val="Arial Black"/>
      <family val="2"/>
    </font>
    <font>
      <b/>
      <sz val="11"/>
      <color rgb="FF3F3F3F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3F3F3F"/>
      <name val="Arial"/>
      <family val="2"/>
    </font>
    <font>
      <b/>
      <sz val="11"/>
      <color theme="0"/>
      <name val="Arial"/>
      <family val="2"/>
    </font>
    <font>
      <b/>
      <sz val="12"/>
      <color rgb="FF3F3F3F"/>
      <name val="Arial"/>
      <family val="2"/>
    </font>
    <font>
      <b/>
      <sz val="12"/>
      <color theme="0"/>
      <name val="Arial Black"/>
      <family val="2"/>
    </font>
    <font>
      <b/>
      <i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1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2" borderId="8" applyNumberFormat="0" applyAlignment="0" applyProtection="0"/>
  </cellStyleXfs>
  <cellXfs count="7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3" fillId="0" borderId="0" xfId="0" applyFont="1" applyAlignment="1"/>
    <xf numFmtId="0" fontId="3" fillId="0" borderId="0" xfId="0" applyFont="1"/>
    <xf numFmtId="0" fontId="0" fillId="0" borderId="0" xfId="0" applyAlignment="1"/>
    <xf numFmtId="2" fontId="5" fillId="0" borderId="0" xfId="0" applyNumberFormat="1" applyFont="1"/>
    <xf numFmtId="0" fontId="5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/>
    <xf numFmtId="44" fontId="0" fillId="0" borderId="0" xfId="3" applyFont="1"/>
    <xf numFmtId="0" fontId="8" fillId="2" borderId="8" xfId="4"/>
    <xf numFmtId="165" fontId="8" fillId="2" borderId="8" xfId="4" applyNumberFormat="1"/>
    <xf numFmtId="0" fontId="8" fillId="3" borderId="8" xfId="4" applyFill="1" applyAlignment="1">
      <alignment horizontal="center" vertical="center" wrapText="1"/>
    </xf>
    <xf numFmtId="0" fontId="8" fillId="3" borderId="9" xfId="4" applyFill="1" applyBorder="1" applyAlignment="1">
      <alignment horizontal="center" vertical="center" wrapText="1"/>
    </xf>
    <xf numFmtId="0" fontId="8" fillId="2" borderId="8" xfId="4" applyAlignment="1"/>
    <xf numFmtId="0" fontId="11" fillId="2" borderId="8" xfId="4" applyFont="1" applyAlignment="1"/>
    <xf numFmtId="164" fontId="11" fillId="2" borderId="8" xfId="4" applyNumberFormat="1" applyFont="1" applyAlignment="1">
      <alignment horizontal="center"/>
    </xf>
    <xf numFmtId="0" fontId="12" fillId="2" borderId="8" xfId="4" applyFont="1" applyAlignment="1">
      <alignment horizontal="left"/>
    </xf>
    <xf numFmtId="0" fontId="12" fillId="2" borderId="8" xfId="4" applyFont="1" applyAlignment="1"/>
    <xf numFmtId="1" fontId="10" fillId="2" borderId="8" xfId="4" applyNumberFormat="1" applyFont="1"/>
    <xf numFmtId="0" fontId="14" fillId="2" borderId="8" xfId="4" applyFont="1"/>
    <xf numFmtId="0" fontId="14" fillId="2" borderId="8" xfId="4" applyFont="1" applyAlignment="1">
      <alignment horizontal="center"/>
    </xf>
    <xf numFmtId="0" fontId="9" fillId="4" borderId="8" xfId="4" applyFont="1" applyFill="1"/>
    <xf numFmtId="1" fontId="9" fillId="4" borderId="8" xfId="4" applyNumberFormat="1" applyFont="1" applyFill="1"/>
    <xf numFmtId="0" fontId="8" fillId="2" borderId="8" xfId="4" applyAlignment="1">
      <alignment horizontal="left" vertical="center"/>
    </xf>
    <xf numFmtId="0" fontId="6" fillId="0" borderId="0" xfId="0" applyFont="1"/>
    <xf numFmtId="0" fontId="15" fillId="4" borderId="0" xfId="0" applyFont="1" applyFill="1"/>
    <xf numFmtId="2" fontId="9" fillId="4" borderId="0" xfId="0" applyNumberFormat="1" applyFont="1" applyFill="1"/>
    <xf numFmtId="2" fontId="9" fillId="4" borderId="0" xfId="0" applyNumberFormat="1" applyFont="1" applyFill="1" applyAlignment="1"/>
    <xf numFmtId="2" fontId="16" fillId="4" borderId="5" xfId="0" applyNumberFormat="1" applyFont="1" applyFill="1" applyBorder="1"/>
    <xf numFmtId="2" fontId="16" fillId="4" borderId="6" xfId="0" applyNumberFormat="1" applyFont="1" applyFill="1" applyBorder="1"/>
    <xf numFmtId="44" fontId="16" fillId="4" borderId="6" xfId="3" applyFont="1" applyFill="1" applyBorder="1"/>
    <xf numFmtId="44" fontId="16" fillId="4" borderId="7" xfId="3" applyFont="1" applyFill="1" applyBorder="1"/>
    <xf numFmtId="2" fontId="16" fillId="4" borderId="2" xfId="0" applyNumberFormat="1" applyFont="1" applyFill="1" applyBorder="1"/>
    <xf numFmtId="2" fontId="16" fillId="4" borderId="3" xfId="0" applyNumberFormat="1" applyFont="1" applyFill="1" applyBorder="1"/>
    <xf numFmtId="44" fontId="16" fillId="4" borderId="3" xfId="3" applyFont="1" applyFill="1" applyBorder="1"/>
    <xf numFmtId="44" fontId="16" fillId="4" borderId="4" xfId="3" applyFont="1" applyFill="1" applyBorder="1"/>
    <xf numFmtId="9" fontId="9" fillId="4" borderId="0" xfId="2" applyFont="1" applyFill="1" applyAlignment="1"/>
    <xf numFmtId="0" fontId="13" fillId="4" borderId="0" xfId="0" applyFont="1" applyFill="1"/>
    <xf numFmtId="0" fontId="11" fillId="2" borderId="8" xfId="4" applyFont="1" applyAlignment="1">
      <alignment horizontal="center"/>
    </xf>
    <xf numFmtId="0" fontId="0" fillId="0" borderId="0" xfId="0" applyFill="1" applyBorder="1"/>
    <xf numFmtId="168" fontId="11" fillId="2" borderId="8" xfId="4" applyNumberFormat="1" applyFont="1" applyAlignment="1">
      <alignment horizontal="center"/>
    </xf>
    <xf numFmtId="0" fontId="0" fillId="5" borderId="0" xfId="0" applyFill="1" applyAlignment="1">
      <alignment horizontal="center" vertical="center"/>
    </xf>
    <xf numFmtId="1" fontId="10" fillId="2" borderId="10" xfId="4" applyNumberFormat="1" applyFont="1" applyBorder="1" applyAlignment="1">
      <alignment horizontal="center"/>
    </xf>
    <xf numFmtId="1" fontId="10" fillId="2" borderId="12" xfId="4" applyNumberFormat="1" applyFont="1" applyBorder="1" applyAlignment="1">
      <alignment horizontal="center"/>
    </xf>
    <xf numFmtId="0" fontId="11" fillId="2" borderId="8" xfId="4" applyFont="1" applyAlignment="1">
      <alignment horizontal="left"/>
    </xf>
    <xf numFmtId="167" fontId="11" fillId="2" borderId="8" xfId="4" applyNumberFormat="1" applyFont="1" applyAlignment="1">
      <alignment horizontal="left"/>
    </xf>
    <xf numFmtId="0" fontId="14" fillId="2" borderId="8" xfId="4" applyFont="1" applyAlignment="1">
      <alignment horizontal="right"/>
    </xf>
    <xf numFmtId="2" fontId="9" fillId="4" borderId="8" xfId="4" applyNumberFormat="1" applyFont="1" applyFill="1" applyAlignment="1">
      <alignment horizontal="center"/>
    </xf>
    <xf numFmtId="166" fontId="9" fillId="4" borderId="8" xfId="4" applyNumberFormat="1" applyFont="1" applyFill="1" applyAlignment="1">
      <alignment horizontal="center"/>
    </xf>
    <xf numFmtId="0" fontId="0" fillId="0" borderId="0" xfId="0"/>
    <xf numFmtId="2" fontId="13" fillId="4" borderId="8" xfId="4" applyNumberFormat="1" applyFont="1" applyFill="1" applyAlignment="1">
      <alignment horizontal="center"/>
    </xf>
    <xf numFmtId="1" fontId="10" fillId="2" borderId="11" xfId="4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1" fillId="2" borderId="10" xfId="4" applyFont="1" applyBorder="1" applyAlignment="1">
      <alignment horizontal="center"/>
    </xf>
    <xf numFmtId="0" fontId="11" fillId="2" borderId="11" xfId="4" applyFont="1" applyBorder="1" applyAlignment="1">
      <alignment horizontal="center"/>
    </xf>
    <xf numFmtId="0" fontId="11" fillId="2" borderId="12" xfId="4" applyFont="1" applyBorder="1" applyAlignment="1">
      <alignment horizontal="center"/>
    </xf>
    <xf numFmtId="166" fontId="10" fillId="2" borderId="10" xfId="4" applyNumberFormat="1" applyFont="1" applyBorder="1" applyAlignment="1">
      <alignment horizontal="center"/>
    </xf>
    <xf numFmtId="166" fontId="10" fillId="2" borderId="11" xfId="4" applyNumberFormat="1" applyFont="1" applyBorder="1" applyAlignment="1">
      <alignment horizontal="center"/>
    </xf>
    <xf numFmtId="166" fontId="10" fillId="2" borderId="12" xfId="4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2" borderId="10" xfId="4" applyFont="1" applyBorder="1" applyAlignment="1">
      <alignment horizontal="left" vertical="top"/>
    </xf>
    <xf numFmtId="0" fontId="11" fillId="2" borderId="12" xfId="4" applyFont="1" applyBorder="1" applyAlignment="1">
      <alignment horizontal="left" vertical="top"/>
    </xf>
    <xf numFmtId="0" fontId="14" fillId="2" borderId="10" xfId="4" applyFont="1" applyBorder="1" applyAlignment="1">
      <alignment horizontal="center"/>
    </xf>
    <xf numFmtId="0" fontId="14" fillId="2" borderId="12" xfId="4" applyFont="1" applyBorder="1" applyAlignment="1">
      <alignment horizontal="center"/>
    </xf>
    <xf numFmtId="1" fontId="9" fillId="4" borderId="10" xfId="4" applyNumberFormat="1" applyFont="1" applyFill="1" applyBorder="1" applyAlignment="1">
      <alignment horizontal="center"/>
    </xf>
    <xf numFmtId="1" fontId="9" fillId="4" borderId="12" xfId="4" applyNumberFormat="1" applyFont="1" applyFill="1" applyBorder="1" applyAlignment="1">
      <alignment horizontal="center"/>
    </xf>
    <xf numFmtId="166" fontId="9" fillId="4" borderId="10" xfId="4" applyNumberFormat="1" applyFont="1" applyFill="1" applyBorder="1" applyAlignment="1">
      <alignment horizontal="center"/>
    </xf>
    <xf numFmtId="166" fontId="9" fillId="4" borderId="11" xfId="4" applyNumberFormat="1" applyFont="1" applyFill="1" applyBorder="1" applyAlignment="1">
      <alignment horizontal="center"/>
    </xf>
    <xf numFmtId="166" fontId="9" fillId="4" borderId="12" xfId="4" applyNumberFormat="1" applyFont="1" applyFill="1" applyBorder="1" applyAlignment="1">
      <alignment horizontal="center"/>
    </xf>
    <xf numFmtId="164" fontId="11" fillId="2" borderId="8" xfId="4" applyNumberFormat="1" applyFont="1" applyAlignment="1">
      <alignment horizontal="left"/>
    </xf>
    <xf numFmtId="2" fontId="13" fillId="4" borderId="10" xfId="4" applyNumberFormat="1" applyFont="1" applyFill="1" applyBorder="1" applyAlignment="1">
      <alignment horizontal="center"/>
    </xf>
    <xf numFmtId="2" fontId="13" fillId="4" borderId="11" xfId="4" applyNumberFormat="1" applyFont="1" applyFill="1" applyBorder="1" applyAlignment="1">
      <alignment horizontal="center"/>
    </xf>
    <xf numFmtId="2" fontId="13" fillId="4" borderId="12" xfId="4" applyNumberFormat="1" applyFont="1" applyFill="1" applyBorder="1" applyAlignment="1">
      <alignment horizontal="center"/>
    </xf>
    <xf numFmtId="164" fontId="9" fillId="4" borderId="8" xfId="4" applyNumberFormat="1" applyFont="1" applyFill="1" applyAlignment="1">
      <alignment horizontal="center"/>
    </xf>
    <xf numFmtId="0" fontId="9" fillId="4" borderId="8" xfId="4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5">
    <cellStyle name="Antonio Broda - Consumo Cliente" xfId="1" xr:uid="{00000000-0005-0000-0000-000000000000}"/>
    <cellStyle name="Moeda" xfId="3" builtinId="4"/>
    <cellStyle name="Normal" xfId="0" builtinId="0"/>
    <cellStyle name="Porcentagem" xfId="2" builtinId="5"/>
    <cellStyle name="Saída" xfId="4" builtinId="21"/>
  </cellStyles>
  <dxfs count="15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u val="none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u val="none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u val="none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u val="none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u val="none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u val="none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u val="none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u val="none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u val="none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u val="none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u val="none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u val="none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u val="none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u val="none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u val="none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Geração Vs. Consumo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'Grupo A'!$B$35</c:f>
              <c:strCache>
                <c:ptCount val="1"/>
                <c:pt idx="0">
                  <c:v>Geração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'Grupo A'!$A$36:$A$47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'Grupo A'!$B$36:$B$47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2-447D-950A-53F5DEC94364}"/>
            </c:ext>
          </c:extLst>
        </c:ser>
        <c:ser>
          <c:idx val="1"/>
          <c:order val="1"/>
          <c:tx>
            <c:strRef>
              <c:f>'Grupo A'!$C$35</c:f>
              <c:strCache>
                <c:ptCount val="1"/>
                <c:pt idx="0">
                  <c:v>Consumo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'Grupo A'!$A$36:$A$47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'Grupo A'!$C$36:$C$47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2-447D-950A-53F5DEC9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1500943"/>
        <c:axId val="1011502607"/>
      </c:barChart>
      <c:catAx>
        <c:axId val="101150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502607"/>
        <c:crosses val="autoZero"/>
        <c:auto val="1"/>
        <c:lblAlgn val="ctr"/>
        <c:lblOffset val="100"/>
        <c:noMultiLvlLbl val="0"/>
      </c:catAx>
      <c:valAx>
        <c:axId val="101150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50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Geração Vs. Consumo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'Grupo B'!$B$35</c:f>
              <c:strCache>
                <c:ptCount val="1"/>
                <c:pt idx="0">
                  <c:v>Geração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'Grupo B'!$A$36:$A$47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'Grupo B'!$B$36:$B$47</c:f>
              <c:numCache>
                <c:formatCode>0.00</c:formatCode>
                <c:ptCount val="12"/>
                <c:pt idx="0">
                  <c:v>4984.2303440000005</c:v>
                </c:pt>
                <c:pt idx="1">
                  <c:v>4570.2422080000006</c:v>
                </c:pt>
                <c:pt idx="2">
                  <c:v>4981.7624960000003</c:v>
                </c:pt>
                <c:pt idx="3">
                  <c:v>4234.3495199999998</c:v>
                </c:pt>
                <c:pt idx="4">
                  <c:v>3768.4038960000003</c:v>
                </c:pt>
                <c:pt idx="5">
                  <c:v>3405.63024</c:v>
                </c:pt>
                <c:pt idx="6">
                  <c:v>3629.3817920000006</c:v>
                </c:pt>
                <c:pt idx="7">
                  <c:v>4290.7650560000002</c:v>
                </c:pt>
                <c:pt idx="8">
                  <c:v>4606.9149600000001</c:v>
                </c:pt>
                <c:pt idx="9">
                  <c:v>5104.3322799999996</c:v>
                </c:pt>
                <c:pt idx="10">
                  <c:v>5111.62968</c:v>
                </c:pt>
                <c:pt idx="11">
                  <c:v>5275.4364080000005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E-460A-B5BB-05500DE5DCCF}"/>
            </c:ext>
          </c:extLst>
        </c:ser>
        <c:ser>
          <c:idx val="1"/>
          <c:order val="1"/>
          <c:tx>
            <c:strRef>
              <c:f>'Grupo B'!$C$35</c:f>
              <c:strCache>
                <c:ptCount val="1"/>
                <c:pt idx="0">
                  <c:v>Consumo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'Grupo B'!$A$36:$A$47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'Grupo B'!$C$36:$C$47</c:f>
              <c:numCache>
                <c:formatCode>0.00</c:formatCode>
                <c:ptCount val="12"/>
                <c:pt idx="0">
                  <c:v>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4500</c:v>
                </c:pt>
                <c:pt idx="5">
                  <c:v>4500</c:v>
                </c:pt>
                <c:pt idx="6">
                  <c:v>4500</c:v>
                </c:pt>
                <c:pt idx="7">
                  <c:v>4500</c:v>
                </c:pt>
                <c:pt idx="8">
                  <c:v>4500</c:v>
                </c:pt>
                <c:pt idx="9">
                  <c:v>4500</c:v>
                </c:pt>
                <c:pt idx="10">
                  <c:v>4500</c:v>
                </c:pt>
                <c:pt idx="11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E-460A-B5BB-05500DE5D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0762672"/>
        <c:axId val="1100767248"/>
        <c:axId val="0"/>
      </c:bar3DChart>
      <c:catAx>
        <c:axId val="11007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0767248"/>
        <c:crosses val="autoZero"/>
        <c:auto val="1"/>
        <c:lblAlgn val="ctr"/>
        <c:lblOffset val="100"/>
        <c:noMultiLvlLbl val="0"/>
      </c:catAx>
      <c:valAx>
        <c:axId val="11007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07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'Grupo B'!$B$7</c:f>
              <c:strCache>
                <c:ptCount val="1"/>
                <c:pt idx="0">
                  <c:v>Conta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'Grupo B'!$A$8:$A$19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'Grupo B'!$B$8:$B$19</c:f>
              <c:numCache>
                <c:formatCode>0</c:formatCode>
                <c:ptCount val="12"/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4500</c:v>
                </c:pt>
                <c:pt idx="5">
                  <c:v>4500</c:v>
                </c:pt>
                <c:pt idx="6">
                  <c:v>4500</c:v>
                </c:pt>
                <c:pt idx="7">
                  <c:v>4500</c:v>
                </c:pt>
                <c:pt idx="8">
                  <c:v>4500</c:v>
                </c:pt>
                <c:pt idx="9">
                  <c:v>4500</c:v>
                </c:pt>
                <c:pt idx="10">
                  <c:v>4500</c:v>
                </c:pt>
                <c:pt idx="11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F4D-8761-5A9D705D5634}"/>
            </c:ext>
          </c:extLst>
        </c:ser>
        <c:ser>
          <c:idx val="1"/>
          <c:order val="1"/>
          <c:tx>
            <c:strRef>
              <c:f>'Grupo B'!$C$7</c:f>
              <c:strCache>
                <c:ptCount val="1"/>
                <c:pt idx="0">
                  <c:v>Conta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'Grupo B'!$A$8:$A$19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'Grupo B'!$C$8:$C$19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F4D-8761-5A9D705D5634}"/>
            </c:ext>
          </c:extLst>
        </c:ser>
        <c:ser>
          <c:idx val="2"/>
          <c:order val="2"/>
          <c:tx>
            <c:strRef>
              <c:f>'Grupo B'!$D$7</c:f>
              <c:strCache>
                <c:ptCount val="1"/>
                <c:pt idx="0">
                  <c:v>Conta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'Grupo B'!$A$8:$A$19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'Grupo B'!$D$8:$D$19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F4D-8761-5A9D705D5634}"/>
            </c:ext>
          </c:extLst>
        </c:ser>
        <c:ser>
          <c:idx val="3"/>
          <c:order val="3"/>
          <c:tx>
            <c:strRef>
              <c:f>'Grupo B'!$E$7</c:f>
              <c:strCache>
                <c:ptCount val="1"/>
                <c:pt idx="0">
                  <c:v>Conta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'Grupo B'!$A$8:$A$19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'Grupo B'!$E$8:$E$19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F4D-8761-5A9D705D5634}"/>
            </c:ext>
          </c:extLst>
        </c:ser>
        <c:ser>
          <c:idx val="4"/>
          <c:order val="4"/>
          <c:tx>
            <c:strRef>
              <c:f>'Grupo B'!$F$7</c:f>
              <c:strCache>
                <c:ptCount val="1"/>
                <c:pt idx="0">
                  <c:v>Conta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'Grupo B'!$A$8:$A$19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'Grupo B'!$F$8:$F$19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F4D-8761-5A9D705D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3873760"/>
        <c:axId val="1213875008"/>
        <c:axId val="0"/>
      </c:bar3DChart>
      <c:catAx>
        <c:axId val="12138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875008"/>
        <c:crosses val="autoZero"/>
        <c:auto val="1"/>
        <c:lblAlgn val="ctr"/>
        <c:lblOffset val="100"/>
        <c:noMultiLvlLbl val="0"/>
      </c:catAx>
      <c:valAx>
        <c:axId val="12138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8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784411</xdr:colOff>
      <xdr:row>33</xdr:row>
      <xdr:rowOff>23533</xdr:rowOff>
    </xdr:from>
    <xdr:to>
      <xdr:col>11</xdr:col>
      <xdr:colOff>661146</xdr:colOff>
      <xdr:row>49</xdr:row>
      <xdr:rowOff>201706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31936</xdr:colOff>
      <xdr:row>27</xdr:row>
      <xdr:rowOff>25492</xdr:rowOff>
    </xdr:from>
    <xdr:to>
      <xdr:col>12</xdr:col>
      <xdr:colOff>392205</xdr:colOff>
      <xdr:row>55</xdr:row>
      <xdr:rowOff>56029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52668</xdr:colOff>
      <xdr:row>0</xdr:row>
      <xdr:rowOff>39781</xdr:rowOff>
    </xdr:from>
    <xdr:to>
      <xdr:col>12</xdr:col>
      <xdr:colOff>481854</xdr:colOff>
      <xdr:row>26</xdr:row>
      <xdr:rowOff>67236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2"/>
  <sheetViews>
    <sheetView zoomScale="85" zoomScaleNormal="85" workbookViewId="0">
      <selection activeCell="H33" sqref="H33"/>
    </sheetView>
  </sheetViews>
  <sheetFormatPr defaultColWidth="9.109375" defaultRowHeight="14.4" x14ac:dyDescent="0.3"/>
  <cols>
    <col min="1" max="1" width="31.109375" style="9" customWidth="1"/>
    <col min="2" max="2" width="14.5546875" style="9" customWidth="1"/>
    <col min="3" max="3" width="19.109375" style="9" customWidth="1"/>
    <col min="4" max="4" width="26.109375" style="9" customWidth="1"/>
    <col min="5" max="5" width="18.5546875" style="9" customWidth="1"/>
    <col min="6" max="6" width="19.5546875" style="9" customWidth="1"/>
    <col min="7" max="7" width="5.88671875" style="9" customWidth="1"/>
    <col min="8" max="8" width="25.88671875" style="9" customWidth="1"/>
    <col min="9" max="9" width="23.33203125" style="9" bestFit="1" customWidth="1"/>
    <col min="10" max="10" width="14" style="9" bestFit="1" customWidth="1"/>
    <col min="11" max="11" width="12.109375" style="9" bestFit="1" customWidth="1"/>
    <col min="12" max="13" width="10.5546875" style="9" bestFit="1" customWidth="1"/>
    <col min="14" max="14" width="12.109375" style="9" bestFit="1" customWidth="1"/>
    <col min="15" max="15" width="10.5546875" style="9" bestFit="1" customWidth="1"/>
    <col min="16" max="16" width="12.109375" style="9" bestFit="1" customWidth="1"/>
    <col min="17" max="17" width="10.5546875" style="9" bestFit="1" customWidth="1"/>
    <col min="18" max="18" width="12.109375" style="9" bestFit="1" customWidth="1"/>
    <col min="19" max="19" width="10.5546875" style="9" bestFit="1" customWidth="1"/>
    <col min="20" max="20" width="12.109375" style="9" bestFit="1" customWidth="1"/>
    <col min="21" max="21" width="16.5546875" style="9" customWidth="1"/>
    <col min="22" max="22" width="12.109375" style="9" bestFit="1" customWidth="1"/>
    <col min="23" max="16384" width="9.109375" style="9"/>
  </cols>
  <sheetData>
    <row r="1" spans="1:21" ht="19.5" customHeight="1" x14ac:dyDescent="0.35">
      <c r="A1" s="18" t="s">
        <v>9</v>
      </c>
      <c r="B1" s="46">
        <v>0</v>
      </c>
      <c r="C1" s="46"/>
      <c r="D1" s="46"/>
      <c r="E1" s="46"/>
      <c r="F1" s="46"/>
    </row>
    <row r="2" spans="1:21" ht="19.5" customHeight="1" x14ac:dyDescent="0.35">
      <c r="A2" s="18" t="s">
        <v>11</v>
      </c>
      <c r="B2" s="46">
        <v>0</v>
      </c>
      <c r="C2" s="46"/>
      <c r="D2" s="46"/>
      <c r="E2" s="46"/>
      <c r="F2" s="46"/>
    </row>
    <row r="3" spans="1:21" ht="18" x14ac:dyDescent="0.35">
      <c r="A3" s="18" t="s">
        <v>10</v>
      </c>
      <c r="B3" s="46">
        <v>0</v>
      </c>
      <c r="C3" s="46"/>
      <c r="D3" s="46"/>
      <c r="E3" s="46"/>
      <c r="F3" s="46"/>
    </row>
    <row r="4" spans="1:21" ht="18" x14ac:dyDescent="0.35">
      <c r="A4" s="19" t="s">
        <v>12</v>
      </c>
      <c r="B4" s="46">
        <v>0</v>
      </c>
      <c r="C4" s="46"/>
      <c r="D4" s="16" t="s">
        <v>62</v>
      </c>
      <c r="E4" s="47">
        <v>0</v>
      </c>
      <c r="F4" s="47"/>
    </row>
    <row r="5" spans="1:21" ht="18" x14ac:dyDescent="0.35">
      <c r="A5" s="19" t="s">
        <v>67</v>
      </c>
      <c r="B5" s="63">
        <v>0</v>
      </c>
      <c r="C5" s="64"/>
      <c r="D5" s="16" t="s">
        <v>61</v>
      </c>
      <c r="E5" s="47">
        <v>0</v>
      </c>
      <c r="F5" s="47"/>
    </row>
    <row r="6" spans="1:21" ht="18" x14ac:dyDescent="0.35">
      <c r="A6" s="19" t="s">
        <v>68</v>
      </c>
      <c r="B6" s="46">
        <v>0</v>
      </c>
      <c r="C6" s="46"/>
      <c r="D6" s="16"/>
      <c r="E6" s="17"/>
      <c r="F6" s="42"/>
    </row>
    <row r="8" spans="1:21" ht="15.6" x14ac:dyDescent="0.3">
      <c r="A8" s="21" t="s">
        <v>7</v>
      </c>
      <c r="B8" s="65" t="s">
        <v>63</v>
      </c>
      <c r="C8" s="66"/>
      <c r="D8" s="65" t="s">
        <v>64</v>
      </c>
      <c r="E8" s="66"/>
    </row>
    <row r="9" spans="1:21" ht="15.6" x14ac:dyDescent="0.3">
      <c r="A9" s="21" t="s">
        <v>17</v>
      </c>
      <c r="B9" s="44">
        <v>0</v>
      </c>
      <c r="C9" s="45"/>
      <c r="D9" s="44">
        <v>0</v>
      </c>
      <c r="E9" s="45">
        <v>0</v>
      </c>
    </row>
    <row r="10" spans="1:21" ht="15.6" x14ac:dyDescent="0.3">
      <c r="A10" s="21" t="s">
        <v>18</v>
      </c>
      <c r="B10" s="44">
        <v>0</v>
      </c>
      <c r="C10" s="45"/>
      <c r="D10" s="44">
        <v>0</v>
      </c>
      <c r="E10" s="45">
        <v>0</v>
      </c>
    </row>
    <row r="11" spans="1:21" ht="15.6" x14ac:dyDescent="0.3">
      <c r="A11" s="21" t="s">
        <v>19</v>
      </c>
      <c r="B11" s="44">
        <v>0</v>
      </c>
      <c r="C11" s="45"/>
      <c r="D11" s="44">
        <v>0</v>
      </c>
      <c r="E11" s="45">
        <v>0</v>
      </c>
      <c r="U11" s="9" t="e">
        <f>#REF!/12</f>
        <v>#REF!</v>
      </c>
    </row>
    <row r="12" spans="1:21" ht="15.6" x14ac:dyDescent="0.3">
      <c r="A12" s="21" t="s">
        <v>20</v>
      </c>
      <c r="B12" s="44">
        <v>0</v>
      </c>
      <c r="C12" s="45"/>
      <c r="D12" s="44">
        <v>0</v>
      </c>
      <c r="E12" s="45">
        <v>0</v>
      </c>
    </row>
    <row r="13" spans="1:21" ht="15.6" x14ac:dyDescent="0.3">
      <c r="A13" s="21" t="s">
        <v>0</v>
      </c>
      <c r="B13" s="44">
        <v>0</v>
      </c>
      <c r="C13" s="45"/>
      <c r="D13" s="44">
        <v>0</v>
      </c>
      <c r="E13" s="45">
        <v>0</v>
      </c>
    </row>
    <row r="14" spans="1:21" ht="15.6" x14ac:dyDescent="0.3">
      <c r="A14" s="21" t="s">
        <v>21</v>
      </c>
      <c r="B14" s="44">
        <v>0</v>
      </c>
      <c r="C14" s="45"/>
      <c r="D14" s="44">
        <v>0</v>
      </c>
      <c r="E14" s="45">
        <v>0</v>
      </c>
    </row>
    <row r="15" spans="1:21" ht="15.6" x14ac:dyDescent="0.3">
      <c r="A15" s="21" t="s">
        <v>22</v>
      </c>
      <c r="B15" s="44">
        <v>0</v>
      </c>
      <c r="C15" s="45"/>
      <c r="D15" s="44">
        <v>0</v>
      </c>
      <c r="E15" s="45">
        <v>0</v>
      </c>
    </row>
    <row r="16" spans="1:21" ht="15.6" x14ac:dyDescent="0.3">
      <c r="A16" s="21" t="s">
        <v>23</v>
      </c>
      <c r="B16" s="44">
        <v>0</v>
      </c>
      <c r="C16" s="45"/>
      <c r="D16" s="44">
        <v>0</v>
      </c>
      <c r="E16" s="45">
        <v>0</v>
      </c>
    </row>
    <row r="17" spans="1:13" ht="15.6" x14ac:dyDescent="0.3">
      <c r="A17" s="21" t="s">
        <v>24</v>
      </c>
      <c r="B17" s="44">
        <v>0</v>
      </c>
      <c r="C17" s="45"/>
      <c r="D17" s="44">
        <v>0</v>
      </c>
      <c r="E17" s="45">
        <v>0</v>
      </c>
    </row>
    <row r="18" spans="1:13" ht="15.6" x14ac:dyDescent="0.3">
      <c r="A18" s="21" t="s">
        <v>25</v>
      </c>
      <c r="B18" s="44">
        <v>0</v>
      </c>
      <c r="C18" s="45"/>
      <c r="D18" s="44">
        <v>0</v>
      </c>
      <c r="E18" s="45">
        <v>0</v>
      </c>
    </row>
    <row r="19" spans="1:13" ht="15.6" x14ac:dyDescent="0.3">
      <c r="A19" s="21" t="s">
        <v>26</v>
      </c>
      <c r="B19" s="44">
        <v>0</v>
      </c>
      <c r="C19" s="45"/>
      <c r="D19" s="44">
        <v>0</v>
      </c>
      <c r="E19" s="45">
        <v>0</v>
      </c>
    </row>
    <row r="20" spans="1:13" ht="15.6" x14ac:dyDescent="0.3">
      <c r="A20" s="21" t="s">
        <v>27</v>
      </c>
      <c r="B20" s="44">
        <v>0</v>
      </c>
      <c r="C20" s="45"/>
      <c r="D20" s="44">
        <v>0</v>
      </c>
      <c r="E20" s="45">
        <v>0</v>
      </c>
    </row>
    <row r="21" spans="1:13" ht="15.6" x14ac:dyDescent="0.3">
      <c r="A21" s="23" t="s">
        <v>29</v>
      </c>
      <c r="B21" s="67">
        <f>SUM(B9:C20)</f>
        <v>0</v>
      </c>
      <c r="C21" s="68"/>
      <c r="D21" s="67">
        <f>SUM(D9:D20)</f>
        <v>0</v>
      </c>
      <c r="E21" s="68"/>
    </row>
    <row r="22" spans="1:13" ht="15.6" x14ac:dyDescent="0.3">
      <c r="A22" s="48" t="s">
        <v>65</v>
      </c>
      <c r="B22" s="48"/>
      <c r="C22" s="48"/>
      <c r="D22" s="48"/>
      <c r="E22" s="49">
        <f>B21/12</f>
        <v>0</v>
      </c>
      <c r="F22" s="49"/>
    </row>
    <row r="23" spans="1:13" ht="15.6" x14ac:dyDescent="0.3">
      <c r="A23" s="48" t="s">
        <v>66</v>
      </c>
      <c r="B23" s="48"/>
      <c r="C23" s="48"/>
      <c r="D23" s="48"/>
      <c r="E23" s="49">
        <f>D21/12</f>
        <v>0</v>
      </c>
      <c r="F23" s="49"/>
    </row>
    <row r="24" spans="1:13" ht="15.6" x14ac:dyDescent="0.3">
      <c r="A24" s="48" t="s">
        <v>70</v>
      </c>
      <c r="B24" s="48"/>
      <c r="C24" s="48"/>
      <c r="D24" s="48"/>
      <c r="E24" s="50" t="e">
        <f>E5/E4</f>
        <v>#DIV/0!</v>
      </c>
      <c r="F24" s="50"/>
    </row>
    <row r="25" spans="1:13" ht="15.6" x14ac:dyDescent="0.3">
      <c r="A25" s="48" t="s">
        <v>69</v>
      </c>
      <c r="B25" s="48"/>
      <c r="C25" s="48"/>
      <c r="D25" s="48"/>
      <c r="E25" s="49" t="e">
        <f>E23+E24*E22</f>
        <v>#DIV/0!</v>
      </c>
      <c r="F25" s="49"/>
    </row>
    <row r="26" spans="1:13" x14ac:dyDescent="0.3">
      <c r="B26" s="54"/>
      <c r="C26" s="54"/>
      <c r="D26" s="1"/>
    </row>
    <row r="27" spans="1:13" ht="18" x14ac:dyDescent="0.35">
      <c r="A27" s="18" t="s">
        <v>71</v>
      </c>
      <c r="B27" s="55">
        <v>0</v>
      </c>
      <c r="C27" s="56"/>
      <c r="D27" s="56"/>
      <c r="E27" s="57"/>
      <c r="F27" s="40" t="s">
        <v>72</v>
      </c>
      <c r="H27" s="54"/>
      <c r="I27" s="54"/>
      <c r="J27" s="1"/>
    </row>
    <row r="28" spans="1:13" ht="18" customHeight="1" x14ac:dyDescent="0.45">
      <c r="A28" s="26" t="s">
        <v>37</v>
      </c>
      <c r="B28" s="44">
        <v>0</v>
      </c>
      <c r="C28" s="53"/>
      <c r="D28" s="53"/>
      <c r="E28" s="45"/>
      <c r="F28" s="25" t="s">
        <v>38</v>
      </c>
      <c r="G28" s="8"/>
      <c r="H28" s="8"/>
      <c r="I28" s="8"/>
      <c r="J28" s="8"/>
      <c r="K28" s="8"/>
      <c r="L28" s="8"/>
      <c r="M28" s="8"/>
    </row>
    <row r="29" spans="1:13" ht="18.600000000000001" x14ac:dyDescent="0.45">
      <c r="A29" s="26" t="s">
        <v>35</v>
      </c>
      <c r="B29" s="52" t="e">
        <f>E25/((B28/100)*30*'Dados Solarimétricos'!C14)</f>
        <v>#DIV/0!</v>
      </c>
      <c r="C29" s="52"/>
      <c r="D29" s="52"/>
      <c r="E29" s="52"/>
      <c r="F29" s="15" t="s">
        <v>44</v>
      </c>
    </row>
    <row r="30" spans="1:13" ht="18.600000000000001" x14ac:dyDescent="0.45">
      <c r="A30" s="26" t="s">
        <v>73</v>
      </c>
      <c r="B30" s="52" t="e">
        <f>B29*1000/B27</f>
        <v>#DIV/0!</v>
      </c>
      <c r="C30" s="52"/>
      <c r="D30" s="52"/>
      <c r="E30" s="52"/>
      <c r="F30" s="15" t="s">
        <v>3</v>
      </c>
    </row>
    <row r="31" spans="1:13" ht="18.600000000000001" x14ac:dyDescent="0.45">
      <c r="A31" s="26" t="s">
        <v>74</v>
      </c>
      <c r="B31" s="44">
        <v>0</v>
      </c>
      <c r="C31" s="53"/>
      <c r="D31" s="53"/>
      <c r="E31" s="45"/>
      <c r="F31" s="15" t="s">
        <v>3</v>
      </c>
    </row>
    <row r="32" spans="1:13" ht="18.600000000000001" x14ac:dyDescent="0.45">
      <c r="A32" s="26" t="s">
        <v>34</v>
      </c>
      <c r="B32" s="52">
        <f>B27*B31/1000</f>
        <v>0</v>
      </c>
      <c r="C32" s="52"/>
      <c r="D32" s="52"/>
      <c r="E32" s="52"/>
      <c r="F32" s="15" t="s">
        <v>44</v>
      </c>
    </row>
    <row r="33" spans="1:9" ht="18.600000000000001" x14ac:dyDescent="0.45">
      <c r="A33" s="26" t="s">
        <v>75</v>
      </c>
      <c r="B33" s="58">
        <f>B32/1.25</f>
        <v>0</v>
      </c>
      <c r="C33" s="59"/>
      <c r="D33" s="59"/>
      <c r="E33" s="60"/>
      <c r="F33" s="15" t="s">
        <v>44</v>
      </c>
    </row>
    <row r="34" spans="1:9" ht="36" customHeight="1" x14ac:dyDescent="0.3">
      <c r="A34" s="61" t="s">
        <v>36</v>
      </c>
      <c r="B34" s="61"/>
      <c r="C34" s="61"/>
      <c r="D34" s="61"/>
      <c r="E34" s="61"/>
      <c r="F34" s="61"/>
    </row>
    <row r="35" spans="1:9" ht="17.399999999999999" x14ac:dyDescent="0.45">
      <c r="A35" s="4" t="s">
        <v>7</v>
      </c>
      <c r="B35" s="3" t="s">
        <v>6</v>
      </c>
      <c r="C35" s="3" t="s">
        <v>1</v>
      </c>
    </row>
    <row r="36" spans="1:9" x14ac:dyDescent="0.3">
      <c r="A36" s="7" t="s">
        <v>17</v>
      </c>
      <c r="B36" s="6">
        <f>'Dados Solarimétricos'!C2*'Dados Solarimétricos'!A2*'Grupo A'!$B$28:$E$28*'Grupo A'!$B$32:$E$32/100000</f>
        <v>0</v>
      </c>
      <c r="C36" s="6" t="e">
        <f t="shared" ref="C36:C47" si="0">D9+B9*$E$24</f>
        <v>#DIV/0!</v>
      </c>
    </row>
    <row r="37" spans="1:9" x14ac:dyDescent="0.3">
      <c r="A37" s="7" t="s">
        <v>18</v>
      </c>
      <c r="B37" s="6">
        <f>'Dados Solarimétricos'!C3*'Dados Solarimétricos'!A3*'Grupo A'!$B$28:$E$28*'Grupo A'!$B$32:$E$32/100000</f>
        <v>0</v>
      </c>
      <c r="C37" s="6" t="e">
        <f t="shared" si="0"/>
        <v>#DIV/0!</v>
      </c>
    </row>
    <row r="38" spans="1:9" x14ac:dyDescent="0.3">
      <c r="A38" s="7" t="s">
        <v>19</v>
      </c>
      <c r="B38" s="6">
        <f>'Dados Solarimétricos'!C4*'Dados Solarimétricos'!A4*'Grupo A'!$B$28:$E$28*'Grupo A'!$B$32:$E$32/100000</f>
        <v>0</v>
      </c>
      <c r="C38" s="6" t="e">
        <f t="shared" si="0"/>
        <v>#DIV/0!</v>
      </c>
    </row>
    <row r="39" spans="1:9" x14ac:dyDescent="0.3">
      <c r="A39" s="7" t="s">
        <v>20</v>
      </c>
      <c r="B39" s="6">
        <f>'Dados Solarimétricos'!C5*'Dados Solarimétricos'!A5*'Grupo A'!$B$28:$E$28*'Grupo A'!$B$32:$E$32/100000</f>
        <v>0</v>
      </c>
      <c r="C39" s="6" t="e">
        <f t="shared" si="0"/>
        <v>#DIV/0!</v>
      </c>
    </row>
    <row r="40" spans="1:9" x14ac:dyDescent="0.3">
      <c r="A40" s="7" t="s">
        <v>0</v>
      </c>
      <c r="B40" s="6">
        <f>'Dados Solarimétricos'!C6*'Dados Solarimétricos'!A6*'Grupo A'!$B$28:$E$28*'Grupo A'!$B$32:$E$32/100000</f>
        <v>0</v>
      </c>
      <c r="C40" s="6" t="e">
        <f t="shared" si="0"/>
        <v>#DIV/0!</v>
      </c>
    </row>
    <row r="41" spans="1:9" x14ac:dyDescent="0.3">
      <c r="A41" s="7" t="s">
        <v>21</v>
      </c>
      <c r="B41" s="6">
        <f>'Dados Solarimétricos'!C7*'Dados Solarimétricos'!A7*'Grupo A'!$B$28:$E$28*'Grupo A'!$B$32:$E$32/100000</f>
        <v>0</v>
      </c>
      <c r="C41" s="6" t="e">
        <f t="shared" si="0"/>
        <v>#DIV/0!</v>
      </c>
    </row>
    <row r="42" spans="1:9" x14ac:dyDescent="0.3">
      <c r="A42" s="7" t="s">
        <v>22</v>
      </c>
      <c r="B42" s="6">
        <f>'Dados Solarimétricos'!C8*'Dados Solarimétricos'!A8*'Grupo A'!$B$28:$E$28*'Grupo A'!$B$32:$E$32/100000</f>
        <v>0</v>
      </c>
      <c r="C42" s="6" t="e">
        <f t="shared" si="0"/>
        <v>#DIV/0!</v>
      </c>
    </row>
    <row r="43" spans="1:9" x14ac:dyDescent="0.3">
      <c r="A43" s="7" t="s">
        <v>23</v>
      </c>
      <c r="B43" s="6">
        <f>'Dados Solarimétricos'!C9*'Dados Solarimétricos'!A9*'Grupo A'!$B$28:$E$28*'Grupo A'!$B$32:$E$32/100000</f>
        <v>0</v>
      </c>
      <c r="C43" s="6" t="e">
        <f t="shared" si="0"/>
        <v>#DIV/0!</v>
      </c>
    </row>
    <row r="44" spans="1:9" x14ac:dyDescent="0.3">
      <c r="A44" s="7" t="s">
        <v>24</v>
      </c>
      <c r="B44" s="6">
        <f>'Dados Solarimétricos'!C10*'Dados Solarimétricos'!A10*'Grupo A'!$B$28:$E$28*'Grupo A'!$B$32:$E$32/100000</f>
        <v>0</v>
      </c>
      <c r="C44" s="6" t="e">
        <f t="shared" si="0"/>
        <v>#DIV/0!</v>
      </c>
    </row>
    <row r="45" spans="1:9" x14ac:dyDescent="0.3">
      <c r="A45" s="7" t="s">
        <v>25</v>
      </c>
      <c r="B45" s="6">
        <f>'Dados Solarimétricos'!C11*'Dados Solarimétricos'!A11*'Grupo A'!$B$28:$E$28*'Grupo A'!$B$32:$E$32/100000</f>
        <v>0</v>
      </c>
      <c r="C45" s="6" t="e">
        <f t="shared" si="0"/>
        <v>#DIV/0!</v>
      </c>
    </row>
    <row r="46" spans="1:9" x14ac:dyDescent="0.3">
      <c r="A46" s="7" t="s">
        <v>26</v>
      </c>
      <c r="B46" s="6">
        <f>'Dados Solarimétricos'!C12*'Dados Solarimétricos'!A12*'Grupo A'!$B$28:$E$28*'Grupo A'!$B$32:$E$32/100000</f>
        <v>0</v>
      </c>
      <c r="C46" s="6" t="e">
        <f t="shared" si="0"/>
        <v>#DIV/0!</v>
      </c>
    </row>
    <row r="47" spans="1:9" ht="17.399999999999999" x14ac:dyDescent="0.45">
      <c r="A47" s="7" t="s">
        <v>27</v>
      </c>
      <c r="B47" s="6">
        <f>'Dados Solarimétricos'!C13*'Dados Solarimétricos'!A13*'Grupo A'!$B$28:$E$28*'Grupo A'!$B$32:$E$32/100000</f>
        <v>0</v>
      </c>
      <c r="C47" s="6" t="e">
        <f t="shared" si="0"/>
        <v>#DIV/0!</v>
      </c>
      <c r="H47" s="4"/>
      <c r="I47" s="2"/>
    </row>
    <row r="48" spans="1:9" ht="18.600000000000001" x14ac:dyDescent="0.45">
      <c r="A48" s="27" t="s">
        <v>4</v>
      </c>
      <c r="B48" s="30">
        <f>SUM(B36:B47)</f>
        <v>0</v>
      </c>
      <c r="C48" s="31" t="e">
        <f>SUM(C36:C47)</f>
        <v>#DIV/0!</v>
      </c>
      <c r="H48" s="4"/>
      <c r="I48" s="2"/>
    </row>
    <row r="49" spans="1:13" ht="18.600000000000001" x14ac:dyDescent="0.45">
      <c r="A49" s="27" t="s">
        <v>5</v>
      </c>
      <c r="B49" s="34">
        <f>AVERAGE(B36:B47)</f>
        <v>0</v>
      </c>
      <c r="C49" s="35" t="e">
        <f>AVERAGE(C36:C47)</f>
        <v>#DIV/0!</v>
      </c>
      <c r="H49" s="4"/>
      <c r="I49" s="2"/>
    </row>
    <row r="50" spans="1:13" ht="17.399999999999999" x14ac:dyDescent="0.45">
      <c r="A50" s="62" t="s">
        <v>51</v>
      </c>
      <c r="B50" s="62"/>
      <c r="C50" s="62"/>
      <c r="D50" s="62"/>
      <c r="E50" s="62"/>
      <c r="F50" s="62"/>
      <c r="H50" s="4"/>
      <c r="I50" s="2"/>
    </row>
    <row r="51" spans="1:13" ht="17.399999999999999" x14ac:dyDescent="0.45">
      <c r="A51" s="11" t="s">
        <v>54</v>
      </c>
      <c r="B51" s="28">
        <f>B48</f>
        <v>0</v>
      </c>
      <c r="C51" s="11" t="s">
        <v>53</v>
      </c>
      <c r="D51" s="11" t="s">
        <v>55</v>
      </c>
      <c r="E51" s="28">
        <f>MIN(B36:B47)</f>
        <v>0</v>
      </c>
      <c r="F51" s="9" t="s">
        <v>52</v>
      </c>
      <c r="H51" s="4"/>
      <c r="I51" s="2"/>
    </row>
    <row r="52" spans="1:13" ht="17.399999999999999" x14ac:dyDescent="0.45">
      <c r="A52" s="11" t="s">
        <v>58</v>
      </c>
      <c r="B52" s="28" t="e">
        <f>C48</f>
        <v>#DIV/0!</v>
      </c>
      <c r="C52" s="11" t="s">
        <v>53</v>
      </c>
      <c r="D52" s="11" t="s">
        <v>56</v>
      </c>
      <c r="E52" s="28">
        <f>AVERAGE(B36:B47)</f>
        <v>0</v>
      </c>
      <c r="F52" s="9" t="s">
        <v>52</v>
      </c>
      <c r="H52" s="4"/>
      <c r="I52" s="2"/>
    </row>
    <row r="53" spans="1:13" ht="17.399999999999999" x14ac:dyDescent="0.45">
      <c r="A53" s="15" t="s">
        <v>50</v>
      </c>
      <c r="B53" s="28" t="e">
        <f>IF(B51&gt;B52,B51-B52,0)</f>
        <v>#DIV/0!</v>
      </c>
      <c r="C53" s="11" t="s">
        <v>53</v>
      </c>
      <c r="D53" s="11" t="s">
        <v>57</v>
      </c>
      <c r="E53" s="28">
        <f>MAX(B36:B47)</f>
        <v>0</v>
      </c>
      <c r="F53" s="9" t="s">
        <v>52</v>
      </c>
      <c r="H53" s="4"/>
      <c r="I53" s="2"/>
    </row>
    <row r="54" spans="1:13" ht="17.399999999999999" x14ac:dyDescent="0.45">
      <c r="A54" s="15" t="s">
        <v>59</v>
      </c>
      <c r="B54" s="29" t="e">
        <f>B53/12</f>
        <v>#DIV/0!</v>
      </c>
      <c r="C54" s="11" t="s">
        <v>52</v>
      </c>
      <c r="D54" s="5"/>
      <c r="H54" s="4"/>
      <c r="I54" s="2"/>
    </row>
    <row r="55" spans="1:13" ht="17.399999999999999" x14ac:dyDescent="0.45">
      <c r="A55" s="15" t="s">
        <v>60</v>
      </c>
      <c r="B55" s="38" t="e">
        <f>B51/B52</f>
        <v>#DIV/0!</v>
      </c>
      <c r="C55" s="5"/>
      <c r="D55" s="5"/>
      <c r="H55" s="4"/>
      <c r="I55" s="2"/>
    </row>
    <row r="56" spans="1:13" x14ac:dyDescent="0.3">
      <c r="A56" s="5"/>
      <c r="B56" s="54"/>
      <c r="C56" s="54"/>
      <c r="D56" s="54"/>
    </row>
    <row r="57" spans="1:13" ht="48" customHeight="1" x14ac:dyDescent="0.3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</row>
    <row r="58" spans="1:13" x14ac:dyDescent="0.3">
      <c r="B58" s="51"/>
      <c r="C58" s="51"/>
      <c r="D58" s="51"/>
      <c r="E58" s="51"/>
      <c r="F58" s="51"/>
    </row>
    <row r="59" spans="1:13" x14ac:dyDescent="0.3">
      <c r="B59" s="51"/>
      <c r="C59" s="51"/>
      <c r="D59" s="51"/>
      <c r="E59" s="51"/>
      <c r="F59" s="51"/>
    </row>
    <row r="60" spans="1:13" ht="30" customHeight="1" x14ac:dyDescent="0.3">
      <c r="A60" s="51"/>
      <c r="B60" s="51"/>
      <c r="C60" s="51"/>
      <c r="D60" s="51"/>
      <c r="E60" s="51"/>
      <c r="F60" s="51"/>
    </row>
    <row r="61" spans="1:13" x14ac:dyDescent="0.3">
      <c r="B61" s="51"/>
      <c r="C61" s="51"/>
      <c r="D61" s="51"/>
      <c r="E61" s="51"/>
      <c r="F61" s="51"/>
    </row>
    <row r="62" spans="1:13" x14ac:dyDescent="0.3">
      <c r="B62" s="51"/>
      <c r="C62" s="51"/>
      <c r="D62" s="51"/>
      <c r="E62" s="51"/>
      <c r="F62" s="51"/>
    </row>
    <row r="63" spans="1:13" x14ac:dyDescent="0.3">
      <c r="B63" s="51"/>
      <c r="C63" s="51"/>
      <c r="D63" s="51"/>
      <c r="E63" s="51"/>
      <c r="F63" s="51"/>
    </row>
    <row r="64" spans="1:13" x14ac:dyDescent="0.3">
      <c r="B64" s="51"/>
      <c r="C64" s="51"/>
      <c r="D64" s="51"/>
      <c r="E64" s="51"/>
      <c r="F64" s="51"/>
    </row>
    <row r="65" spans="1:12" x14ac:dyDescent="0.3">
      <c r="B65" s="51"/>
      <c r="C65" s="51"/>
      <c r="D65" s="51"/>
      <c r="E65" s="51"/>
      <c r="F65" s="51"/>
    </row>
    <row r="66" spans="1:12" x14ac:dyDescent="0.3">
      <c r="B66" s="51"/>
      <c r="C66" s="51"/>
      <c r="D66" s="51"/>
      <c r="E66" s="51"/>
      <c r="F66" s="51"/>
    </row>
    <row r="67" spans="1:12" x14ac:dyDescent="0.3">
      <c r="B67" s="51"/>
      <c r="C67" s="51"/>
      <c r="D67" s="51"/>
      <c r="E67" s="51"/>
      <c r="F67" s="51"/>
    </row>
    <row r="68" spans="1:12" x14ac:dyDescent="0.3">
      <c r="B68" s="51"/>
      <c r="C68" s="51"/>
      <c r="D68" s="51"/>
      <c r="E68" s="51"/>
      <c r="F68" s="51"/>
    </row>
    <row r="69" spans="1:12" x14ac:dyDescent="0.3">
      <c r="B69" s="51"/>
      <c r="C69" s="51"/>
      <c r="D69" s="51"/>
      <c r="E69" s="51"/>
      <c r="F69" s="51"/>
    </row>
    <row r="70" spans="1:12" x14ac:dyDescent="0.3">
      <c r="B70" s="51"/>
      <c r="C70" s="51"/>
      <c r="D70" s="51"/>
      <c r="E70" s="51"/>
      <c r="F70" s="51"/>
    </row>
    <row r="71" spans="1:12" x14ac:dyDescent="0.3">
      <c r="B71" s="51"/>
      <c r="C71" s="51"/>
      <c r="D71" s="51"/>
      <c r="E71" s="51"/>
      <c r="F71" s="51"/>
    </row>
    <row r="72" spans="1:12" x14ac:dyDescent="0.3">
      <c r="B72" s="51"/>
      <c r="C72" s="51"/>
      <c r="D72" s="51"/>
      <c r="E72" s="51"/>
      <c r="F72" s="51"/>
    </row>
    <row r="74" spans="1:12" ht="44.25" customHeight="1" x14ac:dyDescent="0.3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</row>
    <row r="75" spans="1:12" ht="20.25" customHeight="1" x14ac:dyDescent="0.3">
      <c r="B75" s="51"/>
      <c r="C75" s="51"/>
      <c r="D75" s="51"/>
      <c r="E75" s="51"/>
    </row>
    <row r="76" spans="1:12" ht="20.25" customHeight="1" x14ac:dyDescent="0.3">
      <c r="B76" s="51"/>
      <c r="C76" s="51"/>
      <c r="D76" s="51"/>
      <c r="E76" s="51"/>
    </row>
    <row r="77" spans="1:12" ht="20.25" customHeight="1" x14ac:dyDescent="0.3">
      <c r="B77" s="51"/>
      <c r="C77" s="51"/>
      <c r="D77" s="51"/>
      <c r="E77" s="51"/>
    </row>
    <row r="78" spans="1:12" ht="20.25" customHeight="1" x14ac:dyDescent="0.3">
      <c r="B78" s="51"/>
      <c r="C78" s="51"/>
      <c r="D78" s="51"/>
      <c r="E78" s="51"/>
    </row>
    <row r="79" spans="1:12" ht="20.25" customHeight="1" x14ac:dyDescent="0.3">
      <c r="B79" s="51"/>
      <c r="C79" s="51"/>
      <c r="D79" s="51"/>
      <c r="E79" s="51"/>
    </row>
    <row r="80" spans="1:12" x14ac:dyDescent="0.3">
      <c r="B80" s="51"/>
      <c r="C80" s="51"/>
      <c r="D80" s="51"/>
      <c r="E80" s="51"/>
      <c r="H80" s="51"/>
      <c r="I80" s="51"/>
      <c r="J80" s="51"/>
    </row>
    <row r="82" spans="2:7" x14ac:dyDescent="0.3">
      <c r="B82" s="51"/>
      <c r="C82" s="51"/>
      <c r="E82" s="51"/>
      <c r="F82" s="51"/>
      <c r="G82" s="51"/>
    </row>
    <row r="83" spans="2:7" ht="15" customHeight="1" x14ac:dyDescent="0.3">
      <c r="B83" s="51"/>
      <c r="E83" s="51"/>
      <c r="F83" s="51"/>
      <c r="G83" s="51"/>
    </row>
    <row r="84" spans="2:7" x14ac:dyDescent="0.3">
      <c r="B84" s="51"/>
      <c r="E84" s="51"/>
      <c r="F84" s="51"/>
      <c r="G84" s="51"/>
    </row>
    <row r="85" spans="2:7" x14ac:dyDescent="0.3">
      <c r="B85" s="51"/>
      <c r="E85" s="51"/>
      <c r="F85" s="51"/>
      <c r="G85" s="51"/>
    </row>
    <row r="86" spans="2:7" ht="33" customHeight="1" x14ac:dyDescent="0.3">
      <c r="B86" s="51"/>
      <c r="E86" s="51"/>
      <c r="F86" s="51"/>
      <c r="G86" s="51"/>
    </row>
    <row r="87" spans="2:7" x14ac:dyDescent="0.3">
      <c r="B87" s="51"/>
      <c r="C87" s="51"/>
      <c r="D87" s="51"/>
      <c r="E87" s="51"/>
      <c r="G87" s="51"/>
    </row>
    <row r="88" spans="2:7" x14ac:dyDescent="0.3">
      <c r="B88" s="51"/>
      <c r="C88" s="51"/>
      <c r="D88" s="51"/>
      <c r="E88" s="51"/>
      <c r="G88" s="51"/>
    </row>
    <row r="89" spans="2:7" x14ac:dyDescent="0.3">
      <c r="B89" s="51"/>
      <c r="C89" s="51"/>
      <c r="D89" s="51"/>
      <c r="E89" s="51"/>
      <c r="G89" s="51"/>
    </row>
    <row r="90" spans="2:7" ht="80.25" customHeight="1" x14ac:dyDescent="0.3">
      <c r="B90" s="51"/>
      <c r="E90" s="51"/>
      <c r="F90" s="51"/>
      <c r="G90" s="51"/>
    </row>
    <row r="91" spans="2:7" ht="103.5" customHeight="1" x14ac:dyDescent="0.3">
      <c r="B91" s="51"/>
      <c r="E91" s="51"/>
      <c r="F91" s="51"/>
      <c r="G91" s="51"/>
    </row>
    <row r="92" spans="2:7" x14ac:dyDescent="0.3">
      <c r="B92" s="51"/>
      <c r="C92" s="51"/>
      <c r="D92" s="51"/>
      <c r="E92" s="51"/>
      <c r="F92" s="51"/>
      <c r="G92" s="51"/>
    </row>
  </sheetData>
  <mergeCells count="93">
    <mergeCell ref="D19:E19"/>
    <mergeCell ref="D20:E20"/>
    <mergeCell ref="B21:C21"/>
    <mergeCell ref="D21:E21"/>
    <mergeCell ref="B19:C19"/>
    <mergeCell ref="B20:C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B14:C14"/>
    <mergeCell ref="B15:C15"/>
    <mergeCell ref="B16:C16"/>
    <mergeCell ref="B17:C17"/>
    <mergeCell ref="B18:C18"/>
    <mergeCell ref="D18:E18"/>
    <mergeCell ref="B90:B91"/>
    <mergeCell ref="E90:F91"/>
    <mergeCell ref="G90:G91"/>
    <mergeCell ref="B92:D92"/>
    <mergeCell ref="E92:G92"/>
    <mergeCell ref="B83:B89"/>
    <mergeCell ref="E83:F86"/>
    <mergeCell ref="G83:G89"/>
    <mergeCell ref="C87:E87"/>
    <mergeCell ref="C88:E88"/>
    <mergeCell ref="C89:E89"/>
    <mergeCell ref="B82:C82"/>
    <mergeCell ref="E82:G82"/>
    <mergeCell ref="B70:F70"/>
    <mergeCell ref="B71:F71"/>
    <mergeCell ref="B72:F72"/>
    <mergeCell ref="A74:L74"/>
    <mergeCell ref="B75:E75"/>
    <mergeCell ref="B76:E76"/>
    <mergeCell ref="B77:E77"/>
    <mergeCell ref="B78:E78"/>
    <mergeCell ref="B79:E79"/>
    <mergeCell ref="B80:E80"/>
    <mergeCell ref="H80:J80"/>
    <mergeCell ref="B69:F69"/>
    <mergeCell ref="B58:F58"/>
    <mergeCell ref="B59:F59"/>
    <mergeCell ref="A60:F60"/>
    <mergeCell ref="B61:F61"/>
    <mergeCell ref="B62:F62"/>
    <mergeCell ref="B63:F63"/>
    <mergeCell ref="B64:F64"/>
    <mergeCell ref="B65:F65"/>
    <mergeCell ref="B66:F66"/>
    <mergeCell ref="B67:F67"/>
    <mergeCell ref="B68:F68"/>
    <mergeCell ref="A57:M57"/>
    <mergeCell ref="B30:E30"/>
    <mergeCell ref="B31:E31"/>
    <mergeCell ref="B32:E32"/>
    <mergeCell ref="A25:D25"/>
    <mergeCell ref="E25:F25"/>
    <mergeCell ref="B26:C26"/>
    <mergeCell ref="H27:I27"/>
    <mergeCell ref="B28:E28"/>
    <mergeCell ref="B27:E27"/>
    <mergeCell ref="B29:E29"/>
    <mergeCell ref="B33:E33"/>
    <mergeCell ref="A34:F34"/>
    <mergeCell ref="A50:F50"/>
    <mergeCell ref="B56:D56"/>
    <mergeCell ref="A22:D22"/>
    <mergeCell ref="E22:F22"/>
    <mergeCell ref="A23:D23"/>
    <mergeCell ref="E23:F23"/>
    <mergeCell ref="A24:D24"/>
    <mergeCell ref="E24:F24"/>
    <mergeCell ref="B11:C11"/>
    <mergeCell ref="B12:C12"/>
    <mergeCell ref="B13:C13"/>
    <mergeCell ref="B1:F1"/>
    <mergeCell ref="B2:F2"/>
    <mergeCell ref="B3:F3"/>
    <mergeCell ref="B4:C4"/>
    <mergeCell ref="E4:F4"/>
    <mergeCell ref="B5:C5"/>
    <mergeCell ref="B8:C8"/>
    <mergeCell ref="D8:E8"/>
    <mergeCell ref="B9:C9"/>
    <mergeCell ref="B10:C10"/>
    <mergeCell ref="B6:C6"/>
    <mergeCell ref="E5:F5"/>
  </mergeCells>
  <conditionalFormatting sqref="B1:F1">
    <cfRule type="cellIs" dxfId="151" priority="225" operator="equal">
      <formula>0</formula>
    </cfRule>
    <cfRule type="cellIs" dxfId="150" priority="226" operator="notEqual">
      <formula>0</formula>
    </cfRule>
    <cfRule type="cellIs" dxfId="149" priority="227" operator="equal">
      <formula>0</formula>
    </cfRule>
    <cfRule type="cellIs" dxfId="148" priority="228" operator="equal">
      <formula>0</formula>
    </cfRule>
  </conditionalFormatting>
  <conditionalFormatting sqref="B2:F2">
    <cfRule type="cellIs" dxfId="147" priority="221" operator="equal">
      <formula>0</formula>
    </cfRule>
    <cfRule type="cellIs" dxfId="146" priority="222" operator="notEqual">
      <formula>0</formula>
    </cfRule>
    <cfRule type="cellIs" dxfId="145" priority="223" operator="equal">
      <formula>0</formula>
    </cfRule>
    <cfRule type="cellIs" dxfId="144" priority="224" operator="equal">
      <formula>0</formula>
    </cfRule>
  </conditionalFormatting>
  <conditionalFormatting sqref="B3:F3">
    <cfRule type="cellIs" dxfId="143" priority="217" operator="equal">
      <formula>0</formula>
    </cfRule>
    <cfRule type="cellIs" dxfId="142" priority="218" operator="notEqual">
      <formula>0</formula>
    </cfRule>
    <cfRule type="cellIs" dxfId="141" priority="219" operator="equal">
      <formula>0</formula>
    </cfRule>
    <cfRule type="cellIs" dxfId="140" priority="220" operator="equal">
      <formula>0</formula>
    </cfRule>
  </conditionalFormatting>
  <conditionalFormatting sqref="B4:C4 B5">
    <cfRule type="cellIs" dxfId="139" priority="213" operator="equal">
      <formula>0</formula>
    </cfRule>
    <cfRule type="cellIs" dxfId="138" priority="214" operator="notEqual">
      <formula>0</formula>
    </cfRule>
    <cfRule type="cellIs" dxfId="137" priority="215" operator="equal">
      <formula>0</formula>
    </cfRule>
    <cfRule type="cellIs" dxfId="136" priority="216" operator="equal">
      <formula>0</formula>
    </cfRule>
  </conditionalFormatting>
  <conditionalFormatting sqref="B6:C6">
    <cfRule type="cellIs" dxfId="135" priority="209" operator="equal">
      <formula>0</formula>
    </cfRule>
    <cfRule type="cellIs" dxfId="134" priority="210" operator="notEqual">
      <formula>0</formula>
    </cfRule>
    <cfRule type="cellIs" dxfId="133" priority="211" operator="equal">
      <formula>0</formula>
    </cfRule>
    <cfRule type="cellIs" dxfId="132" priority="212" operator="equal">
      <formula>0</formula>
    </cfRule>
  </conditionalFormatting>
  <conditionalFormatting sqref="E4:F4">
    <cfRule type="cellIs" dxfId="131" priority="205" operator="equal">
      <formula>0</formula>
    </cfRule>
    <cfRule type="cellIs" dxfId="130" priority="206" operator="notEqual">
      <formula>0</formula>
    </cfRule>
    <cfRule type="cellIs" dxfId="129" priority="207" operator="equal">
      <formula>0</formula>
    </cfRule>
    <cfRule type="cellIs" dxfId="128" priority="208" operator="equal">
      <formula>0</formula>
    </cfRule>
  </conditionalFormatting>
  <conditionalFormatting sqref="B33">
    <cfRule type="cellIs" dxfId="127" priority="83" operator="notEqual">
      <formula>0</formula>
    </cfRule>
    <cfRule type="cellIs" dxfId="126" priority="84" operator="equal">
      <formula>0</formula>
    </cfRule>
  </conditionalFormatting>
  <conditionalFormatting sqref="B28">
    <cfRule type="cellIs" dxfId="125" priority="81" operator="notEqual">
      <formula>0</formula>
    </cfRule>
    <cfRule type="cellIs" dxfId="124" priority="82" operator="equal">
      <formula>0</formula>
    </cfRule>
  </conditionalFormatting>
  <conditionalFormatting sqref="D9:D20">
    <cfRule type="cellIs" dxfId="123" priority="57" operator="notEqual">
      <formula>0</formula>
    </cfRule>
    <cfRule type="cellIs" dxfId="122" priority="58" operator="equal">
      <formula>0</formula>
    </cfRule>
  </conditionalFormatting>
  <conditionalFormatting sqref="E5:F5">
    <cfRule type="cellIs" dxfId="121" priority="31" operator="equal">
      <formula>0</formula>
    </cfRule>
    <cfRule type="cellIs" dxfId="120" priority="32" operator="notEqual">
      <formula>0</formula>
    </cfRule>
    <cfRule type="cellIs" dxfId="119" priority="33" operator="equal">
      <formula>0</formula>
    </cfRule>
    <cfRule type="cellIs" dxfId="118" priority="34" operator="equal">
      <formula>0</formula>
    </cfRule>
  </conditionalFormatting>
  <conditionalFormatting sqref="B9:B20">
    <cfRule type="cellIs" dxfId="117" priority="29" operator="notEqual">
      <formula>0</formula>
    </cfRule>
    <cfRule type="cellIs" dxfId="116" priority="30" operator="equal">
      <formula>0</formula>
    </cfRule>
  </conditionalFormatting>
  <conditionalFormatting sqref="B27">
    <cfRule type="cellIs" dxfId="115" priority="3" operator="equal">
      <formula>0</formula>
    </cfRule>
    <cfRule type="cellIs" dxfId="114" priority="4" operator="notEqual">
      <formula>0</formula>
    </cfRule>
    <cfRule type="cellIs" dxfId="113" priority="5" operator="equal">
      <formula>0</formula>
    </cfRule>
    <cfRule type="cellIs" dxfId="112" priority="6" operator="equal">
      <formula>0</formula>
    </cfRule>
  </conditionalFormatting>
  <conditionalFormatting sqref="B31">
    <cfRule type="cellIs" dxfId="111" priority="1" operator="notEqual">
      <formula>0</formula>
    </cfRule>
    <cfRule type="cellIs" dxfId="110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2"/>
  <sheetViews>
    <sheetView tabSelected="1" zoomScale="85" zoomScaleNormal="85" workbookViewId="0">
      <selection activeCell="B8" sqref="B8"/>
    </sheetView>
  </sheetViews>
  <sheetFormatPr defaultRowHeight="14.4" x14ac:dyDescent="0.3"/>
  <cols>
    <col min="1" max="1" width="30.44140625" customWidth="1"/>
    <col min="2" max="2" width="13.5546875" customWidth="1"/>
    <col min="3" max="3" width="14.33203125" customWidth="1"/>
    <col min="4" max="4" width="26.109375" customWidth="1"/>
    <col min="5" max="5" width="18.5546875" customWidth="1"/>
    <col min="6" max="6" width="19.5546875" customWidth="1"/>
    <col min="7" max="7" width="5.88671875" customWidth="1"/>
    <col min="8" max="8" width="25.88671875" customWidth="1"/>
    <col min="9" max="9" width="23.33203125" bestFit="1" customWidth="1"/>
    <col min="10" max="10" width="14" bestFit="1" customWidth="1"/>
    <col min="11" max="11" width="12.109375" bestFit="1" customWidth="1"/>
    <col min="12" max="13" width="10.5546875" bestFit="1" customWidth="1"/>
    <col min="14" max="14" width="12.109375" bestFit="1" customWidth="1"/>
    <col min="15" max="15" width="10.5546875" bestFit="1" customWidth="1"/>
    <col min="16" max="16" width="12.109375" bestFit="1" customWidth="1"/>
    <col min="17" max="17" width="10.5546875" bestFit="1" customWidth="1"/>
    <col min="18" max="18" width="12.109375" bestFit="1" customWidth="1"/>
    <col min="19" max="19" width="10.5546875" bestFit="1" customWidth="1"/>
    <col min="20" max="20" width="12.109375" bestFit="1" customWidth="1"/>
    <col min="21" max="21" width="16.5546875" customWidth="1"/>
    <col min="22" max="22" width="12.109375" bestFit="1" customWidth="1"/>
  </cols>
  <sheetData>
    <row r="1" spans="1:21" ht="19.5" customHeight="1" x14ac:dyDescent="0.35">
      <c r="A1" s="18" t="s">
        <v>9</v>
      </c>
      <c r="B1" s="46" t="s">
        <v>77</v>
      </c>
      <c r="C1" s="46"/>
      <c r="D1" s="46"/>
      <c r="E1" s="46"/>
      <c r="F1" s="46"/>
    </row>
    <row r="2" spans="1:21" ht="19.5" customHeight="1" x14ac:dyDescent="0.35">
      <c r="A2" s="18" t="s">
        <v>11</v>
      </c>
      <c r="B2" s="46"/>
      <c r="C2" s="46"/>
      <c r="D2" s="46"/>
      <c r="E2" s="46"/>
      <c r="F2" s="46"/>
    </row>
    <row r="3" spans="1:21" ht="18" x14ac:dyDescent="0.35">
      <c r="A3" s="18" t="s">
        <v>10</v>
      </c>
      <c r="B3" s="46"/>
      <c r="C3" s="46"/>
      <c r="D3" s="46"/>
      <c r="E3" s="46"/>
      <c r="F3" s="46"/>
    </row>
    <row r="4" spans="1:21" ht="18" x14ac:dyDescent="0.35">
      <c r="A4" s="19" t="s">
        <v>12</v>
      </c>
      <c r="B4" s="46"/>
      <c r="C4" s="46"/>
      <c r="D4" s="16" t="s">
        <v>16</v>
      </c>
      <c r="E4" s="72">
        <v>0.9</v>
      </c>
      <c r="F4" s="72"/>
    </row>
    <row r="5" spans="1:21" s="9" customFormat="1" ht="18" x14ac:dyDescent="0.35">
      <c r="A5" s="19" t="s">
        <v>42</v>
      </c>
      <c r="B5" s="46">
        <v>100</v>
      </c>
      <c r="C5" s="46"/>
      <c r="D5" s="16"/>
      <c r="E5" s="17"/>
      <c r="F5" s="17"/>
    </row>
    <row r="7" spans="1:21" ht="15.6" x14ac:dyDescent="0.3">
      <c r="A7" s="21" t="s">
        <v>7</v>
      </c>
      <c r="B7" s="22" t="s">
        <v>8</v>
      </c>
      <c r="C7" s="22" t="s">
        <v>43</v>
      </c>
      <c r="D7" s="22" t="s">
        <v>14</v>
      </c>
      <c r="E7" s="22" t="s">
        <v>15</v>
      </c>
      <c r="F7" s="22" t="s">
        <v>13</v>
      </c>
    </row>
    <row r="8" spans="1:21" ht="15.6" x14ac:dyDescent="0.3">
      <c r="A8" s="21" t="s">
        <v>17</v>
      </c>
      <c r="B8" s="20"/>
      <c r="C8" s="20">
        <v>0</v>
      </c>
      <c r="D8" s="20">
        <v>0</v>
      </c>
      <c r="E8" s="20">
        <v>0</v>
      </c>
      <c r="F8" s="20">
        <v>0</v>
      </c>
    </row>
    <row r="9" spans="1:21" ht="15.6" x14ac:dyDescent="0.3">
      <c r="A9" s="21" t="s">
        <v>18</v>
      </c>
      <c r="B9" s="20">
        <v>4500</v>
      </c>
      <c r="C9" s="20">
        <v>0</v>
      </c>
      <c r="D9" s="20">
        <v>0</v>
      </c>
      <c r="E9" s="20">
        <v>0</v>
      </c>
      <c r="F9" s="20">
        <v>0</v>
      </c>
    </row>
    <row r="10" spans="1:21" ht="15.6" x14ac:dyDescent="0.3">
      <c r="A10" s="21" t="s">
        <v>19</v>
      </c>
      <c r="B10" s="20">
        <v>4500</v>
      </c>
      <c r="C10" s="20">
        <v>0</v>
      </c>
      <c r="D10" s="20">
        <v>0</v>
      </c>
      <c r="E10" s="20">
        <v>0</v>
      </c>
      <c r="F10" s="20">
        <v>0</v>
      </c>
      <c r="U10" t="e">
        <f>#REF!/12</f>
        <v>#REF!</v>
      </c>
    </row>
    <row r="11" spans="1:21" ht="15.6" x14ac:dyDescent="0.3">
      <c r="A11" s="21" t="s">
        <v>20</v>
      </c>
      <c r="B11" s="20">
        <v>4500</v>
      </c>
      <c r="C11" s="20">
        <v>0</v>
      </c>
      <c r="D11" s="20">
        <v>0</v>
      </c>
      <c r="E11" s="20">
        <v>0</v>
      </c>
      <c r="F11" s="20">
        <v>0</v>
      </c>
    </row>
    <row r="12" spans="1:21" ht="15.6" x14ac:dyDescent="0.3">
      <c r="A12" s="21" t="s">
        <v>0</v>
      </c>
      <c r="B12" s="20">
        <v>4500</v>
      </c>
      <c r="C12" s="20">
        <v>0</v>
      </c>
      <c r="D12" s="20">
        <v>0</v>
      </c>
      <c r="E12" s="20">
        <v>0</v>
      </c>
      <c r="F12" s="20">
        <v>0</v>
      </c>
    </row>
    <row r="13" spans="1:21" ht="15.6" x14ac:dyDescent="0.3">
      <c r="A13" s="21" t="s">
        <v>21</v>
      </c>
      <c r="B13" s="20">
        <v>4500</v>
      </c>
      <c r="C13" s="20">
        <v>0</v>
      </c>
      <c r="D13" s="20">
        <v>0</v>
      </c>
      <c r="E13" s="20">
        <v>0</v>
      </c>
      <c r="F13" s="20">
        <v>0</v>
      </c>
    </row>
    <row r="14" spans="1:21" ht="15.6" x14ac:dyDescent="0.3">
      <c r="A14" s="21" t="s">
        <v>22</v>
      </c>
      <c r="B14" s="20">
        <v>4500</v>
      </c>
      <c r="C14" s="20">
        <v>0</v>
      </c>
      <c r="D14" s="20">
        <v>0</v>
      </c>
      <c r="E14" s="20">
        <v>0</v>
      </c>
      <c r="F14" s="20">
        <v>0</v>
      </c>
    </row>
    <row r="15" spans="1:21" ht="15.6" x14ac:dyDescent="0.3">
      <c r="A15" s="21" t="s">
        <v>23</v>
      </c>
      <c r="B15" s="20">
        <v>4500</v>
      </c>
      <c r="C15" s="20">
        <v>0</v>
      </c>
      <c r="D15" s="20">
        <v>0</v>
      </c>
      <c r="E15" s="20">
        <v>0</v>
      </c>
      <c r="F15" s="20">
        <v>0</v>
      </c>
    </row>
    <row r="16" spans="1:21" ht="15.6" x14ac:dyDescent="0.3">
      <c r="A16" s="21" t="s">
        <v>24</v>
      </c>
      <c r="B16" s="20">
        <v>4500</v>
      </c>
      <c r="C16" s="20">
        <v>0</v>
      </c>
      <c r="D16" s="20">
        <v>0</v>
      </c>
      <c r="E16" s="20">
        <v>0</v>
      </c>
      <c r="F16" s="20">
        <v>0</v>
      </c>
    </row>
    <row r="17" spans="1:13" ht="15.6" x14ac:dyDescent="0.3">
      <c r="A17" s="21" t="s">
        <v>25</v>
      </c>
      <c r="B17" s="20">
        <v>4500</v>
      </c>
      <c r="C17" s="20">
        <v>0</v>
      </c>
      <c r="D17" s="20">
        <v>0</v>
      </c>
      <c r="E17" s="20">
        <v>0</v>
      </c>
      <c r="F17" s="20">
        <v>0</v>
      </c>
    </row>
    <row r="18" spans="1:13" ht="15.6" x14ac:dyDescent="0.3">
      <c r="A18" s="21" t="s">
        <v>26</v>
      </c>
      <c r="B18" s="20">
        <v>4500</v>
      </c>
      <c r="C18" s="20">
        <v>0</v>
      </c>
      <c r="D18" s="20">
        <v>0</v>
      </c>
      <c r="E18" s="20">
        <v>0</v>
      </c>
      <c r="F18" s="20">
        <v>0</v>
      </c>
    </row>
    <row r="19" spans="1:13" ht="15.6" x14ac:dyDescent="0.3">
      <c r="A19" s="21" t="s">
        <v>27</v>
      </c>
      <c r="B19" s="20">
        <v>4500</v>
      </c>
      <c r="C19" s="20">
        <v>0</v>
      </c>
      <c r="D19" s="20">
        <v>0</v>
      </c>
      <c r="E19" s="20">
        <v>0</v>
      </c>
      <c r="F19" s="20">
        <v>0</v>
      </c>
    </row>
    <row r="20" spans="1:13" ht="15.6" x14ac:dyDescent="0.3">
      <c r="A20" s="23" t="s">
        <v>29</v>
      </c>
      <c r="B20" s="24">
        <f>SUM(B8:B19)</f>
        <v>49500</v>
      </c>
      <c r="C20" s="24">
        <f>SUM(C8:C19)</f>
        <v>0</v>
      </c>
      <c r="D20" s="24">
        <f>SUM(D8:D19)</f>
        <v>0</v>
      </c>
      <c r="E20" s="24">
        <f>SUM(E8:E19)</f>
        <v>0</v>
      </c>
      <c r="F20" s="24">
        <f>SUM(F8:F19)</f>
        <v>0</v>
      </c>
    </row>
    <row r="21" spans="1:13" ht="15.6" x14ac:dyDescent="0.3">
      <c r="A21" s="48" t="s">
        <v>33</v>
      </c>
      <c r="B21" s="48"/>
      <c r="C21" s="48"/>
      <c r="D21" s="48"/>
      <c r="E21" s="49">
        <f>SUM(B20:F20)/12</f>
        <v>4125</v>
      </c>
      <c r="F21" s="49"/>
    </row>
    <row r="22" spans="1:13" ht="15.6" x14ac:dyDescent="0.3">
      <c r="A22" s="48" t="s">
        <v>32</v>
      </c>
      <c r="B22" s="48"/>
      <c r="C22" s="48"/>
      <c r="D22" s="48"/>
      <c r="E22" s="49">
        <f>SUM(B20:F20)</f>
        <v>49500</v>
      </c>
      <c r="F22" s="49"/>
    </row>
    <row r="23" spans="1:13" ht="15.6" x14ac:dyDescent="0.3">
      <c r="A23" s="48" t="s">
        <v>30</v>
      </c>
      <c r="B23" s="48"/>
      <c r="C23" s="48"/>
      <c r="D23" s="48"/>
      <c r="E23" s="76">
        <f>E21*E4</f>
        <v>3712.5</v>
      </c>
      <c r="F23" s="76"/>
    </row>
    <row r="24" spans="1:13" ht="15.6" x14ac:dyDescent="0.3">
      <c r="A24" s="48" t="s">
        <v>31</v>
      </c>
      <c r="B24" s="48"/>
      <c r="C24" s="48"/>
      <c r="D24" s="48"/>
      <c r="E24" s="76">
        <f>E22*E4</f>
        <v>44550</v>
      </c>
      <c r="F24" s="77"/>
    </row>
    <row r="25" spans="1:13" x14ac:dyDescent="0.3">
      <c r="B25" s="54"/>
      <c r="C25" s="54"/>
      <c r="D25" s="1"/>
    </row>
    <row r="26" spans="1:13" s="9" customFormat="1" ht="18" x14ac:dyDescent="0.35">
      <c r="A26" s="18" t="s">
        <v>71</v>
      </c>
      <c r="B26" s="55">
        <v>535</v>
      </c>
      <c r="C26" s="56"/>
      <c r="D26" s="56"/>
      <c r="E26" s="57"/>
      <c r="F26" s="40" t="s">
        <v>72</v>
      </c>
    </row>
    <row r="27" spans="1:13" x14ac:dyDescent="0.3">
      <c r="B27" s="54"/>
      <c r="C27" s="54"/>
      <c r="D27" s="1"/>
    </row>
    <row r="28" spans="1:13" s="9" customFormat="1" ht="18" customHeight="1" x14ac:dyDescent="0.45">
      <c r="A28" s="26" t="s">
        <v>37</v>
      </c>
      <c r="B28" s="44">
        <v>80</v>
      </c>
      <c r="C28" s="53"/>
      <c r="D28" s="53"/>
      <c r="E28" s="45"/>
      <c r="F28" s="25" t="s">
        <v>38</v>
      </c>
      <c r="G28" s="8"/>
      <c r="H28" s="8"/>
      <c r="I28" s="8"/>
      <c r="J28" s="8"/>
      <c r="K28" s="8"/>
      <c r="L28" s="8"/>
      <c r="M28" s="8"/>
    </row>
    <row r="29" spans="1:13" ht="18.600000000000001" x14ac:dyDescent="0.45">
      <c r="A29" s="26" t="s">
        <v>35</v>
      </c>
      <c r="B29" s="52">
        <f>(E21-B5)/(30*B28*'Dados Solarimétricos'!C14/100)</f>
        <v>30.083111602738498</v>
      </c>
      <c r="C29" s="52"/>
      <c r="D29" s="52"/>
      <c r="E29" s="52"/>
      <c r="F29" s="15" t="s">
        <v>44</v>
      </c>
    </row>
    <row r="30" spans="1:13" s="9" customFormat="1" ht="18.600000000000001" x14ac:dyDescent="0.45">
      <c r="A30" s="26" t="s">
        <v>73</v>
      </c>
      <c r="B30" s="73">
        <f>(B29*1000)/B26</f>
        <v>56.230115145305604</v>
      </c>
      <c r="C30" s="74"/>
      <c r="D30" s="74"/>
      <c r="E30" s="75"/>
      <c r="F30" s="15"/>
    </row>
    <row r="31" spans="1:13" s="9" customFormat="1" ht="18.600000000000001" x14ac:dyDescent="0.45">
      <c r="A31" s="26" t="s">
        <v>74</v>
      </c>
      <c r="B31" s="44">
        <v>62</v>
      </c>
      <c r="C31" s="53"/>
      <c r="D31" s="53"/>
      <c r="E31" s="45"/>
      <c r="F31" s="15"/>
    </row>
    <row r="32" spans="1:13" s="9" customFormat="1" ht="18.600000000000001" x14ac:dyDescent="0.45">
      <c r="A32" s="26" t="s">
        <v>34</v>
      </c>
      <c r="B32" s="69">
        <f>B31*B26/1000</f>
        <v>33.17</v>
      </c>
      <c r="C32" s="70"/>
      <c r="D32" s="70"/>
      <c r="E32" s="71"/>
      <c r="F32" s="15" t="s">
        <v>44</v>
      </c>
    </row>
    <row r="33" spans="1:9" ht="18.600000000000001" x14ac:dyDescent="0.45">
      <c r="A33" s="26" t="s">
        <v>75</v>
      </c>
      <c r="B33" s="69">
        <f>B32/1.25</f>
        <v>26.536000000000001</v>
      </c>
      <c r="C33" s="70"/>
      <c r="D33" s="70"/>
      <c r="E33" s="71"/>
      <c r="F33" s="15" t="s">
        <v>44</v>
      </c>
    </row>
    <row r="34" spans="1:9" ht="36" customHeight="1" x14ac:dyDescent="0.3">
      <c r="A34" s="61" t="s">
        <v>36</v>
      </c>
      <c r="B34" s="61"/>
      <c r="C34" s="61"/>
      <c r="D34" s="61"/>
      <c r="E34" s="61"/>
      <c r="F34" s="61"/>
    </row>
    <row r="35" spans="1:9" ht="17.399999999999999" x14ac:dyDescent="0.45">
      <c r="A35" s="4" t="s">
        <v>7</v>
      </c>
      <c r="B35" s="3" t="s">
        <v>6</v>
      </c>
      <c r="C35" s="3" t="s">
        <v>1</v>
      </c>
      <c r="D35" s="3" t="s">
        <v>41</v>
      </c>
      <c r="E35" s="3" t="s">
        <v>40</v>
      </c>
      <c r="F35" s="3" t="s">
        <v>2</v>
      </c>
    </row>
    <row r="36" spans="1:9" x14ac:dyDescent="0.3">
      <c r="A36" s="7" t="s">
        <v>17</v>
      </c>
      <c r="B36" s="6">
        <f>'Dados Solarimétricos'!C2*'Dados Solarimétricos'!A2*'Grupo B'!$B$28:$E$28*'Grupo B'!$B$32:$E$32/100000</f>
        <v>4984.2303440000005</v>
      </c>
      <c r="C36" s="6">
        <f t="shared" ref="C36:C47" si="0">SUM(B8:F8)</f>
        <v>0</v>
      </c>
      <c r="D36" s="1">
        <f>IF(C36&lt;$B$5,$B$5*$E$4,C36*$E$4)</f>
        <v>90</v>
      </c>
      <c r="E36" s="10">
        <f>IF(B36&gt;C36,($B$5)*$E$4,IF(C36-B36&gt;100,(C36-B36)*$E$4,$B$5*$E$4))</f>
        <v>90</v>
      </c>
      <c r="F36" s="1">
        <f>D36-E36</f>
        <v>0</v>
      </c>
    </row>
    <row r="37" spans="1:9" x14ac:dyDescent="0.3">
      <c r="A37" s="7" t="s">
        <v>18</v>
      </c>
      <c r="B37" s="6">
        <f>'Dados Solarimétricos'!C3*'Dados Solarimétricos'!A3*'Grupo B'!$B$28:$E$28*'Grupo B'!$B$32:$E$32/100000</f>
        <v>4570.2422080000006</v>
      </c>
      <c r="C37" s="6">
        <f t="shared" si="0"/>
        <v>4500</v>
      </c>
      <c r="D37" s="1">
        <f t="shared" ref="D37:D47" si="1">IF(C37&lt;$B$5,$B$5*$E$4,C37*$E$4)</f>
        <v>4050</v>
      </c>
      <c r="E37" s="10">
        <f t="shared" ref="E37:E47" si="2">IF(B37&gt;C37,($B$5)*$E$4,IF(C37-B37&gt;100,(C37-B37)*$E$4,$B$5*$E$4))</f>
        <v>90</v>
      </c>
      <c r="F37" s="1">
        <f t="shared" ref="F37:F47" si="3">D37-E37</f>
        <v>3960</v>
      </c>
    </row>
    <row r="38" spans="1:9" x14ac:dyDescent="0.3">
      <c r="A38" s="7" t="s">
        <v>19</v>
      </c>
      <c r="B38" s="6">
        <f>'Dados Solarimétricos'!C4*'Dados Solarimétricos'!A4*'Grupo B'!$B$28:$E$28*'Grupo B'!$B$32:$E$32/100000</f>
        <v>4981.7624960000003</v>
      </c>
      <c r="C38" s="6">
        <f t="shared" si="0"/>
        <v>4500</v>
      </c>
      <c r="D38" s="1">
        <f t="shared" si="1"/>
        <v>4050</v>
      </c>
      <c r="E38" s="10">
        <f t="shared" si="2"/>
        <v>90</v>
      </c>
      <c r="F38" s="1">
        <f t="shared" si="3"/>
        <v>3960</v>
      </c>
    </row>
    <row r="39" spans="1:9" x14ac:dyDescent="0.3">
      <c r="A39" s="7" t="s">
        <v>20</v>
      </c>
      <c r="B39" s="6">
        <f>'Dados Solarimétricos'!C5*'Dados Solarimétricos'!A5*'Grupo B'!$B$28:$E$28*'Grupo B'!$B$32:$E$32/100000</f>
        <v>4234.3495199999998</v>
      </c>
      <c r="C39" s="6">
        <f t="shared" si="0"/>
        <v>4500</v>
      </c>
      <c r="D39" s="1">
        <f t="shared" si="1"/>
        <v>4050</v>
      </c>
      <c r="E39" s="10">
        <f t="shared" si="2"/>
        <v>239.08543200000022</v>
      </c>
      <c r="F39" s="1">
        <f t="shared" si="3"/>
        <v>3810.9145679999997</v>
      </c>
    </row>
    <row r="40" spans="1:9" x14ac:dyDescent="0.3">
      <c r="A40" s="7" t="s">
        <v>0</v>
      </c>
      <c r="B40" s="6">
        <f>'Dados Solarimétricos'!C6*'Dados Solarimétricos'!A6*'Grupo B'!$B$28:$E$28*'Grupo B'!$B$32:$E$32/100000</f>
        <v>3768.4038960000003</v>
      </c>
      <c r="C40" s="6">
        <f t="shared" si="0"/>
        <v>4500</v>
      </c>
      <c r="D40" s="1">
        <f t="shared" si="1"/>
        <v>4050</v>
      </c>
      <c r="E40" s="10">
        <f t="shared" si="2"/>
        <v>658.43649359999984</v>
      </c>
      <c r="F40" s="1">
        <f t="shared" si="3"/>
        <v>3391.5635064000003</v>
      </c>
    </row>
    <row r="41" spans="1:9" x14ac:dyDescent="0.3">
      <c r="A41" s="7" t="s">
        <v>21</v>
      </c>
      <c r="B41" s="6">
        <f>'Dados Solarimétricos'!C7*'Dados Solarimétricos'!A7*'Grupo B'!$B$28:$E$28*'Grupo B'!$B$32:$E$32/100000</f>
        <v>3405.63024</v>
      </c>
      <c r="C41" s="6">
        <f t="shared" si="0"/>
        <v>4500</v>
      </c>
      <c r="D41" s="1">
        <f t="shared" si="1"/>
        <v>4050</v>
      </c>
      <c r="E41" s="10">
        <f t="shared" si="2"/>
        <v>984.93278400000008</v>
      </c>
      <c r="F41" s="1">
        <f t="shared" si="3"/>
        <v>3065.0672159999999</v>
      </c>
    </row>
    <row r="42" spans="1:9" x14ac:dyDescent="0.3">
      <c r="A42" s="7" t="s">
        <v>22</v>
      </c>
      <c r="B42" s="6">
        <f>'Dados Solarimétricos'!C8*'Dados Solarimétricos'!A8*'Grupo B'!$B$28:$E$28*'Grupo B'!$B$32:$E$32/100000</f>
        <v>3629.3817920000006</v>
      </c>
      <c r="C42" s="6">
        <f t="shared" si="0"/>
        <v>4500</v>
      </c>
      <c r="D42" s="1">
        <f t="shared" si="1"/>
        <v>4050</v>
      </c>
      <c r="E42" s="10">
        <f t="shared" si="2"/>
        <v>783.55638719999945</v>
      </c>
      <c r="F42" s="1">
        <f t="shared" si="3"/>
        <v>3266.4436128000007</v>
      </c>
    </row>
    <row r="43" spans="1:9" x14ac:dyDescent="0.3">
      <c r="A43" s="7" t="s">
        <v>23</v>
      </c>
      <c r="B43" s="6">
        <f>'Dados Solarimétricos'!C9*'Dados Solarimétricos'!A9*'Grupo B'!$B$28:$E$28*'Grupo B'!$B$32:$E$32/100000</f>
        <v>4290.7650560000002</v>
      </c>
      <c r="C43" s="6">
        <f t="shared" si="0"/>
        <v>4500</v>
      </c>
      <c r="D43" s="1">
        <f t="shared" si="1"/>
        <v>4050</v>
      </c>
      <c r="E43" s="10">
        <f t="shared" si="2"/>
        <v>188.31144959999983</v>
      </c>
      <c r="F43" s="1">
        <f t="shared" si="3"/>
        <v>3861.6885504000002</v>
      </c>
    </row>
    <row r="44" spans="1:9" x14ac:dyDescent="0.3">
      <c r="A44" s="7" t="s">
        <v>24</v>
      </c>
      <c r="B44" s="6">
        <f>'Dados Solarimétricos'!C10*'Dados Solarimétricos'!A10*'Grupo B'!$B$28:$E$28*'Grupo B'!$B$32:$E$32/100000</f>
        <v>4606.9149600000001</v>
      </c>
      <c r="C44" s="6">
        <f t="shared" si="0"/>
        <v>4500</v>
      </c>
      <c r="D44" s="1">
        <f t="shared" si="1"/>
        <v>4050</v>
      </c>
      <c r="E44" s="10">
        <f t="shared" si="2"/>
        <v>90</v>
      </c>
      <c r="F44" s="1">
        <f t="shared" si="3"/>
        <v>3960</v>
      </c>
    </row>
    <row r="45" spans="1:9" x14ac:dyDescent="0.3">
      <c r="A45" s="7" t="s">
        <v>25</v>
      </c>
      <c r="B45" s="6">
        <f>'Dados Solarimétricos'!C11*'Dados Solarimétricos'!A11*'Grupo B'!$B$28:$E$28*'Grupo B'!$B$32:$E$32/100000</f>
        <v>5104.3322799999996</v>
      </c>
      <c r="C45" s="6">
        <f t="shared" si="0"/>
        <v>4500</v>
      </c>
      <c r="D45" s="1">
        <f t="shared" si="1"/>
        <v>4050</v>
      </c>
      <c r="E45" s="10">
        <f t="shared" si="2"/>
        <v>90</v>
      </c>
      <c r="F45" s="1">
        <f t="shared" si="3"/>
        <v>3960</v>
      </c>
    </row>
    <row r="46" spans="1:9" x14ac:dyDescent="0.3">
      <c r="A46" s="7" t="s">
        <v>26</v>
      </c>
      <c r="B46" s="6">
        <f>'Dados Solarimétricos'!C12*'Dados Solarimétricos'!A12*'Grupo B'!$B$28:$E$28*'Grupo B'!$B$32:$E$32/100000</f>
        <v>5111.62968</v>
      </c>
      <c r="C46" s="6">
        <f t="shared" si="0"/>
        <v>4500</v>
      </c>
      <c r="D46" s="1">
        <f t="shared" si="1"/>
        <v>4050</v>
      </c>
      <c r="E46" s="10">
        <f t="shared" si="2"/>
        <v>90</v>
      </c>
      <c r="F46" s="1">
        <f t="shared" si="3"/>
        <v>3960</v>
      </c>
    </row>
    <row r="47" spans="1:9" ht="17.399999999999999" x14ac:dyDescent="0.45">
      <c r="A47" s="7" t="s">
        <v>27</v>
      </c>
      <c r="B47" s="6">
        <f>'Dados Solarimétricos'!C13*'Dados Solarimétricos'!A13*'Grupo B'!$B$28:$E$28*'Grupo B'!$B$32:$E$32/100000</f>
        <v>5275.4364080000005</v>
      </c>
      <c r="C47" s="6">
        <f t="shared" si="0"/>
        <v>4500</v>
      </c>
      <c r="D47" s="1">
        <f t="shared" si="1"/>
        <v>4050</v>
      </c>
      <c r="E47" s="10">
        <f t="shared" si="2"/>
        <v>90</v>
      </c>
      <c r="F47" s="1">
        <f t="shared" si="3"/>
        <v>3960</v>
      </c>
      <c r="H47" s="4"/>
      <c r="I47" s="2"/>
    </row>
    <row r="48" spans="1:9" ht="18.600000000000001" x14ac:dyDescent="0.45">
      <c r="A48" s="27" t="s">
        <v>4</v>
      </c>
      <c r="B48" s="30">
        <f>SUM(B36:B47)</f>
        <v>53963.078880000001</v>
      </c>
      <c r="C48" s="31">
        <f>SUM(C36:C47)</f>
        <v>49500</v>
      </c>
      <c r="D48" s="32">
        <f>SUM(D36:D47)</f>
        <v>44640</v>
      </c>
      <c r="E48" s="32">
        <f>SUM(E36:E47)</f>
        <v>3484.3225463999993</v>
      </c>
      <c r="F48" s="33">
        <f>SUM(F36:F47)</f>
        <v>41155.677453600001</v>
      </c>
      <c r="H48" s="4"/>
      <c r="I48" s="2"/>
    </row>
    <row r="49" spans="1:13" ht="18.600000000000001" x14ac:dyDescent="0.45">
      <c r="A49" s="27" t="s">
        <v>5</v>
      </c>
      <c r="B49" s="34">
        <f>AVERAGE(B36:B47)</f>
        <v>4496.9232400000001</v>
      </c>
      <c r="C49" s="35">
        <f>AVERAGE(C36:C47)</f>
        <v>4125</v>
      </c>
      <c r="D49" s="36">
        <f>AVERAGE(D36:D47)</f>
        <v>3720</v>
      </c>
      <c r="E49" s="36">
        <f>AVERAGE(E36:E47)</f>
        <v>290.36021219999992</v>
      </c>
      <c r="F49" s="37">
        <f>AVERAGE(F36:F47)</f>
        <v>3429.6397878000002</v>
      </c>
      <c r="H49" s="4"/>
      <c r="I49" s="2"/>
    </row>
    <row r="50" spans="1:13" s="9" customFormat="1" ht="17.399999999999999" x14ac:dyDescent="0.45">
      <c r="A50" s="62" t="s">
        <v>51</v>
      </c>
      <c r="B50" s="62"/>
      <c r="C50" s="62"/>
      <c r="D50" s="62"/>
      <c r="E50" s="62"/>
      <c r="F50" s="62"/>
      <c r="H50" s="4"/>
      <c r="I50" s="2"/>
    </row>
    <row r="51" spans="1:13" s="9" customFormat="1" ht="17.399999999999999" x14ac:dyDescent="0.45">
      <c r="A51" s="11" t="s">
        <v>54</v>
      </c>
      <c r="B51" s="28">
        <f>B48</f>
        <v>53963.078880000001</v>
      </c>
      <c r="C51" s="11" t="s">
        <v>53</v>
      </c>
      <c r="D51" s="11" t="s">
        <v>55</v>
      </c>
      <c r="E51" s="28">
        <f>MIN(B36:B47)</f>
        <v>3405.63024</v>
      </c>
      <c r="F51" s="9" t="s">
        <v>52</v>
      </c>
      <c r="H51" s="4"/>
      <c r="I51" s="2"/>
    </row>
    <row r="52" spans="1:13" s="9" customFormat="1" ht="17.399999999999999" x14ac:dyDescent="0.45">
      <c r="A52" s="11" t="s">
        <v>58</v>
      </c>
      <c r="B52" s="28">
        <f>IF(C48=0,0,C48-12*B5)</f>
        <v>48300</v>
      </c>
      <c r="C52" s="11" t="s">
        <v>53</v>
      </c>
      <c r="D52" s="11" t="s">
        <v>56</v>
      </c>
      <c r="E52" s="28">
        <f>AVERAGE(B36:B47)</f>
        <v>4496.9232400000001</v>
      </c>
      <c r="F52" s="9" t="s">
        <v>52</v>
      </c>
      <c r="H52" s="4"/>
      <c r="I52" s="2"/>
    </row>
    <row r="53" spans="1:13" s="9" customFormat="1" ht="17.399999999999999" x14ac:dyDescent="0.45">
      <c r="A53" s="15" t="s">
        <v>50</v>
      </c>
      <c r="B53" s="28">
        <f>IF(B51-B52&lt;0,0,B51-B52)</f>
        <v>5663.0788800000009</v>
      </c>
      <c r="C53" s="11" t="s">
        <v>53</v>
      </c>
      <c r="D53" s="11" t="s">
        <v>57</v>
      </c>
      <c r="E53" s="28">
        <f>MAX(B36:B47)</f>
        <v>5275.4364080000005</v>
      </c>
      <c r="F53" s="9" t="s">
        <v>52</v>
      </c>
      <c r="H53" s="4"/>
      <c r="I53" s="2"/>
    </row>
    <row r="54" spans="1:13" s="9" customFormat="1" ht="17.399999999999999" x14ac:dyDescent="0.45">
      <c r="A54" s="15" t="s">
        <v>59</v>
      </c>
      <c r="B54" s="29">
        <f>B53/12</f>
        <v>471.92324000000008</v>
      </c>
      <c r="C54" s="11" t="s">
        <v>52</v>
      </c>
      <c r="D54" s="5"/>
      <c r="H54" s="4"/>
      <c r="I54" s="2"/>
    </row>
    <row r="55" spans="1:13" s="9" customFormat="1" ht="17.399999999999999" x14ac:dyDescent="0.45">
      <c r="A55" s="15" t="s">
        <v>60</v>
      </c>
      <c r="B55" s="38">
        <f>B51/B52</f>
        <v>1.1172480099378883</v>
      </c>
      <c r="C55" s="5"/>
      <c r="D55" s="5"/>
      <c r="E55" s="43" t="s">
        <v>76</v>
      </c>
      <c r="H55" s="4"/>
      <c r="I55" s="2"/>
    </row>
    <row r="56" spans="1:13" x14ac:dyDescent="0.3">
      <c r="A56" s="5"/>
      <c r="B56" s="54"/>
      <c r="C56" s="54"/>
      <c r="D56" s="54"/>
      <c r="E56" s="9"/>
      <c r="F56" s="9"/>
    </row>
    <row r="57" spans="1:13" ht="48" customHeight="1" x14ac:dyDescent="0.3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</row>
    <row r="58" spans="1:13" x14ac:dyDescent="0.3">
      <c r="A58" s="9"/>
      <c r="B58" s="51"/>
      <c r="C58" s="51"/>
      <c r="D58" s="51"/>
      <c r="E58" s="51"/>
      <c r="F58" s="51"/>
      <c r="G58" s="9"/>
      <c r="H58" s="9"/>
      <c r="I58" s="9"/>
      <c r="J58" s="9"/>
      <c r="K58" s="9"/>
      <c r="L58" s="9"/>
      <c r="M58" s="9"/>
    </row>
    <row r="59" spans="1:13" s="9" customFormat="1" x14ac:dyDescent="0.3">
      <c r="B59" s="51"/>
      <c r="C59" s="51"/>
      <c r="D59" s="51"/>
      <c r="E59" s="51"/>
      <c r="F59" s="51"/>
    </row>
    <row r="60" spans="1:13" ht="30" customHeight="1" x14ac:dyDescent="0.3">
      <c r="A60" s="51"/>
      <c r="B60" s="51"/>
      <c r="C60" s="51"/>
      <c r="D60" s="51"/>
      <c r="E60" s="51"/>
      <c r="F60" s="51"/>
      <c r="G60" s="9"/>
      <c r="H60" s="9"/>
      <c r="I60" s="9"/>
      <c r="J60" s="9"/>
      <c r="K60" s="9"/>
      <c r="L60" s="9"/>
      <c r="M60" s="9"/>
    </row>
    <row r="61" spans="1:13" x14ac:dyDescent="0.3">
      <c r="A61" s="9"/>
      <c r="B61" s="51"/>
      <c r="C61" s="51"/>
      <c r="D61" s="51"/>
      <c r="E61" s="51"/>
      <c r="F61" s="51"/>
      <c r="G61" s="9"/>
      <c r="H61" s="9"/>
      <c r="I61" s="9"/>
      <c r="J61" s="9"/>
      <c r="K61" s="9"/>
      <c r="L61" s="9"/>
      <c r="M61" s="9"/>
    </row>
    <row r="62" spans="1:13" x14ac:dyDescent="0.3">
      <c r="A62" s="9"/>
      <c r="B62" s="51"/>
      <c r="C62" s="51"/>
      <c r="D62" s="51"/>
      <c r="E62" s="51"/>
      <c r="F62" s="51"/>
      <c r="G62" s="9"/>
      <c r="H62" s="9"/>
      <c r="I62" s="9"/>
      <c r="J62" s="9"/>
      <c r="K62" s="9"/>
      <c r="L62" s="9"/>
      <c r="M62" s="9"/>
    </row>
    <row r="63" spans="1:13" x14ac:dyDescent="0.3">
      <c r="A63" s="9"/>
      <c r="B63" s="51"/>
      <c r="C63" s="51"/>
      <c r="D63" s="51"/>
      <c r="E63" s="51"/>
      <c r="F63" s="51"/>
      <c r="G63" s="9"/>
      <c r="H63" s="9"/>
      <c r="I63" s="9"/>
      <c r="J63" s="9"/>
      <c r="K63" s="9"/>
      <c r="L63" s="9"/>
      <c r="M63" s="9"/>
    </row>
    <row r="64" spans="1:13" x14ac:dyDescent="0.3">
      <c r="A64" s="9"/>
      <c r="B64" s="51"/>
      <c r="C64" s="51"/>
      <c r="D64" s="51"/>
      <c r="E64" s="51"/>
      <c r="F64" s="51"/>
      <c r="G64" s="9"/>
      <c r="H64" s="9"/>
      <c r="I64" s="9"/>
      <c r="J64" s="9"/>
      <c r="K64" s="9"/>
      <c r="L64" s="9"/>
      <c r="M64" s="9"/>
    </row>
    <row r="65" spans="1:13" x14ac:dyDescent="0.3">
      <c r="A65" s="9"/>
      <c r="B65" s="51"/>
      <c r="C65" s="51"/>
      <c r="D65" s="51"/>
      <c r="E65" s="51"/>
      <c r="F65" s="51"/>
      <c r="G65" s="9"/>
      <c r="H65" s="9"/>
      <c r="I65" s="9"/>
      <c r="J65" s="9"/>
      <c r="K65" s="9"/>
      <c r="L65" s="9"/>
      <c r="M65" s="9"/>
    </row>
    <row r="66" spans="1:13" x14ac:dyDescent="0.3">
      <c r="A66" s="9"/>
      <c r="B66" s="51"/>
      <c r="C66" s="51"/>
      <c r="D66" s="51"/>
      <c r="E66" s="51"/>
      <c r="F66" s="51"/>
      <c r="G66" s="9"/>
      <c r="H66" s="9"/>
      <c r="I66" s="9"/>
      <c r="J66" s="9"/>
      <c r="K66" s="9"/>
      <c r="L66" s="9"/>
      <c r="M66" s="9"/>
    </row>
    <row r="67" spans="1:13" x14ac:dyDescent="0.3">
      <c r="A67" s="9"/>
      <c r="B67" s="51"/>
      <c r="C67" s="51"/>
      <c r="D67" s="51"/>
      <c r="E67" s="51"/>
      <c r="F67" s="51"/>
      <c r="G67" s="9"/>
      <c r="H67" s="9"/>
      <c r="I67" s="9"/>
      <c r="J67" s="9"/>
      <c r="K67" s="9"/>
      <c r="L67" s="9"/>
      <c r="M67" s="9"/>
    </row>
    <row r="68" spans="1:13" x14ac:dyDescent="0.3">
      <c r="A68" s="9"/>
      <c r="B68" s="51"/>
      <c r="C68" s="51"/>
      <c r="D68" s="51"/>
      <c r="E68" s="51"/>
      <c r="F68" s="51"/>
      <c r="G68" s="9"/>
      <c r="H68" s="9"/>
      <c r="I68" s="9"/>
      <c r="J68" s="9"/>
      <c r="K68" s="9"/>
      <c r="L68" s="9"/>
      <c r="M68" s="9"/>
    </row>
    <row r="69" spans="1:13" x14ac:dyDescent="0.3">
      <c r="A69" s="9"/>
      <c r="B69" s="51"/>
      <c r="C69" s="51"/>
      <c r="D69" s="51"/>
      <c r="E69" s="51"/>
      <c r="F69" s="51"/>
      <c r="G69" s="9"/>
      <c r="H69" s="9"/>
      <c r="I69" s="9"/>
      <c r="J69" s="9"/>
      <c r="K69" s="9"/>
      <c r="L69" s="9"/>
      <c r="M69" s="9"/>
    </row>
    <row r="70" spans="1:13" x14ac:dyDescent="0.3">
      <c r="A70" s="9"/>
      <c r="B70" s="51"/>
      <c r="C70" s="51"/>
      <c r="D70" s="51"/>
      <c r="E70" s="51"/>
      <c r="F70" s="51"/>
      <c r="G70" s="9"/>
      <c r="H70" s="9"/>
      <c r="I70" s="9"/>
      <c r="J70" s="9"/>
      <c r="K70" s="9"/>
      <c r="L70" s="9"/>
      <c r="M70" s="9"/>
    </row>
    <row r="71" spans="1:13" x14ac:dyDescent="0.3">
      <c r="A71" s="9"/>
      <c r="B71" s="51"/>
      <c r="C71" s="51"/>
      <c r="D71" s="51"/>
      <c r="E71" s="51"/>
      <c r="F71" s="51"/>
      <c r="G71" s="9"/>
      <c r="H71" s="9"/>
      <c r="I71" s="9"/>
      <c r="J71" s="9"/>
      <c r="K71" s="9"/>
      <c r="L71" s="9"/>
      <c r="M71" s="9"/>
    </row>
    <row r="72" spans="1:13" x14ac:dyDescent="0.3">
      <c r="A72" s="9"/>
      <c r="B72" s="51"/>
      <c r="C72" s="51"/>
      <c r="D72" s="51"/>
      <c r="E72" s="51"/>
      <c r="F72" s="51"/>
      <c r="G72" s="9"/>
      <c r="H72" s="9"/>
      <c r="I72" s="9"/>
      <c r="J72" s="9"/>
      <c r="K72" s="9"/>
      <c r="L72" s="9"/>
      <c r="M72" s="9"/>
    </row>
    <row r="73" spans="1:13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 ht="44.25" customHeight="1" x14ac:dyDescent="0.3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9"/>
    </row>
    <row r="75" spans="1:13" ht="20.25" customHeight="1" x14ac:dyDescent="0.3">
      <c r="A75" s="9"/>
      <c r="B75" s="51"/>
      <c r="C75" s="51"/>
      <c r="D75" s="51"/>
      <c r="E75" s="51"/>
      <c r="F75" s="9"/>
      <c r="G75" s="9"/>
      <c r="H75" s="9"/>
      <c r="I75" s="9"/>
      <c r="J75" s="9"/>
      <c r="K75" s="9"/>
      <c r="L75" s="9"/>
      <c r="M75" s="9"/>
    </row>
    <row r="76" spans="1:13" ht="20.25" customHeight="1" x14ac:dyDescent="0.3">
      <c r="A76" s="9"/>
      <c r="B76" s="51"/>
      <c r="C76" s="51"/>
      <c r="D76" s="51"/>
      <c r="E76" s="51"/>
      <c r="F76" s="9"/>
      <c r="G76" s="9"/>
      <c r="H76" s="9"/>
      <c r="I76" s="9"/>
      <c r="J76" s="9"/>
      <c r="K76" s="9"/>
      <c r="L76" s="9"/>
      <c r="M76" s="9"/>
    </row>
    <row r="77" spans="1:13" ht="20.25" customHeight="1" x14ac:dyDescent="0.3">
      <c r="A77" s="9"/>
      <c r="B77" s="51"/>
      <c r="C77" s="51"/>
      <c r="D77" s="51"/>
      <c r="E77" s="51"/>
      <c r="F77" s="9"/>
      <c r="G77" s="9"/>
      <c r="H77" s="9"/>
      <c r="I77" s="9"/>
      <c r="J77" s="9"/>
      <c r="K77" s="9"/>
      <c r="L77" s="9"/>
      <c r="M77" s="9"/>
    </row>
    <row r="78" spans="1:13" ht="20.25" customHeight="1" x14ac:dyDescent="0.3">
      <c r="A78" s="9"/>
      <c r="B78" s="51"/>
      <c r="C78" s="51"/>
      <c r="D78" s="51"/>
      <c r="E78" s="51"/>
      <c r="F78" s="9"/>
      <c r="G78" s="9"/>
      <c r="H78" s="9"/>
      <c r="I78" s="9"/>
      <c r="J78" s="9"/>
      <c r="K78" s="9"/>
      <c r="L78" s="9"/>
      <c r="M78" s="9"/>
    </row>
    <row r="79" spans="1:13" ht="20.25" customHeight="1" x14ac:dyDescent="0.3">
      <c r="A79" s="9"/>
      <c r="B79" s="51"/>
      <c r="C79" s="51"/>
      <c r="D79" s="51"/>
      <c r="E79" s="51"/>
      <c r="F79" s="9"/>
      <c r="G79" s="9"/>
      <c r="H79" s="9"/>
      <c r="I79" s="9"/>
      <c r="J79" s="9"/>
      <c r="K79" s="9"/>
      <c r="L79" s="9"/>
      <c r="M79" s="9"/>
    </row>
    <row r="80" spans="1:13" x14ac:dyDescent="0.3">
      <c r="A80" s="9"/>
      <c r="B80" s="51"/>
      <c r="C80" s="51"/>
      <c r="D80" s="51"/>
      <c r="E80" s="51"/>
      <c r="F80" s="9"/>
      <c r="G80" s="9"/>
      <c r="H80" s="51"/>
      <c r="I80" s="51"/>
      <c r="J80" s="51"/>
      <c r="K80" s="9"/>
      <c r="L80" s="9"/>
      <c r="M80" s="9"/>
    </row>
    <row r="81" spans="1:13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1:13" x14ac:dyDescent="0.3">
      <c r="A82" s="9"/>
      <c r="B82" s="51"/>
      <c r="C82" s="51"/>
      <c r="D82" s="9"/>
      <c r="E82" s="51"/>
      <c r="F82" s="51"/>
      <c r="G82" s="51"/>
      <c r="H82" s="9"/>
      <c r="I82" s="9"/>
      <c r="J82" s="9"/>
      <c r="K82" s="9"/>
      <c r="L82" s="9"/>
      <c r="M82" s="9"/>
    </row>
    <row r="83" spans="1:13" ht="15" customHeight="1" x14ac:dyDescent="0.3">
      <c r="A83" s="9"/>
      <c r="B83" s="51"/>
      <c r="C83" s="9"/>
      <c r="D83" s="9"/>
      <c r="E83" s="51"/>
      <c r="F83" s="51"/>
      <c r="G83" s="51"/>
      <c r="H83" s="9"/>
      <c r="I83" s="9"/>
      <c r="J83" s="9"/>
      <c r="K83" s="9"/>
      <c r="L83" s="9"/>
      <c r="M83" s="9"/>
    </row>
    <row r="84" spans="1:13" x14ac:dyDescent="0.3">
      <c r="A84" s="9"/>
      <c r="B84" s="51"/>
      <c r="C84" s="9"/>
      <c r="D84" s="9"/>
      <c r="E84" s="51"/>
      <c r="F84" s="51"/>
      <c r="G84" s="51"/>
      <c r="H84" s="9"/>
      <c r="I84" s="9"/>
      <c r="J84" s="9"/>
      <c r="K84" s="9"/>
      <c r="L84" s="9"/>
      <c r="M84" s="9"/>
    </row>
    <row r="85" spans="1:13" x14ac:dyDescent="0.3">
      <c r="A85" s="9"/>
      <c r="B85" s="51"/>
      <c r="C85" s="9"/>
      <c r="D85" s="9"/>
      <c r="E85" s="51"/>
      <c r="F85" s="51"/>
      <c r="G85" s="51"/>
      <c r="H85" s="9"/>
      <c r="I85" s="9"/>
      <c r="J85" s="9"/>
      <c r="K85" s="9"/>
      <c r="L85" s="9"/>
      <c r="M85" s="9"/>
    </row>
    <row r="86" spans="1:13" ht="33" customHeight="1" x14ac:dyDescent="0.3">
      <c r="A86" s="9"/>
      <c r="B86" s="51"/>
      <c r="C86" s="9"/>
      <c r="D86" s="9"/>
      <c r="E86" s="51"/>
      <c r="F86" s="51"/>
      <c r="G86" s="51"/>
      <c r="H86" s="9"/>
      <c r="I86" s="9"/>
      <c r="J86" s="9"/>
      <c r="K86" s="9"/>
      <c r="L86" s="9"/>
      <c r="M86" s="9"/>
    </row>
    <row r="87" spans="1:13" x14ac:dyDescent="0.3">
      <c r="A87" s="9"/>
      <c r="B87" s="51"/>
      <c r="C87" s="51"/>
      <c r="D87" s="51"/>
      <c r="E87" s="51"/>
      <c r="F87" s="9"/>
      <c r="G87" s="51"/>
      <c r="H87" s="9"/>
      <c r="I87" s="9"/>
      <c r="J87" s="9"/>
      <c r="K87" s="9"/>
      <c r="L87" s="9"/>
      <c r="M87" s="9"/>
    </row>
    <row r="88" spans="1:13" x14ac:dyDescent="0.3">
      <c r="A88" s="9"/>
      <c r="B88" s="51"/>
      <c r="C88" s="51"/>
      <c r="D88" s="51"/>
      <c r="E88" s="51"/>
      <c r="F88" s="9"/>
      <c r="G88" s="51"/>
      <c r="H88" s="9"/>
      <c r="I88" s="9"/>
      <c r="J88" s="9"/>
      <c r="K88" s="9"/>
      <c r="L88" s="9"/>
      <c r="M88" s="9"/>
    </row>
    <row r="89" spans="1:13" x14ac:dyDescent="0.3">
      <c r="A89" s="9"/>
      <c r="B89" s="51"/>
      <c r="C89" s="51"/>
      <c r="D89" s="51"/>
      <c r="E89" s="51"/>
      <c r="F89" s="9"/>
      <c r="G89" s="51"/>
      <c r="H89" s="9"/>
      <c r="I89" s="9"/>
      <c r="J89" s="9"/>
      <c r="K89" s="9"/>
      <c r="L89" s="9"/>
      <c r="M89" s="9"/>
    </row>
    <row r="90" spans="1:13" ht="80.25" customHeight="1" x14ac:dyDescent="0.3">
      <c r="A90" s="9"/>
      <c r="B90" s="51"/>
      <c r="C90" s="9"/>
      <c r="D90" s="9"/>
      <c r="E90" s="51"/>
      <c r="F90" s="51"/>
      <c r="G90" s="51"/>
      <c r="H90" s="9"/>
      <c r="I90" s="9"/>
      <c r="J90" s="9"/>
      <c r="K90" s="9"/>
      <c r="L90" s="9"/>
      <c r="M90" s="9"/>
    </row>
    <row r="91" spans="1:13" ht="103.5" customHeight="1" x14ac:dyDescent="0.3">
      <c r="A91" s="9"/>
      <c r="B91" s="51"/>
      <c r="C91" s="9"/>
      <c r="D91" s="9"/>
      <c r="E91" s="51"/>
      <c r="F91" s="51"/>
      <c r="G91" s="51"/>
      <c r="H91" s="9"/>
      <c r="I91" s="9"/>
      <c r="J91" s="9"/>
      <c r="K91" s="9"/>
      <c r="L91" s="9"/>
      <c r="M91" s="9"/>
    </row>
    <row r="92" spans="1:13" x14ac:dyDescent="0.3">
      <c r="A92" s="9"/>
      <c r="B92" s="51"/>
      <c r="C92" s="51"/>
      <c r="D92" s="51"/>
      <c r="E92" s="51"/>
      <c r="F92" s="51"/>
      <c r="G92" s="51"/>
      <c r="H92" s="9"/>
      <c r="I92" s="9"/>
      <c r="J92" s="9"/>
      <c r="K92" s="9"/>
      <c r="L92" s="9"/>
      <c r="M92" s="9"/>
    </row>
  </sheetData>
  <mergeCells count="63">
    <mergeCell ref="B32:E32"/>
    <mergeCell ref="A21:D21"/>
    <mergeCell ref="E21:F21"/>
    <mergeCell ref="A22:D22"/>
    <mergeCell ref="A24:D24"/>
    <mergeCell ref="E22:F22"/>
    <mergeCell ref="E24:F24"/>
    <mergeCell ref="A23:D23"/>
    <mergeCell ref="E23:F23"/>
    <mergeCell ref="B1:F1"/>
    <mergeCell ref="B2:F2"/>
    <mergeCell ref="B3:F3"/>
    <mergeCell ref="B4:C4"/>
    <mergeCell ref="E4:F4"/>
    <mergeCell ref="B5:C5"/>
    <mergeCell ref="B58:F58"/>
    <mergeCell ref="A60:F60"/>
    <mergeCell ref="B25:C25"/>
    <mergeCell ref="B27:C27"/>
    <mergeCell ref="A34:F34"/>
    <mergeCell ref="A57:M57"/>
    <mergeCell ref="B29:E29"/>
    <mergeCell ref="B33:E33"/>
    <mergeCell ref="B28:E28"/>
    <mergeCell ref="B56:D56"/>
    <mergeCell ref="A50:F50"/>
    <mergeCell ref="B59:F59"/>
    <mergeCell ref="B26:E26"/>
    <mergeCell ref="B30:E30"/>
    <mergeCell ref="B31:E31"/>
    <mergeCell ref="B69:F69"/>
    <mergeCell ref="B70:F70"/>
    <mergeCell ref="B71:F71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83:B89"/>
    <mergeCell ref="E83:F86"/>
    <mergeCell ref="G83:G89"/>
    <mergeCell ref="C87:E87"/>
    <mergeCell ref="C88:E88"/>
    <mergeCell ref="C89:E89"/>
    <mergeCell ref="B90:B91"/>
    <mergeCell ref="E90:F91"/>
    <mergeCell ref="G90:G91"/>
    <mergeCell ref="E92:G92"/>
    <mergeCell ref="B92:D92"/>
    <mergeCell ref="E82:G82"/>
    <mergeCell ref="B82:C82"/>
    <mergeCell ref="A74:L74"/>
    <mergeCell ref="B80:E80"/>
    <mergeCell ref="B75:E75"/>
    <mergeCell ref="B77:E77"/>
    <mergeCell ref="B78:E78"/>
    <mergeCell ref="B79:E79"/>
    <mergeCell ref="H80:J80"/>
    <mergeCell ref="B76:E76"/>
  </mergeCells>
  <conditionalFormatting sqref="B1:F1">
    <cfRule type="cellIs" dxfId="109" priority="243" operator="equal">
      <formula>0</formula>
    </cfRule>
    <cfRule type="cellIs" dxfId="108" priority="244" operator="notEqual">
      <formula>0</formula>
    </cfRule>
    <cfRule type="cellIs" dxfId="107" priority="245" operator="equal">
      <formula>0</formula>
    </cfRule>
    <cfRule type="cellIs" dxfId="106" priority="246" operator="equal">
      <formula>0</formula>
    </cfRule>
  </conditionalFormatting>
  <conditionalFormatting sqref="B2:F2">
    <cfRule type="cellIs" dxfId="105" priority="239" operator="equal">
      <formula>0</formula>
    </cfRule>
    <cfRule type="cellIs" dxfId="104" priority="240" operator="notEqual">
      <formula>0</formula>
    </cfRule>
    <cfRule type="cellIs" dxfId="103" priority="241" operator="equal">
      <formula>0</formula>
    </cfRule>
    <cfRule type="cellIs" dxfId="102" priority="242" operator="equal">
      <formula>0</formula>
    </cfRule>
  </conditionalFormatting>
  <conditionalFormatting sqref="B3:F3">
    <cfRule type="cellIs" dxfId="101" priority="235" operator="equal">
      <formula>0</formula>
    </cfRule>
    <cfRule type="cellIs" dxfId="100" priority="236" operator="notEqual">
      <formula>0</formula>
    </cfRule>
    <cfRule type="cellIs" dxfId="99" priority="237" operator="equal">
      <formula>0</formula>
    </cfRule>
    <cfRule type="cellIs" dxfId="98" priority="238" operator="equal">
      <formula>0</formula>
    </cfRule>
  </conditionalFormatting>
  <conditionalFormatting sqref="B4:C4">
    <cfRule type="cellIs" dxfId="97" priority="231" operator="equal">
      <formula>0</formula>
    </cfRule>
    <cfRule type="cellIs" dxfId="96" priority="232" operator="notEqual">
      <formula>0</formula>
    </cfRule>
    <cfRule type="cellIs" dxfId="95" priority="233" operator="equal">
      <formula>0</formula>
    </cfRule>
    <cfRule type="cellIs" dxfId="94" priority="234" operator="equal">
      <formula>0</formula>
    </cfRule>
  </conditionalFormatting>
  <conditionalFormatting sqref="B5:C5">
    <cfRule type="cellIs" dxfId="93" priority="227" operator="equal">
      <formula>0</formula>
    </cfRule>
    <cfRule type="cellIs" dxfId="92" priority="228" operator="notEqual">
      <formula>0</formula>
    </cfRule>
    <cfRule type="cellIs" dxfId="91" priority="229" operator="equal">
      <formula>0</formula>
    </cfRule>
    <cfRule type="cellIs" dxfId="90" priority="230" operator="equal">
      <formula>0</formula>
    </cfRule>
  </conditionalFormatting>
  <conditionalFormatting sqref="E4:F4">
    <cfRule type="cellIs" dxfId="89" priority="223" operator="equal">
      <formula>0</formula>
    </cfRule>
    <cfRule type="cellIs" dxfId="88" priority="224" operator="notEqual">
      <formula>0</formula>
    </cfRule>
    <cfRule type="cellIs" dxfId="87" priority="225" operator="equal">
      <formula>0</formula>
    </cfRule>
    <cfRule type="cellIs" dxfId="86" priority="226" operator="equal">
      <formula>0</formula>
    </cfRule>
  </conditionalFormatting>
  <conditionalFormatting sqref="B8:B19">
    <cfRule type="cellIs" dxfId="85" priority="161" operator="notEqual">
      <formula>0</formula>
    </cfRule>
    <cfRule type="cellIs" dxfId="84" priority="222" operator="equal">
      <formula>0</formula>
    </cfRule>
  </conditionalFormatting>
  <conditionalFormatting sqref="C8:C19">
    <cfRule type="cellIs" dxfId="83" priority="137" operator="notEqual">
      <formula>0</formula>
    </cfRule>
    <cfRule type="cellIs" dxfId="82" priority="138" operator="equal">
      <formula>0</formula>
    </cfRule>
  </conditionalFormatting>
  <conditionalFormatting sqref="D8">
    <cfRule type="cellIs" dxfId="81" priority="113" operator="notEqual">
      <formula>0</formula>
    </cfRule>
    <cfRule type="cellIs" dxfId="80" priority="114" operator="equal">
      <formula>0</formula>
    </cfRule>
  </conditionalFormatting>
  <conditionalFormatting sqref="D9">
    <cfRule type="cellIs" dxfId="79" priority="111" operator="notEqual">
      <formula>0</formula>
    </cfRule>
    <cfRule type="cellIs" dxfId="78" priority="112" operator="equal">
      <formula>0</formula>
    </cfRule>
  </conditionalFormatting>
  <conditionalFormatting sqref="D10">
    <cfRule type="cellIs" dxfId="77" priority="109" operator="notEqual">
      <formula>0</formula>
    </cfRule>
    <cfRule type="cellIs" dxfId="76" priority="110" operator="equal">
      <formula>0</formula>
    </cfRule>
  </conditionalFormatting>
  <conditionalFormatting sqref="D11">
    <cfRule type="cellIs" dxfId="75" priority="107" operator="notEqual">
      <formula>0</formula>
    </cfRule>
    <cfRule type="cellIs" dxfId="74" priority="108" operator="equal">
      <formula>0</formula>
    </cfRule>
  </conditionalFormatting>
  <conditionalFormatting sqref="D12">
    <cfRule type="cellIs" dxfId="73" priority="105" operator="notEqual">
      <formula>0</formula>
    </cfRule>
    <cfRule type="cellIs" dxfId="72" priority="106" operator="equal">
      <formula>0</formula>
    </cfRule>
  </conditionalFormatting>
  <conditionalFormatting sqref="D13">
    <cfRule type="cellIs" dxfId="71" priority="103" operator="notEqual">
      <formula>0</formula>
    </cfRule>
    <cfRule type="cellIs" dxfId="70" priority="104" operator="equal">
      <formula>0</formula>
    </cfRule>
  </conditionalFormatting>
  <conditionalFormatting sqref="D14">
    <cfRule type="cellIs" dxfId="69" priority="101" operator="notEqual">
      <formula>0</formula>
    </cfRule>
    <cfRule type="cellIs" dxfId="68" priority="102" operator="equal">
      <formula>0</formula>
    </cfRule>
  </conditionalFormatting>
  <conditionalFormatting sqref="D15">
    <cfRule type="cellIs" dxfId="67" priority="99" operator="notEqual">
      <formula>0</formula>
    </cfRule>
    <cfRule type="cellIs" dxfId="66" priority="100" operator="equal">
      <formula>0</formula>
    </cfRule>
  </conditionalFormatting>
  <conditionalFormatting sqref="D16">
    <cfRule type="cellIs" dxfId="65" priority="97" operator="notEqual">
      <formula>0</formula>
    </cfRule>
    <cfRule type="cellIs" dxfId="64" priority="98" operator="equal">
      <formula>0</formula>
    </cfRule>
  </conditionalFormatting>
  <conditionalFormatting sqref="D17">
    <cfRule type="cellIs" dxfId="63" priority="95" operator="notEqual">
      <formula>0</formula>
    </cfRule>
    <cfRule type="cellIs" dxfId="62" priority="96" operator="equal">
      <formula>0</formula>
    </cfRule>
  </conditionalFormatting>
  <conditionalFormatting sqref="D18">
    <cfRule type="cellIs" dxfId="61" priority="93" operator="notEqual">
      <formula>0</formula>
    </cfRule>
    <cfRule type="cellIs" dxfId="60" priority="94" operator="equal">
      <formula>0</formula>
    </cfRule>
  </conditionalFormatting>
  <conditionalFormatting sqref="D19">
    <cfRule type="cellIs" dxfId="59" priority="91" operator="notEqual">
      <formula>0</formula>
    </cfRule>
    <cfRule type="cellIs" dxfId="58" priority="92" operator="equal">
      <formula>0</formula>
    </cfRule>
  </conditionalFormatting>
  <conditionalFormatting sqref="E8">
    <cfRule type="cellIs" dxfId="57" priority="89" operator="notEqual">
      <formula>0</formula>
    </cfRule>
    <cfRule type="cellIs" dxfId="56" priority="90" operator="equal">
      <formula>0</formula>
    </cfRule>
  </conditionalFormatting>
  <conditionalFormatting sqref="E9">
    <cfRule type="cellIs" dxfId="55" priority="87" operator="notEqual">
      <formula>0</formula>
    </cfRule>
    <cfRule type="cellIs" dxfId="54" priority="88" operator="equal">
      <formula>0</formula>
    </cfRule>
  </conditionalFormatting>
  <conditionalFormatting sqref="E10">
    <cfRule type="cellIs" dxfId="53" priority="85" operator="notEqual">
      <formula>0</formula>
    </cfRule>
    <cfRule type="cellIs" dxfId="52" priority="86" operator="equal">
      <formula>0</formula>
    </cfRule>
  </conditionalFormatting>
  <conditionalFormatting sqref="E11">
    <cfRule type="cellIs" dxfId="51" priority="83" operator="notEqual">
      <formula>0</formula>
    </cfRule>
    <cfRule type="cellIs" dxfId="50" priority="84" operator="equal">
      <formula>0</formula>
    </cfRule>
  </conditionalFormatting>
  <conditionalFormatting sqref="E12">
    <cfRule type="cellIs" dxfId="49" priority="81" operator="notEqual">
      <formula>0</formula>
    </cfRule>
    <cfRule type="cellIs" dxfId="48" priority="82" operator="equal">
      <formula>0</formula>
    </cfRule>
  </conditionalFormatting>
  <conditionalFormatting sqref="E13">
    <cfRule type="cellIs" dxfId="47" priority="79" operator="notEqual">
      <formula>0</formula>
    </cfRule>
    <cfRule type="cellIs" dxfId="46" priority="80" operator="equal">
      <formula>0</formula>
    </cfRule>
  </conditionalFormatting>
  <conditionalFormatting sqref="E14">
    <cfRule type="cellIs" dxfId="45" priority="77" operator="notEqual">
      <formula>0</formula>
    </cfRule>
    <cfRule type="cellIs" dxfId="44" priority="78" operator="equal">
      <formula>0</formula>
    </cfRule>
  </conditionalFormatting>
  <conditionalFormatting sqref="E15">
    <cfRule type="cellIs" dxfId="43" priority="75" operator="notEqual">
      <formula>0</formula>
    </cfRule>
    <cfRule type="cellIs" dxfId="42" priority="76" operator="equal">
      <formula>0</formula>
    </cfRule>
  </conditionalFormatting>
  <conditionalFormatting sqref="E16">
    <cfRule type="cellIs" dxfId="41" priority="73" operator="notEqual">
      <formula>0</formula>
    </cfRule>
    <cfRule type="cellIs" dxfId="40" priority="74" operator="equal">
      <formula>0</formula>
    </cfRule>
  </conditionalFormatting>
  <conditionalFormatting sqref="E17">
    <cfRule type="cellIs" dxfId="39" priority="71" operator="notEqual">
      <formula>0</formula>
    </cfRule>
    <cfRule type="cellIs" dxfId="38" priority="72" operator="equal">
      <formula>0</formula>
    </cfRule>
  </conditionalFormatting>
  <conditionalFormatting sqref="E18">
    <cfRule type="cellIs" dxfId="37" priority="69" operator="notEqual">
      <formula>0</formula>
    </cfRule>
    <cfRule type="cellIs" dxfId="36" priority="70" operator="equal">
      <formula>0</formula>
    </cfRule>
  </conditionalFormatting>
  <conditionalFormatting sqref="E19">
    <cfRule type="cellIs" dxfId="35" priority="67" operator="notEqual">
      <formula>0</formula>
    </cfRule>
    <cfRule type="cellIs" dxfId="34" priority="68" operator="equal">
      <formula>0</formula>
    </cfRule>
  </conditionalFormatting>
  <conditionalFormatting sqref="F8">
    <cfRule type="cellIs" dxfId="33" priority="65" operator="notEqual">
      <formula>0</formula>
    </cfRule>
    <cfRule type="cellIs" dxfId="32" priority="66" operator="equal">
      <formula>0</formula>
    </cfRule>
  </conditionalFormatting>
  <conditionalFormatting sqref="F9">
    <cfRule type="cellIs" dxfId="31" priority="63" operator="notEqual">
      <formula>0</formula>
    </cfRule>
    <cfRule type="cellIs" dxfId="30" priority="64" operator="equal">
      <formula>0</formula>
    </cfRule>
  </conditionalFormatting>
  <conditionalFormatting sqref="F10">
    <cfRule type="cellIs" dxfId="29" priority="61" operator="notEqual">
      <formula>0</formula>
    </cfRule>
    <cfRule type="cellIs" dxfId="28" priority="62" operator="equal">
      <formula>0</formula>
    </cfRule>
  </conditionalFormatting>
  <conditionalFormatting sqref="F11">
    <cfRule type="cellIs" dxfId="27" priority="59" operator="notEqual">
      <formula>0</formula>
    </cfRule>
    <cfRule type="cellIs" dxfId="26" priority="60" operator="equal">
      <formula>0</formula>
    </cfRule>
  </conditionalFormatting>
  <conditionalFormatting sqref="F12">
    <cfRule type="cellIs" dxfId="25" priority="57" operator="notEqual">
      <formula>0</formula>
    </cfRule>
    <cfRule type="cellIs" dxfId="24" priority="58" operator="equal">
      <formula>0</formula>
    </cfRule>
  </conditionalFormatting>
  <conditionalFormatting sqref="F13">
    <cfRule type="cellIs" dxfId="23" priority="55" operator="notEqual">
      <formula>0</formula>
    </cfRule>
    <cfRule type="cellIs" dxfId="22" priority="56" operator="equal">
      <formula>0</formula>
    </cfRule>
  </conditionalFormatting>
  <conditionalFormatting sqref="F14">
    <cfRule type="cellIs" dxfId="21" priority="53" operator="notEqual">
      <formula>0</formula>
    </cfRule>
    <cfRule type="cellIs" dxfId="20" priority="54" operator="equal">
      <formula>0</formula>
    </cfRule>
  </conditionalFormatting>
  <conditionalFormatting sqref="F15">
    <cfRule type="cellIs" dxfId="19" priority="51" operator="notEqual">
      <formula>0</formula>
    </cfRule>
    <cfRule type="cellIs" dxfId="18" priority="52" operator="equal">
      <formula>0</formula>
    </cfRule>
  </conditionalFormatting>
  <conditionalFormatting sqref="F16">
    <cfRule type="cellIs" dxfId="17" priority="49" operator="notEqual">
      <formula>0</formula>
    </cfRule>
    <cfRule type="cellIs" dxfId="16" priority="50" operator="equal">
      <formula>0</formula>
    </cfRule>
  </conditionalFormatting>
  <conditionalFormatting sqref="F17">
    <cfRule type="cellIs" dxfId="15" priority="47" operator="notEqual">
      <formula>0</formula>
    </cfRule>
    <cfRule type="cellIs" dxfId="14" priority="48" operator="equal">
      <formula>0</formula>
    </cfRule>
  </conditionalFormatting>
  <conditionalFormatting sqref="F18">
    <cfRule type="cellIs" dxfId="13" priority="45" operator="notEqual">
      <formula>0</formula>
    </cfRule>
    <cfRule type="cellIs" dxfId="12" priority="46" operator="equal">
      <formula>0</formula>
    </cfRule>
  </conditionalFormatting>
  <conditionalFormatting sqref="F19">
    <cfRule type="cellIs" dxfId="11" priority="43" operator="notEqual">
      <formula>0</formula>
    </cfRule>
    <cfRule type="cellIs" dxfId="10" priority="44" operator="equal">
      <formula>0</formula>
    </cfRule>
  </conditionalFormatting>
  <conditionalFormatting sqref="B28">
    <cfRule type="cellIs" dxfId="9" priority="7" operator="notEqual">
      <formula>0</formula>
    </cfRule>
    <cfRule type="cellIs" dxfId="8" priority="8" operator="equal">
      <formula>0</formula>
    </cfRule>
  </conditionalFormatting>
  <conditionalFormatting sqref="B26">
    <cfRule type="cellIs" dxfId="7" priority="3" operator="equal">
      <formula>0</formula>
    </cfRule>
    <cfRule type="cellIs" dxfId="6" priority="4" operator="notEqual">
      <formula>0</formula>
    </cfRule>
    <cfRule type="cellIs" dxfId="5" priority="5" operator="equal">
      <formula>0</formula>
    </cfRule>
    <cfRule type="cellIs" dxfId="4" priority="6" operator="equal">
      <formula>0</formula>
    </cfRule>
  </conditionalFormatting>
  <conditionalFormatting sqref="B31">
    <cfRule type="cellIs" dxfId="3" priority="1" operator="notEqual">
      <formula>0</formula>
    </cfRule>
    <cfRule type="cellIs" dxfId="2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workbookViewId="0">
      <selection activeCell="H1" sqref="H1"/>
    </sheetView>
  </sheetViews>
  <sheetFormatPr defaultRowHeight="14.4" x14ac:dyDescent="0.3"/>
  <cols>
    <col min="1" max="1" width="9.109375" style="9"/>
    <col min="2" max="2" width="13.88671875" customWidth="1"/>
    <col min="3" max="3" width="16.5546875" customWidth="1"/>
    <col min="6" max="6" width="22.33203125" customWidth="1"/>
    <col min="7" max="7" width="15.88671875" customWidth="1"/>
    <col min="8" max="8" width="16.33203125" customWidth="1"/>
    <col min="10" max="10" width="13.88671875" customWidth="1"/>
    <col min="11" max="11" width="11.44140625" customWidth="1"/>
    <col min="12" max="12" width="15.44140625" customWidth="1"/>
  </cols>
  <sheetData>
    <row r="1" spans="1:12" ht="59.25" customHeight="1" x14ac:dyDescent="0.3">
      <c r="B1" s="78" t="s">
        <v>28</v>
      </c>
      <c r="C1" s="78"/>
      <c r="D1" s="78"/>
      <c r="E1" s="78"/>
      <c r="F1" s="78"/>
      <c r="G1" s="78"/>
      <c r="H1" s="13" t="s">
        <v>45</v>
      </c>
      <c r="I1" s="13" t="s">
        <v>46</v>
      </c>
      <c r="J1" s="13" t="s">
        <v>47</v>
      </c>
      <c r="K1" s="13" t="s">
        <v>48</v>
      </c>
      <c r="L1" s="14" t="s">
        <v>49</v>
      </c>
    </row>
    <row r="2" spans="1:12" x14ac:dyDescent="0.3">
      <c r="A2" s="9">
        <v>31</v>
      </c>
      <c r="B2" s="11" t="s">
        <v>17</v>
      </c>
      <c r="C2" s="11">
        <v>6059</v>
      </c>
      <c r="G2" s="11" t="s">
        <v>17</v>
      </c>
      <c r="H2" s="11">
        <v>6059</v>
      </c>
      <c r="I2" s="11">
        <v>5816</v>
      </c>
      <c r="J2" s="11">
        <v>5731</v>
      </c>
      <c r="K2" s="11">
        <v>5922</v>
      </c>
      <c r="L2" s="11">
        <v>5716</v>
      </c>
    </row>
    <row r="3" spans="1:12" x14ac:dyDescent="0.3">
      <c r="A3" s="9">
        <v>28</v>
      </c>
      <c r="B3" s="11" t="s">
        <v>18</v>
      </c>
      <c r="C3" s="11">
        <v>6151</v>
      </c>
      <c r="G3" s="11" t="s">
        <v>18</v>
      </c>
      <c r="H3" s="11">
        <v>6151</v>
      </c>
      <c r="I3" s="11">
        <v>5966</v>
      </c>
      <c r="J3" s="11">
        <v>5880</v>
      </c>
      <c r="K3" s="11">
        <v>6009</v>
      </c>
      <c r="L3" s="11">
        <v>5881</v>
      </c>
    </row>
    <row r="4" spans="1:12" x14ac:dyDescent="0.3">
      <c r="A4" s="9">
        <v>31</v>
      </c>
      <c r="B4" s="11" t="s">
        <v>19</v>
      </c>
      <c r="C4" s="11">
        <v>6056</v>
      </c>
      <c r="G4" s="11" t="s">
        <v>19</v>
      </c>
      <c r="H4" s="11">
        <v>6056</v>
      </c>
      <c r="I4" s="11">
        <v>5913</v>
      </c>
      <c r="J4" s="11">
        <v>5805</v>
      </c>
      <c r="K4" s="11">
        <v>5975</v>
      </c>
      <c r="L4" s="11">
        <v>5834</v>
      </c>
    </row>
    <row r="5" spans="1:12" x14ac:dyDescent="0.3">
      <c r="A5" s="41">
        <v>30</v>
      </c>
      <c r="B5" s="11" t="s">
        <v>20</v>
      </c>
      <c r="C5" s="11">
        <v>5319</v>
      </c>
      <c r="G5" s="11" t="s">
        <v>20</v>
      </c>
      <c r="H5" s="11">
        <v>5319</v>
      </c>
      <c r="I5" s="11">
        <v>5220</v>
      </c>
      <c r="J5" s="11">
        <v>5148</v>
      </c>
      <c r="K5" s="11">
        <v>5226</v>
      </c>
      <c r="L5" s="11">
        <v>5136</v>
      </c>
    </row>
    <row r="6" spans="1:12" x14ac:dyDescent="0.3">
      <c r="A6" s="41">
        <v>31</v>
      </c>
      <c r="B6" s="11" t="s">
        <v>0</v>
      </c>
      <c r="C6" s="11">
        <v>4581</v>
      </c>
      <c r="G6" s="11" t="s">
        <v>0</v>
      </c>
      <c r="H6" s="11">
        <v>4581</v>
      </c>
      <c r="I6" s="11">
        <v>4532</v>
      </c>
      <c r="J6" s="11">
        <v>4438</v>
      </c>
      <c r="K6" s="11">
        <v>4552</v>
      </c>
      <c r="L6" s="11">
        <v>4471</v>
      </c>
    </row>
    <row r="7" spans="1:12" x14ac:dyDescent="0.3">
      <c r="A7" s="41">
        <v>30</v>
      </c>
      <c r="B7" s="11" t="s">
        <v>21</v>
      </c>
      <c r="C7" s="11">
        <v>4278</v>
      </c>
      <c r="G7" s="11" t="s">
        <v>21</v>
      </c>
      <c r="H7" s="11">
        <v>4278</v>
      </c>
      <c r="I7" s="11">
        <v>4234</v>
      </c>
      <c r="J7" s="11">
        <v>4138</v>
      </c>
      <c r="K7" s="11">
        <v>4252</v>
      </c>
      <c r="L7" s="11">
        <v>4161</v>
      </c>
    </row>
    <row r="8" spans="1:12" x14ac:dyDescent="0.3">
      <c r="A8" s="41">
        <v>31</v>
      </c>
      <c r="B8" s="11" t="s">
        <v>22</v>
      </c>
      <c r="C8" s="11">
        <v>4412</v>
      </c>
      <c r="G8" s="11" t="s">
        <v>22</v>
      </c>
      <c r="H8" s="11">
        <v>4412</v>
      </c>
      <c r="I8" s="11">
        <v>4345</v>
      </c>
      <c r="J8" s="11">
        <v>4263</v>
      </c>
      <c r="K8" s="11">
        <v>4327</v>
      </c>
      <c r="L8" s="11">
        <v>4269</v>
      </c>
    </row>
    <row r="9" spans="1:12" x14ac:dyDescent="0.3">
      <c r="A9" s="41">
        <v>31</v>
      </c>
      <c r="B9" s="11" t="s">
        <v>23</v>
      </c>
      <c r="C9" s="11">
        <v>5216</v>
      </c>
      <c r="G9" s="11" t="s">
        <v>23</v>
      </c>
      <c r="H9" s="11">
        <v>5216</v>
      </c>
      <c r="I9" s="11">
        <v>5117</v>
      </c>
      <c r="J9" s="11">
        <v>4976</v>
      </c>
      <c r="K9" s="11">
        <v>5064</v>
      </c>
      <c r="L9" s="11">
        <v>4998</v>
      </c>
    </row>
    <row r="10" spans="1:12" x14ac:dyDescent="0.3">
      <c r="A10" s="41">
        <v>30</v>
      </c>
      <c r="B10" s="11" t="s">
        <v>24</v>
      </c>
      <c r="C10" s="11">
        <v>5787</v>
      </c>
      <c r="G10" s="11" t="s">
        <v>24</v>
      </c>
      <c r="H10" s="11">
        <v>5787</v>
      </c>
      <c r="I10" s="11">
        <v>5544</v>
      </c>
      <c r="J10" s="11">
        <v>5375</v>
      </c>
      <c r="K10" s="11">
        <v>5614</v>
      </c>
      <c r="L10" s="11">
        <v>5406</v>
      </c>
    </row>
    <row r="11" spans="1:12" x14ac:dyDescent="0.3">
      <c r="A11" s="41">
        <v>31</v>
      </c>
      <c r="B11" s="11" t="s">
        <v>25</v>
      </c>
      <c r="C11" s="11">
        <v>6205</v>
      </c>
      <c r="G11" s="11" t="s">
        <v>25</v>
      </c>
      <c r="H11" s="11">
        <v>6205</v>
      </c>
      <c r="I11" s="11">
        <v>5918</v>
      </c>
      <c r="J11" s="11">
        <v>5722</v>
      </c>
      <c r="K11" s="11">
        <v>5956</v>
      </c>
      <c r="L11" s="11">
        <v>5686</v>
      </c>
    </row>
    <row r="12" spans="1:12" x14ac:dyDescent="0.3">
      <c r="A12" s="41">
        <v>30</v>
      </c>
      <c r="B12" s="11" t="s">
        <v>26</v>
      </c>
      <c r="C12" s="11">
        <v>6421</v>
      </c>
      <c r="G12" s="11" t="s">
        <v>26</v>
      </c>
      <c r="H12" s="11">
        <v>6421</v>
      </c>
      <c r="I12" s="11">
        <v>6150</v>
      </c>
      <c r="J12" s="11">
        <v>5956</v>
      </c>
      <c r="K12" s="11">
        <v>6196</v>
      </c>
      <c r="L12" s="11">
        <v>5985</v>
      </c>
    </row>
    <row r="13" spans="1:12" x14ac:dyDescent="0.3">
      <c r="A13" s="41">
        <v>31</v>
      </c>
      <c r="B13" s="11" t="s">
        <v>27</v>
      </c>
      <c r="C13" s="11">
        <v>6413</v>
      </c>
      <c r="G13" s="11" t="s">
        <v>27</v>
      </c>
      <c r="H13" s="11">
        <v>6413</v>
      </c>
      <c r="I13" s="11">
        <v>6093</v>
      </c>
      <c r="J13" s="11">
        <v>5975</v>
      </c>
      <c r="K13" s="11">
        <v>6253</v>
      </c>
      <c r="L13" s="11">
        <v>5966</v>
      </c>
    </row>
    <row r="14" spans="1:12" x14ac:dyDescent="0.3">
      <c r="B14" s="39" t="s">
        <v>5</v>
      </c>
      <c r="C14" s="39">
        <f>(SUM(C2:C13)/12)/1000</f>
        <v>5.5748333333333333</v>
      </c>
      <c r="G14" s="11" t="s">
        <v>5</v>
      </c>
      <c r="H14" s="12">
        <f t="shared" ref="H14:L14" si="0">AVERAGE(H2:H13)/1000</f>
        <v>5.5748333333333333</v>
      </c>
      <c r="I14" s="12">
        <f t="shared" si="0"/>
        <v>5.4039999999999999</v>
      </c>
      <c r="J14" s="12">
        <f t="shared" si="0"/>
        <v>5.2839166666666673</v>
      </c>
      <c r="K14" s="12">
        <f t="shared" si="0"/>
        <v>5.4455</v>
      </c>
      <c r="L14" s="12">
        <f t="shared" si="0"/>
        <v>5.292416666666667</v>
      </c>
    </row>
    <row r="15" spans="1:12" x14ac:dyDescent="0.3">
      <c r="B15" s="39" t="s">
        <v>39</v>
      </c>
      <c r="C15" s="39">
        <f>30*SUM(C2:C13)/1000</f>
        <v>2006.94</v>
      </c>
    </row>
  </sheetData>
  <mergeCells count="1">
    <mergeCell ref="B1:G1"/>
  </mergeCells>
  <conditionalFormatting sqref="C2:C13">
    <cfRule type="cellIs" dxfId="1" priority="23" operator="notEqual">
      <formula>0</formula>
    </cfRule>
    <cfRule type="cellIs" dxfId="0" priority="24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Grupo A</vt:lpstr>
      <vt:lpstr>Grupo B</vt:lpstr>
      <vt:lpstr>Dados Solarimétricos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 Negreiros</dc:creator>
  <cp:lastModifiedBy>Thiago Maciel</cp:lastModifiedBy>
  <dcterms:created xsi:type="dcterms:W3CDTF">2019-09-01T20:50:39Z</dcterms:created>
  <dcterms:modified xsi:type="dcterms:W3CDTF">2022-05-29T14:42:20Z</dcterms:modified>
</cp:coreProperties>
</file>