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9B779E10-52C3-43A9-AE53-727D03081B3E}" xr6:coauthVersionLast="47" xr6:coauthVersionMax="47" xr10:uidLastSave="{00000000-0000-0000-0000-000000000000}"/>
  <bookViews>
    <workbookView xWindow="17388" yWindow="0" windowWidth="10884" windowHeight="16056" xr2:uid="{00000000-000D-0000-FFFF-FFFF00000000}"/>
  </bookViews>
  <sheets>
    <sheet name="Sheet1" sheetId="1" r:id="rId1"/>
  </sheets>
  <definedNames>
    <definedName name="_xlchart.v1.0" hidden="1">Sheet1!$A$132:$J$132</definedName>
    <definedName name="_xlchart.v1.1" hidden="1">Sheet1!$A$133:$J$133</definedName>
    <definedName name="_xlchart.v1.2" hidden="1">Sheet1!$A$132:$J$132</definedName>
    <definedName name="_xlchart.v1.3" hidden="1">Sheet1!$A$133:$J$133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H141" i="1" s="1"/>
  <c r="L147" i="1"/>
  <c r="L146" i="1"/>
  <c r="L145" i="1"/>
  <c r="L144" i="1"/>
  <c r="L143" i="1"/>
  <c r="H130" i="1"/>
  <c r="H131" i="1" s="1"/>
  <c r="L134" i="1"/>
  <c r="L135" i="1"/>
  <c r="L136" i="1"/>
  <c r="L137" i="1"/>
  <c r="L133" i="1"/>
  <c r="K71" i="1"/>
  <c r="H119" i="1"/>
  <c r="J122" i="1"/>
  <c r="J123" i="1"/>
  <c r="J124" i="1"/>
  <c r="J125" i="1"/>
  <c r="J121" i="1"/>
  <c r="H105" i="1"/>
  <c r="H106" i="1" s="1"/>
  <c r="J106" i="1" s="1"/>
  <c r="H118" i="1"/>
  <c r="O110" i="1"/>
  <c r="O112" i="1" s="1"/>
  <c r="P41" i="1"/>
  <c r="Q41" i="1"/>
  <c r="R41" i="1"/>
  <c r="O41" i="1"/>
  <c r="P28" i="1"/>
  <c r="Q28" i="1"/>
  <c r="R28" i="1"/>
  <c r="O28" i="1"/>
  <c r="R15" i="1"/>
  <c r="Q15" i="1"/>
  <c r="P15" i="1"/>
  <c r="O15" i="1"/>
  <c r="J17" i="1"/>
  <c r="F17" i="1"/>
  <c r="B17" i="1"/>
  <c r="B16" i="1"/>
  <c r="O111" i="1"/>
  <c r="F76" i="1"/>
  <c r="D76" i="1"/>
  <c r="B114" i="1"/>
  <c r="C114" i="1"/>
  <c r="D114" i="1"/>
  <c r="F114" i="1"/>
  <c r="G114" i="1"/>
  <c r="H114" i="1"/>
  <c r="I114" i="1"/>
  <c r="K110" i="1"/>
  <c r="K111" i="1"/>
  <c r="K112" i="1"/>
  <c r="K113" i="1"/>
  <c r="J110" i="1"/>
  <c r="J111" i="1"/>
  <c r="J112" i="1"/>
  <c r="J113" i="1"/>
  <c r="J109" i="1"/>
  <c r="J114" i="1" s="1"/>
  <c r="O17" i="1"/>
  <c r="J69" i="1"/>
  <c r="H71" i="1"/>
  <c r="H76" i="1" s="1"/>
  <c r="G71" i="1"/>
  <c r="G76" i="1" s="1"/>
  <c r="F71" i="1"/>
  <c r="E71" i="1"/>
  <c r="D71" i="1"/>
  <c r="C71" i="1"/>
  <c r="C76" i="1" s="1"/>
  <c r="B71" i="1"/>
  <c r="B76" i="1" s="1"/>
  <c r="P17" i="1"/>
  <c r="Q17" i="1"/>
  <c r="R17" i="1"/>
  <c r="O30" i="1"/>
  <c r="P30" i="1"/>
  <c r="Q30" i="1"/>
  <c r="R30" i="1"/>
  <c r="O43" i="1"/>
  <c r="P43" i="1"/>
  <c r="Q43" i="1"/>
  <c r="R43" i="1"/>
  <c r="V53" i="1"/>
  <c r="J16" i="1"/>
  <c r="F16" i="1"/>
  <c r="R42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Q29" i="1" s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P16" i="1" l="1"/>
  <c r="I71" i="1"/>
  <c r="P29" i="1"/>
  <c r="J93" i="1"/>
  <c r="P42" i="1"/>
  <c r="J71" i="1"/>
  <c r="J89" i="1"/>
  <c r="H107" i="1"/>
  <c r="J84" i="1"/>
  <c r="J74" i="1"/>
  <c r="J90" i="1"/>
  <c r="J72" i="1"/>
  <c r="J91" i="1"/>
  <c r="J83" i="1"/>
  <c r="J75" i="1"/>
  <c r="J73" i="1"/>
  <c r="J80" i="1"/>
  <c r="J92" i="1"/>
  <c r="J82" i="1"/>
  <c r="J81" i="1"/>
  <c r="O29" i="1"/>
  <c r="Q42" i="1"/>
  <c r="Q16" i="1"/>
  <c r="U36" i="1"/>
  <c r="U52" i="1"/>
  <c r="T26" i="1"/>
  <c r="S32" i="1"/>
  <c r="S34" i="1"/>
  <c r="S36" i="1"/>
  <c r="S38" i="1"/>
  <c r="S40" i="1"/>
  <c r="S46" i="1"/>
  <c r="S48" i="1"/>
  <c r="S50" i="1"/>
  <c r="S52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  <c r="I76" i="1" l="1"/>
  <c r="K109" i="1"/>
  <c r="K114" i="1" s="1"/>
</calcChain>
</file>

<file path=xl/sharedStrings.xml><?xml version="1.0" encoding="utf-8"?>
<sst xmlns="http://schemas.openxmlformats.org/spreadsheetml/2006/main" count="228" uniqueCount="65">
  <si>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</si>
  <si>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</si>
  <si>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</si>
  <si>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</si>
  <si>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</si>
  <si>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</si>
  <si>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</si>
  <si>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</si>
  <si>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</si>
  <si>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</si>
  <si>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</si>
  <si>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</si>
  <si>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</si>
  <si>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</si>
  <si>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</si>
  <si>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</si>
  <si>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</si>
  <si>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</si>
  <si>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</si>
  <si>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</si>
  <si>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</si>
  <si>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</si>
  <si>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</si>
  <si>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</si>
  <si>
    <t>1.8V</t>
  </si>
  <si>
    <t>64bit</t>
  </si>
  <si>
    <t>64bit</t>
    <phoneticPr fontId="1" type="noConversion"/>
  </si>
  <si>
    <t>switch p</t>
  </si>
  <si>
    <t>switch p</t>
    <phoneticPr fontId="1" type="noConversion"/>
  </si>
  <si>
    <t>AND</t>
  </si>
  <si>
    <t>AND</t>
    <phoneticPr fontId="1" type="noConversion"/>
  </si>
  <si>
    <t>ADD1</t>
  </si>
  <si>
    <t>ADD1</t>
    <phoneticPr fontId="1" type="noConversion"/>
  </si>
  <si>
    <t>ADD2</t>
  </si>
  <si>
    <t>ADD2</t>
    <phoneticPr fontId="1" type="noConversion"/>
  </si>
  <si>
    <t>ADD3</t>
  </si>
  <si>
    <t>ADD4</t>
  </si>
  <si>
    <t>ADD5</t>
  </si>
  <si>
    <t>ADD6</t>
  </si>
  <si>
    <t>total power</t>
  </si>
  <si>
    <t>total power</t>
    <phoneticPr fontId="1" type="noConversion"/>
  </si>
  <si>
    <t>T_cycle</t>
  </si>
  <si>
    <t>T_cycle</t>
    <phoneticPr fontId="1" type="noConversion"/>
  </si>
  <si>
    <t>TOPS/W</t>
  </si>
  <si>
    <t>input 50 50</t>
    <phoneticPr fontId="1" type="noConversion"/>
  </si>
  <si>
    <t>input 90 10</t>
    <phoneticPr fontId="1" type="noConversion"/>
  </si>
  <si>
    <t>input 70 30</t>
    <phoneticPr fontId="1" type="noConversion"/>
  </si>
  <si>
    <t>TOPS/mm2</t>
    <phoneticPr fontId="1" type="noConversion"/>
  </si>
  <si>
    <t>input 50 50</t>
  </si>
  <si>
    <t>area</t>
  </si>
  <si>
    <t>area</t>
    <phoneticPr fontId="1" type="noConversion"/>
  </si>
  <si>
    <t>area reduction</t>
    <phoneticPr fontId="1" type="noConversion"/>
  </si>
  <si>
    <t>interleaved</t>
    <phoneticPr fontId="1" type="noConversion"/>
  </si>
  <si>
    <t>28T</t>
    <phoneticPr fontId="1" type="noConversion"/>
  </si>
  <si>
    <t>power %</t>
  </si>
  <si>
    <t>power %</t>
    <phoneticPr fontId="1" type="noConversion"/>
  </si>
  <si>
    <t>AVG</t>
  </si>
  <si>
    <t>AVG</t>
    <phoneticPr fontId="1" type="noConversion"/>
  </si>
  <si>
    <t>with sizing</t>
    <phoneticPr fontId="1" type="noConversion"/>
  </si>
  <si>
    <t>tops/w</t>
    <phoneticPr fontId="1" type="noConversion"/>
  </si>
  <si>
    <t>area eff</t>
    <phoneticPr fontId="1" type="noConversion"/>
  </si>
  <si>
    <t>CSA Tree</t>
    <phoneticPr fontId="1" type="noConversion"/>
  </si>
  <si>
    <t>ADD7</t>
  </si>
  <si>
    <t>ADD8</t>
  </si>
  <si>
    <t>Interleaving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</si>
</sst>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3.3232100000000001E-2</c:v>
                </c:pt>
                <c:pt idx="1">
                  <c:v>9.4E-2</c:v>
                </c:pt>
                <c:pt idx="2">
                  <c:v>0.16</c:v>
                </c:pt>
                <c:pt idx="3">
                  <c:v>0.222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F-42A2-BB36-A42CF297923E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6.7278000000000004E-2</c:v>
                </c:pt>
                <c:pt idx="1">
                  <c:v>0.16200000000000001</c:v>
                </c:pt>
                <c:pt idx="2">
                  <c:v>0.217</c:v>
                </c:pt>
                <c:pt idx="3">
                  <c:v>0.246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F-42A2-BB36-A42CF297923E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Sheet1!$D$71:$D$75</c:f>
              <c:numCache>
                <c:formatCode>General</c:formatCode>
                <c:ptCount val="5"/>
                <c:pt idx="0">
                  <c:v>0.1082738</c:v>
                </c:pt>
                <c:pt idx="1">
                  <c:v>0.19700000000000001</c:v>
                </c:pt>
                <c:pt idx="2">
                  <c:v>0.245</c:v>
                </c:pt>
                <c:pt idx="3">
                  <c:v>0.23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F-42A2-BB36-A42CF297923E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0.1369754</c:v>
                </c:pt>
                <c:pt idx="1">
                  <c:v>0.20576</c:v>
                </c:pt>
                <c:pt idx="2">
                  <c:v>0.22500000000000001</c:v>
                </c:pt>
                <c:pt idx="3">
                  <c:v>0.218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F-42A2-BB36-A42CF297923E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0.12952910000000001</c:v>
                </c:pt>
                <c:pt idx="1">
                  <c:v>0.16700000000000001</c:v>
                </c:pt>
                <c:pt idx="2">
                  <c:v>0.17599999999999999</c:v>
                </c:pt>
                <c:pt idx="3">
                  <c:v>0.17100000000000001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F-42A2-BB36-A42CF297923E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0.1110937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F-42A2-BB36-A42CF297923E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7.0377999999999996E-2</c:v>
                </c:pt>
                <c:pt idx="1">
                  <c:v>7.5999999999999998E-2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F-42A2-BB36-A42CF297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TOPS/W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0.6506948691773865</c:v>
                </c:pt>
                <c:pt idx="1">
                  <c:v>0.41490332752468667</c:v>
                </c:pt>
                <c:pt idx="2">
                  <c:v>0.34618846500034617</c:v>
                </c:pt>
                <c:pt idx="3">
                  <c:v>0.33056758454265972</c:v>
                </c:pt>
                <c:pt idx="4">
                  <c:v>0.35076642463783358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8AA-9E55-FC2A8A4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6367"/>
        <c:axId val="1129528447"/>
      </c:lineChart>
      <c:catAx>
        <c:axId val="11295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</a:t>
                </a:r>
                <a:r>
                  <a:rPr lang="en-US" altLang="zh-TW" sz="1400" baseline="0"/>
                  <a:t> 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28447"/>
        <c:crosses val="autoZero"/>
        <c:auto val="1"/>
        <c:lblAlgn val="ctr"/>
        <c:lblOffset val="100"/>
        <c:noMultiLvlLbl val="0"/>
      </c:catAx>
      <c:valAx>
        <c:axId val="112952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9.1999999999999998E-2</c:v>
                </c:pt>
                <c:pt idx="2">
                  <c:v>0.161</c:v>
                </c:pt>
                <c:pt idx="3">
                  <c:v>0.219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4F3-B9B0-D319FED9CF8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0.06</c:v>
                </c:pt>
                <c:pt idx="1">
                  <c:v>0.158</c:v>
                </c:pt>
                <c:pt idx="2">
                  <c:v>0.223</c:v>
                </c:pt>
                <c:pt idx="3">
                  <c:v>0.245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4F3-B9B0-D319FED9CF8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9.4E-2</c:v>
                </c:pt>
                <c:pt idx="1">
                  <c:v>0.19900000000000001</c:v>
                </c:pt>
                <c:pt idx="2">
                  <c:v>0.24</c:v>
                </c:pt>
                <c:pt idx="3">
                  <c:v>0.22900000000000001</c:v>
                </c:pt>
                <c:pt idx="4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4F3-B9B0-D319FED9CF8C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0.224</c:v>
                </c:pt>
                <c:pt idx="3">
                  <c:v>0.217</c:v>
                </c:pt>
                <c:pt idx="4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4F3-B9B0-D319FED9CF8C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Sheet1!$F$80:$F$84</c:f>
              <c:numCache>
                <c:formatCode>General</c:formatCode>
                <c:ptCount val="5"/>
                <c:pt idx="0">
                  <c:v>0.111</c:v>
                </c:pt>
                <c:pt idx="1">
                  <c:v>0.16200000000000001</c:v>
                </c:pt>
                <c:pt idx="2">
                  <c:v>0.16700000000000001</c:v>
                </c:pt>
                <c:pt idx="3">
                  <c:v>0.17499999999999999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9-44F3-B9B0-D319FED9CF8C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Sheet1!$G$80:$G$84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0.129</c:v>
                </c:pt>
                <c:pt idx="2">
                  <c:v>0.129</c:v>
                </c:pt>
                <c:pt idx="3">
                  <c:v>0.125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9-44F3-B9B0-D319FED9CF8C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7.6999999999999999E-2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9-44F3-B9B0-D319FED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3.2800000000000003E-2</c:v>
                </c:pt>
                <c:pt idx="1">
                  <c:v>0.10199999999999999</c:v>
                </c:pt>
                <c:pt idx="2">
                  <c:v>0.161</c:v>
                </c:pt>
                <c:pt idx="3">
                  <c:v>0.223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8-B174-01E392FFEAC1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6.2E-2</c:v>
                </c:pt>
                <c:pt idx="1">
                  <c:v>0.16400000000000001</c:v>
                </c:pt>
                <c:pt idx="2">
                  <c:v>0.224</c:v>
                </c:pt>
                <c:pt idx="3">
                  <c:v>0.24099999999999999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8-B174-01E392FFEAC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0.20699999999999999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8-B174-01E392FFEAC1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0.12</c:v>
                </c:pt>
                <c:pt idx="1">
                  <c:v>0.20399999999999999</c:v>
                </c:pt>
                <c:pt idx="2">
                  <c:v>0.222</c:v>
                </c:pt>
                <c:pt idx="3">
                  <c:v>0.217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8-B174-01E392FFEAC1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0.112</c:v>
                </c:pt>
                <c:pt idx="1">
                  <c:v>0.16800000000000001</c:v>
                </c:pt>
                <c:pt idx="2">
                  <c:v>0.17499999999999999</c:v>
                </c:pt>
                <c:pt idx="3">
                  <c:v>0.17899999999999999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8-B174-01E392FFEAC1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0.127</c:v>
                </c:pt>
                <c:pt idx="2">
                  <c:v>0.124</c:v>
                </c:pt>
                <c:pt idx="3">
                  <c:v>0.128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8-B174-01E392FFEAC1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Sheet1!$H$89:$H$93</c:f>
              <c:numCache>
                <c:formatCode>General</c:formatCode>
                <c:ptCount val="5"/>
                <c:pt idx="0">
                  <c:v>6.3E-2</c:v>
                </c:pt>
                <c:pt idx="1">
                  <c:v>7.9000000000000001E-2</c:v>
                </c:pt>
                <c:pt idx="2">
                  <c:v>7.0999999999999994E-2</c:v>
                </c:pt>
                <c:pt idx="3">
                  <c:v>7.5999999999999998E-2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8-B174-01E392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Sheet1!$C$98:$C$102</c:f>
              <c:numCache>
                <c:formatCode>General</c:formatCode>
                <c:ptCount val="5"/>
                <c:pt idx="0">
                  <c:v>1.1821681800000001</c:v>
                </c:pt>
                <c:pt idx="1">
                  <c:v>1.8540000000000001</c:v>
                </c:pt>
                <c:pt idx="2">
                  <c:v>2.222</c:v>
                </c:pt>
                <c:pt idx="3">
                  <c:v>2.327</c:v>
                </c:pt>
                <c:pt idx="4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9-435B-89B6-5AE8697AFBEA}"/>
            </c:ext>
          </c:extLst>
        </c:ser>
        <c:ser>
          <c:idx val="1"/>
          <c:order val="1"/>
          <c:tx>
            <c:strRef>
              <c:f>Sheet1!$D$97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Sheet1!$D$98:$D$102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1.8353999999999999</c:v>
                </c:pt>
                <c:pt idx="2">
                  <c:v>2.1978</c:v>
                </c:pt>
                <c:pt idx="3">
                  <c:v>2.3168000000000002</c:v>
                </c:pt>
                <c:pt idx="4">
                  <c:v>2.1903000000000001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9-435B-89B6-5AE8697AFBEA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Sheet1!$E$98:$E$102</c:f>
              <c:numCache>
                <c:formatCode>General</c:formatCode>
                <c:ptCount val="5"/>
                <c:pt idx="0">
                  <c:v>1.0599000000000001</c:v>
                </c:pt>
                <c:pt idx="1">
                  <c:v>1.8978999999999999</c:v>
                </c:pt>
                <c:pt idx="2">
                  <c:v>2.1827000000000001</c:v>
                </c:pt>
                <c:pt idx="3">
                  <c:v>2.3304</c:v>
                </c:pt>
                <c:pt idx="4">
                  <c:v>2.1796000000000002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9-435B-89B6-5AE8697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1535"/>
        <c:axId val="227600895"/>
      </c:scatterChart>
      <c:valAx>
        <c:axId val="22762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00895"/>
        <c:crosses val="autoZero"/>
        <c:crossBetween val="midCat"/>
      </c:valAx>
      <c:valAx>
        <c:axId val="22760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28T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Sheet1!$I$99:$O$99</c:f>
              <c:numCache>
                <c:formatCode>General</c:formatCode>
                <c:ptCount val="7"/>
                <c:pt idx="0">
                  <c:v>0.15884641999999999</c:v>
                </c:pt>
                <c:pt idx="1">
                  <c:v>0.1854556</c:v>
                </c:pt>
                <c:pt idx="2">
                  <c:v>0.19005476000000002</c:v>
                </c:pt>
                <c:pt idx="3">
                  <c:v>0.17901094308090909</c:v>
                </c:pt>
                <c:pt idx="4">
                  <c:v>0.15970582</c:v>
                </c:pt>
                <c:pt idx="5">
                  <c:v>0.12381874</c:v>
                </c:pt>
                <c:pt idx="6">
                  <c:v>7.4075600000000005E-2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242-8F4B-24535FD6D117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interleaved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Sheet1!$I$100:$O$100</c:f>
              <c:numCache>
                <c:formatCode>General</c:formatCode>
                <c:ptCount val="7"/>
                <c:pt idx="0">
                  <c:v>0.18679999999999999</c:v>
                </c:pt>
                <c:pt idx="1">
                  <c:v>0.16920000000000002</c:v>
                </c:pt>
                <c:pt idx="2">
                  <c:v>0.32140000000000002</c:v>
                </c:pt>
                <c:pt idx="3">
                  <c:v>0.17901094308090909</c:v>
                </c:pt>
                <c:pt idx="4">
                  <c:v>0.1802</c:v>
                </c:pt>
                <c:pt idx="5">
                  <c:v>9.1399999999999995E-2</c:v>
                </c:pt>
                <c:pt idx="6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242-8F4B-24535FD6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6816"/>
        <c:axId val="187716896"/>
      </c:barChart>
      <c:catAx>
        <c:axId val="187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16896"/>
        <c:crosses val="autoZero"/>
        <c:auto val="1"/>
        <c:lblAlgn val="ctr"/>
        <c:lblOffset val="100"/>
        <c:noMultiLvlLbl val="0"/>
      </c:catAx>
      <c:valAx>
        <c:axId val="1877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Sheet1!$A$133:$A$137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Sheet1!$K$133:$K$137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1.2766</c:v>
                </c:pt>
                <c:pt idx="2">
                  <c:v>1.4696</c:v>
                </c:pt>
                <c:pt idx="3">
                  <c:v>1.7010000000000001</c:v>
                </c:pt>
                <c:pt idx="4">
                  <c:v>1.9402999999999999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3-4883-A46B-65CE85F6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Sheet1!$B$133:$J$133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6.0999999999999999E-2</c:v>
                </c:pt>
                <c:pt idx="2">
                  <c:v>7.0999999999999994E-2</c:v>
                </c:pt>
                <c:pt idx="3">
                  <c:v>7.0000000000000007E-2</c:v>
                </c:pt>
                <c:pt idx="4">
                  <c:v>6.0999999999999999E-2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2.8000000000000001E-2</c:v>
                </c:pt>
                <c:pt idx="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E1A-A194-70826B5CC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Sheet1!$B$134:$J$134</c:f>
              <c:numCache>
                <c:formatCode>General</c:formatCode>
                <c:ptCount val="9"/>
                <c:pt idx="0">
                  <c:v>0.106</c:v>
                </c:pt>
                <c:pt idx="1">
                  <c:v>0.14000000000000001</c:v>
                </c:pt>
                <c:pt idx="2">
                  <c:v>0.114</c:v>
                </c:pt>
                <c:pt idx="3">
                  <c:v>9.5000000000000001E-2</c:v>
                </c:pt>
                <c:pt idx="4">
                  <c:v>8.3000000000000004E-2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3.5000000000000003E-2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1-4E1A-A194-70826B5CC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Sheet1!$B$135:$J$135</c:f>
              <c:numCache>
                <c:formatCode>General</c:formatCode>
                <c:ptCount val="9"/>
                <c:pt idx="0">
                  <c:v>0.16800000000000001</c:v>
                </c:pt>
                <c:pt idx="1">
                  <c:v>0.17799999999999999</c:v>
                </c:pt>
                <c:pt idx="2">
                  <c:v>0.121</c:v>
                </c:pt>
                <c:pt idx="3">
                  <c:v>9.2999999999999999E-2</c:v>
                </c:pt>
                <c:pt idx="4">
                  <c:v>8.3000000000000004E-2</c:v>
                </c:pt>
                <c:pt idx="5">
                  <c:v>4.9000000000000002E-2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1-4E1A-A194-70826B5CC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Sheet1!$B$136:$J$136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0.21299999999999999</c:v>
                </c:pt>
                <c:pt idx="2">
                  <c:v>0.13900000000000001</c:v>
                </c:pt>
                <c:pt idx="3">
                  <c:v>0.10199999999999999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5.3999999999999999E-2</c:v>
                </c:pt>
                <c:pt idx="7">
                  <c:v>3.9E-2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01-4E1A-A194-70826B5CC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Sheet1!$B$137:$J$137</c:f>
              <c:numCache>
                <c:formatCode>General</c:formatCode>
                <c:ptCount val="9"/>
                <c:pt idx="0">
                  <c:v>0.308</c:v>
                </c:pt>
                <c:pt idx="1">
                  <c:v>0.27</c:v>
                </c:pt>
                <c:pt idx="2">
                  <c:v>0.17100000000000001</c:v>
                </c:pt>
                <c:pt idx="3">
                  <c:v>0.11600000000000001</c:v>
                </c:pt>
                <c:pt idx="4">
                  <c:v>0.10100000000000001</c:v>
                </c:pt>
                <c:pt idx="5">
                  <c:v>6.4000000000000001E-2</c:v>
                </c:pt>
                <c:pt idx="6">
                  <c:v>5.8999999999999997E-2</c:v>
                </c:pt>
                <c:pt idx="7">
                  <c:v>4.1000000000000002E-2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01-4E1A-A194-70826B5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Sheet1!$B$143:$J$143</c:f>
              <c:numCache>
                <c:formatCode>General</c:formatCode>
                <c:ptCount val="9"/>
                <c:pt idx="0">
                  <c:v>8.2000000000000003E-2</c:v>
                </c:pt>
                <c:pt idx="1">
                  <c:v>8.5999999999999993E-2</c:v>
                </c:pt>
                <c:pt idx="2">
                  <c:v>0.113</c:v>
                </c:pt>
                <c:pt idx="3">
                  <c:v>5.0999999999999997E-2</c:v>
                </c:pt>
                <c:pt idx="4">
                  <c:v>0.10299999999999999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2.1999999999999999E-2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D5B-A03E-6FCDD9EAE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Sheet1!$B$144:$J$144</c:f>
              <c:numCache>
                <c:formatCode>General</c:formatCode>
                <c:ptCount val="9"/>
                <c:pt idx="0">
                  <c:v>0.16</c:v>
                </c:pt>
                <c:pt idx="1">
                  <c:v>0.105</c:v>
                </c:pt>
                <c:pt idx="2">
                  <c:v>0.183</c:v>
                </c:pt>
                <c:pt idx="3">
                  <c:v>6.4000000000000001E-2</c:v>
                </c:pt>
                <c:pt idx="4">
                  <c:v>0.14099999999999999</c:v>
                </c:pt>
                <c:pt idx="5">
                  <c:v>3.2000000000000001E-2</c:v>
                </c:pt>
                <c:pt idx="6">
                  <c:v>6.7000000000000004E-2</c:v>
                </c:pt>
                <c:pt idx="7">
                  <c:v>2.5000000000000001E-2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4D5B-A03E-6FCDD9EAE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Sheet1!$B$145:$J$145</c:f>
              <c:numCache>
                <c:formatCode>General</c:formatCode>
                <c:ptCount val="9"/>
                <c:pt idx="0">
                  <c:v>0.224</c:v>
                </c:pt>
                <c:pt idx="1">
                  <c:v>0.10100000000000001</c:v>
                </c:pt>
                <c:pt idx="2">
                  <c:v>0.21199999999999999</c:v>
                </c:pt>
                <c:pt idx="3">
                  <c:v>6.0999999999999999E-2</c:v>
                </c:pt>
                <c:pt idx="4">
                  <c:v>0.14199999999999999</c:v>
                </c:pt>
                <c:pt idx="5">
                  <c:v>2.7E-2</c:v>
                </c:pt>
                <c:pt idx="6">
                  <c:v>6.4000000000000001E-2</c:v>
                </c:pt>
                <c:pt idx="7">
                  <c:v>2.3E-2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6-4D5B-A03E-6FCDD9EAE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Sheet1!$B$146:$J$146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7.4999999999999997E-2</c:v>
                </c:pt>
                <c:pt idx="2">
                  <c:v>0.223</c:v>
                </c:pt>
                <c:pt idx="3">
                  <c:v>6.2E-2</c:v>
                </c:pt>
                <c:pt idx="4">
                  <c:v>0.152</c:v>
                </c:pt>
                <c:pt idx="5">
                  <c:v>3.3000000000000002E-2</c:v>
                </c:pt>
                <c:pt idx="6">
                  <c:v>7.0999999999999994E-2</c:v>
                </c:pt>
                <c:pt idx="7">
                  <c:v>0.02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6-4D5B-A03E-6FCDD9EAE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Sheet1!$B$147:$J$147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2.8000000000000001E-2</c:v>
                </c:pt>
                <c:pt idx="2">
                  <c:v>0.23</c:v>
                </c:pt>
                <c:pt idx="3">
                  <c:v>5.5E-2</c:v>
                </c:pt>
                <c:pt idx="4">
                  <c:v>0.14299999999999999</c:v>
                </c:pt>
                <c:pt idx="5">
                  <c:v>6.6000000000000003E-2</c:v>
                </c:pt>
                <c:pt idx="6">
                  <c:v>2.3E-2</c:v>
                </c:pt>
                <c:pt idx="7">
                  <c:v>2.4E-2</c:v>
                </c:pt>
                <c:pt idx="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6-4D5B-A03E-6FCDD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Sheet1!$A$143:$A$147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Sheet1!$K$143:$K$147</c:f>
              <c:numCache>
                <c:formatCode>General</c:formatCode>
                <c:ptCount val="5"/>
                <c:pt idx="0">
                  <c:v>1.0271999999999999</c:v>
                </c:pt>
                <c:pt idx="1">
                  <c:v>1.4626999999999999</c:v>
                </c:pt>
                <c:pt idx="2">
                  <c:v>1.591</c:v>
                </c:pt>
                <c:pt idx="3">
                  <c:v>1.6194999999999999</c:v>
                </c:pt>
                <c:pt idx="4">
                  <c:v>1.6032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716-88F0-E81840F7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146050</xdr:colOff>
      <xdr:row>55</xdr:row>
      <xdr:rowOff>168275</xdr:rowOff>
    </xdr:from>
    <xdr:to>
      <xdr:col>20</xdr:col>
      <xdr:colOff>450850</xdr:colOff>
      <xdr:row>70</xdr:row>
      <xdr:rowOff>149225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14C0D61-43D9-91A7-8F2C-D5A24B0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113030</xdr:colOff>
      <xdr:row>68</xdr:row>
      <xdr:rowOff>12065</xdr:rowOff>
    </xdr:from>
    <xdr:to>
      <xdr:col>30</xdr:col>
      <xdr:colOff>186690</xdr:colOff>
      <xdr:row>82</xdr:row>
      <xdr:rowOff>183515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35D8FCE-2824-0C5B-B0C4-88DF423B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220980</xdr:colOff>
      <xdr:row>67</xdr:row>
      <xdr:rowOff>134620</xdr:rowOff>
    </xdr:from>
    <xdr:to>
      <xdr:col>31</xdr:col>
      <xdr:colOff>259080</xdr:colOff>
      <xdr:row>82</xdr:row>
      <xdr:rowOff>115570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B945160-28D8-4234-BC9B-8FBE948D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246380</xdr:colOff>
      <xdr:row>75</xdr:row>
      <xdr:rowOff>120650</xdr:rowOff>
    </xdr:from>
    <xdr:to>
      <xdr:col>20</xdr:col>
      <xdr:colOff>2540</xdr:colOff>
      <xdr:row>90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EC4A45A-9662-4960-8F76-9E53076B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410210</xdr:colOff>
      <xdr:row>85</xdr:row>
      <xdr:rowOff>48895</xdr:rowOff>
    </xdr:from>
    <xdr:to>
      <xdr:col>28</xdr:col>
      <xdr:colOff>448310</xdr:colOff>
      <xdr:row>100</xdr:row>
      <xdr:rowOff>29845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31FE4F8-0207-DC2D-9ED0-A6D72EEB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82827</xdr:colOff>
      <xdr:row>102</xdr:row>
      <xdr:rowOff>59635</xdr:rowOff>
    </xdr:from>
    <xdr:to>
      <xdr:col>23</xdr:col>
      <xdr:colOff>149088</xdr:colOff>
      <xdr:row>116</xdr:row>
      <xdr:rowOff>112643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914FBE6-873F-335A-271A-AEAF1A6D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430695</xdr:colOff>
      <xdr:row>125</xdr:row>
      <xdr:rowOff>172278</xdr:rowOff>
    </xdr:from>
    <xdr:to>
      <xdr:col>23</xdr:col>
      <xdr:colOff>496956</xdr:colOff>
      <xdr:row>140</xdr:row>
      <xdr:rowOff>33130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B1DA4B-8F50-9902-8AF9-3ADCAF13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56321</xdr:colOff>
      <xdr:row>135</xdr:row>
      <xdr:rowOff>86139</xdr:rowOff>
    </xdr:from>
    <xdr:to>
      <xdr:col>24</xdr:col>
      <xdr:colOff>149086</xdr:colOff>
      <xdr:row>149</xdr:row>
      <xdr:rowOff>139147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3E0F409-3E9A-C174-9771-5BA16B2B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99001</xdr:colOff>
      <xdr:row>139</xdr:row>
      <xdr:rowOff>29622</xdr:rowOff>
    </xdr:from>
    <xdr:to>
      <xdr:col>19</xdr:col>
      <xdr:colOff>493448</xdr:colOff>
      <xdr:row>153</xdr:row>
      <xdr:rowOff>82631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419C623-2FFC-4BF4-848D-5C9B6A5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233082</xdr:colOff>
      <xdr:row>140</xdr:row>
      <xdr:rowOff>107577</xdr:rowOff>
    </xdr:from>
    <xdr:to>
      <xdr:col>20</xdr:col>
      <xdr:colOff>75225</xdr:colOff>
      <xdr:row>154</xdr:row>
      <xdr:rowOff>156687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10219B4-3BFC-4D4F-B9E6-223215988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J113" zoomScale="85" zoomScaleNormal="85" workbookViewId="0">
      <selection activeCell="K155" sqref="K155"/>
    </sheetView>
  </sheetViews>
  <sheetFormatPr defaultRowHeight="15" x14ac:dyDescent="0.3"/>
  <cols>
    <col min="1" max="1" width="10.25" customWidth="1"/>
    <col min="2" max="2" width="10.625" customWidth="1"/>
    <col min="5" max="5" width="11.25" customWidth="1"/>
    <col min="8" max="8" width="14.25" customWidth="1"/>
    <col min="10" max="10" width="14" bestFit="1" customWidth="1"/>
    <col min="11" max="11" width="12.75" customWidth="1"/>
    <col min="12" max="12" width="12.5" bestFit="1" customWidth="1"/>
    <col min="15" max="15" width="12.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4598726189635.2813</v>
      </c>
      <c r="P15" s="1">
        <f>P17/($B$17/1000000)</f>
        <v>3601412076220.4004</v>
      </c>
      <c r="Q15" s="1">
        <f>Q17/($B$17/1000000)</f>
        <v>2317187614932.5059</v>
      </c>
      <c r="R15" s="1">
        <f>R17/($B$17/1000000)</f>
        <v>1107100749356.6416</v>
      </c>
    </row>
    <row r="16" spans="1:18" x14ac:dyDescent="0.3">
      <c r="B16">
        <f>((0.42+0.51)*3)*64
+((0.25+0.75)*14)*32+((0.25+0.75)*14)*2*16+((0.25+0.75)*14)*3*8+((0.25+0.75)*14)*4*4+((0.25+0.75)*14)*5*2+((0.25+0.75)*14)*6*1</f>
        <v>1858.56</v>
      </c>
      <c r="F16">
        <f>((0.42+0.51)*3)*32
+((0.25+0.75)*14)*16+((0.25+0.75)*14)*2*8+((0.25+0.75)*14)*3*4+((0.25+0.75)*14)*4*2+((0.25+0.75)*14)*5*1</f>
        <v>887.28</v>
      </c>
      <c r="J16">
        <f>((0.42+0.51)*3)*16
+((0.25+0.75)*14)*8+((0.25+0.75)*14)*2*4+((0.25+0.75)*14)*3*2+((0.25+0.75)*14)*4*1</f>
        <v>408.64</v>
      </c>
      <c r="N16" t="s">
        <v>14</v>
      </c>
      <c r="O16">
        <f>O17/(MAX(O19:O27)/1000)/10^12</f>
        <v>0.33200861894374778</v>
      </c>
      <c r="P16">
        <f t="shared" ref="P16" si="1">P17/(MAX(P19:P27)/1000)/10^12</f>
        <v>0.50864156588357901</v>
      </c>
      <c r="Q16">
        <f t="shared" ref="Q16" si="2">Q17/(MAX(Q19:Q27)/1000)/10^12</f>
        <v>0.87900419372900818</v>
      </c>
      <c r="R16">
        <f t="shared" ref="R16" si="3">R17/(MAX(R19:R27)/1000)/10^12</f>
        <v>1.6989466530750932</v>
      </c>
    </row>
    <row r="17" spans="1:27" x14ac:dyDescent="0.3">
      <c r="A17" t="s">
        <v>15</v>
      </c>
      <c r="B17">
        <f>B16*0.18</f>
        <v>334.54079999999999</v>
      </c>
      <c r="E17" t="s">
        <v>15</v>
      </c>
      <c r="F17">
        <f>F16*0.18</f>
        <v>159.71039999999999</v>
      </c>
      <c r="I17" t="s">
        <v>15</v>
      </c>
      <c r="J17">
        <f>J16*0.18</f>
        <v>73.555199999999999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4">B20</f>
        <v>2.1482999999999999</v>
      </c>
      <c r="P19">
        <f t="shared" ref="P19:P27" si="5">B31</f>
        <v>1.0652999999999999</v>
      </c>
      <c r="Q19">
        <f t="shared" ref="Q19:Q27" si="6">B42</f>
        <v>0.4677</v>
      </c>
      <c r="R19">
        <f t="shared" ref="R19:R27" si="7">B53</f>
        <v>9.9099999999999994E-2</v>
      </c>
      <c r="S19" s="1">
        <f>$O$17*1000/O19</f>
        <v>716129748387.81299</v>
      </c>
      <c r="T19" s="1">
        <f t="shared" ref="T19:V27" si="8">$O$17*1000/P19</f>
        <v>1444158019770.5234</v>
      </c>
      <c r="U19" s="1">
        <f t="shared" si="8"/>
        <v>3289419581914.7715</v>
      </c>
      <c r="V19" s="1">
        <f t="shared" si="8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4"/>
        <v>2.9514999999999998</v>
      </c>
      <c r="P20">
        <f t="shared" si="5"/>
        <v>1.7188000000000001</v>
      </c>
      <c r="Q20">
        <f t="shared" si="6"/>
        <v>0.60629999999999995</v>
      </c>
      <c r="R20">
        <f t="shared" si="7"/>
        <v>0.15140000000000001</v>
      </c>
      <c r="S20" s="1">
        <f t="shared" ref="S20:S27" si="9">$O$17*1000/O20</f>
        <v>521247344896.33704</v>
      </c>
      <c r="T20" s="1">
        <f t="shared" si="8"/>
        <v>895078856447.25305</v>
      </c>
      <c r="U20" s="1">
        <f t="shared" si="8"/>
        <v>2537459242060.9248</v>
      </c>
      <c r="V20" s="1">
        <f t="shared" si="8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4"/>
        <v>3.8180000000000001</v>
      </c>
      <c r="P21">
        <f t="shared" si="5"/>
        <v>1.7757000000000001</v>
      </c>
      <c r="Q21">
        <f t="shared" si="6"/>
        <v>0.748</v>
      </c>
      <c r="R21">
        <f t="shared" si="7"/>
        <v>0.1797</v>
      </c>
      <c r="S21" s="1">
        <f t="shared" si="9"/>
        <v>402949591006.16516</v>
      </c>
      <c r="T21" s="1">
        <f t="shared" si="8"/>
        <v>866397217132.13855</v>
      </c>
      <c r="U21" s="1">
        <f t="shared" si="8"/>
        <v>2056766762649.1157</v>
      </c>
      <c r="V21" s="1">
        <f t="shared" si="8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4"/>
        <v>4.1216999999999997</v>
      </c>
      <c r="P22">
        <f t="shared" si="5"/>
        <v>2.0590999999999999</v>
      </c>
      <c r="Q22">
        <f t="shared" si="6"/>
        <v>0.78910000000000002</v>
      </c>
      <c r="R22">
        <f t="shared" si="7"/>
        <v>0.20499999999999999</v>
      </c>
      <c r="S22" s="1">
        <f t="shared" si="9"/>
        <v>373258980144.48859</v>
      </c>
      <c r="T22" s="1">
        <f t="shared" si="8"/>
        <v>747152415356.97083</v>
      </c>
      <c r="U22" s="1">
        <f t="shared" si="8"/>
        <v>1949640778686.5271</v>
      </c>
      <c r="V22" s="1">
        <f t="shared" si="8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4"/>
        <v>4.4897999999999998</v>
      </c>
      <c r="P23">
        <f t="shared" si="5"/>
        <v>2.2027999999999999</v>
      </c>
      <c r="Q23">
        <f t="shared" si="6"/>
        <v>0.83389999999999997</v>
      </c>
      <c r="R23">
        <f t="shared" si="7"/>
        <v>0.20069999999999999</v>
      </c>
      <c r="S23" s="1">
        <f t="shared" si="9"/>
        <v>342657031150.95074</v>
      </c>
      <c r="T23" s="1">
        <f t="shared" si="8"/>
        <v>698411811540.55688</v>
      </c>
      <c r="U23" s="1">
        <f t="shared" si="8"/>
        <v>1844899314619.9048</v>
      </c>
      <c r="V23" s="1">
        <f t="shared" si="8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4"/>
        <v>4.4771999999999998</v>
      </c>
      <c r="P24">
        <f t="shared" si="5"/>
        <v>2.1629</v>
      </c>
      <c r="Q24">
        <f t="shared" si="6"/>
        <v>0.85509999999999997</v>
      </c>
      <c r="R24">
        <f t="shared" si="7"/>
        <v>0.21479999999999999</v>
      </c>
      <c r="S24" s="1">
        <f t="shared" si="9"/>
        <v>343621356754.56506</v>
      </c>
      <c r="T24" s="1">
        <f t="shared" si="8"/>
        <v>711295731869.96094</v>
      </c>
      <c r="U24" s="1">
        <f t="shared" si="8"/>
        <v>1799159792376.9602</v>
      </c>
      <c r="V24" s="1">
        <f t="shared" si="8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4"/>
        <v>4.6215000000000002</v>
      </c>
      <c r="P25">
        <f t="shared" si="5"/>
        <v>2.3687</v>
      </c>
      <c r="Q25">
        <f t="shared" si="6"/>
        <v>0.84799999999999998</v>
      </c>
      <c r="R25">
        <f t="shared" si="7"/>
        <v>0.218</v>
      </c>
      <c r="S25" s="1">
        <f t="shared" si="9"/>
        <v>332892251100.625</v>
      </c>
      <c r="T25" s="1">
        <f t="shared" si="8"/>
        <v>649496153359.03174</v>
      </c>
      <c r="U25" s="1">
        <f t="shared" si="8"/>
        <v>1814223512336.72</v>
      </c>
      <c r="V25" s="1">
        <f t="shared" si="8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4"/>
        <v>4.6337999999999999</v>
      </c>
      <c r="P26">
        <f t="shared" si="5"/>
        <v>2.3609</v>
      </c>
      <c r="Q26">
        <f t="shared" si="6"/>
        <v>0.88190000000000002</v>
      </c>
      <c r="R26">
        <f t="shared" si="7"/>
        <v>0.21360000000000001</v>
      </c>
      <c r="S26" s="1">
        <f t="shared" si="9"/>
        <v>332008618943.7478</v>
      </c>
      <c r="T26" s="1">
        <f t="shared" si="8"/>
        <v>651641974866.16907</v>
      </c>
      <c r="U26" s="1">
        <f t="shared" si="8"/>
        <v>1744485246016.032</v>
      </c>
      <c r="V26" s="1">
        <f t="shared" si="8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4"/>
        <v>4.5753000000000004</v>
      </c>
      <c r="P27">
        <f t="shared" si="5"/>
        <v>2.2442000000000002</v>
      </c>
      <c r="Q27">
        <f t="shared" si="6"/>
        <v>0.87480000000000002</v>
      </c>
      <c r="R27">
        <f t="shared" si="7"/>
        <v>0.20480000000000001</v>
      </c>
      <c r="S27" s="1">
        <f t="shared" si="9"/>
        <v>336253696689.078</v>
      </c>
      <c r="T27" s="1">
        <f t="shared" si="8"/>
        <v>685527822146.66187</v>
      </c>
      <c r="U27" s="1">
        <f t="shared" si="8"/>
        <v>1758643733952.376</v>
      </c>
      <c r="V27" s="1">
        <f t="shared" si="8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9632820019620.1289</v>
      </c>
      <c r="P28" s="1">
        <f t="shared" ref="P28:R28" si="10">P30/($F$17/1000000)</f>
        <v>7543774714160.3408</v>
      </c>
      <c r="Q28" s="1">
        <f t="shared" si="10"/>
        <v>4853746521514.0176</v>
      </c>
      <c r="R28" s="1">
        <f t="shared" si="10"/>
        <v>2319012226945.5859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1">P30/(MAX(P32:P40)/1000)/10^12</f>
        <v>1.0784275663340797</v>
      </c>
      <c r="Q29">
        <f t="shared" ref="Q29" si="12">Q30/(MAX(Q32:Q40)/1000)/10^12</f>
        <v>1.7902859086596128</v>
      </c>
      <c r="R29">
        <f t="shared" ref="R29" si="13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4">F20</f>
        <v>1.06</v>
      </c>
      <c r="P32">
        <f t="shared" ref="P32:P40" si="15">F31</f>
        <v>0.4536</v>
      </c>
      <c r="Q32">
        <f t="shared" ref="Q32:Q40" si="16">F42</f>
        <v>0.17100000000000001</v>
      </c>
      <c r="R32">
        <f t="shared" ref="R32:R40" si="17">F53</f>
        <v>4.6600000000000003E-2</v>
      </c>
      <c r="S32" s="1">
        <f>$O$17*1000/O32</f>
        <v>1451378809869.376</v>
      </c>
      <c r="T32" s="1">
        <f t="shared" ref="T32:T40" si="18">$O$17*1000/P32</f>
        <v>3391670058336.7251</v>
      </c>
      <c r="U32" s="1">
        <f t="shared" ref="U32:U40" si="19">$O$17*1000/Q32</f>
        <v>8996851102114.2598</v>
      </c>
      <c r="V32" s="1">
        <f t="shared" ref="V32:V40" si="20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4"/>
        <v>1.4232</v>
      </c>
      <c r="P33">
        <f t="shared" si="15"/>
        <v>0.69289999999999996</v>
      </c>
      <c r="Q33">
        <f t="shared" si="16"/>
        <v>0.29099999999999998</v>
      </c>
      <c r="R33">
        <f t="shared" si="17"/>
        <v>0.05</v>
      </c>
      <c r="S33" s="1">
        <f t="shared" ref="S33:S40" si="21">$O$17*1000/O33</f>
        <v>1080987590262.4639</v>
      </c>
      <c r="T33" s="1">
        <f t="shared" si="18"/>
        <v>2220322612875.6509</v>
      </c>
      <c r="U33" s="1">
        <f t="shared" si="19"/>
        <v>5286809410520.751</v>
      </c>
      <c r="V33" s="1">
        <f t="shared" si="20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4"/>
        <v>1.8467</v>
      </c>
      <c r="P34">
        <f t="shared" si="15"/>
        <v>0.87939999999999996</v>
      </c>
      <c r="Q34">
        <f t="shared" si="16"/>
        <v>0.35</v>
      </c>
      <c r="R34">
        <f t="shared" si="17"/>
        <v>8.1900000000000001E-2</v>
      </c>
      <c r="S34" s="1">
        <f t="shared" si="21"/>
        <v>833086878465.12085</v>
      </c>
      <c r="T34" s="1">
        <f t="shared" si="18"/>
        <v>1749444551354.9451</v>
      </c>
      <c r="U34" s="1">
        <f t="shared" si="19"/>
        <v>4395604395604.396</v>
      </c>
      <c r="V34" s="1">
        <f t="shared" si="20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4"/>
        <v>1.7499</v>
      </c>
      <c r="P35">
        <f t="shared" si="15"/>
        <v>0.99619999999999997</v>
      </c>
      <c r="Q35">
        <f t="shared" si="16"/>
        <v>0.3826</v>
      </c>
      <c r="R35">
        <f t="shared" si="17"/>
        <v>8.2699999999999996E-2</v>
      </c>
      <c r="S35" s="1">
        <f t="shared" si="21"/>
        <v>879171117470.44897</v>
      </c>
      <c r="T35" s="1">
        <f t="shared" si="18"/>
        <v>1544329992432.7832</v>
      </c>
      <c r="U35" s="1">
        <f t="shared" si="19"/>
        <v>4021070408942.8608</v>
      </c>
      <c r="V35" s="1">
        <f t="shared" si="20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4"/>
        <v>1.9470000000000001</v>
      </c>
      <c r="P36">
        <f t="shared" si="15"/>
        <v>0.97689999999999999</v>
      </c>
      <c r="Q36">
        <f t="shared" si="16"/>
        <v>0.38579999999999998</v>
      </c>
      <c r="R36">
        <f t="shared" si="17"/>
        <v>0.1013</v>
      </c>
      <c r="S36" s="1">
        <f t="shared" si="21"/>
        <v>790170281695.70544</v>
      </c>
      <c r="T36" s="1">
        <f t="shared" si="18"/>
        <v>1574840350559.4622</v>
      </c>
      <c r="U36" s="1">
        <f t="shared" si="19"/>
        <v>3987717829086.4146</v>
      </c>
      <c r="V36" s="1">
        <f t="shared" si="20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4"/>
        <v>2.0891999999999999</v>
      </c>
      <c r="P37">
        <f t="shared" si="15"/>
        <v>1.0102</v>
      </c>
      <c r="Q37">
        <f t="shared" si="16"/>
        <v>0.433</v>
      </c>
      <c r="R37">
        <f t="shared" si="17"/>
        <v>0.1153</v>
      </c>
      <c r="S37" s="1">
        <f t="shared" si="21"/>
        <v>736387870219.00183</v>
      </c>
      <c r="T37" s="1">
        <f t="shared" si="18"/>
        <v>1522927676164.6592</v>
      </c>
      <c r="U37" s="1">
        <f t="shared" si="19"/>
        <v>3553028957186.0015</v>
      </c>
      <c r="V37" s="1">
        <f t="shared" si="20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4"/>
        <v>2.1818</v>
      </c>
      <c r="P38">
        <f t="shared" si="15"/>
        <v>1.1172</v>
      </c>
      <c r="Q38">
        <f t="shared" si="16"/>
        <v>0.432</v>
      </c>
      <c r="R38">
        <f t="shared" si="17"/>
        <v>0.1153</v>
      </c>
      <c r="S38" s="1">
        <f t="shared" si="21"/>
        <v>705134081245.54895</v>
      </c>
      <c r="T38" s="1">
        <f t="shared" si="18"/>
        <v>1377069046241.9788</v>
      </c>
      <c r="U38" s="1">
        <f t="shared" si="19"/>
        <v>3561253561253.5615</v>
      </c>
      <c r="V38" s="1">
        <f t="shared" si="20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4"/>
        <v>2.1859000000000002</v>
      </c>
      <c r="P39">
        <f t="shared" si="15"/>
        <v>1.0952</v>
      </c>
      <c r="Q39">
        <f t="shared" si="16"/>
        <v>0.4173</v>
      </c>
      <c r="R39">
        <f t="shared" si="17"/>
        <v>0.1094</v>
      </c>
      <c r="S39" s="1">
        <f t="shared" si="21"/>
        <v>703811491130.2157</v>
      </c>
      <c r="T39" s="1">
        <f t="shared" si="18"/>
        <v>1404731134460.8643</v>
      </c>
      <c r="U39" s="1">
        <f t="shared" si="19"/>
        <v>3686703902376.0811</v>
      </c>
      <c r="V39" s="1">
        <f t="shared" si="20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4"/>
        <v>2.0615999999999999</v>
      </c>
      <c r="P40">
        <f t="shared" si="15"/>
        <v>1.0846</v>
      </c>
      <c r="Q40">
        <f t="shared" si="16"/>
        <v>0.4088</v>
      </c>
      <c r="R40">
        <f t="shared" si="17"/>
        <v>0.10059999999999999</v>
      </c>
      <c r="S40" s="1">
        <f t="shared" si="21"/>
        <v>746246380705.05371</v>
      </c>
      <c r="T40" s="1">
        <f t="shared" si="18"/>
        <v>1418459836309.7349</v>
      </c>
      <c r="U40" s="1">
        <f t="shared" si="19"/>
        <v>3763359927743.4897</v>
      </c>
      <c r="V40" s="1">
        <f t="shared" si="20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20915741354269.156</v>
      </c>
      <c r="P41" s="1">
        <f t="shared" ref="P41:R41" si="22">P43/($J$17/1000000)</f>
        <v>16379797446114.398</v>
      </c>
      <c r="Q41" s="1">
        <f t="shared" si="22"/>
        <v>10538939442073.605</v>
      </c>
      <c r="R41" s="1">
        <f t="shared" si="22"/>
        <v>5035271066768.5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3">P43/(MAX(P45:P53)/1000)/10^12</f>
        <v>2.4334867241131768</v>
      </c>
      <c r="Q42">
        <f t="shared" si="23"/>
        <v>3.9032920365035868</v>
      </c>
      <c r="R42">
        <f t="shared" si="23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4">J20</f>
        <v>0.35149999999999998</v>
      </c>
      <c r="P45">
        <f t="shared" ref="P45:P53" si="25">J31</f>
        <v>0.15629999999999999</v>
      </c>
      <c r="Q45">
        <f t="shared" ref="Q45:Q53" si="26">J42</f>
        <v>8.7999999999999995E-2</v>
      </c>
      <c r="R45">
        <f t="shared" ref="R45:R53" si="27">J53</f>
        <v>1.6899999999999998E-2</v>
      </c>
      <c r="S45" s="1">
        <f>$O$17*1000/O45</f>
        <v>4376846482109.6406</v>
      </c>
      <c r="T45" s="1">
        <f t="shared" ref="T45:T53" si="28">$O$17*1000/P45</f>
        <v>9843004084846.6953</v>
      </c>
      <c r="U45" s="1">
        <f t="shared" ref="U45:U53" si="29">$O$17*1000/Q45</f>
        <v>17482517482517.484</v>
      </c>
      <c r="V45" s="1">
        <f t="shared" ref="V45:V53" si="30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4"/>
        <v>0.58409999999999995</v>
      </c>
      <c r="P46">
        <f t="shared" si="25"/>
        <v>0.28089999999999998</v>
      </c>
      <c r="Q46">
        <f t="shared" si="26"/>
        <v>0.11749999999999999</v>
      </c>
      <c r="R46">
        <f t="shared" si="27"/>
        <v>2.6499999999999999E-2</v>
      </c>
      <c r="S46" s="1">
        <f t="shared" ref="S46:S53" si="31">$O$17*1000/O46</f>
        <v>2633900938985.6851</v>
      </c>
      <c r="T46" s="1">
        <f t="shared" si="28"/>
        <v>5476901169318.4004</v>
      </c>
      <c r="U46" s="1">
        <f t="shared" si="29"/>
        <v>13093289689034.371</v>
      </c>
      <c r="V46" s="1">
        <f t="shared" si="30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4"/>
        <v>0.69579999999999997</v>
      </c>
      <c r="P47">
        <f t="shared" si="25"/>
        <v>0.40239999999999998</v>
      </c>
      <c r="Q47">
        <f t="shared" si="26"/>
        <v>0.1394</v>
      </c>
      <c r="R47">
        <f t="shared" si="27"/>
        <v>3.1800000000000002E-2</v>
      </c>
      <c r="S47" s="1">
        <f t="shared" si="31"/>
        <v>2211068609458.9517</v>
      </c>
      <c r="T47" s="1">
        <f t="shared" si="28"/>
        <v>3823214558801.0405</v>
      </c>
      <c r="U47" s="1">
        <f t="shared" si="29"/>
        <v>11036309458117.207</v>
      </c>
      <c r="V47" s="1">
        <f t="shared" si="30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4"/>
        <v>0.80410000000000004</v>
      </c>
      <c r="P48">
        <f t="shared" si="25"/>
        <v>0.42670000000000002</v>
      </c>
      <c r="Q48">
        <f t="shared" si="26"/>
        <v>0.16450000000000001</v>
      </c>
      <c r="R48">
        <f t="shared" si="27"/>
        <v>3.3399999999999999E-2</v>
      </c>
      <c r="S48" s="1">
        <f t="shared" si="31"/>
        <v>1913271407115.4563</v>
      </c>
      <c r="T48" s="1">
        <f t="shared" si="28"/>
        <v>3605487552054.2266</v>
      </c>
      <c r="U48" s="1">
        <f t="shared" si="29"/>
        <v>9352349777881.6934</v>
      </c>
      <c r="V48" s="1">
        <f t="shared" si="30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4"/>
        <v>0.8579</v>
      </c>
      <c r="P49">
        <f t="shared" si="25"/>
        <v>0.43230000000000002</v>
      </c>
      <c r="Q49">
        <f t="shared" si="26"/>
        <v>0.15870000000000001</v>
      </c>
      <c r="R49">
        <f t="shared" si="27"/>
        <v>4.19E-2</v>
      </c>
      <c r="S49" s="1">
        <f t="shared" si="31"/>
        <v>1793287724048.8853</v>
      </c>
      <c r="T49" s="1">
        <f t="shared" si="28"/>
        <v>3558782184736.3833</v>
      </c>
      <c r="U49" s="1">
        <f t="shared" si="29"/>
        <v>9694149580728.0313</v>
      </c>
      <c r="V49" s="1">
        <f t="shared" si="30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4"/>
        <v>0.91569999999999996</v>
      </c>
      <c r="P50">
        <f t="shared" si="25"/>
        <v>0.4783</v>
      </c>
      <c r="Q50">
        <f t="shared" si="26"/>
        <v>0.1704</v>
      </c>
      <c r="R50">
        <f t="shared" si="27"/>
        <v>4.5699999999999998E-2</v>
      </c>
      <c r="S50" s="1">
        <f t="shared" si="31"/>
        <v>1680093413193.7737</v>
      </c>
      <c r="T50" s="1">
        <f t="shared" si="28"/>
        <v>3216520046961.1929</v>
      </c>
      <c r="U50" s="1">
        <f t="shared" si="29"/>
        <v>9028530155290.7188</v>
      </c>
      <c r="V50" s="1">
        <f t="shared" si="30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4"/>
        <v>1.0044</v>
      </c>
      <c r="P51">
        <f t="shared" si="25"/>
        <v>0.49509999999999998</v>
      </c>
      <c r="Q51">
        <f t="shared" si="26"/>
        <v>0.19089999999999999</v>
      </c>
      <c r="R51">
        <f t="shared" si="27"/>
        <v>4.6800000000000001E-2</v>
      </c>
      <c r="S51" s="1">
        <f t="shared" si="31"/>
        <v>1531721961829.4888</v>
      </c>
      <c r="T51" s="1">
        <f t="shared" si="28"/>
        <v>3107375355406.0566</v>
      </c>
      <c r="U51" s="1">
        <f t="shared" si="29"/>
        <v>8058991820123.3037</v>
      </c>
      <c r="V51" s="1">
        <f t="shared" si="30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4"/>
        <v>1.0084</v>
      </c>
      <c r="P52">
        <f t="shared" si="25"/>
        <v>0.47899999999999998</v>
      </c>
      <c r="Q52">
        <f t="shared" si="26"/>
        <v>0.1986</v>
      </c>
      <c r="R52">
        <f t="shared" si="27"/>
        <v>4.2799999999999998E-2</v>
      </c>
      <c r="S52" s="1">
        <f t="shared" si="31"/>
        <v>1525646111128.063</v>
      </c>
      <c r="T52" s="1">
        <f t="shared" si="28"/>
        <v>3211819495744.3394</v>
      </c>
      <c r="U52" s="1">
        <f t="shared" si="29"/>
        <v>7746533426291.7354</v>
      </c>
      <c r="V52" s="1">
        <f t="shared" si="30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4"/>
        <v>0.92789999999999995</v>
      </c>
      <c r="P53">
        <f t="shared" si="25"/>
        <v>0.46679999999999999</v>
      </c>
      <c r="Q53">
        <f t="shared" si="26"/>
        <v>0.1767</v>
      </c>
      <c r="R53">
        <f t="shared" si="27"/>
        <v>4.4699999999999997E-2</v>
      </c>
      <c r="S53" s="1">
        <f t="shared" si="31"/>
        <v>1658003597867.8076</v>
      </c>
      <c r="T53" s="1">
        <f t="shared" si="28"/>
        <v>3295761650517.4351</v>
      </c>
      <c r="U53" s="1">
        <f t="shared" si="29"/>
        <v>8706630098820.2529</v>
      </c>
      <c r="V53" s="1">
        <f t="shared" si="30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  <row r="69" spans="1:11" x14ac:dyDescent="0.3">
      <c r="A69" t="s">
        <v>7</v>
      </c>
      <c r="B69" t="s">
        <v>26</v>
      </c>
      <c r="C69" t="s">
        <v>44</v>
      </c>
      <c r="I69" t="s">
        <v>42</v>
      </c>
      <c r="J69">
        <f>2.6*10^-9</f>
        <v>2.6000000000000001E-9</v>
      </c>
    </row>
    <row r="70" spans="1:11" x14ac:dyDescent="0.3">
      <c r="A70" t="s">
        <v>28</v>
      </c>
      <c r="B70" t="s">
        <v>30</v>
      </c>
      <c r="C70" t="s">
        <v>32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40</v>
      </c>
      <c r="J70" t="s">
        <v>14</v>
      </c>
      <c r="K70" t="s">
        <v>47</v>
      </c>
    </row>
    <row r="71" spans="1:11" x14ac:dyDescent="0.3">
      <c r="A71">
        <v>0.1</v>
      </c>
      <c r="B71">
        <f>0.0332321</f>
        <v>3.3232100000000001E-2</v>
      </c>
      <c r="C71">
        <f>0.067278</f>
        <v>6.7278000000000004E-2</v>
      </c>
      <c r="D71">
        <f>0.1082738</f>
        <v>0.1082738</v>
      </c>
      <c r="E71">
        <f>0.1369754</f>
        <v>0.1369754</v>
      </c>
      <c r="F71">
        <f>0.1295291</f>
        <v>0.12952910000000001</v>
      </c>
      <c r="G71">
        <f>0.1110937</f>
        <v>0.1110937</v>
      </c>
      <c r="H71">
        <f>0.070378</f>
        <v>7.0377999999999996E-2</v>
      </c>
      <c r="I71">
        <f>SUM(B71:H71)*1.8</f>
        <v>1.1821681800000001</v>
      </c>
      <c r="J71">
        <f>2/$J$69/I71/10^9</f>
        <v>0.6506948691773865</v>
      </c>
      <c r="K71">
        <f>2/J69/$B$17*1000000</f>
        <v>2299363094817.6401</v>
      </c>
    </row>
    <row r="72" spans="1:11" x14ac:dyDescent="0.3">
      <c r="A72">
        <v>0.3</v>
      </c>
      <c r="B72">
        <v>9.4E-2</v>
      </c>
      <c r="C72">
        <v>0.16200000000000001</v>
      </c>
      <c r="D72">
        <v>0.19700000000000001</v>
      </c>
      <c r="E72">
        <v>0.20576</v>
      </c>
      <c r="F72">
        <v>0.16700000000000001</v>
      </c>
      <c r="G72">
        <v>0.128</v>
      </c>
      <c r="H72">
        <v>7.5999999999999998E-2</v>
      </c>
      <c r="I72">
        <v>1.8540000000000001</v>
      </c>
      <c r="J72">
        <f t="shared" ref="J72:J75" si="32">2/$J$69/I72/10^9</f>
        <v>0.41490332752468667</v>
      </c>
    </row>
    <row r="73" spans="1:11" x14ac:dyDescent="0.3">
      <c r="A73">
        <v>0.5</v>
      </c>
      <c r="B73">
        <v>0.16</v>
      </c>
      <c r="C73">
        <v>0.217</v>
      </c>
      <c r="D73">
        <v>0.245</v>
      </c>
      <c r="E73">
        <v>0.22500000000000001</v>
      </c>
      <c r="F73">
        <v>0.17599999999999999</v>
      </c>
      <c r="G73">
        <v>0.13200000000000001</v>
      </c>
      <c r="H73">
        <v>0.08</v>
      </c>
      <c r="I73">
        <v>2.222</v>
      </c>
      <c r="J73">
        <f t="shared" si="32"/>
        <v>0.34618846500034617</v>
      </c>
    </row>
    <row r="74" spans="1:11" x14ac:dyDescent="0.3">
      <c r="A74">
        <v>0.7</v>
      </c>
      <c r="B74">
        <v>0.222</v>
      </c>
      <c r="C74">
        <v>0.246</v>
      </c>
      <c r="D74">
        <v>0.23</v>
      </c>
      <c r="E74">
        <v>0.218</v>
      </c>
      <c r="F74">
        <v>0.17100000000000001</v>
      </c>
      <c r="G74">
        <v>0.13</v>
      </c>
      <c r="H74">
        <v>7.4999999999999997E-2</v>
      </c>
      <c r="I74">
        <v>2.327</v>
      </c>
      <c r="J74">
        <f t="shared" si="32"/>
        <v>0.33056758454265972</v>
      </c>
    </row>
    <row r="75" spans="1:11" x14ac:dyDescent="0.3">
      <c r="A75">
        <v>0.9</v>
      </c>
      <c r="B75">
        <v>0.28499999999999998</v>
      </c>
      <c r="C75">
        <v>0.23499999999999999</v>
      </c>
      <c r="D75">
        <v>0.17</v>
      </c>
      <c r="E75">
        <v>0.183</v>
      </c>
      <c r="F75">
        <v>0.155</v>
      </c>
      <c r="G75">
        <v>0.11799999999999999</v>
      </c>
      <c r="H75">
        <v>6.9000000000000006E-2</v>
      </c>
      <c r="I75">
        <v>2.1930000000000001</v>
      </c>
      <c r="J75">
        <f t="shared" si="32"/>
        <v>0.35076642463783358</v>
      </c>
    </row>
    <row r="76" spans="1:11" x14ac:dyDescent="0.3">
      <c r="A76" t="s">
        <v>57</v>
      </c>
      <c r="B76">
        <f>AVERAGE(B71:B75:B75)</f>
        <v>0.15884641999999999</v>
      </c>
      <c r="C76">
        <f>AVERAGE(C71:C75:C75)</f>
        <v>0.1854556</v>
      </c>
      <c r="D76">
        <f>AVERAGE(D71:D75:D75)</f>
        <v>0.19005476000000002</v>
      </c>
      <c r="E76">
        <v>0.17901094308090909</v>
      </c>
      <c r="F76">
        <f>AVERAGE(F71:F75:F75)</f>
        <v>0.15970582</v>
      </c>
      <c r="G76">
        <f>AVERAGE(G71:G75:G75)</f>
        <v>0.12381874</v>
      </c>
      <c r="H76">
        <f>AVERAGE(H71:H75:H75)</f>
        <v>7.4075600000000005E-2</v>
      </c>
      <c r="I76">
        <f>AVERAGE(I71:I75:I75)</f>
        <v>1.955633636</v>
      </c>
    </row>
    <row r="78" spans="1:11" x14ac:dyDescent="0.3">
      <c r="A78" t="s">
        <v>24</v>
      </c>
      <c r="B78" t="s">
        <v>25</v>
      </c>
      <c r="C78" t="s">
        <v>46</v>
      </c>
      <c r="I78" t="s">
        <v>41</v>
      </c>
      <c r="J78">
        <v>2.6000000000000001E-9</v>
      </c>
    </row>
    <row r="79" spans="1:11" x14ac:dyDescent="0.3">
      <c r="A79" t="s">
        <v>27</v>
      </c>
      <c r="B79" t="s">
        <v>29</v>
      </c>
      <c r="C79" t="s">
        <v>31</v>
      </c>
      <c r="D79" t="s">
        <v>33</v>
      </c>
      <c r="E79" t="s">
        <v>35</v>
      </c>
      <c r="F79" t="s">
        <v>36</v>
      </c>
      <c r="G79" t="s">
        <v>37</v>
      </c>
      <c r="H79" t="s">
        <v>38</v>
      </c>
      <c r="I79" t="s">
        <v>39</v>
      </c>
      <c r="J79" t="s">
        <v>43</v>
      </c>
    </row>
    <row r="80" spans="1:11" x14ac:dyDescent="0.3">
      <c r="A80">
        <v>0.1</v>
      </c>
      <c r="B80">
        <v>3.2000000000000001E-2</v>
      </c>
      <c r="C80">
        <v>0.06</v>
      </c>
      <c r="D80">
        <v>9.4E-2</v>
      </c>
      <c r="E80">
        <v>0.12</v>
      </c>
      <c r="F80">
        <v>0.111</v>
      </c>
      <c r="G80">
        <v>9.5000000000000001E-2</v>
      </c>
      <c r="H80">
        <v>6.0999999999999999E-2</v>
      </c>
      <c r="I80">
        <v>1.0374000000000001</v>
      </c>
      <c r="J80">
        <f>2/$J$69/I80/10^9</f>
        <v>0.74149871720721916</v>
      </c>
    </row>
    <row r="81" spans="1:10" x14ac:dyDescent="0.3">
      <c r="A81">
        <v>0.3</v>
      </c>
      <c r="B81">
        <v>9.1999999999999998E-2</v>
      </c>
      <c r="C81">
        <v>0.158</v>
      </c>
      <c r="D81">
        <v>0.19900000000000001</v>
      </c>
      <c r="E81">
        <v>0.2</v>
      </c>
      <c r="F81">
        <v>0.16200000000000001</v>
      </c>
      <c r="G81">
        <v>0.129</v>
      </c>
      <c r="H81">
        <v>7.6999999999999999E-2</v>
      </c>
      <c r="I81">
        <v>1.8353999999999999</v>
      </c>
      <c r="J81">
        <f t="shared" ref="J81:J84" si="33">2/$J$69/I81/10^9</f>
        <v>0.41910797059538479</v>
      </c>
    </row>
    <row r="82" spans="1:10" x14ac:dyDescent="0.3">
      <c r="A82">
        <v>0.5</v>
      </c>
      <c r="B82">
        <v>0.161</v>
      </c>
      <c r="C82">
        <v>0.223</v>
      </c>
      <c r="D82">
        <v>0.24</v>
      </c>
      <c r="E82">
        <v>0.224</v>
      </c>
      <c r="F82">
        <v>0.16700000000000001</v>
      </c>
      <c r="G82">
        <v>0.129</v>
      </c>
      <c r="H82">
        <v>7.2999999999999995E-2</v>
      </c>
      <c r="I82">
        <v>2.1978</v>
      </c>
      <c r="J82">
        <f t="shared" si="33"/>
        <v>0.35000035000035001</v>
      </c>
    </row>
    <row r="83" spans="1:10" x14ac:dyDescent="0.3">
      <c r="A83">
        <v>0.7</v>
      </c>
      <c r="B83">
        <v>0.219</v>
      </c>
      <c r="C83">
        <v>0.245</v>
      </c>
      <c r="D83">
        <v>0.22900000000000001</v>
      </c>
      <c r="E83">
        <v>0.217</v>
      </c>
      <c r="F83">
        <v>0.17499999999999999</v>
      </c>
      <c r="G83">
        <v>0.125</v>
      </c>
      <c r="H83">
        <v>7.3999999999999996E-2</v>
      </c>
      <c r="I83">
        <v>2.3168000000000002</v>
      </c>
      <c r="J83">
        <f t="shared" si="33"/>
        <v>0.33202294942626431</v>
      </c>
    </row>
    <row r="84" spans="1:10" x14ac:dyDescent="0.3">
      <c r="A84">
        <v>0.9</v>
      </c>
      <c r="B84">
        <v>0.28399999999999997</v>
      </c>
      <c r="C84">
        <v>0.22</v>
      </c>
      <c r="D84">
        <v>0.17100000000000001</v>
      </c>
      <c r="E84">
        <v>0.185</v>
      </c>
      <c r="F84">
        <v>0.16</v>
      </c>
      <c r="G84">
        <v>0.123</v>
      </c>
      <c r="H84">
        <v>7.0999999999999994E-2</v>
      </c>
      <c r="I84">
        <v>2.1903000000000001</v>
      </c>
      <c r="J84">
        <f t="shared" si="33"/>
        <v>0.35119881716238371</v>
      </c>
    </row>
    <row r="87" spans="1:10" x14ac:dyDescent="0.3">
      <c r="A87" t="s">
        <v>24</v>
      </c>
      <c r="B87" t="s">
        <v>25</v>
      </c>
      <c r="C87" t="s">
        <v>45</v>
      </c>
      <c r="I87" t="s">
        <v>41</v>
      </c>
      <c r="J87">
        <v>2.6000000000000001E-9</v>
      </c>
    </row>
    <row r="88" spans="1:10" x14ac:dyDescent="0.3">
      <c r="A88" t="s">
        <v>27</v>
      </c>
      <c r="B88" t="s">
        <v>29</v>
      </c>
      <c r="C88" t="s">
        <v>31</v>
      </c>
      <c r="D88" t="s">
        <v>33</v>
      </c>
      <c r="E88" t="s">
        <v>35</v>
      </c>
      <c r="F88" t="s">
        <v>36</v>
      </c>
      <c r="G88" t="s">
        <v>37</v>
      </c>
      <c r="H88" t="s">
        <v>38</v>
      </c>
      <c r="I88" t="s">
        <v>39</v>
      </c>
      <c r="J88" t="s">
        <v>43</v>
      </c>
    </row>
    <row r="89" spans="1:10" x14ac:dyDescent="0.3">
      <c r="A89">
        <v>0.1</v>
      </c>
      <c r="B89">
        <v>3.2800000000000003E-2</v>
      </c>
      <c r="C89">
        <v>6.2E-2</v>
      </c>
      <c r="D89">
        <v>9.6000000000000002E-2</v>
      </c>
      <c r="E89">
        <v>0.12</v>
      </c>
      <c r="F89">
        <v>0.112</v>
      </c>
      <c r="G89">
        <v>0.10100000000000001</v>
      </c>
      <c r="H89">
        <v>6.3E-2</v>
      </c>
      <c r="I89">
        <v>1.0599000000000001</v>
      </c>
      <c r="J89">
        <f>2/$J$69/I89/10^9</f>
        <v>0.72575787265852354</v>
      </c>
    </row>
    <row r="90" spans="1:10" x14ac:dyDescent="0.3">
      <c r="A90">
        <v>0.3</v>
      </c>
      <c r="B90">
        <v>0.10199999999999999</v>
      </c>
      <c r="C90">
        <v>0.16400000000000001</v>
      </c>
      <c r="D90">
        <v>0.20699999999999999</v>
      </c>
      <c r="E90">
        <v>0.20399999999999999</v>
      </c>
      <c r="F90">
        <v>0.16800000000000001</v>
      </c>
      <c r="G90">
        <v>0.127</v>
      </c>
      <c r="H90">
        <v>7.9000000000000001E-2</v>
      </c>
      <c r="I90">
        <v>1.8978999999999999</v>
      </c>
      <c r="J90">
        <f t="shared" ref="J90:J93" si="34">2/$J$69/I90/10^9</f>
        <v>0.40530626968268568</v>
      </c>
    </row>
    <row r="91" spans="1:10" x14ac:dyDescent="0.3">
      <c r="A91">
        <v>0.5</v>
      </c>
      <c r="B91">
        <v>0.161</v>
      </c>
      <c r="C91">
        <v>0.224</v>
      </c>
      <c r="D91">
        <v>0.23200000000000001</v>
      </c>
      <c r="E91">
        <v>0.222</v>
      </c>
      <c r="F91">
        <v>0.17499999999999999</v>
      </c>
      <c r="G91">
        <v>0.124</v>
      </c>
      <c r="H91">
        <v>7.0999999999999994E-2</v>
      </c>
      <c r="I91">
        <v>2.1827000000000001</v>
      </c>
      <c r="J91">
        <f t="shared" si="34"/>
        <v>0.35242166547430664</v>
      </c>
    </row>
    <row r="92" spans="1:10" x14ac:dyDescent="0.3">
      <c r="A92">
        <v>0.7</v>
      </c>
      <c r="B92">
        <v>0.223</v>
      </c>
      <c r="C92">
        <v>0.24099999999999999</v>
      </c>
      <c r="D92">
        <v>0.22800000000000001</v>
      </c>
      <c r="E92">
        <v>0.217</v>
      </c>
      <c r="F92">
        <v>0.17899999999999999</v>
      </c>
      <c r="G92">
        <v>0.128</v>
      </c>
      <c r="H92">
        <v>7.5999999999999998E-2</v>
      </c>
      <c r="I92">
        <v>2.3304</v>
      </c>
      <c r="J92">
        <f t="shared" si="34"/>
        <v>0.33008529403997988</v>
      </c>
    </row>
    <row r="93" spans="1:10" x14ac:dyDescent="0.3">
      <c r="A93">
        <v>0.9</v>
      </c>
      <c r="B93">
        <v>0.28799999999999998</v>
      </c>
      <c r="C93">
        <v>0.246</v>
      </c>
      <c r="D93">
        <v>0.16700000000000001</v>
      </c>
      <c r="E93">
        <v>0.17</v>
      </c>
      <c r="F93">
        <v>0.151</v>
      </c>
      <c r="G93">
        <v>0.11600000000000001</v>
      </c>
      <c r="H93">
        <v>7.0000000000000007E-2</v>
      </c>
      <c r="I93">
        <v>2.1796000000000002</v>
      </c>
      <c r="J93">
        <f t="shared" si="34"/>
        <v>0.35292290752008121</v>
      </c>
    </row>
    <row r="97" spans="1:15" x14ac:dyDescent="0.3">
      <c r="B97" t="s">
        <v>27</v>
      </c>
      <c r="C97" s="2">
        <v>0.5</v>
      </c>
      <c r="D97" s="2">
        <v>0.7</v>
      </c>
      <c r="E97" s="2">
        <v>0.9</v>
      </c>
    </row>
    <row r="98" spans="1:15" x14ac:dyDescent="0.3">
      <c r="B98">
        <v>0.1</v>
      </c>
      <c r="C98">
        <v>1.1821681800000001</v>
      </c>
      <c r="D98">
        <v>1.0374000000000001</v>
      </c>
      <c r="E98">
        <v>1.0599000000000001</v>
      </c>
      <c r="I98" t="s">
        <v>29</v>
      </c>
      <c r="J98" t="s">
        <v>31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</row>
    <row r="99" spans="1:15" x14ac:dyDescent="0.3">
      <c r="B99">
        <v>0.3</v>
      </c>
      <c r="C99">
        <v>1.8540000000000001</v>
      </c>
      <c r="D99">
        <v>1.8353999999999999</v>
      </c>
      <c r="E99">
        <v>1.8978999999999999</v>
      </c>
      <c r="H99" t="s">
        <v>53</v>
      </c>
      <c r="I99">
        <v>0.15884641999999999</v>
      </c>
      <c r="J99">
        <v>0.1854556</v>
      </c>
      <c r="K99">
        <v>0.19005476000000002</v>
      </c>
      <c r="L99">
        <v>0.17901094308090909</v>
      </c>
      <c r="M99">
        <v>0.15970582</v>
      </c>
      <c r="N99">
        <v>0.12381874</v>
      </c>
      <c r="O99">
        <v>7.4075600000000005E-2</v>
      </c>
    </row>
    <row r="100" spans="1:15" x14ac:dyDescent="0.3">
      <c r="B100">
        <v>0.5</v>
      </c>
      <c r="C100">
        <v>2.222</v>
      </c>
      <c r="D100">
        <v>2.1978</v>
      </c>
      <c r="E100">
        <v>2.1827000000000001</v>
      </c>
      <c r="H100" t="s">
        <v>52</v>
      </c>
      <c r="I100">
        <v>0.18679999999999999</v>
      </c>
      <c r="J100">
        <v>0.16920000000000002</v>
      </c>
      <c r="K100">
        <v>0.32140000000000002</v>
      </c>
      <c r="L100">
        <v>0.17901094308090909</v>
      </c>
      <c r="M100">
        <v>0.1802</v>
      </c>
      <c r="N100">
        <v>9.1399999999999995E-2</v>
      </c>
      <c r="O100">
        <v>4.9000000000000002E-2</v>
      </c>
    </row>
    <row r="101" spans="1:15" x14ac:dyDescent="0.3">
      <c r="B101">
        <v>0.7</v>
      </c>
      <c r="C101">
        <v>2.327</v>
      </c>
      <c r="D101">
        <v>2.3168000000000002</v>
      </c>
      <c r="E101">
        <v>2.3304</v>
      </c>
    </row>
    <row r="102" spans="1:15" x14ac:dyDescent="0.3">
      <c r="B102">
        <v>0.9</v>
      </c>
      <c r="C102">
        <v>2.1930000000000001</v>
      </c>
      <c r="D102">
        <v>2.1903000000000001</v>
      </c>
      <c r="E102">
        <v>2.1796000000000002</v>
      </c>
    </row>
    <row r="105" spans="1:15" x14ac:dyDescent="0.3">
      <c r="H105">
        <f>((0.42+0.51)*3)*64
+((0.25+0.75)*7)*16+((0.25+0.75)*7)*16
+((0.25+0.75)*21)*16
+((0.25+0.75)*28)*8
+((0.25+0.75)*42)*4
+((0.25+0.75)*49)*2
+((0.25+0.75)*63)*1</f>
        <v>1291.56</v>
      </c>
    </row>
    <row r="106" spans="1:15" x14ac:dyDescent="0.3">
      <c r="G106" t="s">
        <v>50</v>
      </c>
      <c r="H106">
        <f>H105*0.18</f>
        <v>232.48079999999999</v>
      </c>
      <c r="I106" t="s">
        <v>51</v>
      </c>
      <c r="J106">
        <f>1-H106/B17</f>
        <v>0.30507489669421484</v>
      </c>
    </row>
    <row r="107" spans="1:15" x14ac:dyDescent="0.3">
      <c r="A107" t="s">
        <v>24</v>
      </c>
      <c r="B107" t="s">
        <v>25</v>
      </c>
      <c r="C107" t="s">
        <v>44</v>
      </c>
      <c r="G107" t="s">
        <v>47</v>
      </c>
      <c r="H107">
        <f>2/J107/H106*10^6</f>
        <v>2966503781877.0117</v>
      </c>
      <c r="I107" t="s">
        <v>41</v>
      </c>
      <c r="J107">
        <v>2.8999999999999999E-9</v>
      </c>
    </row>
    <row r="108" spans="1:15" x14ac:dyDescent="0.3">
      <c r="A108" t="s">
        <v>27</v>
      </c>
      <c r="B108" t="s">
        <v>29</v>
      </c>
      <c r="C108" t="s">
        <v>31</v>
      </c>
      <c r="D108" t="s">
        <v>33</v>
      </c>
      <c r="E108" t="s">
        <v>35</v>
      </c>
      <c r="F108" t="s">
        <v>36</v>
      </c>
      <c r="G108" t="s">
        <v>37</v>
      </c>
      <c r="H108" t="s">
        <v>38</v>
      </c>
      <c r="I108" t="s">
        <v>39</v>
      </c>
      <c r="J108" t="s">
        <v>43</v>
      </c>
      <c r="K108" t="s">
        <v>55</v>
      </c>
    </row>
    <row r="109" spans="1:15" x14ac:dyDescent="0.3">
      <c r="A109">
        <v>0.1</v>
      </c>
      <c r="B109">
        <v>0.05</v>
      </c>
      <c r="C109">
        <v>0.10100000000000001</v>
      </c>
      <c r="D109">
        <v>0.214</v>
      </c>
      <c r="E109">
        <v>0.20399999999999999</v>
      </c>
      <c r="F109">
        <v>0.14799999999999999</v>
      </c>
      <c r="G109">
        <v>8.7999999999999995E-2</v>
      </c>
      <c r="H109">
        <v>4.3999999999999997E-2</v>
      </c>
      <c r="I109">
        <v>1.5353000000000001</v>
      </c>
      <c r="J109">
        <f>2/$J$107/I109/10^9</f>
        <v>0.44919896594398034</v>
      </c>
      <c r="K109">
        <f>I109/I71-1</f>
        <v>0.29871538244245421</v>
      </c>
      <c r="O109" t="s">
        <v>58</v>
      </c>
    </row>
    <row r="110" spans="1:15" x14ac:dyDescent="0.3">
      <c r="A110">
        <v>0.3</v>
      </c>
      <c r="B110">
        <v>0.14099999999999999</v>
      </c>
      <c r="C110">
        <v>0.17499999999999999</v>
      </c>
      <c r="D110">
        <v>0.33900000000000002</v>
      </c>
      <c r="E110">
        <v>0.26300000000000001</v>
      </c>
      <c r="F110">
        <v>0.17499999999999999</v>
      </c>
      <c r="G110">
        <v>8.5000000000000006E-2</v>
      </c>
      <c r="H110">
        <v>4.7E-2</v>
      </c>
      <c r="I110">
        <v>2.2130000000000001</v>
      </c>
      <c r="J110">
        <f t="shared" ref="J110:J113" si="35">2/$J$107/I110/10^9</f>
        <v>0.31163812580831135</v>
      </c>
      <c r="K110">
        <f t="shared" ref="K110:K113" si="36">I110/I72-1</f>
        <v>0.19363538295577132</v>
      </c>
      <c r="N110" t="s">
        <v>50</v>
      </c>
      <c r="O110">
        <f>((0.25+0.255)*3)*64*0.18
+((0.25*0.25+0.75*0.18)*14)*16
+((0.25*0.25+0.75*0.18)*21)*16
+((0.25+0.75)*28)*8*0.18
+((0.25+0.75)*42)*4*0.18
+((0.325+1)*49)*2*0.18
+((0.325+1)*63)*1*0.18</f>
        <v>237.01129999999998</v>
      </c>
    </row>
    <row r="111" spans="1:15" x14ac:dyDescent="0.3">
      <c r="A111">
        <v>0.5</v>
      </c>
      <c r="B111">
        <v>0.20599999999999999</v>
      </c>
      <c r="C111">
        <v>0.21299999999999999</v>
      </c>
      <c r="D111">
        <v>0.378</v>
      </c>
      <c r="E111">
        <v>0.28799999999999998</v>
      </c>
      <c r="F111">
        <v>0.20300000000000001</v>
      </c>
      <c r="G111">
        <v>0.09</v>
      </c>
      <c r="H111">
        <v>5.1999999999999998E-2</v>
      </c>
      <c r="I111">
        <v>2.5785</v>
      </c>
      <c r="J111">
        <f t="shared" si="35"/>
        <v>0.26746370851805046</v>
      </c>
      <c r="K111">
        <f t="shared" si="36"/>
        <v>0.1604410441044104</v>
      </c>
      <c r="N111" t="s">
        <v>59</v>
      </c>
      <c r="O111">
        <f>2/3/2.313</f>
        <v>0.28822596915982124</v>
      </c>
    </row>
    <row r="112" spans="1:15" x14ac:dyDescent="0.3">
      <c r="A112">
        <v>0.7</v>
      </c>
      <c r="B112">
        <v>0.252</v>
      </c>
      <c r="C112">
        <v>0.19400000000000001</v>
      </c>
      <c r="D112">
        <v>0.38</v>
      </c>
      <c r="E112">
        <v>0.29299999999999998</v>
      </c>
      <c r="F112">
        <v>0.191</v>
      </c>
      <c r="G112">
        <v>9.8000000000000004E-2</v>
      </c>
      <c r="H112">
        <v>4.9000000000000002E-2</v>
      </c>
      <c r="I112">
        <v>2.6120999999999999</v>
      </c>
      <c r="J112">
        <f t="shared" si="35"/>
        <v>0.26402326573017615</v>
      </c>
      <c r="K112">
        <f t="shared" si="36"/>
        <v>0.12251826385904585</v>
      </c>
      <c r="N112" t="s">
        <v>60</v>
      </c>
      <c r="O112">
        <f>2/3/O110*10^15</f>
        <v>2812805409137.314</v>
      </c>
    </row>
    <row r="113" spans="1:11" x14ac:dyDescent="0.3">
      <c r="A113">
        <v>0.9</v>
      </c>
      <c r="B113">
        <v>0.28499999999999998</v>
      </c>
      <c r="C113">
        <v>0.16300000000000001</v>
      </c>
      <c r="D113">
        <v>0.29599999999999999</v>
      </c>
      <c r="E113">
        <v>0.28299999999999997</v>
      </c>
      <c r="F113">
        <v>0.184</v>
      </c>
      <c r="G113">
        <v>9.6000000000000002E-2</v>
      </c>
      <c r="H113">
        <v>5.2999999999999999E-2</v>
      </c>
      <c r="I113">
        <v>2.4556</v>
      </c>
      <c r="J113">
        <f t="shared" si="35"/>
        <v>0.2808499643320545</v>
      </c>
      <c r="K113">
        <f t="shared" si="36"/>
        <v>0.11974464204286361</v>
      </c>
    </row>
    <row r="114" spans="1:11" x14ac:dyDescent="0.3">
      <c r="A114" t="s">
        <v>57</v>
      </c>
      <c r="B114">
        <f>AVERAGE(B109:B113:B113)</f>
        <v>0.18679999999999999</v>
      </c>
      <c r="C114">
        <f>AVERAGE(C109:C113:C113)</f>
        <v>0.16920000000000002</v>
      </c>
      <c r="D114">
        <f>AVERAGE(D109:D113:D113)</f>
        <v>0.32140000000000002</v>
      </c>
      <c r="E114">
        <v>0.17901094308090909</v>
      </c>
      <c r="F114">
        <f>AVERAGE(F109:F113:F113)</f>
        <v>0.1802</v>
      </c>
      <c r="G114">
        <f>AVERAGE(G109:G113:G113)</f>
        <v>9.1399999999999995E-2</v>
      </c>
      <c r="H114">
        <f>AVERAGE(H109:H113:H113)</f>
        <v>4.9000000000000002E-2</v>
      </c>
      <c r="I114">
        <f>AVERAGE(I109:I113:I113)</f>
        <v>2.2789000000000001</v>
      </c>
      <c r="J114">
        <f>AVERAGE(J109:J113:J113)</f>
        <v>0.31463480606651462</v>
      </c>
      <c r="K114">
        <f>AVERAGE(K109:K113:K113)</f>
        <v>0.17901094308090909</v>
      </c>
    </row>
    <row r="118" spans="1:11" x14ac:dyDescent="0.3">
      <c r="G118" t="s">
        <v>49</v>
      </c>
      <c r="H118">
        <f>((0.25+0.255)*3)*64*0.18
+((0.25*0.25+0.75*0.18)*14)*32
+((0.25*0.25+0.75*0.18)*14)*2*16
+((0.25+0.75)*14)*3*8*0.18
+((0.25+0.75)*42)*4*4*0.18
+((0.325+1)*49)*5*2*0.18
+((0.325+1)*63)*6*1*0.18</f>
        <v>582.87080000000003</v>
      </c>
    </row>
    <row r="119" spans="1:11" x14ac:dyDescent="0.3">
      <c r="A119" t="s">
        <v>24</v>
      </c>
      <c r="B119" t="s">
        <v>25</v>
      </c>
      <c r="C119" t="s">
        <v>48</v>
      </c>
      <c r="G119" t="s">
        <v>16</v>
      </c>
      <c r="H119">
        <f>2/J119/H118/10^6</f>
        <v>1.2708489441240505</v>
      </c>
      <c r="I119" t="s">
        <v>41</v>
      </c>
      <c r="J119">
        <v>2.7000000000000002E-9</v>
      </c>
    </row>
    <row r="120" spans="1:11" x14ac:dyDescent="0.3">
      <c r="A120" t="s">
        <v>27</v>
      </c>
      <c r="B120" t="s">
        <v>29</v>
      </c>
      <c r="C120" t="s">
        <v>31</v>
      </c>
      <c r="D120" t="s">
        <v>33</v>
      </c>
      <c r="E120" t="s">
        <v>35</v>
      </c>
      <c r="F120" t="s">
        <v>36</v>
      </c>
      <c r="G120" t="s">
        <v>37</v>
      </c>
      <c r="H120" t="s">
        <v>38</v>
      </c>
      <c r="I120" t="s">
        <v>39</v>
      </c>
      <c r="J120" t="s">
        <v>43</v>
      </c>
      <c r="K120" t="s">
        <v>54</v>
      </c>
    </row>
    <row r="121" spans="1:11" x14ac:dyDescent="0.3">
      <c r="A121">
        <v>0.1</v>
      </c>
      <c r="B121">
        <v>2.3E-2</v>
      </c>
      <c r="C121">
        <v>4.5999999999999999E-2</v>
      </c>
      <c r="D121">
        <v>8.2000000000000003E-2</v>
      </c>
      <c r="E121">
        <v>0.123</v>
      </c>
      <c r="F121">
        <v>0.13</v>
      </c>
      <c r="G121">
        <v>0.129</v>
      </c>
      <c r="H121">
        <v>8.5000000000000006E-2</v>
      </c>
      <c r="I121">
        <v>1.119</v>
      </c>
      <c r="J121">
        <f>2/$J$119/I121/10^9</f>
        <v>0.66196670307483529</v>
      </c>
    </row>
    <row r="122" spans="1:11" x14ac:dyDescent="0.3">
      <c r="A122">
        <v>0.3</v>
      </c>
      <c r="B122">
        <v>7.4999999999999997E-2</v>
      </c>
      <c r="C122">
        <v>0.125</v>
      </c>
      <c r="D122">
        <v>0.17100000000000001</v>
      </c>
      <c r="E122">
        <v>0.19500000000000001</v>
      </c>
      <c r="F122">
        <v>0.17199999999999999</v>
      </c>
      <c r="G122">
        <v>0.16800000000000001</v>
      </c>
      <c r="H122">
        <v>9.7000000000000003E-2</v>
      </c>
      <c r="I122">
        <v>1.8121</v>
      </c>
      <c r="J122">
        <f t="shared" ref="J122:J125" si="37">2/$J$119/I122/10^9</f>
        <v>0.40877475897618271</v>
      </c>
    </row>
    <row r="123" spans="1:11" x14ac:dyDescent="0.3">
      <c r="A123">
        <v>0.5</v>
      </c>
      <c r="B123">
        <v>0.121</v>
      </c>
      <c r="C123">
        <v>0.16700000000000001</v>
      </c>
      <c r="D123">
        <v>0.185</v>
      </c>
      <c r="E123">
        <v>0.20399999999999999</v>
      </c>
      <c r="F123">
        <v>0.185</v>
      </c>
      <c r="G123">
        <v>0.17</v>
      </c>
      <c r="H123">
        <v>0.10199999999999999</v>
      </c>
      <c r="I123">
        <v>2.0457000000000001</v>
      </c>
      <c r="J123">
        <f t="shared" si="37"/>
        <v>0.36209646611953883</v>
      </c>
    </row>
    <row r="124" spans="1:11" x14ac:dyDescent="0.3">
      <c r="A124">
        <v>0.7</v>
      </c>
      <c r="B124">
        <v>0.17100000000000001</v>
      </c>
      <c r="C124">
        <v>0.185</v>
      </c>
      <c r="D124">
        <v>0.189</v>
      </c>
      <c r="E124">
        <v>0.20799999999999999</v>
      </c>
      <c r="F124">
        <v>0.186</v>
      </c>
      <c r="G124">
        <v>1.7000000000000001E-2</v>
      </c>
      <c r="H124">
        <v>9.5000000000000001E-2</v>
      </c>
      <c r="I124">
        <v>2.0722999999999998</v>
      </c>
      <c r="J124">
        <f t="shared" si="37"/>
        <v>0.35744860335894452</v>
      </c>
    </row>
    <row r="125" spans="1:11" x14ac:dyDescent="0.3">
      <c r="A125">
        <v>0.9</v>
      </c>
      <c r="B125">
        <v>0.22</v>
      </c>
      <c r="C125">
        <v>0.16900000000000001</v>
      </c>
      <c r="D125">
        <v>0.13300000000000001</v>
      </c>
      <c r="E125">
        <v>0.17199999999999999</v>
      </c>
      <c r="F125">
        <v>0.16700000000000001</v>
      </c>
      <c r="G125">
        <v>0.16</v>
      </c>
      <c r="H125">
        <v>9.0999999999999998E-2</v>
      </c>
      <c r="I125">
        <v>0.2</v>
      </c>
      <c r="J125">
        <f t="shared" si="37"/>
        <v>3.7037037037037028</v>
      </c>
    </row>
    <row r="126" spans="1:11" x14ac:dyDescent="0.3">
      <c r="A126" t="s">
        <v>56</v>
      </c>
    </row>
    <row r="130" spans="1:12" x14ac:dyDescent="0.3">
      <c r="A130" t="s">
        <v>61</v>
      </c>
      <c r="G130" t="s">
        <v>49</v>
      </c>
      <c r="H130">
        <f>64*(0.25+0.75)*14*0.18+(0.42+0.51)*3*64*0.18</f>
        <v>193.42079999999999</v>
      </c>
    </row>
    <row r="131" spans="1:12" x14ac:dyDescent="0.3">
      <c r="A131" t="s">
        <v>24</v>
      </c>
      <c r="B131" t="s">
        <v>25</v>
      </c>
      <c r="C131" t="s">
        <v>48</v>
      </c>
      <c r="G131" t="s">
        <v>16</v>
      </c>
      <c r="H131">
        <f>2/H130/J131*10^6</f>
        <v>4495717199966.624</v>
      </c>
      <c r="I131" t="s">
        <v>41</v>
      </c>
      <c r="J131">
        <v>2.2999999999999999E-9</v>
      </c>
    </row>
    <row r="132" spans="1:12" x14ac:dyDescent="0.3">
      <c r="A132" t="s">
        <v>27</v>
      </c>
      <c r="B132" t="s">
        <v>29</v>
      </c>
      <c r="C132" t="s">
        <v>31</v>
      </c>
      <c r="D132" t="s">
        <v>33</v>
      </c>
      <c r="E132" t="s">
        <v>35</v>
      </c>
      <c r="F132" t="s">
        <v>36</v>
      </c>
      <c r="G132" t="s">
        <v>37</v>
      </c>
      <c r="H132" t="s">
        <v>38</v>
      </c>
      <c r="I132" t="s">
        <v>62</v>
      </c>
      <c r="J132" t="s">
        <v>63</v>
      </c>
      <c r="K132" t="s">
        <v>39</v>
      </c>
      <c r="L132" t="s">
        <v>43</v>
      </c>
    </row>
    <row r="133" spans="1:12" x14ac:dyDescent="0.3">
      <c r="A133">
        <v>0.1</v>
      </c>
      <c r="B133">
        <v>3.3000000000000002E-2</v>
      </c>
      <c r="C133">
        <v>6.0999999999999999E-2</v>
      </c>
      <c r="D133">
        <v>7.0999999999999994E-2</v>
      </c>
      <c r="E133">
        <v>7.0000000000000007E-2</v>
      </c>
      <c r="F133">
        <v>6.0999999999999999E-2</v>
      </c>
      <c r="G133">
        <v>3.9E-2</v>
      </c>
      <c r="H133">
        <v>3.7999999999999999E-2</v>
      </c>
      <c r="I133">
        <v>2.8000000000000001E-2</v>
      </c>
      <c r="J133">
        <v>2.3E-2</v>
      </c>
      <c r="K133">
        <v>0.77200000000000002</v>
      </c>
      <c r="L133">
        <f>2/$J$131/K133/10^9</f>
        <v>1.1263798152737103</v>
      </c>
    </row>
    <row r="134" spans="1:12" x14ac:dyDescent="0.3">
      <c r="A134">
        <v>0.3</v>
      </c>
      <c r="B134">
        <v>0.106</v>
      </c>
      <c r="C134">
        <v>0.14000000000000001</v>
      </c>
      <c r="D134">
        <v>0.114</v>
      </c>
      <c r="E134">
        <v>9.5000000000000001E-2</v>
      </c>
      <c r="F134">
        <v>8.3000000000000004E-2</v>
      </c>
      <c r="G134">
        <v>5.1999999999999998E-2</v>
      </c>
      <c r="H134">
        <v>5.0999999999999997E-2</v>
      </c>
      <c r="I134">
        <v>3.5000000000000003E-2</v>
      </c>
      <c r="J134">
        <v>2.9000000000000001E-2</v>
      </c>
      <c r="K134">
        <v>1.2766</v>
      </c>
      <c r="L134">
        <f t="shared" ref="L134:L137" si="38">2/$J$131/K134/10^9</f>
        <v>0.6811571497660226</v>
      </c>
    </row>
    <row r="135" spans="1:12" x14ac:dyDescent="0.3">
      <c r="A135">
        <v>0.5</v>
      </c>
      <c r="B135">
        <v>0.16800000000000001</v>
      </c>
      <c r="C135">
        <v>0.17799999999999999</v>
      </c>
      <c r="D135">
        <v>0.121</v>
      </c>
      <c r="E135">
        <v>9.2999999999999999E-2</v>
      </c>
      <c r="F135">
        <v>8.3000000000000004E-2</v>
      </c>
      <c r="G135">
        <v>4.9000000000000002E-2</v>
      </c>
      <c r="H135">
        <v>4.8000000000000001E-2</v>
      </c>
      <c r="I135">
        <v>0.04</v>
      </c>
      <c r="J135">
        <v>3.2000000000000001E-2</v>
      </c>
      <c r="K135">
        <v>1.4696</v>
      </c>
      <c r="L135">
        <f t="shared" si="38"/>
        <v>0.59170197155096926</v>
      </c>
    </row>
    <row r="136" spans="1:12" x14ac:dyDescent="0.3">
      <c r="A136">
        <v>0.7</v>
      </c>
      <c r="B136">
        <v>0.24199999999999999</v>
      </c>
      <c r="C136">
        <v>0.21299999999999999</v>
      </c>
      <c r="D136">
        <v>0.13900000000000001</v>
      </c>
      <c r="E136">
        <v>0.10199999999999999</v>
      </c>
      <c r="F136">
        <v>8.6999999999999994E-2</v>
      </c>
      <c r="G136">
        <v>5.6000000000000001E-2</v>
      </c>
      <c r="H136">
        <v>5.3999999999999999E-2</v>
      </c>
      <c r="I136">
        <v>3.9E-2</v>
      </c>
      <c r="J136">
        <v>0.03</v>
      </c>
      <c r="K136">
        <v>1.7010000000000001</v>
      </c>
      <c r="L136">
        <f t="shared" si="38"/>
        <v>0.51120824067683968</v>
      </c>
    </row>
    <row r="137" spans="1:12" x14ac:dyDescent="0.3">
      <c r="A137">
        <v>0.9</v>
      </c>
      <c r="B137">
        <v>0.308</v>
      </c>
      <c r="C137">
        <v>0.27</v>
      </c>
      <c r="D137">
        <v>0.17100000000000001</v>
      </c>
      <c r="E137">
        <v>0.11600000000000001</v>
      </c>
      <c r="F137">
        <v>0.10100000000000001</v>
      </c>
      <c r="G137">
        <v>6.4000000000000001E-2</v>
      </c>
      <c r="H137">
        <v>5.8999999999999997E-2</v>
      </c>
      <c r="I137">
        <v>4.1000000000000002E-2</v>
      </c>
      <c r="J137">
        <v>3.2000000000000001E-2</v>
      </c>
      <c r="K137">
        <v>1.9402999999999999</v>
      </c>
      <c r="L137">
        <f t="shared" si="38"/>
        <v>0.4481601903784489</v>
      </c>
    </row>
    <row r="140" spans="1:12" x14ac:dyDescent="0.3">
      <c r="A140" t="s">
        <v>61</v>
      </c>
      <c r="B140" t="s">
        <v>64</v>
      </c>
      <c r="G140" t="s">
        <v>49</v>
      </c>
      <c r="H140">
        <f>27*(0.25+0.75)*14*0.18+(0.42+0.51)*3*64*0.18
+37*(0.25+0.75)*7*0.18</f>
        <v>146.80079999999998</v>
      </c>
    </row>
    <row r="141" spans="1:12" x14ac:dyDescent="0.3">
      <c r="A141" t="s">
        <v>24</v>
      </c>
      <c r="B141" t="s">
        <v>25</v>
      </c>
      <c r="C141" t="s">
        <v>48</v>
      </c>
      <c r="G141" t="s">
        <v>16</v>
      </c>
      <c r="H141">
        <f>2/H140/J141*10^6</f>
        <v>4697897916181.6104</v>
      </c>
      <c r="I141" t="s">
        <v>41</v>
      </c>
      <c r="J141">
        <v>2.8999999999999999E-9</v>
      </c>
    </row>
    <row r="142" spans="1:12" x14ac:dyDescent="0.3">
      <c r="A142" t="s">
        <v>27</v>
      </c>
      <c r="B142" t="s">
        <v>29</v>
      </c>
      <c r="C142" t="s">
        <v>31</v>
      </c>
      <c r="D142" t="s">
        <v>33</v>
      </c>
      <c r="E142" t="s">
        <v>35</v>
      </c>
      <c r="F142" t="s">
        <v>36</v>
      </c>
      <c r="G142" t="s">
        <v>37</v>
      </c>
      <c r="H142" t="s">
        <v>38</v>
      </c>
      <c r="I142" t="s">
        <v>62</v>
      </c>
      <c r="J142" t="s">
        <v>63</v>
      </c>
      <c r="K142" t="s">
        <v>39</v>
      </c>
      <c r="L142" t="s">
        <v>43</v>
      </c>
    </row>
    <row r="143" spans="1:12" x14ac:dyDescent="0.3">
      <c r="A143">
        <v>0.1</v>
      </c>
      <c r="B143">
        <v>8.2000000000000003E-2</v>
      </c>
      <c r="C143">
        <v>8.5999999999999993E-2</v>
      </c>
      <c r="D143">
        <v>0.113</v>
      </c>
      <c r="E143">
        <v>5.0999999999999997E-2</v>
      </c>
      <c r="F143">
        <v>0.10299999999999999</v>
      </c>
      <c r="G143">
        <v>2.7E-2</v>
      </c>
      <c r="H143">
        <v>5.3999999999999999E-2</v>
      </c>
      <c r="I143">
        <v>2.1999999999999999E-2</v>
      </c>
      <c r="J143">
        <v>2.7E-2</v>
      </c>
      <c r="K143">
        <v>1.0271999999999999</v>
      </c>
      <c r="L143">
        <f>2/$J$131/K143/10^9</f>
        <v>0.84653934714885559</v>
      </c>
    </row>
    <row r="144" spans="1:12" x14ac:dyDescent="0.3">
      <c r="A144">
        <v>0.3</v>
      </c>
      <c r="B144">
        <v>0.16</v>
      </c>
      <c r="C144">
        <v>0.105</v>
      </c>
      <c r="D144">
        <v>0.183</v>
      </c>
      <c r="E144">
        <v>6.4000000000000001E-2</v>
      </c>
      <c r="F144">
        <v>0.14099999999999999</v>
      </c>
      <c r="G144">
        <v>3.2000000000000001E-2</v>
      </c>
      <c r="H144">
        <v>6.7000000000000004E-2</v>
      </c>
      <c r="I144">
        <v>2.5000000000000001E-2</v>
      </c>
      <c r="J144">
        <v>3.2000000000000001E-2</v>
      </c>
      <c r="K144">
        <v>1.4626999999999999</v>
      </c>
      <c r="L144">
        <f t="shared" ref="L144:L147" si="39">2/$J$131/K144/10^9</f>
        <v>0.59449320940131567</v>
      </c>
    </row>
    <row r="145" spans="1:12" x14ac:dyDescent="0.3">
      <c r="A145">
        <v>0.5</v>
      </c>
      <c r="B145">
        <v>0.224</v>
      </c>
      <c r="C145">
        <v>0.10100000000000001</v>
      </c>
      <c r="D145">
        <v>0.21199999999999999</v>
      </c>
      <c r="E145">
        <v>6.0999999999999999E-2</v>
      </c>
      <c r="F145">
        <v>0.14199999999999999</v>
      </c>
      <c r="G145">
        <v>2.7E-2</v>
      </c>
      <c r="H145">
        <v>6.4000000000000001E-2</v>
      </c>
      <c r="I145">
        <v>2.3E-2</v>
      </c>
      <c r="J145">
        <v>2.9000000000000001E-2</v>
      </c>
      <c r="K145">
        <v>1.591</v>
      </c>
      <c r="L145">
        <f t="shared" si="39"/>
        <v>0.54655261935342825</v>
      </c>
    </row>
    <row r="146" spans="1:12" x14ac:dyDescent="0.3">
      <c r="A146">
        <v>0.7</v>
      </c>
      <c r="B146">
        <v>0.26500000000000001</v>
      </c>
      <c r="C146">
        <v>7.4999999999999997E-2</v>
      </c>
      <c r="D146">
        <v>0.223</v>
      </c>
      <c r="E146">
        <v>6.2E-2</v>
      </c>
      <c r="F146">
        <v>0.152</v>
      </c>
      <c r="G146">
        <v>3.3000000000000002E-2</v>
      </c>
      <c r="H146">
        <v>7.0999999999999994E-2</v>
      </c>
      <c r="I146">
        <v>0.02</v>
      </c>
      <c r="J146">
        <v>2.8000000000000001E-2</v>
      </c>
      <c r="K146">
        <v>1.6194999999999999</v>
      </c>
      <c r="L146">
        <f t="shared" si="39"/>
        <v>0.53693437319623616</v>
      </c>
    </row>
    <row r="147" spans="1:12" x14ac:dyDescent="0.3">
      <c r="A147">
        <v>0.9</v>
      </c>
      <c r="B147">
        <v>0.29099999999999998</v>
      </c>
      <c r="C147">
        <v>2.8000000000000001E-2</v>
      </c>
      <c r="D147">
        <v>0.23</v>
      </c>
      <c r="E147">
        <v>5.5E-2</v>
      </c>
      <c r="F147">
        <v>0.14299999999999999</v>
      </c>
      <c r="G147">
        <v>6.6000000000000003E-2</v>
      </c>
      <c r="H147">
        <v>2.3E-2</v>
      </c>
      <c r="I147">
        <v>2.4E-2</v>
      </c>
      <c r="J147">
        <v>2.4E-2</v>
      </c>
      <c r="K147">
        <v>1.6032</v>
      </c>
      <c r="L147">
        <f>2/$J$131/K147/10^9</f>
        <v>0.54239347392172177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2024-12-22T10:24:31Z</dcterms:modified>
</cp:coreProperties>
</file>