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  <sheet name="table S" sheetId="7" r:id="rId2"/>
    <sheet name="Sheet2" sheetId="2" r:id="rId3"/>
    <sheet name="Sheet3" sheetId="4" r:id="rId4"/>
    <sheet name="Sheet4" sheetId="5" r:id="rId5"/>
    <sheet name="Sheet5" sheetId="6" r:id="rId6"/>
    <sheet name="model compare" sheetId="8" r:id="rId7"/>
    <sheet name="-ir " sheetId="9" r:id="rId8"/>
    <sheet name="Sheet7" sheetId="10" r:id="rId9"/>
  </sheets>
  <definedNames>
    <definedName name="_xlnm._FilterDatabase" localSheetId="0" hidden="1">Sheet1!$A$1:$BU$531</definedName>
    <definedName name="_xlnm._FilterDatabase" localSheetId="2" hidden="1">Sheet2!$A$1:$AJ$181</definedName>
  </definedNames>
  <calcPr calcId="144525"/>
</workbook>
</file>

<file path=xl/sharedStrings.xml><?xml version="1.0" encoding="utf-8"?>
<sst xmlns="http://schemas.openxmlformats.org/spreadsheetml/2006/main" count="3838" uniqueCount="843">
  <si>
    <t>题目</t>
  </si>
  <si>
    <t>备注</t>
  </si>
  <si>
    <t>纬度</t>
  </si>
  <si>
    <t>经度</t>
  </si>
  <si>
    <t>Fibre/line</t>
  </si>
  <si>
    <t>Film/sheet</t>
  </si>
  <si>
    <t>Fragments</t>
  </si>
  <si>
    <t>Other</t>
  </si>
  <si>
    <r>
      <rPr>
        <sz val="12"/>
        <color theme="1"/>
        <rFont val="宋体"/>
        <charset val="134"/>
      </rPr>
      <t>国家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地区</t>
    </r>
  </si>
  <si>
    <t>blue</t>
  </si>
  <si>
    <t>yellow/brown</t>
  </si>
  <si>
    <t>white</t>
  </si>
  <si>
    <t>transparent</t>
  </si>
  <si>
    <t>red/pink</t>
  </si>
  <si>
    <t>green</t>
  </si>
  <si>
    <t>black/grey</t>
  </si>
  <si>
    <t>other2</t>
  </si>
  <si>
    <t>PP</t>
  </si>
  <si>
    <t>PE</t>
  </si>
  <si>
    <t>PS</t>
  </si>
  <si>
    <t>PVC</t>
  </si>
  <si>
    <t>PET</t>
  </si>
  <si>
    <r>
      <rPr>
        <sz val="12"/>
        <color theme="1"/>
        <rFont val="Times New Roman"/>
        <charset val="134"/>
      </rPr>
      <t>Polyester</t>
    </r>
    <r>
      <rPr>
        <sz val="12"/>
        <color theme="1"/>
        <rFont val="宋体"/>
        <charset val="134"/>
      </rPr>
      <t>聚酯</t>
    </r>
  </si>
  <si>
    <t>PTFE</t>
  </si>
  <si>
    <t>acrylic</t>
  </si>
  <si>
    <t>Nylon</t>
  </si>
  <si>
    <t>PMMA</t>
  </si>
  <si>
    <t>other3</t>
  </si>
  <si>
    <t>环境类型</t>
  </si>
  <si>
    <t>平均采样深度</t>
  </si>
  <si>
    <t>最大采样深度</t>
  </si>
  <si>
    <t>采样信息</t>
  </si>
  <si>
    <r>
      <rPr>
        <sz val="12"/>
        <color theme="1"/>
        <rFont val="Times New Roman"/>
        <charset val="134"/>
      </rPr>
      <t>MP</t>
    </r>
    <r>
      <rPr>
        <sz val="12"/>
        <color theme="1"/>
        <rFont val="宋体"/>
        <charset val="134"/>
      </rPr>
      <t>浓度</t>
    </r>
  </si>
  <si>
    <t>采样时间</t>
  </si>
  <si>
    <t>&lt;1 rd(mm, %)</t>
  </si>
  <si>
    <r>
      <rPr>
        <sz val="12"/>
        <color theme="1"/>
        <rFont val="Times New Roman"/>
        <charset val="134"/>
      </rPr>
      <t xml:space="preserve">1-5 </t>
    </r>
    <r>
      <rPr>
        <sz val="12"/>
        <color theme="1"/>
        <rFont val="宋体"/>
        <charset val="134"/>
      </rPr>
      <t>粒径</t>
    </r>
    <r>
      <rPr>
        <sz val="12"/>
        <color theme="1"/>
        <rFont val="Times New Roman"/>
        <charset val="134"/>
      </rPr>
      <t>(mm, %)</t>
    </r>
  </si>
  <si>
    <t>类型序号</t>
  </si>
  <si>
    <t>CIave</t>
  </si>
  <si>
    <t>CIhar</t>
  </si>
  <si>
    <t>CIgeo</t>
  </si>
  <si>
    <t>HIave</t>
  </si>
  <si>
    <t>HIhar</t>
  </si>
  <si>
    <t>HIgeo</t>
  </si>
  <si>
    <t>FIave</t>
  </si>
  <si>
    <t>FIhar</t>
  </si>
  <si>
    <t>FIgeo</t>
  </si>
  <si>
    <r>
      <rPr>
        <sz val="12"/>
        <color theme="1"/>
        <rFont val="宋体"/>
        <charset val="134"/>
      </rPr>
      <t>接触角</t>
    </r>
    <r>
      <rPr>
        <sz val="12"/>
        <color theme="1"/>
        <rFont val="Times New Roman"/>
        <charset val="134"/>
      </rPr>
      <t>(°)</t>
    </r>
  </si>
  <si>
    <r>
      <rPr>
        <sz val="12"/>
        <color theme="1"/>
        <rFont val="宋体"/>
        <charset val="134"/>
      </rPr>
      <t>元素</t>
    </r>
    <r>
      <rPr>
        <sz val="12"/>
        <color theme="1"/>
        <rFont val="Times New Roman"/>
        <charset val="134"/>
      </rPr>
      <t>(μg/g)</t>
    </r>
  </si>
  <si>
    <t>C</t>
  </si>
  <si>
    <t>O</t>
  </si>
  <si>
    <t>Al</t>
  </si>
  <si>
    <t>Si</t>
  </si>
  <si>
    <t>Fe</t>
  </si>
  <si>
    <t>Ni</t>
  </si>
  <si>
    <t>Cd</t>
  </si>
  <si>
    <t>Pb</t>
  </si>
  <si>
    <t>Cu</t>
  </si>
  <si>
    <t>Zn</t>
  </si>
  <si>
    <t>Ti</t>
  </si>
  <si>
    <t>other</t>
  </si>
  <si>
    <t>Occurrence, distribution, and characterization of suspended microplastics in a highly impacted estuarine wetland in Argentina</t>
  </si>
  <si>
    <t>39°40′ S</t>
  </si>
  <si>
    <t>62°30′ W</t>
  </si>
  <si>
    <t>SA</t>
  </si>
  <si>
    <t>Argentina</t>
  </si>
  <si>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河流</t>
    </r>
  </si>
  <si>
    <t>cm</t>
  </si>
  <si>
    <t>n/m3</t>
  </si>
  <si>
    <t>Microplastics Occurrence in Surface Waters and Sediments in Five River Mouths of Manila Bay</t>
  </si>
  <si>
    <t>Meycauayan River</t>
  </si>
  <si>
    <t>14.64984° N</t>
  </si>
  <si>
    <t>120.94866° E</t>
  </si>
  <si>
    <t>AS</t>
  </si>
  <si>
    <t>Philippines</t>
  </si>
  <si>
    <t>Parañaque River</t>
  </si>
  <si>
    <t>14.59371° N</t>
  </si>
  <si>
    <t>120.95707° E</t>
  </si>
  <si>
    <t>Pasig River</t>
  </si>
  <si>
    <t>14.50232° N</t>
  </si>
  <si>
    <t>120.98931° E</t>
  </si>
  <si>
    <t>Tullahan River</t>
  </si>
  <si>
    <t>14.40829° N</t>
  </si>
  <si>
    <t>120.84619° E</t>
  </si>
  <si>
    <t>Cañas River</t>
  </si>
  <si>
    <t>14.74835° N</t>
  </si>
  <si>
    <t>120.91051° E</t>
  </si>
  <si>
    <t>Microplastics in Sediment Cores from Asia and Africa as Indicators of Temporal Trends in Plastic Pollution</t>
  </si>
  <si>
    <t>缺粒径比例</t>
  </si>
  <si>
    <t>35°35'54' N</t>
  </si>
  <si>
    <t>139°44'52.9'' E</t>
  </si>
  <si>
    <t>Japan</t>
  </si>
  <si>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河流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运河</t>
    </r>
  </si>
  <si>
    <t>n/m2</t>
  </si>
  <si>
    <t>Microplastics in freshwater and wild fishes from Lijiang River in Guangxi, Southwest China</t>
  </si>
  <si>
    <t>S2</t>
  </si>
  <si>
    <t>25°18'59.36" N</t>
  </si>
  <si>
    <t>110°19'1.57" E</t>
  </si>
  <si>
    <t>China</t>
  </si>
  <si>
    <t>淡水 河流</t>
  </si>
  <si>
    <t>S3</t>
  </si>
  <si>
    <t>25°17'48.78" N</t>
  </si>
  <si>
    <t>110°17'54.03" E</t>
  </si>
  <si>
    <t>S4</t>
  </si>
  <si>
    <t>25°15'28.40" N</t>
  </si>
  <si>
    <t>110°17'56.38" E</t>
  </si>
  <si>
    <t>S5</t>
  </si>
  <si>
    <t>25°15'43.94" N</t>
  </si>
  <si>
    <t>110°17'15.10" E</t>
  </si>
  <si>
    <t>S6</t>
  </si>
  <si>
    <t>25°15'2.34" N</t>
  </si>
  <si>
    <t>110°17'19.56" E</t>
  </si>
  <si>
    <t>S7</t>
  </si>
  <si>
    <t>25°14'52.29" N</t>
  </si>
  <si>
    <t>110°17'51.25" E</t>
  </si>
  <si>
    <t>S8</t>
  </si>
  <si>
    <t>25°14'35.33" N</t>
  </si>
  <si>
    <t>110°18'13.24" E</t>
  </si>
  <si>
    <t>S9</t>
  </si>
  <si>
    <t>25°14'19.82" N</t>
  </si>
  <si>
    <t>110°18'23.53" E</t>
  </si>
  <si>
    <t>S10</t>
  </si>
  <si>
    <t>25°12'6.74" N</t>
  </si>
  <si>
    <t>110°21'3.25" E</t>
  </si>
  <si>
    <t>S11</t>
  </si>
  <si>
    <t>25°10'35.79" N</t>
  </si>
  <si>
    <t>110°24'20.01" E</t>
  </si>
  <si>
    <t>S12</t>
  </si>
  <si>
    <t>25°9'20.08" N</t>
  </si>
  <si>
    <t>110°25'36.97" E</t>
  </si>
  <si>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航运 河流</t>
    </r>
  </si>
  <si>
    <t>S13</t>
  </si>
  <si>
    <t>25°3'16.00" N</t>
  </si>
  <si>
    <t>110°26'48.37" E</t>
  </si>
  <si>
    <t>S1</t>
  </si>
  <si>
    <t>25°21'25.06" N</t>
  </si>
  <si>
    <t>110°19'46.63" E</t>
  </si>
  <si>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保护区 河流</t>
    </r>
  </si>
  <si>
    <t>Microplastic abundance, distribution and composition in the Pearl River along Guangzhou city and Pearl River estuary, China</t>
  </si>
  <si>
    <t>23°6'32" N</t>
  </si>
  <si>
    <t>113°13'35" E</t>
  </si>
  <si>
    <t>23°4'55" N</t>
  </si>
  <si>
    <t>113°4'47" E</t>
  </si>
  <si>
    <t>23°3'28" N</t>
  </si>
  <si>
    <t>113°17'12" E</t>
  </si>
  <si>
    <t>S16</t>
  </si>
  <si>
    <t>23°5'13" N</t>
  </si>
  <si>
    <t>113°25'50" E</t>
  </si>
  <si>
    <t>P1</t>
  </si>
  <si>
    <t>22°44'40" N</t>
  </si>
  <si>
    <t>113°37'34" E</t>
  </si>
  <si>
    <t>23°16'44" N</t>
  </si>
  <si>
    <t>113°14'60" E</t>
  </si>
  <si>
    <t>Comparison of micropalstic pollution in different water bodies from urban creeks to coastal waters</t>
  </si>
  <si>
    <t>Suzhou River</t>
  </si>
  <si>
    <t>31.25077778° N</t>
  </si>
  <si>
    <t>121.3088889° E</t>
  </si>
  <si>
    <t>Huangpu River</t>
  </si>
  <si>
    <t>31.18875° N</t>
  </si>
  <si>
    <t>121.49375° E</t>
  </si>
  <si>
    <t>Yangtze Estuary</t>
  </si>
  <si>
    <t>31.41° N</t>
  </si>
  <si>
    <t>121.5594286° E</t>
  </si>
  <si>
    <t>Shanghai creeks</t>
  </si>
  <si>
    <t>31.1902° N</t>
  </si>
  <si>
    <t>121.382° E</t>
  </si>
  <si>
    <t>地表水</t>
  </si>
  <si>
    <t>Beach macro-litter monitoring and floating microplastic in a coastal area of Indonesia</t>
  </si>
  <si>
    <t>MT-3</t>
  </si>
  <si>
    <t>7° 44′ 57.03″</t>
  </si>
  <si>
    <t>109° 1′ 57.03″</t>
  </si>
  <si>
    <t>Indonesia</t>
  </si>
  <si>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旅游点</t>
    </r>
  </si>
  <si>
    <t>35</t>
  </si>
  <si>
    <t>Holistic assessment of microplastics in various coastal environmental matrices, southwest coast of India</t>
  </si>
  <si>
    <t>8.86322° N</t>
  </si>
  <si>
    <t>74.2066° E</t>
  </si>
  <si>
    <t>India</t>
  </si>
  <si>
    <r>
      <rPr>
        <sz val="12"/>
        <color theme="1"/>
        <rFont val="宋体"/>
        <charset val="134"/>
      </rPr>
      <t>渔业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海水</t>
    </r>
  </si>
  <si>
    <t>4</t>
  </si>
  <si>
    <t>m</t>
  </si>
  <si>
    <t>9.31231° N</t>
  </si>
  <si>
    <t>74.2029° E</t>
  </si>
  <si>
    <t>9.48315° N</t>
  </si>
  <si>
    <t>74.202° E</t>
  </si>
  <si>
    <t>C1</t>
  </si>
  <si>
    <t>9.86711° N</t>
  </si>
  <si>
    <t>74.2012° E</t>
  </si>
  <si>
    <t>C2</t>
  </si>
  <si>
    <t>9.98202° N</t>
  </si>
  <si>
    <t>74.2005° E</t>
  </si>
  <si>
    <t>C4</t>
  </si>
  <si>
    <t>10.4205° N</t>
  </si>
  <si>
    <t>74.198° E</t>
  </si>
  <si>
    <t>C5</t>
  </si>
  <si>
    <t>10.5626° N</t>
  </si>
  <si>
    <t>74.1967° E</t>
  </si>
  <si>
    <t>N2</t>
  </si>
  <si>
    <t>11.0509° N</t>
  </si>
  <si>
    <t>74.1941° E</t>
  </si>
  <si>
    <t>N3</t>
  </si>
  <si>
    <t>11.2475° N</t>
  </si>
  <si>
    <t>74.1928° E</t>
  </si>
  <si>
    <t>N6</t>
  </si>
  <si>
    <t>11.857° N</t>
  </si>
  <si>
    <t>74.1857° E</t>
  </si>
  <si>
    <t>N7</t>
  </si>
  <si>
    <t>12.2108° N</t>
  </si>
  <si>
    <t>74.1818° E</t>
  </si>
  <si>
    <t>N8</t>
  </si>
  <si>
    <t>12.3212° N</t>
  </si>
  <si>
    <t>74.1811° E</t>
  </si>
  <si>
    <t>N9</t>
  </si>
  <si>
    <t>12.7295° N</t>
  </si>
  <si>
    <t>74.1777° E</t>
  </si>
  <si>
    <t>East China Sea</t>
  </si>
  <si>
    <t>31.616° N</t>
  </si>
  <si>
    <t>123.4538° E</t>
  </si>
  <si>
    <t>海水</t>
  </si>
  <si>
    <t>8.37472° N</t>
  </si>
  <si>
    <t>74.2129° E</t>
  </si>
  <si>
    <t>A First Survey on the Abundance of Plastics Fragments and Particles on Two Sandy Beaches in Kuching, Sarawak, Malaysia</t>
  </si>
  <si>
    <t>1°43.164’ N</t>
  </si>
  <si>
    <t>110°19.165’ E</t>
  </si>
  <si>
    <t>Malaysia</t>
  </si>
  <si>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沉积物</t>
    </r>
  </si>
  <si>
    <t>Microplastics in the surface sediments from the Beijiang River littoral zone: Composition, abundance, surface textures and interaction with heavy metals</t>
  </si>
  <si>
    <t>23°49′ N</t>
  </si>
  <si>
    <t>113°16′ E</t>
  </si>
  <si>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沉积物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顶层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污水出口</t>
    </r>
  </si>
  <si>
    <t>1°42.191’ N</t>
  </si>
  <si>
    <t>110°11.635’ E</t>
  </si>
  <si>
    <t>n/kg</t>
  </si>
  <si>
    <r>
      <rPr>
        <sz val="12"/>
        <color theme="1"/>
        <rFont val="宋体"/>
        <charset val="134"/>
      </rPr>
      <t>文中还有沉积物重金属数据，</t>
    </r>
    <r>
      <rPr>
        <sz val="12"/>
        <color theme="1"/>
        <rFont val="Times New Roman"/>
        <charset val="134"/>
      </rPr>
      <t>EDS</t>
    </r>
    <r>
      <rPr>
        <sz val="12"/>
        <color theme="1"/>
        <rFont val="宋体"/>
        <charset val="134"/>
      </rPr>
      <t>不可用</t>
    </r>
  </si>
  <si>
    <t>Quantification of microplastic in Red Hills Lake of Chennai city, Tamil Nadu, India</t>
  </si>
  <si>
    <t>13°10′00″ N</t>
  </si>
  <si>
    <t>80°10′17.5″ E</t>
  </si>
  <si>
    <t>NA</t>
  </si>
  <si>
    <t>Red Hills Lake</t>
  </si>
  <si>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沉积物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污水出口</t>
    </r>
  </si>
  <si>
    <t>水中</t>
  </si>
  <si>
    <t>8.30965° N</t>
  </si>
  <si>
    <t>74.2145° E</t>
  </si>
  <si>
    <r>
      <rPr>
        <sz val="12"/>
        <color theme="1"/>
        <rFont val="宋体"/>
        <charset val="134"/>
      </rPr>
      <t>海水 渔业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沉积物</t>
    </r>
  </si>
  <si>
    <t>5</t>
  </si>
  <si>
    <t>8.50024° N</t>
  </si>
  <si>
    <t>74.2115° E</t>
  </si>
  <si>
    <t>8.7271° N</t>
  </si>
  <si>
    <t>74.2085° E</t>
  </si>
  <si>
    <t>9.11574° N</t>
  </si>
  <si>
    <t>74.2044° E</t>
  </si>
  <si>
    <t>C3</t>
  </si>
  <si>
    <t>10.1786° N</t>
  </si>
  <si>
    <t>74.1993° E</t>
  </si>
  <si>
    <t>N1</t>
  </si>
  <si>
    <t>10.7834° N</t>
  </si>
  <si>
    <t>74.1952° E</t>
  </si>
  <si>
    <t>N4</t>
  </si>
  <si>
    <t>11.3881° N</t>
  </si>
  <si>
    <t>74.1918° E</t>
  </si>
  <si>
    <t>N5</t>
  </si>
  <si>
    <t>11.686° N</t>
  </si>
  <si>
    <t>74.1888° E</t>
  </si>
  <si>
    <t>Microplastics distribution and contamination from the Cochin coastal zone, India</t>
  </si>
  <si>
    <t>B8</t>
  </si>
  <si>
    <t>10.010559° N</t>
  </si>
  <si>
    <t>76.215626° E</t>
  </si>
  <si>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沉积物</t>
    </r>
  </si>
  <si>
    <t>B9</t>
  </si>
  <si>
    <t>10.109757° N</t>
  </si>
  <si>
    <t>76.186904° E</t>
  </si>
  <si>
    <t>B10</t>
  </si>
  <si>
    <t>10.13944° N</t>
  </si>
  <si>
    <t>76.179012° E</t>
  </si>
  <si>
    <t>B11</t>
  </si>
  <si>
    <t>10.176744° N</t>
  </si>
  <si>
    <t>76.164929° E</t>
  </si>
  <si>
    <t>B12</t>
  </si>
  <si>
    <t>9.963761° N</t>
  </si>
  <si>
    <t>76.237469° E</t>
  </si>
  <si>
    <t>B7</t>
  </si>
  <si>
    <t>9.972737° N</t>
  </si>
  <si>
    <t>76.24061° E</t>
  </si>
  <si>
    <t>Effects of spatial and seasonal factors on the characteristics and carbonyl index of (micro)plastics in a sandy beach in Aveiro, Portugal</t>
  </si>
  <si>
    <t>40.619327°N</t>
  </si>
  <si>
    <t>8.752923° W</t>
  </si>
  <si>
    <t>EU</t>
  </si>
  <si>
    <t>Portugal</t>
  </si>
  <si>
    <r>
      <rPr>
        <sz val="12"/>
        <color theme="1"/>
        <rFont val="Times New Roman"/>
        <charset val="134"/>
      </rPr>
      <t>Abundance and distribution of microplastics in the surface sediments from the northern Bering and Chukchi Seas</t>
    </r>
    <r>
      <rPr>
        <sz val="12"/>
        <color theme="1"/>
        <rFont val="Segoe UI Symbol"/>
        <charset val="134"/>
      </rPr>
      <t>☆</t>
    </r>
  </si>
  <si>
    <t>B15</t>
  </si>
  <si>
    <t>61.57° N</t>
  </si>
  <si>
    <t>176.41° W</t>
  </si>
  <si>
    <t>USA/Russia</t>
  </si>
  <si>
    <t>subarctic region</t>
  </si>
  <si>
    <t>B17</t>
  </si>
  <si>
    <t>63.09° N</t>
  </si>
  <si>
    <t>173.87° W</t>
  </si>
  <si>
    <t>R01</t>
  </si>
  <si>
    <t>66.17° N</t>
  </si>
  <si>
    <t>168.88° W</t>
  </si>
  <si>
    <t>R06</t>
  </si>
  <si>
    <t>69.55° N</t>
  </si>
  <si>
    <t>168.82° W</t>
  </si>
  <si>
    <t>arctic region</t>
  </si>
  <si>
    <t>R08</t>
  </si>
  <si>
    <t>71.18° N</t>
  </si>
  <si>
    <t>168.9° W</t>
  </si>
  <si>
    <t>R11</t>
  </si>
  <si>
    <t>73.76° N</t>
  </si>
  <si>
    <t>168.91° W</t>
  </si>
  <si>
    <t>Low incidence of microplastic contaminants in Pacific oysters (Crassostrea gigas Thunberg) from the Salish Sea, USA</t>
  </si>
  <si>
    <t>Sequim Bay</t>
  </si>
  <si>
    <t>48° 2′ 26″ N</t>
  </si>
  <si>
    <t>123° 2′ 6″ W</t>
  </si>
  <si>
    <t>USA</t>
  </si>
  <si>
    <r>
      <rPr>
        <sz val="12"/>
        <color theme="1"/>
        <rFont val="宋体"/>
        <charset val="134"/>
      </rPr>
      <t>生物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贝类</t>
    </r>
    <r>
      <rPr>
        <sz val="12"/>
        <color theme="1"/>
        <rFont val="Times New Roman"/>
        <charset val="134"/>
      </rPr>
      <t xml:space="preserve"> gigas </t>
    </r>
    <r>
      <rPr>
        <sz val="12"/>
        <color theme="1"/>
        <rFont val="宋体"/>
        <charset val="134"/>
      </rPr>
      <t>污水出口</t>
    </r>
  </si>
  <si>
    <t>n/org</t>
  </si>
  <si>
    <t>Samish Bay</t>
  </si>
  <si>
    <t>48° 35′ 23″ N</t>
  </si>
  <si>
    <t>122° 30′ 7″ W</t>
  </si>
  <si>
    <t>Heritage CP</t>
  </si>
  <si>
    <t>47° 50′ 24″ N</t>
  </si>
  <si>
    <t>122° 35′ 16″ W</t>
  </si>
  <si>
    <t>Illahee SP</t>
  </si>
  <si>
    <t>47° 35′ 48″ N</t>
  </si>
  <si>
    <t>122° 35′ 57″ W</t>
  </si>
  <si>
    <t>Jacoby SP</t>
  </si>
  <si>
    <t>47° 52′ 7″ N</t>
  </si>
  <si>
    <t>122° 38′ 12″ W</t>
  </si>
  <si>
    <t>Mystery Bay SP</t>
  </si>
  <si>
    <t>48° 3′ 34″ N</t>
  </si>
  <si>
    <t>122° 41′ 50″ W</t>
  </si>
  <si>
    <t>Kopachuck SP</t>
  </si>
  <si>
    <t>47° 18′ 31″ N</t>
  </si>
  <si>
    <t>122° 41′ 16″ W</t>
  </si>
  <si>
    <t>North Bay</t>
  </si>
  <si>
    <t>47° 23′ 25″ N</t>
  </si>
  <si>
    <t>122° 48′ 51″ W</t>
  </si>
  <si>
    <t>Oakland Bay</t>
  </si>
  <si>
    <t>47° 13′ 29″ N</t>
  </si>
  <si>
    <t>123° 4′ 8″ W</t>
  </si>
  <si>
    <t>Penrose Point SP</t>
  </si>
  <si>
    <t>47° 15′ 32″ N</t>
  </si>
  <si>
    <t>122° 44′ 54″ W</t>
  </si>
  <si>
    <t>Microplastics in mussels and fish from the Northern Ionian Sea</t>
  </si>
  <si>
    <t>39.30° N</t>
  </si>
  <si>
    <t>20° E</t>
  </si>
  <si>
    <t>Northern Ionian Sea</t>
  </si>
  <si>
    <t>生物 海水 鱼类</t>
  </si>
  <si>
    <t>AF</t>
  </si>
  <si>
    <t>生物 海水 贝类</t>
  </si>
  <si>
    <t>fish</t>
  </si>
  <si>
    <r>
      <rPr>
        <sz val="12"/>
        <color theme="1"/>
        <rFont val="宋体"/>
        <charset val="134"/>
      </rPr>
      <t>生物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鱼类</t>
    </r>
  </si>
  <si>
    <t>Chemical identification of microplastics ingested by Red Phalaropes (Phalaropus fulicarius) using Fourier Transform Infrared spectroscopy</t>
  </si>
  <si>
    <t>Canada</t>
  </si>
  <si>
    <r>
      <rPr>
        <sz val="12"/>
        <color theme="1"/>
        <rFont val="宋体"/>
        <charset val="134"/>
      </rPr>
      <t>生物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海鸟</t>
    </r>
  </si>
  <si>
    <r>
      <rPr>
        <sz val="12"/>
        <color theme="1"/>
        <rFont val="Times New Roman"/>
        <charset val="134"/>
      </rPr>
      <t>The sea anemone Bunodosoma cangicum as a potential biomonitor for microplastics contamination on the Brazilian Amazon coast</t>
    </r>
    <r>
      <rPr>
        <sz val="12"/>
        <color theme="1"/>
        <rFont val="Segoe UI Symbol"/>
        <charset val="134"/>
      </rPr>
      <t>☆</t>
    </r>
  </si>
  <si>
    <t>00°35′32.7″ S</t>
  </si>
  <si>
    <t>47°35′29.4″ W</t>
  </si>
  <si>
    <t>Brazilian</t>
  </si>
  <si>
    <r>
      <rPr>
        <sz val="12"/>
        <color theme="1"/>
        <rFont val="宋体"/>
        <charset val="134"/>
      </rPr>
      <t>生物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海葵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近城市</t>
    </r>
  </si>
  <si>
    <r>
      <rPr>
        <sz val="12"/>
        <color theme="1"/>
        <rFont val="宋体"/>
        <charset val="134"/>
      </rPr>
      <t>潮流速度</t>
    </r>
    <r>
      <rPr>
        <sz val="12"/>
        <color theme="1"/>
        <rFont val="Times New Roman"/>
        <charset val="134"/>
      </rPr>
      <t>0.1 ~ 1.65 m/s</t>
    </r>
  </si>
  <si>
    <t>0°36′39.4″ S</t>
  </si>
  <si>
    <t>47°21′29.7″ W</t>
  </si>
  <si>
    <t xml:space="preserve">00°45′17.2″ S </t>
  </si>
  <si>
    <t>48°01′19.4″ W</t>
  </si>
  <si>
    <t>Microplastics in fishes from the Northern Bay of Bengal</t>
  </si>
  <si>
    <t>H. translucen</t>
  </si>
  <si>
    <t>21° N</t>
  </si>
  <si>
    <t>91° E</t>
  </si>
  <si>
    <t>Bengal</t>
  </si>
  <si>
    <r>
      <rPr>
        <sz val="12"/>
        <color theme="1"/>
        <rFont val="宋体"/>
        <charset val="134"/>
      </rPr>
      <t>生物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鱼</t>
    </r>
  </si>
  <si>
    <t>H. nehereus</t>
  </si>
  <si>
    <t>5.80 </t>
  </si>
  <si>
    <t>S. gibbosa</t>
  </si>
  <si>
    <t>8.72 </t>
  </si>
  <si>
    <t>Plastics occurrence in juveniles of Engraulis encrasicolus and Sardina pilchardus in the Southern Tyrrhenian Sea</t>
  </si>
  <si>
    <t>n/g</t>
  </si>
  <si>
    <t>MT-5</t>
  </si>
  <si>
    <t>7° 44′ 54.63″</t>
  </si>
  <si>
    <t>108° 59′ 48.28″</t>
  </si>
  <si>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湖泊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污水出口</t>
    </r>
  </si>
  <si>
    <t>Microplastic contamination in freshwater: first observation in Lake Ulansuhai, Yellow River Basin, China</t>
  </si>
  <si>
    <t>41°03′ N</t>
  </si>
  <si>
    <t>108°57′ E</t>
  </si>
  <si>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湖泊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农业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污水出口</t>
    </r>
  </si>
  <si>
    <t>20</t>
  </si>
  <si>
    <t>Microplastics in the sediment of Lake Ulansuhai of Yellow River Basin, China</t>
  </si>
  <si>
    <t>材质未分采样点给出</t>
  </si>
  <si>
    <t>Occurrence and Distribution of Microplastics in the Sea Surface Microlayer in Jinhae Bay, South Korea</t>
  </si>
  <si>
    <t>35° N</t>
  </si>
  <si>
    <t>128° 35’ E</t>
  </si>
  <si>
    <t>South Korea</t>
  </si>
  <si>
    <t>Microplastics around an Arctic seabird colony: Particle community composition varies across environmental matrices</t>
  </si>
  <si>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港口</t>
    </r>
  </si>
  <si>
    <r>
      <rPr>
        <sz val="12"/>
        <color theme="1"/>
        <rFont val="Times New Roman"/>
        <charset val="134"/>
      </rPr>
      <t>A workflow for improving estimates of microplastic contamination in marine waters: A case study from North-Western Australia</t>
    </r>
    <r>
      <rPr>
        <sz val="12"/>
        <color theme="1"/>
        <rFont val="Segoe UI Symbol"/>
        <charset val="134"/>
      </rPr>
      <t>☆</t>
    </r>
  </si>
  <si>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污水出口</t>
    </r>
  </si>
  <si>
    <t>Plastics in surface water of southern coastal belt of Sri Lanka (Northern Indian Ocean): Distribution and characterization by FTIR</t>
  </si>
  <si>
    <t>Microplastic in the surface waters of the Ross Sea (Antarctica): Occurrence, distribution and characterization by FTIR</t>
  </si>
  <si>
    <t>Ingestion of plastic by fish: A comparison of Thames Estuary and Firth of Clyde populations</t>
  </si>
  <si>
    <t>Polymer types ingested by northern fulmars (Fulmarus glacialis) and southern hemisphere relatives</t>
  </si>
  <si>
    <t>Microplastic and charred microplastic in the Faafu Atoll, Maldives</t>
  </si>
  <si>
    <t>Microplastics in coastal sediments from Southern Portuguese shelf waters</t>
  </si>
  <si>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养殖场</t>
    </r>
  </si>
  <si>
    <t>Characterization of plastic debris from surface waters of the eastern Arabian Sea–Indian Ocean</t>
  </si>
  <si>
    <t>Macrodebris and microplastic distribution in the beaches of Rameswaram Coral Island, Gulf of Mannar, Southeast coast of India: A first report</t>
  </si>
  <si>
    <r>
      <rPr>
        <sz val="12"/>
        <color theme="1"/>
        <rFont val="宋体"/>
        <charset val="134"/>
      </rPr>
      <t>材质变量是否是比例</t>
    </r>
    <r>
      <rPr>
        <sz val="12"/>
        <color theme="1"/>
        <rFont val="Times New Roman"/>
        <charset val="134"/>
      </rPr>
      <t>?</t>
    </r>
  </si>
  <si>
    <t>67° 12’ N</t>
  </si>
  <si>
    <t>62° 30’ W</t>
  </si>
  <si>
    <t>大气沉降</t>
  </si>
  <si>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沉积物</t>
    </r>
  </si>
  <si>
    <t>Bioretention cells remove microplastics from urban stormwater</t>
  </si>
  <si>
    <r>
      <rPr>
        <sz val="12"/>
        <color theme="1"/>
        <rFont val="宋体"/>
        <charset val="134"/>
      </rPr>
      <t>生物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鸟粪</t>
    </r>
  </si>
  <si>
    <t>15° S</t>
  </si>
  <si>
    <t>125° E</t>
  </si>
  <si>
    <t>OA</t>
  </si>
  <si>
    <t>Australia</t>
  </si>
  <si>
    <t>28.5 - 33.1</t>
  </si>
  <si>
    <t>摄氏度</t>
  </si>
  <si>
    <t>34.3–36.0 </t>
  </si>
  <si>
    <t>ppt</t>
  </si>
  <si>
    <t>High levels of microplastic ingestion by commercial, planktivorous Alburnus tarichi in Lake Van, Turkey</t>
  </si>
  <si>
    <t>6.022282° N</t>
  </si>
  <si>
    <t>80.800493° E</t>
  </si>
  <si>
    <t>Sri Lanka</t>
  </si>
  <si>
    <t>模拟环境老化</t>
  </si>
  <si>
    <r>
      <rPr>
        <sz val="12"/>
        <color theme="1"/>
        <rFont val="宋体"/>
        <charset val="134"/>
      </rPr>
      <t>信息见截图</t>
    </r>
    <r>
      <rPr>
        <sz val="12"/>
        <color theme="1"/>
        <rFont val="Times New Roman"/>
        <charset val="134"/>
      </rPr>
      <t>‘</t>
    </r>
    <r>
      <rPr>
        <sz val="12"/>
        <color theme="1"/>
        <rFont val="宋体"/>
        <charset val="134"/>
      </rPr>
      <t>水质参数</t>
    </r>
    <r>
      <rPr>
        <sz val="12"/>
        <color theme="1"/>
        <rFont val="Times New Roman"/>
        <charset val="134"/>
      </rPr>
      <t>’</t>
    </r>
  </si>
  <si>
    <t>海水 海滩 沉积物</t>
  </si>
  <si>
    <r>
      <rPr>
        <sz val="12"/>
        <color theme="1"/>
        <rFont val="Times New Roman"/>
        <charset val="134"/>
      </rPr>
      <t>FTIR</t>
    </r>
    <r>
      <rPr>
        <sz val="12"/>
        <color theme="1"/>
        <rFont val="宋体"/>
        <charset val="134"/>
      </rPr>
      <t>不可用</t>
    </r>
  </si>
  <si>
    <r>
      <rPr>
        <sz val="12"/>
        <color theme="1"/>
        <rFont val="宋体"/>
        <charset val="134"/>
      </rPr>
      <t>沉积物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顶层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海滩</t>
    </r>
  </si>
  <si>
    <t>75° S</t>
  </si>
  <si>
    <t>175° W</t>
  </si>
  <si>
    <t>AN</t>
  </si>
  <si>
    <t>Ross Sea</t>
  </si>
  <si>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次表层</t>
    </r>
  </si>
  <si>
    <t>模拟老化</t>
  </si>
  <si>
    <t>51°30.637′ N</t>
  </si>
  <si>
    <t>000°06.591′ E</t>
  </si>
  <si>
    <t>UK</t>
  </si>
  <si>
    <r>
      <rPr>
        <sz val="12"/>
        <color theme="1"/>
        <rFont val="宋体"/>
        <charset val="134"/>
      </rPr>
      <t>生物 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鱼虾</t>
    </r>
  </si>
  <si>
    <t>Netherlands, Faroe Islands, Iceland, Svalbard</t>
  </si>
  <si>
    <r>
      <rPr>
        <sz val="12"/>
        <color theme="1"/>
        <rFont val="宋体"/>
        <charset val="134"/>
      </rPr>
      <t>生物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海鸟</t>
    </r>
  </si>
  <si>
    <t>Abundance, characteristics and variation of microplastics in different freshwater fish species from Bangladesh</t>
  </si>
  <si>
    <t>Netherlands</t>
  </si>
  <si>
    <t>Faroe Islands</t>
  </si>
  <si>
    <t>Iceland</t>
  </si>
  <si>
    <t>Svalbard</t>
  </si>
  <si>
    <t>DD</t>
  </si>
  <si>
    <t>3°03′42.4″ N</t>
  </si>
  <si>
    <t>72°55′09.4″ E</t>
  </si>
  <si>
    <t>Republic of Maldives</t>
  </si>
  <si>
    <r>
      <rPr>
        <sz val="12"/>
        <color theme="1"/>
        <rFont val="Times New Roman"/>
        <charset val="134"/>
      </rPr>
      <t>1mm</t>
    </r>
    <r>
      <rPr>
        <sz val="12"/>
        <color theme="1"/>
        <rFont val="宋体"/>
        <charset val="134"/>
      </rPr>
      <t>以上</t>
    </r>
  </si>
  <si>
    <t>MD1</t>
  </si>
  <si>
    <t>3°04′40.8″ N</t>
  </si>
  <si>
    <t>72°57′40.3″ E</t>
  </si>
  <si>
    <r>
      <rPr>
        <sz val="12"/>
        <color theme="1"/>
        <rFont val="Times New Roman"/>
        <charset val="134"/>
      </rPr>
      <t>1mm</t>
    </r>
    <r>
      <rPr>
        <sz val="12"/>
        <color theme="1"/>
        <rFont val="宋体"/>
        <charset val="134"/>
      </rPr>
      <t>以下</t>
    </r>
  </si>
  <si>
    <t>MD2</t>
  </si>
  <si>
    <t>3°04′45.7″ N</t>
  </si>
  <si>
    <t>72°58′00.5″ E</t>
  </si>
  <si>
    <t>BD1</t>
  </si>
  <si>
    <t>3°07′17.1″ N</t>
  </si>
  <si>
    <t>72°58′59.1″ E</t>
  </si>
  <si>
    <t>BD2</t>
  </si>
  <si>
    <t>3°12′46.8″ N</t>
  </si>
  <si>
    <t>73°01′59.9″ E</t>
  </si>
  <si>
    <t>FY</t>
  </si>
  <si>
    <t>3°12′46.9″ N</t>
  </si>
  <si>
    <t>73°02′02.2″ E</t>
  </si>
  <si>
    <t>沉积物中</t>
  </si>
  <si>
    <t>Interaction of metal oxide nanoparticles with microplastics: Impact of weathering under riverine conditions</t>
  </si>
  <si>
    <t>Effects of mechanical and chemical processes on the degradation of plastic beach debris on the island of Kauai, Hawaii</t>
  </si>
  <si>
    <t>Aggregation kinetics of UV irradiated nanoplastics in aquatic environments</t>
  </si>
  <si>
    <t>7.6° N</t>
  </si>
  <si>
    <t>26.0° W</t>
  </si>
  <si>
    <t>Portugual</t>
  </si>
  <si>
    <t>26</t>
  </si>
  <si>
    <t>36.9° N</t>
  </si>
  <si>
    <t>7.8° W</t>
  </si>
  <si>
    <t>17</t>
  </si>
  <si>
    <t>37.0° N</t>
  </si>
  <si>
    <t>8.9° W</t>
  </si>
  <si>
    <t>16</t>
  </si>
  <si>
    <t>Spatio-seasonal microplastics distribution along a shallow coastal lagoon ecocline within a marine conservation unit</t>
  </si>
  <si>
    <t>SEM/EDS and optical microscopy analyses of microplastics in ocean trawl and fish guts</t>
  </si>
  <si>
    <t>T1</t>
  </si>
  <si>
    <t>7.81973° N</t>
  </si>
  <si>
    <t>77.0331° E</t>
  </si>
  <si>
    <t>T2</t>
  </si>
  <si>
    <t>9.8173° N</t>
  </si>
  <si>
    <t>75.6866° E</t>
  </si>
  <si>
    <t>FTIR spectroscopy supported by statistical techniques for the structural characterization of plastic debris in the marine environment: Application to monitoring studies</t>
  </si>
  <si>
    <t>First insight into plastics ingestion by fish in the Gulf of California, Mexico</t>
  </si>
  <si>
    <t>T4</t>
  </si>
  <si>
    <t>12.4726° N</t>
  </si>
  <si>
    <t>73.8748° E</t>
  </si>
  <si>
    <t>Unraveling the plastic degradation potentials of the plastisphere-associated marine bacterial consortium as a key player for the low-density polyethylene degradation</t>
  </si>
  <si>
    <t>Ultraviolet-C and vacuum ultraviolet inducing surface degradation of microplastics</t>
  </si>
  <si>
    <t>Assessment of the Decomposition of Oxo- and Biodegradable Packaging Using FTIR Spectroscopy</t>
  </si>
  <si>
    <t>Mountains to the sea: River study of plastic and non-plastic microfiber pollution in the northeast USA</t>
  </si>
  <si>
    <r>
      <rPr>
        <sz val="12"/>
        <color theme="1"/>
        <rFont val="Times New Roman"/>
        <charset val="134"/>
      </rPr>
      <t>Plastics, (bio)polymers and their apparent biogeochemical cycle: An infrared spectroscopy study on foraminifera</t>
    </r>
    <r>
      <rPr>
        <sz val="12"/>
        <color theme="1"/>
        <rFont val="Segoe UI Symbol"/>
        <charset val="134"/>
      </rPr>
      <t>☆</t>
    </r>
  </si>
  <si>
    <t>T6</t>
  </si>
  <si>
    <t>14.9086° N</t>
  </si>
  <si>
    <t>72.6044° E</t>
  </si>
  <si>
    <r>
      <rPr>
        <sz val="12"/>
        <color theme="1"/>
        <rFont val="Times New Roman"/>
        <charset val="134"/>
      </rPr>
      <t>Closing the gap between small and smaller: towards a framework to analyse nano- and microplastics in aqueous environmental samples†</t>
    </r>
    <r>
      <rPr>
        <sz val="12"/>
        <color theme="1"/>
        <rFont val="Arial"/>
        <charset val="134"/>
      </rPr>
      <t xml:space="preserve">	</t>
    </r>
  </si>
  <si>
    <t>Plastic Ingestion in Sardines (Sardinops sagax) From Frenchman Bay, Western Australia, Highlights a Problem in a Ubiquitous Fish</t>
  </si>
  <si>
    <t>T8</t>
  </si>
  <si>
    <t>19.0499° N</t>
  </si>
  <si>
    <t>71.2439° E</t>
  </si>
  <si>
    <t>Binational survey of personal protective equipment (PPE) pollution driven by the COVID-19 pandemic in coastal environments: Abundance, distribution, and analytical characterization</t>
  </si>
  <si>
    <t>The occurrence of microplastic contamination in littoral sediments of the Persian Gulf, Iran</t>
  </si>
  <si>
    <t>Raman spectra and surface changes of microplastics weathered under natural environments</t>
  </si>
  <si>
    <t>T9</t>
  </si>
  <si>
    <t>20.0731° N</t>
  </si>
  <si>
    <t>69.7446° E</t>
  </si>
  <si>
    <r>
      <rPr>
        <sz val="12"/>
        <color theme="1"/>
        <rFont val="Times New Roman"/>
        <charset val="134"/>
      </rPr>
      <t>Abundant plankton-sized microplastic particles in shelf waters of the northern Gulf of Mexico</t>
    </r>
    <r>
      <rPr>
        <sz val="12"/>
        <color theme="1"/>
        <rFont val="Segoe UI Symbol"/>
        <charset val="134"/>
      </rPr>
      <t>☆</t>
    </r>
  </si>
  <si>
    <t>Small microplastics (&lt;100 μm), plasticizers and additives in seawater and sediments: Oleo-extraction, purification, quantification, and polymer characterization using Micro-FTIR</t>
  </si>
  <si>
    <t>T10</t>
  </si>
  <si>
    <t>21.9976° N</t>
  </si>
  <si>
    <t>68.9156° E</t>
  </si>
  <si>
    <t>Occurrence of microplastics in pellets from the common kingfisher (Alcedo atthis) along the Ticino River, North Italy</t>
  </si>
  <si>
    <t>Envelopes with microplastics generated from recycled plastic bags for crude oil sorption</t>
  </si>
  <si>
    <t>颜色不明确</t>
  </si>
  <si>
    <t>Plastic abundance and seasonal variation on the shorelines of three volcanic lakes in Central Italy: can amphipods help detect contamination?</t>
  </si>
  <si>
    <t>Microplastics in Singapore’s coastal mangrove ecosystems</t>
  </si>
  <si>
    <t>Assessment of microplastic pollution: occurrence and characterisation in Vesijärvi lake and Pikku Vesijärvi pond, Finland</t>
  </si>
  <si>
    <t>9° 20′ N</t>
  </si>
  <si>
    <t>79° 25′ E</t>
  </si>
  <si>
    <r>
      <rPr>
        <sz val="12"/>
        <color theme="1"/>
        <rFont val="宋体"/>
        <charset val="134"/>
      </rPr>
      <t>降水</t>
    </r>
    <r>
      <rPr>
        <sz val="12"/>
        <color theme="1"/>
        <rFont val="Times New Roman"/>
        <charset val="134"/>
      </rPr>
      <t>500mm</t>
    </r>
  </si>
  <si>
    <t>Fouling assemblage of benthic plastic debris collected from Mersin Bay, NE Levantine coast of Turkey</t>
  </si>
  <si>
    <t>Distribution and Degradation of Fresh Water Plastic Particles Along the Beaches of Lake Huron, Canada</t>
  </si>
  <si>
    <t>Comparison of Raman and Fourier Transform Infrared Spectroscopy for the Quantification of Microplastics in the Aquatic Environment</t>
  </si>
  <si>
    <r>
      <rPr>
        <sz val="12"/>
        <color theme="1"/>
        <rFont val="Times New Roman"/>
        <charset val="134"/>
      </rPr>
      <t>Occurrence, distribution and size relationships of plastic debris along shores and sediment of northern Lake Victoria</t>
    </r>
    <r>
      <rPr>
        <sz val="12"/>
        <color theme="1"/>
        <rFont val="Segoe UI Symbol"/>
        <charset val="134"/>
      </rPr>
      <t>☆</t>
    </r>
  </si>
  <si>
    <t>The degradation potential of PET bottles in the marine environment: An ATR-FTIR based approach</t>
  </si>
  <si>
    <t>Qualitative Analysis of Plastic Debris on Beaches of Brunei Darussalam</t>
  </si>
  <si>
    <t>Microplastics in sediments and fish from the Red Sea coast at Jeddah (Saudi Arabia)</t>
  </si>
  <si>
    <t>Interaction between microbial communities and various plastic types under different aquatic systems</t>
  </si>
  <si>
    <r>
      <rPr>
        <sz val="12"/>
        <color theme="1"/>
        <rFont val="Times New Roman"/>
        <charset val="134"/>
      </rPr>
      <t>Abundance and distribution of microplastics on sandy beaches of Lima, Peru</t>
    </r>
    <r>
      <rPr>
        <sz val="12"/>
        <color theme="1"/>
        <rFont val="Segoe UI Symbol"/>
        <charset val="134"/>
      </rPr>
      <t>☆</t>
    </r>
  </si>
  <si>
    <t>Simultaneous grading of microplastic size sampling in the Small Islands of Bintan water, Indonesia</t>
  </si>
  <si>
    <t>Microplastics in urban stormwater—developing a methodology for its monitoring</t>
  </si>
  <si>
    <t>The first occurrence, spatial distribution and characteristics of microplastic particles in sediments from Banten Bay, Indonesia</t>
  </si>
  <si>
    <t>Spatial and temporal distribution of microplastics in water and sediments of a freshwater system (Antuã River, Portugal)</t>
  </si>
  <si>
    <t>Brazilian Cerrado soil reveals an untapped microbial potential for unpretreated polyethylene biodegradation</t>
  </si>
  <si>
    <t>Microplastics and metal burdens in freshwater Tilapia (Oreochromis niloticus) of a metropolitan reservoir in Central Mexico: Potential threats for human health</t>
  </si>
  <si>
    <t>Occurrence and identification of microplastics along a beach in the Biosphere Reserve of Lanzarote</t>
  </si>
  <si>
    <t>Plastic Teabags Release Billions of Microparticles and Nanoparticles into Tea</t>
  </si>
  <si>
    <t>Evidence of microplastics from benthic jellyfish (Cassiopea xamachana) in Florida estuaries</t>
  </si>
  <si>
    <t>Multidecadal increase in plastic particles in coastal ocean sediments</t>
  </si>
  <si>
    <t>Observation of the degradation of three types of plastic pellets exposed to UV irradiation in three different environments</t>
  </si>
  <si>
    <t>Are bacterial communities associated with microplastics influenced by marine habitats?</t>
  </si>
  <si>
    <t>Insight into the characteristics and sorption behaviors of aged polystyrene microplastics through three type of accelerated oxidation processes</t>
  </si>
  <si>
    <t>Separation and identification of microplastics from primary and secondary effluents and activated sludge from wastewater treatment plants</t>
  </si>
  <si>
    <t>Stereomicroscopic and Fourier Transform Infrared (FTIR) Spectroscopic Characterization of the Abundance, Distribution and Composition of Microplastics in the Beaches of Qingdao, China</t>
  </si>
  <si>
    <t>What's in the soup? Visual characterization and polymer analysis of microplastics from an Indonesian manta ray feeding ground</t>
  </si>
  <si>
    <t>Plastic Occurrence in Commercial Fish Species of the Black Sea</t>
  </si>
  <si>
    <t>Microplastics in agricultural soils on the coastal plain of Hangzhou Bay, east China: Multiple sources other than plastic mulching film</t>
  </si>
  <si>
    <t>Occurrence, distribution and provenance of micro plastics: A large scale quantitative analysis of beach sediments from southeastern coast of South Africa</t>
  </si>
  <si>
    <t>Microplastics in Spanish Table Salt</t>
  </si>
  <si>
    <t>Microplastic Contamination in Protected Areas of the Gulf of Venice</t>
  </si>
  <si>
    <t>Plastic intake does not depend on fish eating habits: Identification of microplastics in the stomach contents of fish on an urban beach in Brazil</t>
  </si>
  <si>
    <t>Microplastics on sandy beaches of the Baja California Peninsula, Mexico</t>
  </si>
  <si>
    <t>Positively buoyant but sinking: Polymer identification and composition of marine litter at the seafloor of the North Sea and Baltic Sea</t>
  </si>
  <si>
    <t>Characterization, source, and retention of microplastic in sandy beaches and mangrove wetlands of the Qinzhou Bay, China</t>
  </si>
  <si>
    <t>Distribution and composition of plastic debris along the river shore in the Selenga River basin in Mongolia</t>
  </si>
  <si>
    <t>Abundance and characteristics of microplastics in retail mussels from Cape Town, South Africa</t>
  </si>
  <si>
    <t>Plasticrusts derive from maritime ropes scouring across raspy rocks</t>
  </si>
  <si>
    <t>Distribution and characterization of microplastics in beach sand from three different Indian coastal environments</t>
  </si>
  <si>
    <t>First evidence of microplastic contamination in the freshwater of Lake Guaíba, Porto Alegre, Brazil</t>
  </si>
  <si>
    <t>MICROPLASTIC ANALYSIS OF BIG EYES TUNA (Thunnus obesus) LANDED AT THE PORT OF FISH IN WAKATOBI</t>
  </si>
  <si>
    <t>Ingestion of microplastics by Hypanus guttatus stingrays in the Western Atlantic Ocean (Brazilian Amazon Coast)</t>
  </si>
  <si>
    <t>Microplastic ingestion by Mullus surmuletus Linnaeus, 1758 fish and its potential for causing oxidative stress</t>
  </si>
  <si>
    <t>Microplastic pollution on sandy beaches of Puerto Rico</t>
  </si>
  <si>
    <t>New insights into the structure and function of the prokaryotic communities colonizing plastic debris collected in King George Island (Antarctica): Preliminary observations from two plastic fragments</t>
  </si>
  <si>
    <t>Ingestion of microplastics and mesoplastics by Trachurus declivis (Jenyns, 1841) retrieved from the food of the Australasian gannet Morus serrator: First documented report from New Zealand</t>
  </si>
  <si>
    <t>Large Accumulation of Micro-sized Synthetic Polymer Particles in the Sea Surface Microlayer</t>
  </si>
  <si>
    <t>Evidence of microplastics in samples of zooplankton from Portuguese coastal waters</t>
  </si>
  <si>
    <t>Accelerated degradation of low-density polyethylene in air and in sea water</t>
  </si>
  <si>
    <t>Enzymatic Purification of Microplastics in Environmental Samples</t>
  </si>
  <si>
    <t>Plastics everywhere: first evidence of polystyrene fragments inside the common Antarctic collembolan Cryptopygus antarcticus</t>
  </si>
  <si>
    <t>Distribution and quantity of microplastic on sandy beaches along the northern coast of Taiwan</t>
  </si>
  <si>
    <t>Polymer Identification of Plastic Debris Ingested by Pelagic-Phase Sea Turtles in the Central Pacific</t>
  </si>
  <si>
    <r>
      <rPr>
        <sz val="12"/>
        <color theme="1"/>
        <rFont val="Times New Roman"/>
        <charset val="134"/>
      </rPr>
      <t>Novel method for the extraction and identification of microplastics in ocean trawl and fish gut matrices</t>
    </r>
    <r>
      <rPr>
        <sz val="12"/>
        <color theme="1"/>
        <rFont val="Arial"/>
        <charset val="134"/>
      </rPr>
      <t xml:space="preserve">	</t>
    </r>
  </si>
  <si>
    <t>Elemental concentrations and bioaccessibilities in beached plastic foam litter, with particular reference to lead in polyurethane</t>
  </si>
  <si>
    <t>“Multi-temporal surveys for microplastic particles enabled by a novel and fast application of SWIR imaging spectroscopy – Study of an urban watercourse traversing the city of Berlin</t>
  </si>
  <si>
    <t>Qualitative and quantitative analysis of microplastics and microfiber contamination in effluents of the City of Saskatoon wastewater treatment plant</t>
  </si>
  <si>
    <t>Abundance and distribution of microplastics in the sediments of the estuary of seventeen rivers: Caspian southern coasts</t>
  </si>
  <si>
    <t>Occurrence and recovery of small-sized plastic debris from a Brazilian beach: characterization, recycling, and mechanical analysis</t>
  </si>
  <si>
    <t>Occurrence of microplastics in commercial fish from a natural estuarine environment</t>
  </si>
  <si>
    <t>Micro-plastic occurrence in bottled vinegar: Qualification, quantification and human risk exposure</t>
  </si>
  <si>
    <t>Occurrence and characterization of surface sediment microplastics and litter from North African coasts of Mediterranean Sea: Preliminary research and first evidence</t>
  </si>
  <si>
    <t>First record of ‘plasticrusts’ and ‘pyroplastic’ from the Mediterranean Sea</t>
  </si>
  <si>
    <t>Microplastics in sediments from the littoral zone of the north Tunisian coast (Mediterranean Sea)</t>
  </si>
  <si>
    <t>A new digestion approach for the extraction of microplastics from gastrointestinal tracts (GITs) of the common dolphinfish (Coryphaena hippurus) from the western Mediterranean Sea</t>
  </si>
  <si>
    <t>Microplastics in freshwater environment: the first evaluation in sediments from seven water streams surrounding the lagoon of Bizerte (Northern Tunisia)</t>
  </si>
  <si>
    <t>Soil microplastic pollution in an e-waste dismantling zone of China</t>
  </si>
  <si>
    <t>Abundance and composition of near surface microplastics and plastic debris in the Stockholm Archipelago, Baltic Sea</t>
  </si>
  <si>
    <t>Microplastics in the Weddell Sea (Antarctica): A Forensic Approach for Discrimination between Environmental and Vessel-Induced Microplastics</t>
  </si>
  <si>
    <t>Chemical composition of microplastics floating on the surface of the Mediterranean Sea</t>
  </si>
  <si>
    <t>Physical processes behind interactions of microplastic particles with natural ice</t>
  </si>
  <si>
    <t>Microplastics occurrence in the Tyrrhenian waters and in the gastrointestinal tract of two congener species of seabreams</t>
  </si>
  <si>
    <t>Microplastics in the wastewater treatment plants (WWTPs): Occurrence and removal</t>
  </si>
  <si>
    <t>Photon-induced redox chemistry on pyrite promotes photoaging of polystyrene microplastics</t>
  </si>
  <si>
    <t>Focal plane array detector-based micro-Fourier-transform infrared imaging for the analysis of microplastics in environmental samples</t>
  </si>
  <si>
    <t>Small microplastic particles (S-MPPs) in sediments of mangrove ecosystem on the northern coast of the Persian Gulf</t>
  </si>
  <si>
    <t>Surface properties of beached plastics</t>
  </si>
  <si>
    <t>Evidence of microplastics (MP) in gut content of major consumed marine fish species in the State of Kuwait (of the Arabian/Persian Gulf)</t>
  </si>
  <si>
    <t>Marine Plastic Pollution in Waters around Australia: Characteristics, Concentrations, and Pathways</t>
  </si>
  <si>
    <t xml:space="preserve">Optimized microplastic analysis based on size fractionation, density separation and μ-FTIR </t>
  </si>
  <si>
    <t>Microplastics contamination in pearl-farming lagoons of French Polynesia</t>
  </si>
  <si>
    <t>An In Situ Experiment to Evaluate the Aging and Degradation Phenomena Induced by Marine Environment Conditions on Commercial Plastic Granules</t>
  </si>
  <si>
    <t>Characterising the deterioration of different plastics in air and seawater</t>
  </si>
  <si>
    <t>Fast microplastics identification with stimulated Raman scattering microscopy</t>
  </si>
  <si>
    <t>Is froth flotation a potential scheme for microplastics removal? Analysis on flotation kinetics and surface characteristics</t>
  </si>
  <si>
    <t>Floating microplastic debris in a rural river in Germany: Distribution, types and potential sources and sinks</t>
  </si>
  <si>
    <t>Detection of low numbers of microplastics in North Sea fish using strict quality assurance criteria</t>
  </si>
  <si>
    <t>43° 49’ 50.0304” N</t>
  </si>
  <si>
    <t>79° 35’ 24.09” W</t>
  </si>
  <si>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雨水</t>
    </r>
  </si>
  <si>
    <t>Distribution and Characterization of Microplastics in Surface Waters and the Southern Caspian Sea Coasts Sediments</t>
  </si>
  <si>
    <t>Self-contamination from clothing in microplastics research</t>
  </si>
  <si>
    <t>Marine debris in Trindade Island, a remote island of the South Atlantic</t>
  </si>
  <si>
    <t>Water Salinity</t>
  </si>
  <si>
    <t>Water Temperature (℃)</t>
  </si>
  <si>
    <t>Sand in sediment (%)</t>
  </si>
  <si>
    <t>C/N in sediment</t>
  </si>
  <si>
    <t>Pollution by anthropogenic microfibers in North-West Mediterranean Sea and efficiency of microfiber removal by a wastewater treatment plant</t>
  </si>
  <si>
    <t>缺颜色</t>
  </si>
  <si>
    <t>43° N</t>
  </si>
  <si>
    <t>10° E</t>
  </si>
  <si>
    <t>Ligurian and Tyrrhenian Seas</t>
  </si>
  <si>
    <t>n/km2</t>
  </si>
  <si>
    <t>Microplastics in bivalves, water and sediments from a touristic sandy beach of Argentina</t>
  </si>
  <si>
    <t>Hazardous contaminants in plastics contained in compost and agricultural soil</t>
  </si>
  <si>
    <t>Persistent organic pollutants sorbed in plastic resin pellet — “Nurdles” from coastal areas of Central Chile</t>
  </si>
  <si>
    <t>citoren</t>
  </si>
  <si>
    <t>38°45' N</t>
  </si>
  <si>
    <t>43°10' E</t>
  </si>
  <si>
    <t>Turkey</t>
  </si>
  <si>
    <t>生物 淡水 鱼类</t>
  </si>
  <si>
    <t>Evaluation of microplastic and marine debris on the beaches of Niterói Oceanic Region, Rio De Janeiro, Brazil</t>
  </si>
  <si>
    <t>Edremit</t>
  </si>
  <si>
    <t>38°30' N</t>
  </si>
  <si>
    <r>
      <rPr>
        <sz val="12"/>
        <color theme="1"/>
        <rFont val="Times New Roman"/>
        <charset val="134"/>
      </rPr>
      <t>Microplastic pollution in the surface waters of the Bohai Sea, China</t>
    </r>
    <r>
      <rPr>
        <sz val="12"/>
        <color theme="1"/>
        <rFont val="Segoe UI Symbol"/>
        <charset val="134"/>
      </rPr>
      <t>☆</t>
    </r>
  </si>
  <si>
    <t>Marine microplastic: Preparation of relevant test materials for laboratory assessment of ecosystem impacts</t>
  </si>
  <si>
    <t>Microplastics in surface waters of Dongting Lake and Hong Lake, China</t>
  </si>
  <si>
    <t>Influence of synthetic wastewater on entrapped air on the isotactic and atactic polypropylene microplastic surfaces</t>
  </si>
  <si>
    <t>Water velocity (m/s)</t>
  </si>
  <si>
    <r>
      <rPr>
        <sz val="12"/>
        <color theme="1"/>
        <rFont val="Times New Roman"/>
        <charset val="134"/>
      </rPr>
      <t>Assessment tools for microplastics and natural fibres ingested by fish in an urbanised estuary</t>
    </r>
    <r>
      <rPr>
        <sz val="12"/>
        <color theme="1"/>
        <rFont val="Segoe UI Symbol"/>
        <charset val="134"/>
      </rPr>
      <t>☆</t>
    </r>
  </si>
  <si>
    <t>Weathering indices of microplastics along marine and coastal sediments from the harbor of Cartagena (Spain) and its adjoining urban beach</t>
  </si>
  <si>
    <t>无颜色</t>
  </si>
  <si>
    <t>Microstructure Characterization of Oceanic Polyethylene Debris</t>
  </si>
  <si>
    <t>Dagonu</t>
  </si>
  <si>
    <t>38°25' N</t>
  </si>
  <si>
    <t>Microplastic accumulation in a Zostera marina L. bed at Deerness Sound, Orkney, Scotland</t>
  </si>
  <si>
    <t>Gevas</t>
  </si>
  <si>
    <t>38°20' N</t>
  </si>
  <si>
    <t>Evaluation of microplastics ingested by sea cucumber Stichopus horrens in Pulau Pangkor, Perak, Malaysia</t>
  </si>
  <si>
    <t>Cyprinus carpio</t>
  </si>
  <si>
    <r>
      <rPr>
        <sz val="12"/>
        <color theme="1"/>
        <rFont val="宋体"/>
        <charset val="134"/>
      </rPr>
      <t>生物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鱼类</t>
    </r>
  </si>
  <si>
    <t>Fate of plastic film residues in agro-ecosystem and its effects on aggregate-associated soil carbon and nitrogen stocks</t>
  </si>
  <si>
    <t>Pelteobagrus fulvidraco</t>
  </si>
  <si>
    <r>
      <rPr>
        <sz val="12"/>
        <color theme="1"/>
        <rFont val="Times New Roman"/>
        <charset val="134"/>
      </rPr>
      <t>Marine Debris Polymers on Main Hawaiian Island Beaches, Sea Surface, and Seafloor</t>
    </r>
    <r>
      <rPr>
        <sz val="12"/>
        <color theme="1"/>
        <rFont val="Arial"/>
        <charset val="134"/>
      </rPr>
      <t xml:space="preserve">	</t>
    </r>
  </si>
  <si>
    <t>Mystus macropterus</t>
  </si>
  <si>
    <t>Microplastics along the beaches of southeast coast of India</t>
  </si>
  <si>
    <t>Pelteobagrus vachelli</t>
  </si>
  <si>
    <t>Microplastic contamination in surface waters in Guanabara Bay, Rio de Janeiro, Brazil</t>
  </si>
  <si>
    <t>23°56′46.8" N</t>
  </si>
  <si>
    <t>90°19′57.2″ E</t>
  </si>
  <si>
    <t>Bangladesh</t>
  </si>
  <si>
    <t>Abundance, characteristics and surface degradation features of microplastics in beach sediments of five coastal areas in Tamil Nadu, India</t>
  </si>
  <si>
    <r>
      <rPr>
        <sz val="12"/>
        <color theme="1"/>
        <rFont val="Times New Roman"/>
        <charset val="134"/>
      </rPr>
      <t xml:space="preserve">MT-1  </t>
    </r>
    <r>
      <rPr>
        <sz val="12"/>
        <color theme="1"/>
        <rFont val="宋体"/>
        <charset val="134"/>
      </rPr>
      <t>形状由</t>
    </r>
    <r>
      <rPr>
        <sz val="12"/>
        <color theme="1"/>
        <rFont val="Times New Roman"/>
        <charset val="134"/>
      </rPr>
      <t>table2</t>
    </r>
    <r>
      <rPr>
        <sz val="12"/>
        <color theme="1"/>
        <rFont val="宋体"/>
        <charset val="134"/>
      </rPr>
      <t>估算</t>
    </r>
  </si>
  <si>
    <t>7° 42′ 18.25″</t>
  </si>
  <si>
    <t>109° 8′ 23.93″</t>
  </si>
  <si>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河口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淡水</t>
    </r>
  </si>
  <si>
    <t>Assessing meso- and microplastic pollution in the Ligurian and Tyrrhenian Seas</t>
  </si>
  <si>
    <t>MT-2</t>
  </si>
  <si>
    <t>7° 44′ 32.41″</t>
  </si>
  <si>
    <t>109° 5′ 50.55″</t>
  </si>
  <si>
    <t>Types, occurrence, and distribution of microplastics and metals contamination in sediments from south west of Kerkennah archipelago, Tunisia</t>
  </si>
  <si>
    <t>MT-4</t>
  </si>
  <si>
    <t>7° 42′ 22.39″</t>
  </si>
  <si>
    <t>109° 4′ 51.94″</t>
  </si>
  <si>
    <r>
      <rPr>
        <sz val="12"/>
        <color theme="1"/>
        <rFont val="宋体"/>
        <charset val="134"/>
      </rPr>
      <t>海水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河口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渔业</t>
    </r>
  </si>
  <si>
    <t>Microplastic particles in sediments of Lagoon of Venice, Italy: First observations on occurrence, spatial patterns and identification</t>
  </si>
  <si>
    <t>E1</t>
  </si>
  <si>
    <t>9.964042° N</t>
  </si>
  <si>
    <t>76.282268° E</t>
  </si>
  <si>
    <r>
      <rPr>
        <sz val="12"/>
        <color theme="1"/>
        <rFont val="宋体"/>
        <charset val="134"/>
      </rPr>
      <t>河口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淡水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海水</t>
    </r>
  </si>
  <si>
    <t>Spatio-temporal evaluation of macro, meso and microplastics in surface waters, bottom and beach sediments of two embayments in Niterói, RJ, Brazil</t>
  </si>
  <si>
    <t>E2</t>
  </si>
  <si>
    <t>9.972511° N</t>
  </si>
  <si>
    <t>76.27834° E</t>
  </si>
  <si>
    <t>Assessment of Microplastics in Roadside Suspended Dust from Urban and Rural Environment of Nagpur, India</t>
  </si>
  <si>
    <t>E3</t>
  </si>
  <si>
    <t>9.983336° N</t>
  </si>
  <si>
    <t>76.27318° E</t>
  </si>
  <si>
    <t>Big eyes can't see microplastics: Feeding selectivity and eco-morphological adaptations in oral cavity affect microplastic uptake in mud-dwelling amphibious mudskipper fish</t>
  </si>
  <si>
    <t>E4</t>
  </si>
  <si>
    <t>9.983916° N</t>
  </si>
  <si>
    <t>76.266139° E</t>
  </si>
  <si>
    <t>Occurrence and distribution of microplastics in an urban river: a case study in the Pearl River along Guangzhou City</t>
  </si>
  <si>
    <t>E5</t>
  </si>
  <si>
    <t>9.998002° N</t>
  </si>
  <si>
    <t>76.265285° E</t>
  </si>
  <si>
    <t>Occurrence of microplastics in the Han River and riverine fish in South Korea</t>
  </si>
  <si>
    <t>E6</t>
  </si>
  <si>
    <t>10.013742° N</t>
  </si>
  <si>
    <t>76.261455° E</t>
  </si>
  <si>
    <t>Microplastics in commercial molluscs from the lagoon of Bizerte (Northern Tunisia)</t>
  </si>
  <si>
    <t>37° N</t>
  </si>
  <si>
    <t>9° E</t>
  </si>
  <si>
    <t>AM</t>
  </si>
  <si>
    <t>Microplastic pollution in North Yellow Sea, China: Observations on occurrence, distribution and identification</t>
  </si>
  <si>
    <t>36° N</t>
  </si>
  <si>
    <t>122° E</t>
  </si>
  <si>
    <t>SW</t>
  </si>
  <si>
    <t>40° N</t>
  </si>
  <si>
    <t>124° E</t>
  </si>
  <si>
    <t>Microplastic pollution in the littoral sediments of the northern part of the Oman Sea</t>
  </si>
  <si>
    <t>25° N</t>
  </si>
  <si>
    <t>61° E</t>
  </si>
  <si>
    <t>60° E</t>
  </si>
  <si>
    <t>Macro-, meso- and microplastic debris in the beaches of Tuticorin district, Southeast coast of India</t>
  </si>
  <si>
    <t>8° N</t>
  </si>
  <si>
    <t>78° E</t>
  </si>
  <si>
    <t>BCH</t>
  </si>
  <si>
    <t>77° E</t>
  </si>
  <si>
    <t>Comparison between manta trawl and in situ pump filtration methods, and guidance for visual identification of microplastics in surface waters</t>
  </si>
  <si>
    <t>58° N</t>
  </si>
  <si>
    <t>011°26,770 E</t>
  </si>
  <si>
    <t>First evaluation of microplastics in two commercial fish species from the lagoons of Bizerte and Ghar El Melh (Northern Tunisia)</t>
  </si>
  <si>
    <t>37° N</t>
  </si>
  <si>
    <t>010° E</t>
  </si>
  <si>
    <t>Microplastics in the surface seawaters of Chabahar Bay, Gulf of Oman (Makran Coasts)</t>
  </si>
  <si>
    <t>25°15′57.9″N</t>
  </si>
  <si>
    <t>60°44′53.1″E</t>
  </si>
  <si>
    <t>Distribution of Plastic Debris in the Pacific and Caribbean Beaches of Panama</t>
  </si>
  <si>
    <t>9° 00′ 55.5″ N</t>
  </si>
  <si>
    <r>
      <rPr>
        <sz val="12"/>
        <color theme="1"/>
        <rFont val="Times New Roman"/>
        <charset val="134"/>
      </rPr>
      <t xml:space="preserve"> 79° 26</t>
    </r>
    <r>
      <rPr>
        <sz val="12"/>
        <color theme="1"/>
        <rFont val="宋体"/>
        <charset val="134"/>
      </rPr>
      <t>′</t>
    </r>
    <r>
      <rPr>
        <sz val="12"/>
        <color theme="1"/>
        <rFont val="Times New Roman"/>
        <charset val="134"/>
      </rPr>
      <t>W</t>
    </r>
  </si>
  <si>
    <t>Plastic debris in the Mediterranean Sea: Types, occurrence and distribution along Adriatic shorelines</t>
  </si>
  <si>
    <t>Occurrence and distribution of microplastics in China’s largest freshwater lake system</t>
  </si>
  <si>
    <t>FWL</t>
  </si>
  <si>
    <t>Comparison of the distribution and degradation of plastic debris along shorelines of the Great Lakes, North America</t>
  </si>
  <si>
    <t>Microplastics in intertidal water of South Australia and the mussel Mytilus spp.; the contrasting effect of population on concentration</t>
  </si>
  <si>
    <r>
      <rPr>
        <sz val="12"/>
        <color theme="1"/>
        <rFont val="Times New Roman"/>
        <charset val="134"/>
      </rPr>
      <t>Plastic debris accumulation in the seabed derived from coastal fish farming</t>
    </r>
    <r>
      <rPr>
        <sz val="12"/>
        <color theme="1"/>
        <rFont val="Segoe UI Symbol"/>
        <charset val="134"/>
      </rPr>
      <t>☆</t>
    </r>
  </si>
  <si>
    <t>Characterization of small plastic debris on tourism beaches around the South China Sea</t>
  </si>
  <si>
    <t>Occurrence and exposure analysis of microplastic in the gut and muscle tissue of riverine fish in Kermanshah province of Iran</t>
  </si>
  <si>
    <t>Microplastic contamination in the sediments of the Saint Martin’s Island, Bangladesh</t>
  </si>
  <si>
    <t>FS</t>
  </si>
  <si>
    <t>Occurrence and distribution of microplastics in beach sediments along Phuket coastline</t>
  </si>
  <si>
    <t>7N</t>
  </si>
  <si>
    <t>20E</t>
  </si>
  <si>
    <t xml:space="preserve">Microplastics in the Weddell Sea (Antarctica): A Forensic Approach for Discrimination between Environmental and Vessel-Induced Microplastics	</t>
  </si>
  <si>
    <t>EST</t>
  </si>
  <si>
    <t>Quantification and characterization of plastics in near-shore surface waters of Atlantic Canada</t>
  </si>
  <si>
    <t>Investigations of plastic contamination of seawater, marine and coastal sediments in the Russian seas: a review</t>
  </si>
  <si>
    <t>FWR</t>
  </si>
  <si>
    <t>Microplastic fragments and microbeads in digestive tracts of planktivorous fish from urban coastal waters</t>
  </si>
  <si>
    <t>Microplastics accumulation in sediments and Periophthalmus waltoni fish, mangrove forests in southern Iran</t>
  </si>
  <si>
    <t>Neustonic microplastic pollution in the Persian Gulf</t>
  </si>
  <si>
    <t>Characterization of microplastics in the water and sediment of Baram River estuary, Borneo Island</t>
  </si>
  <si>
    <t>Plastic ingestion in oceanic-stage loggerhead sea turtles (Caretta caretta) off the North Atlantic subtropical gyre</t>
  </si>
  <si>
    <t>Microplastics in agricultural soils, wastewater effluents and sewage sludge in Mauritius</t>
  </si>
  <si>
    <t>20.3484° S</t>
  </si>
  <si>
    <t>57.5522° E</t>
  </si>
  <si>
    <t>Soil WWTP</t>
  </si>
  <si>
    <t>Initial MP features</t>
  </si>
  <si>
    <t>Class</t>
  </si>
  <si>
    <t>Features</t>
  </si>
  <si>
    <t>Treatment</t>
  </si>
  <si>
    <t>Shapes</t>
  </si>
  <si>
    <t>Other shapes</t>
  </si>
  <si>
    <t>Colors</t>
  </si>
  <si>
    <t>Blue</t>
  </si>
  <si>
    <t>Yellow/Brown</t>
  </si>
  <si>
    <t>removed by variance filtering</t>
  </si>
  <si>
    <t>White</t>
  </si>
  <si>
    <t>Transparent</t>
  </si>
  <si>
    <t>Red/Pink</t>
  </si>
  <si>
    <t>Green</t>
  </si>
  <si>
    <t>Black/Grey</t>
  </si>
  <si>
    <t>Other colors</t>
  </si>
  <si>
    <t>Types</t>
  </si>
  <si>
    <t>Polyester</t>
  </si>
  <si>
    <t>Acrylic</t>
  </si>
  <si>
    <t>Other types</t>
  </si>
  <si>
    <t>Sizes</t>
  </si>
  <si>
    <t>Size &lt; 1 (mm)</t>
  </si>
  <si>
    <t>Size 1-5 (mm)</t>
  </si>
  <si>
    <t>removed by correlation  filtering</t>
  </si>
  <si>
    <t>IR Indexes</t>
  </si>
  <si>
    <t>Carbonyl Index</t>
  </si>
  <si>
    <t>Hxdroxyl Index</t>
  </si>
  <si>
    <t>Fouling Index</t>
  </si>
  <si>
    <t>CI</t>
  </si>
  <si>
    <t>HI</t>
  </si>
  <si>
    <t>FI</t>
  </si>
  <si>
    <r>
      <rPr>
        <sz val="11"/>
        <color theme="1"/>
        <rFont val="宋体"/>
        <charset val="134"/>
      </rPr>
      <t>题目</t>
    </r>
  </si>
  <si>
    <r>
      <rPr>
        <sz val="11"/>
        <color theme="1"/>
        <rFont val="Times New Roman"/>
        <charset val="134"/>
      </rPr>
      <t>Polyester</t>
    </r>
    <r>
      <rPr>
        <sz val="11"/>
        <color theme="1"/>
        <rFont val="宋体"/>
        <charset val="134"/>
      </rPr>
      <t>聚酯</t>
    </r>
  </si>
  <si>
    <t>PU</t>
  </si>
  <si>
    <r>
      <rPr>
        <sz val="11"/>
        <color theme="1"/>
        <rFont val="Times New Roman"/>
        <charset val="134"/>
      </rPr>
      <t>A workflow for improving estimates of microplastic contamination in marine waters: A case study from North-Western Australia</t>
    </r>
    <r>
      <rPr>
        <sz val="11"/>
        <color theme="1"/>
        <rFont val="Segoe UI Symbol"/>
        <charset val="134"/>
      </rPr>
      <t>☆</t>
    </r>
  </si>
  <si>
    <t>Marine hydrocarbon-degrading bacteria breakdown poly(ethylene terephthalate) (PET)</t>
  </si>
  <si>
    <t>Nondestructive Extraction and Identification of Microplastics from Freshwater Sport Fish Stomachs</t>
  </si>
  <si>
    <r>
      <rPr>
        <sz val="11"/>
        <color theme="1"/>
        <rFont val="Times New Roman"/>
        <charset val="134"/>
      </rPr>
      <t>The sea anemone Bunodosoma cangicum as a potential biomonitor for microplastics contamination on the Brazilian Amazon coast</t>
    </r>
    <r>
      <rPr>
        <sz val="11"/>
        <color theme="1"/>
        <rFont val="Segoe UI Symbol"/>
        <charset val="134"/>
      </rPr>
      <t>☆</t>
    </r>
  </si>
  <si>
    <r>
      <rPr>
        <sz val="11"/>
        <color theme="1"/>
        <rFont val="Times New Roman"/>
        <charset val="134"/>
      </rPr>
      <t>Plastics, (bio)polymers and their apparent biogeochemical cycle: An infrared spectroscopy study on foraminifera</t>
    </r>
    <r>
      <rPr>
        <sz val="11"/>
        <color theme="1"/>
        <rFont val="Segoe UI Symbol"/>
        <charset val="134"/>
      </rPr>
      <t>☆</t>
    </r>
  </si>
  <si>
    <t xml:space="preserve">Closing the gap between small and smaller: towards a framework to analyse nano- and microplastics in aqueous environmental samples†	</t>
  </si>
  <si>
    <r>
      <rPr>
        <sz val="11"/>
        <color theme="1"/>
        <rFont val="Times New Roman"/>
        <charset val="134"/>
      </rPr>
      <t>Abundant plankton-sized microplastic particles in shelf waters of the northern Gulf of Mexico</t>
    </r>
    <r>
      <rPr>
        <sz val="11"/>
        <color theme="1"/>
        <rFont val="Segoe UI Symbol"/>
        <charset val="134"/>
      </rPr>
      <t>☆</t>
    </r>
  </si>
  <si>
    <r>
      <rPr>
        <sz val="11"/>
        <color theme="1"/>
        <rFont val="Times New Roman"/>
        <charset val="134"/>
      </rPr>
      <t>Occurrence, distribution and size relationships of plastic debris along shores and sediment of northern Lake Victoria</t>
    </r>
    <r>
      <rPr>
        <sz val="11"/>
        <color theme="1"/>
        <rFont val="Segoe UI Symbol"/>
        <charset val="134"/>
      </rPr>
      <t>☆</t>
    </r>
  </si>
  <si>
    <r>
      <rPr>
        <sz val="11"/>
        <color theme="1"/>
        <rFont val="Times New Roman"/>
        <charset val="134"/>
      </rPr>
      <t>Abundance and distribution of microplastics on sandy beaches of Lima, Peru</t>
    </r>
    <r>
      <rPr>
        <sz val="11"/>
        <color theme="1"/>
        <rFont val="Segoe UI Symbol"/>
        <charset val="134"/>
      </rPr>
      <t>☆</t>
    </r>
  </si>
  <si>
    <t xml:space="preserve">Novel method for the extraction and identification of microplastics in ocean trawl and fish gut matrices	</t>
  </si>
  <si>
    <t>SS</t>
  </si>
  <si>
    <t>FISH</t>
  </si>
  <si>
    <r>
      <rPr>
        <sz val="11"/>
        <color theme="1"/>
        <rFont val="Times New Roman"/>
        <charset val="134"/>
      </rPr>
      <t>Microplastic pollution in the surface waters of the Bohai Sea, China</t>
    </r>
    <r>
      <rPr>
        <sz val="11"/>
        <color theme="1"/>
        <rFont val="Segoe UI Symbol"/>
        <charset val="134"/>
      </rPr>
      <t>☆</t>
    </r>
  </si>
  <si>
    <r>
      <rPr>
        <sz val="11"/>
        <color theme="1"/>
        <rFont val="Times New Roman"/>
        <charset val="134"/>
      </rPr>
      <t>Assessment tools for microplastics and natural fibres ingested by fish in an urbanised estuary</t>
    </r>
    <r>
      <rPr>
        <sz val="11"/>
        <color theme="1"/>
        <rFont val="Segoe UI Symbol"/>
        <charset val="134"/>
      </rPr>
      <t>☆</t>
    </r>
  </si>
  <si>
    <t xml:space="preserve">Marine Debris Polymers on Main Hawaiian Island Beaches, Sea Surface, and Seafloor	</t>
  </si>
  <si>
    <r>
      <rPr>
        <sz val="11"/>
        <color theme="1"/>
        <rFont val="Times New Roman"/>
        <charset val="134"/>
      </rPr>
      <t>Abundance and distribution of microplastics in the surface sediments from the northern Bering and Chukchi Seas</t>
    </r>
    <r>
      <rPr>
        <sz val="14"/>
        <color theme="1"/>
        <rFont val="Segoe UI Symbol"/>
        <charset val="134"/>
      </rPr>
      <t>☆</t>
    </r>
  </si>
  <si>
    <t>REF</t>
  </si>
  <si>
    <t>REF IR</t>
  </si>
  <si>
    <t>FR</t>
  </si>
  <si>
    <t>FL</t>
  </si>
  <si>
    <t>BT</t>
  </si>
  <si>
    <t>Value</t>
  </si>
  <si>
    <t>nylon</t>
  </si>
  <si>
    <t>Ds</t>
  </si>
  <si>
    <t>fragments</t>
  </si>
  <si>
    <t>FW-R</t>
  </si>
  <si>
    <t>极差标准化</t>
  </si>
  <si>
    <t>z标准化</t>
  </si>
  <si>
    <t>中心化</t>
  </si>
  <si>
    <t>AM-S</t>
  </si>
  <si>
    <t>FW-L</t>
  </si>
  <si>
    <t>AM-F</t>
  </si>
  <si>
    <t>fibre</t>
  </si>
  <si>
    <t>a</t>
  </si>
  <si>
    <t>b</t>
  </si>
  <si>
    <t>bc</t>
  </si>
  <si>
    <t>c</t>
  </si>
  <si>
    <t>FR(SW)</t>
  </si>
  <si>
    <t>Unknown</t>
  </si>
  <si>
    <t>Correlation</t>
  </si>
  <si>
    <t>A</t>
  </si>
  <si>
    <t>source tracker</t>
  </si>
  <si>
    <t>SW(FR)</t>
  </si>
  <si>
    <t>FS(FL)</t>
  </si>
  <si>
    <t>BCH(EST)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</si>
</sst>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0.00_ "/>
  </numFmts>
  <fonts count="39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rgb="FFFF0000"/>
      <name val="等线"/>
      <charset val="134"/>
      <scheme val="minor"/>
    </font>
    <font>
      <sz val="7.5"/>
      <color theme="1"/>
      <name val="Times New Roman"/>
      <charset val="134"/>
    </font>
    <font>
      <sz val="11"/>
      <color rgb="FF2E2E2E"/>
      <name val="等线"/>
      <charset val="134"/>
      <scheme val="minor"/>
    </font>
    <font>
      <b/>
      <sz val="7.5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2E2E2E"/>
      <name val="Times New Roman"/>
      <charset val="134"/>
    </font>
    <font>
      <sz val="10.5"/>
      <color rgb="FF2E2E2E"/>
      <name val="Georgia"/>
      <charset val="134"/>
    </font>
    <font>
      <sz val="12"/>
      <color rgb="FF000000"/>
      <name val="Times New Roman"/>
      <charset val="134"/>
    </font>
    <font>
      <sz val="8"/>
      <color rgb="FF333333"/>
      <name val="Open Sans"/>
      <charset val="134"/>
    </font>
    <font>
      <sz val="12"/>
      <color rgb="FFFF0000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宋体"/>
      <charset val="134"/>
    </font>
    <font>
      <sz val="11"/>
      <color theme="1"/>
      <name val="Segoe UI Symbol"/>
      <charset val="134"/>
    </font>
    <font>
      <sz val="14"/>
      <color theme="1"/>
      <name val="Segoe UI Symbol"/>
      <charset val="134"/>
    </font>
    <font>
      <sz val="12"/>
      <color theme="1"/>
      <name val="Segoe UI Symbol"/>
      <charset val="134"/>
    </font>
    <font>
      <sz val="12"/>
      <color theme="1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21" borderId="10" applyNumberFormat="0" applyAlignment="0" applyProtection="0">
      <alignment vertical="center"/>
    </xf>
    <xf numFmtId="0" fontId="28" fillId="21" borderId="6" applyNumberFormat="0" applyAlignment="0" applyProtection="0">
      <alignment vertical="center"/>
    </xf>
    <xf numFmtId="0" fontId="29" fillId="22" borderId="11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0" fillId="0" borderId="0"/>
  </cellStyleXfs>
  <cellXfs count="75">
    <xf numFmtId="0" fontId="0" fillId="0" borderId="0" xfId="0"/>
    <xf numFmtId="0" fontId="0" fillId="0" borderId="0" xfId="0" applyFont="1"/>
    <xf numFmtId="0" fontId="0" fillId="2" borderId="0" xfId="0" applyFill="1"/>
    <xf numFmtId="49" fontId="1" fillId="3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top"/>
    </xf>
    <xf numFmtId="0" fontId="1" fillId="4" borderId="0" xfId="0" applyFont="1" applyFill="1"/>
    <xf numFmtId="0" fontId="0" fillId="0" borderId="0" xfId="49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49" applyFont="1" applyAlignment="1">
      <alignment vertical="center" wrapText="1"/>
    </xf>
    <xf numFmtId="0" fontId="5" fillId="0" borderId="0" xfId="0" applyFont="1" applyAlignment="1">
      <alignment horizontal="left" vertical="top"/>
    </xf>
    <xf numFmtId="0" fontId="4" fillId="0" borderId="1" xfId="49" applyFont="1" applyBorder="1" applyAlignment="1">
      <alignment vertical="center" wrapText="1"/>
    </xf>
    <xf numFmtId="0" fontId="0" fillId="0" borderId="1" xfId="49" applyFont="1" applyBorder="1"/>
    <xf numFmtId="3" fontId="4" fillId="0" borderId="0" xfId="49" applyNumberFormat="1" applyFont="1" applyAlignment="1">
      <alignment vertical="center" wrapText="1"/>
    </xf>
    <xf numFmtId="0" fontId="4" fillId="0" borderId="2" xfId="49" applyFont="1" applyBorder="1" applyAlignment="1">
      <alignment vertical="center" wrapText="1"/>
    </xf>
    <xf numFmtId="0" fontId="0" fillId="0" borderId="2" xfId="49" applyFont="1" applyBorder="1"/>
    <xf numFmtId="0" fontId="4" fillId="0" borderId="0" xfId="49" applyFont="1"/>
    <xf numFmtId="0" fontId="6" fillId="0" borderId="0" xfId="0" applyFont="1"/>
    <xf numFmtId="49" fontId="6" fillId="0" borderId="0" xfId="0" applyNumberFormat="1" applyFont="1" applyAlignment="1">
      <alignment horizontal="center"/>
    </xf>
    <xf numFmtId="49" fontId="6" fillId="0" borderId="0" xfId="0" applyNumberFormat="1" applyFont="1"/>
    <xf numFmtId="0" fontId="6" fillId="5" borderId="0" xfId="0" applyFont="1" applyFill="1"/>
    <xf numFmtId="0" fontId="6" fillId="3" borderId="0" xfId="0" applyFont="1" applyFill="1"/>
    <xf numFmtId="176" fontId="6" fillId="0" borderId="0" xfId="0" applyNumberFormat="1" applyFont="1"/>
    <xf numFmtId="176" fontId="0" fillId="0" borderId="0" xfId="0" applyNumberFormat="1"/>
    <xf numFmtId="0" fontId="6" fillId="2" borderId="0" xfId="0" applyFont="1" applyFill="1"/>
    <xf numFmtId="0" fontId="1" fillId="5" borderId="0" xfId="0" applyFont="1" applyFill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3" borderId="0" xfId="0" applyFill="1"/>
    <xf numFmtId="49" fontId="6" fillId="6" borderId="0" xfId="0" applyNumberFormat="1" applyFont="1" applyFill="1"/>
    <xf numFmtId="0" fontId="6" fillId="6" borderId="0" xfId="0" applyFont="1" applyFill="1"/>
    <xf numFmtId="49" fontId="7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7" fontId="1" fillId="0" borderId="0" xfId="0" applyNumberFormat="1" applyFont="1"/>
    <xf numFmtId="49" fontId="9" fillId="0" borderId="0" xfId="0" applyNumberFormat="1" applyFont="1"/>
    <xf numFmtId="0" fontId="9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0" fillId="0" borderId="0" xfId="49" applyFont="1" applyAlignment="1">
      <alignment vertical="center" wrapText="1"/>
    </xf>
    <xf numFmtId="0" fontId="1" fillId="0" borderId="0" xfId="49" applyFont="1"/>
    <xf numFmtId="0" fontId="1" fillId="3" borderId="0" xfId="0" applyFont="1" applyFill="1"/>
    <xf numFmtId="177" fontId="9" fillId="0" borderId="0" xfId="0" applyNumberFormat="1" applyFo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 applyAlignment="1">
      <alignment wrapText="1"/>
    </xf>
    <xf numFmtId="0" fontId="1" fillId="10" borderId="0" xfId="0" applyFont="1" applyFill="1"/>
    <xf numFmtId="0" fontId="1" fillId="11" borderId="0" xfId="0" applyFont="1" applyFill="1"/>
    <xf numFmtId="0" fontId="9" fillId="2" borderId="0" xfId="0" applyFont="1" applyFill="1"/>
    <xf numFmtId="0" fontId="11" fillId="0" borderId="0" xfId="0" applyFont="1" applyAlignment="1">
      <alignment wrapText="1"/>
    </xf>
    <xf numFmtId="0" fontId="10" fillId="0" borderId="0" xfId="0" applyFont="1"/>
    <xf numFmtId="49" fontId="9" fillId="2" borderId="0" xfId="0" applyNumberFormat="1" applyFont="1" applyFill="1"/>
    <xf numFmtId="177" fontId="12" fillId="0" borderId="0" xfId="0" applyNumberFormat="1" applyFont="1"/>
    <xf numFmtId="0" fontId="1" fillId="6" borderId="0" xfId="0" applyFont="1" applyFill="1"/>
    <xf numFmtId="0" fontId="11" fillId="0" borderId="5" xfId="0" applyFont="1" applyBorder="1" applyAlignment="1">
      <alignment wrapText="1"/>
    </xf>
    <xf numFmtId="0" fontId="1" fillId="0" borderId="5" xfId="0" applyFont="1" applyBorder="1"/>
    <xf numFmtId="0" fontId="0" fillId="0" borderId="5" xfId="0" applyBorder="1"/>
    <xf numFmtId="0" fontId="1" fillId="0" borderId="2" xfId="0" applyFont="1" applyBorder="1"/>
    <xf numFmtId="0" fontId="1" fillId="0" borderId="0" xfId="0" applyFont="1" applyAlignment="1">
      <alignment vertical="center"/>
    </xf>
    <xf numFmtId="0" fontId="1" fillId="12" borderId="0" xfId="0" applyFont="1" applyFill="1"/>
    <xf numFmtId="49" fontId="6" fillId="12" borderId="0" xfId="0" applyNumberFormat="1" applyFont="1" applyFill="1"/>
    <xf numFmtId="0" fontId="13" fillId="0" borderId="0" xfId="0" applyFont="1"/>
    <xf numFmtId="0" fontId="14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Sheet3!$B$44:$B$50</c:f>
              <c:strCache>
                <c:ptCount val="7"/>
                <c:pt idx="0">
                  <c:v>FR</c:v>
                </c:pt>
                <c:pt idx="1">
                  <c:v>SW</c:v>
                </c:pt>
                <c:pt idx="2">
                  <c:v>FS</c:v>
                </c:pt>
                <c:pt idx="3">
                  <c:v>BCH</c:v>
                </c:pt>
                <c:pt idx="4">
                  <c:v>BT</c:v>
                </c:pt>
                <c:pt idx="5">
                  <c:v>FL</c:v>
                </c:pt>
                <c:pt idx="6">
                  <c:v>EST</c:v>
                </c:pt>
              </c:strCache>
            </c:strRef>
          </c:cat>
          <c:val>
            <c:numRef>
              <c:f>Sheet3!$C$44:$C$50</c:f>
              <c:numCache>
                <c:formatCode>General</c:formatCode>
                <c:ptCount val="7"/>
                <c:pt idx="0">
                  <c:v>0.19213</c:v>
                </c:pt>
                <c:pt idx="1">
                  <c:v>0.03452</c:v>
                </c:pt>
                <c:pt idx="2">
                  <c:v>0.09425</c:v>
                </c:pt>
                <c:pt idx="3">
                  <c:v>0.1015</c:v>
                </c:pt>
                <c:pt idx="4">
                  <c:v>21</c:v>
                </c:pt>
                <c:pt idx="5">
                  <c:v>62</c:v>
                </c:pt>
                <c:pt idx="6">
                  <c:v>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9568144"/>
        <c:axId val="1259568560"/>
      </c:barChart>
      <c:catAx>
        <c:axId val="125956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59568560"/>
        <c:crosses val="autoZero"/>
        <c:auto val="1"/>
        <c:lblAlgn val="ctr"/>
        <c:lblOffset val="100"/>
        <c:noMultiLvlLbl val="0"/>
      </c:catAx>
      <c:valAx>
        <c:axId val="125956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5956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0" i="0" u="none" strike="noStrike" kern="1200" spc="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  <a:r>
              <a:rPr lang="en-US" altLang="zh-CN" sz="1600" b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rPr>
              <a:t>PCA解释方差比</a:t>
            </a:r>
            <a:endParaRPr lang="en-US" altLang="zh-CN" sz="16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35475131952903"/>
          <c:y val="0.061316087079445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10555555555556"/>
          <c:y val="0.177314814814815"/>
          <c:w val="0.888388888888889"/>
          <c:h val="0.605185185185185"/>
        </c:manualLayout>
      </c:layout>
      <c:lineChart>
        <c:grouping val="standard"/>
        <c:varyColors val="0"/>
        <c:ser>
          <c:idx val="0"/>
          <c:order val="0"/>
          <c:tx>
            <c:strRef>
              <c:f>Sheet4!$E$3</c:f>
              <c:strCache>
                <c:ptCount val="1"/>
                <c:pt idx="0">
                  <c:v>极差标准化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Sheet4!$A$3:$D$3</c:f>
              <c:numCache>
                <c:formatCode>General</c:formatCode>
                <c:ptCount val="4"/>
                <c:pt idx="0">
                  <c:v>0.23257569</c:v>
                </c:pt>
                <c:pt idx="1">
                  <c:v>0.17749749</c:v>
                </c:pt>
                <c:pt idx="2">
                  <c:v>0.12520579</c:v>
                </c:pt>
                <c:pt idx="3">
                  <c:v>0.06856467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Sheet4!$E$4</c:f>
              <c:strCache>
                <c:ptCount val="1"/>
                <c:pt idx="0">
                  <c:v>z标准化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Sheet4!$A$4:$D$4</c:f>
              <c:numCache>
                <c:formatCode>General</c:formatCode>
                <c:ptCount val="4"/>
                <c:pt idx="0">
                  <c:v>0.17760033</c:v>
                </c:pt>
                <c:pt idx="1">
                  <c:v>0.13575096</c:v>
                </c:pt>
                <c:pt idx="2">
                  <c:v>0.11197469</c:v>
                </c:pt>
                <c:pt idx="3">
                  <c:v>0.08726182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Sheet4!$E$5</c:f>
              <c:strCache>
                <c:ptCount val="1"/>
                <c:pt idx="0">
                  <c:v>中心化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Sheet4!$A$5:$D$5</c:f>
              <c:numCache>
                <c:formatCode>General</c:formatCode>
                <c:ptCount val="4"/>
                <c:pt idx="0">
                  <c:v>0.26965942</c:v>
                </c:pt>
                <c:pt idx="1">
                  <c:v>0.21103807</c:v>
                </c:pt>
                <c:pt idx="2">
                  <c:v>0.14238942</c:v>
                </c:pt>
                <c:pt idx="3">
                  <c:v>0.08053288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27075025"/>
        <c:axId val="940258904"/>
      </c:lineChart>
      <c:catAx>
        <c:axId val="527075025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4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  <a:sym typeface="微软雅黑" panose="020B0503020204020204" pitchFamily="34" charset="-122"/>
                  </a:defRPr>
                </a:pPr>
                <a:r>
                  <a:rPr lang="zh-CN" altLang="en-US" sz="1400" b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微软雅黑" panose="020B0503020204020204" pitchFamily="34" charset="-122"/>
                    <a:sym typeface="微软雅黑" panose="020B0503020204020204" pitchFamily="34" charset="-122"/>
                  </a:rPr>
                  <a:t>主成分数</a:t>
                </a:r>
                <a:endParaRPr lang="zh-CN" altLang="en-US" sz="1400" b="0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微软雅黑" panose="020B0503020204020204" pitchFamily="34" charset="-122"/>
                </a:endParaRPr>
              </a:p>
            </c:rich>
          </c:tx>
          <c:layout>
            <c:manualLayout>
              <c:xMode val="edge"/>
              <c:yMode val="edge"/>
              <c:x val="0.425308194613615"/>
              <c:y val="0.87794918009612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  <c:crossAx val="940258904"/>
        <c:crosses val="autoZero"/>
        <c:auto val="1"/>
        <c:lblAlgn val="ctr"/>
        <c:lblOffset val="100"/>
        <c:noMultiLvlLbl val="0"/>
      </c:catAx>
      <c:valAx>
        <c:axId val="940258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  <c:crossAx val="5270750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</c:legendEntry>
      <c:layout>
        <c:manualLayout>
          <c:xMode val="edge"/>
          <c:yMode val="edge"/>
          <c:x val="0.372409324671809"/>
          <c:y val="0.15932463952502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微软雅黑" panose="020B0503020204020204" pitchFamily="3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0">
          <a:solidFill>
            <a:sysClr val="windowText" lastClr="000000"/>
          </a:solidFill>
          <a:latin typeface="微软雅黑" panose="020B0503020204020204" pitchFamily="34" charset="-122"/>
          <a:ea typeface="微软雅黑" panose="020B0503020204020204" pitchFamily="34" charset="-122"/>
          <a:cs typeface="微软雅黑" panose="020B0503020204020204" pitchFamily="34" charset="-122"/>
          <a:sym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711200</xdr:colOff>
      <xdr:row>38</xdr:row>
      <xdr:rowOff>9525</xdr:rowOff>
    </xdr:from>
    <xdr:to>
      <xdr:col>9</xdr:col>
      <xdr:colOff>679450</xdr:colOff>
      <xdr:row>54</xdr:row>
      <xdr:rowOff>85725</xdr:rowOff>
    </xdr:to>
    <xdr:graphicFrame>
      <xdr:nvGraphicFramePr>
        <xdr:cNvPr id="2" name="图表 1"/>
        <xdr:cNvGraphicFramePr/>
      </xdr:nvGraphicFramePr>
      <xdr:xfrm>
        <a:off x="2965450" y="6794500"/>
        <a:ext cx="4572000" cy="292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114935</xdr:colOff>
      <xdr:row>6</xdr:row>
      <xdr:rowOff>133350</xdr:rowOff>
    </xdr:from>
    <xdr:to>
      <xdr:col>11</xdr:col>
      <xdr:colOff>481965</xdr:colOff>
      <xdr:row>29</xdr:row>
      <xdr:rowOff>36830</xdr:rowOff>
    </xdr:to>
    <xdr:graphicFrame>
      <xdr:nvGraphicFramePr>
        <xdr:cNvPr id="3" name="图表 2"/>
        <xdr:cNvGraphicFramePr/>
      </xdr:nvGraphicFramePr>
      <xdr:xfrm>
        <a:off x="3423285" y="1295400"/>
        <a:ext cx="5294630" cy="4431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U531"/>
  <sheetViews>
    <sheetView tabSelected="1" zoomScale="85" zoomScaleNormal="85" workbookViewId="0">
      <pane ySplit="1" topLeftCell="A2" activePane="bottomLeft" state="frozen"/>
      <selection/>
      <selection pane="bottomLeft" activeCell="A35" sqref="A35"/>
    </sheetView>
  </sheetViews>
  <sheetFormatPr defaultColWidth="8.66666666666667" defaultRowHeight="15.5"/>
  <cols>
    <col min="1" max="1" width="108" style="4" customWidth="1"/>
    <col min="2" max="2" width="20.25" style="4" customWidth="1"/>
    <col min="3" max="4" width="14.8333333333333" style="4" customWidth="1"/>
    <col min="5" max="8" width="14.3333333333333" style="4"/>
    <col min="9" max="9" width="12.9166666666667" style="4"/>
    <col min="10" max="10" width="10.3333333333333" style="4" customWidth="1"/>
    <col min="11" max="11" width="8.66666666666667" style="4"/>
    <col min="12" max="19" width="14.3333333333333" style="4"/>
    <col min="20" max="20" width="8.66666666666667" style="4"/>
    <col min="21" max="23" width="14.3333333333333" style="4"/>
    <col min="24" max="24" width="14.9166666666667" style="4"/>
    <col min="25" max="26" width="14.3333333333333" style="4"/>
    <col min="27" max="27" width="8.66666666666667" style="4"/>
    <col min="28" max="28" width="14.9166666666667" style="4"/>
    <col min="29" max="31" width="14.3333333333333" style="4"/>
    <col min="32" max="32" width="8.66666666666667" style="4"/>
    <col min="33" max="33" width="26.1666666666667" style="6" customWidth="1"/>
    <col min="34" max="34" width="26.1666666666667" style="42" customWidth="1"/>
    <col min="35" max="35" width="8.66666666666667" style="42" hidden="1" customWidth="1"/>
    <col min="36" max="36" width="8.66666666666667" style="6" hidden="1" customWidth="1"/>
    <col min="37" max="40" width="8.66666666666667" style="4" hidden="1" customWidth="1"/>
    <col min="41" max="41" width="14.9166666666667" style="4"/>
    <col min="42" max="44" width="8.66666666666667" style="4"/>
    <col min="45" max="45" width="9.75" style="4"/>
    <col min="46" max="46" width="9" style="4"/>
    <col min="47" max="47" width="8.66666666666667" style="4"/>
    <col min="48" max="49" width="14.9166666666667" style="4"/>
    <col min="50" max="50" width="8.66666666666667" style="4"/>
    <col min="51" max="59" width="14.3333333333333" style="4"/>
    <col min="60" max="60" width="10.4166666666667" style="4" customWidth="1"/>
    <col min="61" max="70" width="8.66666666666667" style="4"/>
    <col min="71" max="72" width="9.75" style="4"/>
    <col min="73" max="16384" width="8.66666666666667" style="4"/>
  </cols>
  <sheetData>
    <row r="1" s="6" customFormat="1" spans="1:73">
      <c r="A1" s="43" t="s">
        <v>0</v>
      </c>
      <c r="B1" s="43" t="s">
        <v>1</v>
      </c>
      <c r="C1" s="44" t="s">
        <v>2</v>
      </c>
      <c r="D1" s="44" t="s">
        <v>3</v>
      </c>
      <c r="E1" s="3" t="s">
        <v>4</v>
      </c>
      <c r="F1" s="6" t="s">
        <v>5</v>
      </c>
      <c r="G1" s="3" t="s">
        <v>6</v>
      </c>
      <c r="H1" s="6" t="s">
        <v>7</v>
      </c>
      <c r="J1" s="43" t="s">
        <v>8</v>
      </c>
      <c r="L1" s="6" t="s">
        <v>9</v>
      </c>
      <c r="M1" s="6" t="s">
        <v>10</v>
      </c>
      <c r="N1" s="3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U1" s="3" t="s">
        <v>17</v>
      </c>
      <c r="V1" s="6" t="s">
        <v>18</v>
      </c>
      <c r="W1" s="6" t="s">
        <v>19</v>
      </c>
      <c r="X1" s="6" t="s">
        <v>20</v>
      </c>
      <c r="Y1" s="3" t="s">
        <v>21</v>
      </c>
      <c r="Z1" s="6" t="s">
        <v>22</v>
      </c>
      <c r="AA1" s="6" t="s">
        <v>23</v>
      </c>
      <c r="AB1" s="6" t="s">
        <v>24</v>
      </c>
      <c r="AC1" s="3" t="s">
        <v>25</v>
      </c>
      <c r="AD1" s="6" t="s">
        <v>26</v>
      </c>
      <c r="AE1" s="6" t="s">
        <v>27</v>
      </c>
      <c r="AG1" s="43" t="s">
        <v>28</v>
      </c>
      <c r="AH1" s="50" t="s">
        <v>29</v>
      </c>
      <c r="AI1" s="50" t="s">
        <v>30</v>
      </c>
      <c r="AK1" s="51" t="s">
        <v>31</v>
      </c>
      <c r="AL1" s="52"/>
      <c r="AM1" s="52"/>
      <c r="AN1" s="52"/>
      <c r="AO1" s="53" t="s">
        <v>32</v>
      </c>
      <c r="AP1" s="53"/>
      <c r="AS1" s="51" t="s">
        <v>33</v>
      </c>
      <c r="AT1" s="52"/>
      <c r="AV1" s="6" t="s">
        <v>34</v>
      </c>
      <c r="AW1" s="6" t="s">
        <v>35</v>
      </c>
      <c r="AX1" s="43" t="s">
        <v>36</v>
      </c>
      <c r="AY1" s="34" t="s">
        <v>37</v>
      </c>
      <c r="AZ1" s="34" t="s">
        <v>38</v>
      </c>
      <c r="BA1" s="34" t="s">
        <v>39</v>
      </c>
      <c r="BB1" s="34" t="s">
        <v>40</v>
      </c>
      <c r="BC1" s="34" t="s">
        <v>41</v>
      </c>
      <c r="BD1" s="34" t="s">
        <v>42</v>
      </c>
      <c r="BE1" s="34" t="s">
        <v>43</v>
      </c>
      <c r="BF1" s="34" t="s">
        <v>44</v>
      </c>
      <c r="BG1" s="34" t="s">
        <v>45</v>
      </c>
      <c r="BH1" s="44" t="s">
        <v>46</v>
      </c>
      <c r="BI1" s="43" t="s">
        <v>47</v>
      </c>
      <c r="BJ1" s="6" t="s">
        <v>48</v>
      </c>
      <c r="BK1" s="6" t="s">
        <v>49</v>
      </c>
      <c r="BL1" s="6" t="s">
        <v>50</v>
      </c>
      <c r="BM1" s="6" t="s">
        <v>51</v>
      </c>
      <c r="BN1" s="6" t="s">
        <v>52</v>
      </c>
      <c r="BO1" s="6" t="s">
        <v>53</v>
      </c>
      <c r="BP1" s="6" t="s">
        <v>54</v>
      </c>
      <c r="BQ1" s="6" t="s">
        <v>55</v>
      </c>
      <c r="BR1" s="6" t="s">
        <v>56</v>
      </c>
      <c r="BS1" s="6" t="s">
        <v>57</v>
      </c>
      <c r="BT1" s="6" t="s">
        <v>58</v>
      </c>
      <c r="BU1" s="6" t="s">
        <v>59</v>
      </c>
    </row>
    <row r="2" spans="1:59">
      <c r="A2" s="29" t="s">
        <v>60</v>
      </c>
      <c r="C2" s="4" t="s">
        <v>61</v>
      </c>
      <c r="D2" s="4" t="s">
        <v>62</v>
      </c>
      <c r="E2" s="4">
        <v>87.36</v>
      </c>
      <c r="F2" s="4">
        <v>0</v>
      </c>
      <c r="G2" s="4">
        <v>11</v>
      </c>
      <c r="H2" s="4">
        <f t="shared" ref="H2:H34" si="0">100-E2-F2-G2</f>
        <v>1.64</v>
      </c>
      <c r="I2" s="4" t="s">
        <v>63</v>
      </c>
      <c r="J2" s="4" t="s">
        <v>64</v>
      </c>
      <c r="L2" s="4">
        <v>22.88</v>
      </c>
      <c r="M2" s="4">
        <v>3.93</v>
      </c>
      <c r="N2" s="4">
        <v>0</v>
      </c>
      <c r="O2" s="4">
        <v>0</v>
      </c>
      <c r="P2" s="4">
        <v>7.19</v>
      </c>
      <c r="Q2" s="4">
        <v>5.88</v>
      </c>
      <c r="R2" s="4">
        <v>16.99</v>
      </c>
      <c r="S2" s="4">
        <f t="shared" ref="S2:S33" si="1">100-SUM(L2:R2)</f>
        <v>43.13</v>
      </c>
      <c r="U2" s="4">
        <v>7.77432</v>
      </c>
      <c r="V2" s="4">
        <v>0</v>
      </c>
      <c r="W2" s="4">
        <v>0</v>
      </c>
      <c r="X2" s="4">
        <v>1.976307</v>
      </c>
      <c r="Y2" s="4">
        <v>15.539704</v>
      </c>
      <c r="Z2" s="4">
        <v>11.779011</v>
      </c>
      <c r="AA2" s="4">
        <v>0</v>
      </c>
      <c r="AB2" s="4">
        <v>0</v>
      </c>
      <c r="AC2" s="4">
        <v>0</v>
      </c>
      <c r="AD2" s="4">
        <v>0</v>
      </c>
      <c r="AE2" s="4">
        <f t="shared" ref="AE2:AE34" si="2">100-SUM(U2:AD2)</f>
        <v>62.930658</v>
      </c>
      <c r="AG2" s="43" t="s">
        <v>65</v>
      </c>
      <c r="AI2" s="42">
        <v>50</v>
      </c>
      <c r="AJ2" s="6" t="s">
        <v>66</v>
      </c>
      <c r="AO2" s="4">
        <v>1136</v>
      </c>
      <c r="AP2" s="4" t="s">
        <v>67</v>
      </c>
      <c r="AS2" s="4">
        <v>2019.9</v>
      </c>
      <c r="AT2" s="4">
        <v>2019.1</v>
      </c>
      <c r="AV2" s="4">
        <v>57</v>
      </c>
      <c r="AW2" s="4">
        <f>100-AV2</f>
        <v>43</v>
      </c>
      <c r="AX2" s="54">
        <v>1</v>
      </c>
      <c r="AY2">
        <v>2.4462783383213</v>
      </c>
      <c r="AZ2" s="21">
        <v>0.627244905722799</v>
      </c>
      <c r="BA2" s="21">
        <v>1.10348437672958</v>
      </c>
      <c r="BB2">
        <v>1.99271353526138</v>
      </c>
      <c r="BC2" s="21">
        <v>1.94180994848959</v>
      </c>
      <c r="BD2" s="21">
        <v>1.96709709146763</v>
      </c>
      <c r="BE2">
        <v>0.582140817151345</v>
      </c>
      <c r="BF2" s="21">
        <v>0.547938016641449</v>
      </c>
      <c r="BG2" s="21">
        <v>0.565595117392859</v>
      </c>
    </row>
    <row r="3" spans="1:59">
      <c r="A3" s="29" t="s">
        <v>60</v>
      </c>
      <c r="C3" s="4" t="s">
        <v>61</v>
      </c>
      <c r="D3" s="4" t="s">
        <v>62</v>
      </c>
      <c r="E3" s="4">
        <v>90.23</v>
      </c>
      <c r="F3" s="4">
        <v>1.38</v>
      </c>
      <c r="G3" s="4">
        <v>6.46</v>
      </c>
      <c r="H3" s="4">
        <f t="shared" si="0"/>
        <v>1.93</v>
      </c>
      <c r="I3" s="4" t="s">
        <v>63</v>
      </c>
      <c r="J3" s="4" t="s">
        <v>64</v>
      </c>
      <c r="L3" s="4">
        <v>19.63</v>
      </c>
      <c r="M3" s="4">
        <v>1.37</v>
      </c>
      <c r="N3" s="4">
        <v>1.6</v>
      </c>
      <c r="O3" s="4">
        <v>0</v>
      </c>
      <c r="P3" s="4">
        <v>9.59</v>
      </c>
      <c r="Q3" s="4">
        <v>2.74</v>
      </c>
      <c r="R3" s="4">
        <v>31.28</v>
      </c>
      <c r="S3" s="4">
        <f t="shared" si="1"/>
        <v>33.79</v>
      </c>
      <c r="U3" s="4">
        <v>7.85001</v>
      </c>
      <c r="V3" s="4">
        <v>0</v>
      </c>
      <c r="W3" s="4">
        <v>0</v>
      </c>
      <c r="X3" s="4">
        <v>0.923134</v>
      </c>
      <c r="Y3" s="4">
        <v>15.690997</v>
      </c>
      <c r="Z3" s="4">
        <v>5.501982</v>
      </c>
      <c r="AA3" s="4">
        <v>0</v>
      </c>
      <c r="AB3" s="4">
        <v>0</v>
      </c>
      <c r="AC3" s="4">
        <v>0</v>
      </c>
      <c r="AD3" s="4">
        <v>0</v>
      </c>
      <c r="AE3" s="4">
        <f t="shared" si="2"/>
        <v>70.033877</v>
      </c>
      <c r="AG3" s="43" t="s">
        <v>65</v>
      </c>
      <c r="AI3" s="42">
        <v>50</v>
      </c>
      <c r="AJ3" s="6" t="s">
        <v>66</v>
      </c>
      <c r="AO3" s="4">
        <v>30893</v>
      </c>
      <c r="AP3" s="4" t="s">
        <v>67</v>
      </c>
      <c r="AS3" s="4">
        <v>2019.9</v>
      </c>
      <c r="AT3" s="4">
        <v>2019.1</v>
      </c>
      <c r="AV3" s="4">
        <v>70</v>
      </c>
      <c r="AW3" s="4">
        <f>100-AV3</f>
        <v>30</v>
      </c>
      <c r="AX3" s="54">
        <v>1</v>
      </c>
      <c r="AY3">
        <v>2.4462783383213</v>
      </c>
      <c r="AZ3" s="21">
        <v>0.627244905722799</v>
      </c>
      <c r="BA3" s="21">
        <v>1.10348437672958</v>
      </c>
      <c r="BB3">
        <v>1.99271353526138</v>
      </c>
      <c r="BC3" s="21">
        <v>1.94180994848959</v>
      </c>
      <c r="BD3" s="21">
        <v>1.96709709146763</v>
      </c>
      <c r="BE3">
        <v>0.582140817151345</v>
      </c>
      <c r="BF3" s="21">
        <v>0.547938016641449</v>
      </c>
      <c r="BG3" s="21">
        <v>0.565595117392859</v>
      </c>
    </row>
    <row r="4" spans="1:59">
      <c r="A4" s="29" t="s">
        <v>60</v>
      </c>
      <c r="C4" s="4" t="s">
        <v>61</v>
      </c>
      <c r="D4" s="4" t="s">
        <v>62</v>
      </c>
      <c r="E4" s="4">
        <v>80.82</v>
      </c>
      <c r="F4" s="4">
        <v>4.38</v>
      </c>
      <c r="G4" s="4">
        <v>14.38</v>
      </c>
      <c r="H4" s="4">
        <f t="shared" si="0"/>
        <v>0.420000000000007</v>
      </c>
      <c r="I4" s="4" t="s">
        <v>63</v>
      </c>
      <c r="J4" s="4" t="s">
        <v>64</v>
      </c>
      <c r="L4" s="4">
        <v>30.91</v>
      </c>
      <c r="M4" s="4">
        <v>3.09</v>
      </c>
      <c r="N4" s="4">
        <v>2.07</v>
      </c>
      <c r="O4" s="4">
        <v>0</v>
      </c>
      <c r="P4" s="4">
        <v>7.22</v>
      </c>
      <c r="Q4" s="4">
        <v>7.22</v>
      </c>
      <c r="R4" s="4">
        <v>29.9</v>
      </c>
      <c r="S4" s="4">
        <f t="shared" si="1"/>
        <v>19.59</v>
      </c>
      <c r="U4" s="4">
        <v>7.03134</v>
      </c>
      <c r="V4" s="4">
        <v>0</v>
      </c>
      <c r="W4" s="4">
        <v>0</v>
      </c>
      <c r="X4" s="4">
        <v>2.054902</v>
      </c>
      <c r="Y4" s="4">
        <v>14.054598</v>
      </c>
      <c r="Z4" s="4">
        <v>12.247446</v>
      </c>
      <c r="AA4" s="4">
        <v>0</v>
      </c>
      <c r="AB4" s="4">
        <v>0</v>
      </c>
      <c r="AC4" s="4">
        <v>0</v>
      </c>
      <c r="AD4" s="4">
        <v>0</v>
      </c>
      <c r="AE4" s="4">
        <f t="shared" si="2"/>
        <v>64.611714</v>
      </c>
      <c r="AG4" s="43" t="s">
        <v>65</v>
      </c>
      <c r="AI4" s="42">
        <v>50</v>
      </c>
      <c r="AJ4" s="6" t="s">
        <v>66</v>
      </c>
      <c r="AO4" s="4">
        <v>596</v>
      </c>
      <c r="AP4" s="4" t="s">
        <v>67</v>
      </c>
      <c r="AS4" s="4">
        <v>2019.9</v>
      </c>
      <c r="AT4" s="4">
        <v>2019.1</v>
      </c>
      <c r="AV4" s="4">
        <v>64</v>
      </c>
      <c r="AW4" s="4">
        <f>100-AV4</f>
        <v>36</v>
      </c>
      <c r="AX4" s="54">
        <v>1</v>
      </c>
      <c r="AY4">
        <v>2.4462783383213</v>
      </c>
      <c r="AZ4" s="21">
        <v>0.627244905722799</v>
      </c>
      <c r="BA4" s="21">
        <v>1.10348437672958</v>
      </c>
      <c r="BB4">
        <v>1.99271353526138</v>
      </c>
      <c r="BC4" s="21">
        <v>1.94180994848959</v>
      </c>
      <c r="BD4" s="21">
        <v>1.96709709146763</v>
      </c>
      <c r="BE4">
        <v>0.582140817151345</v>
      </c>
      <c r="BF4" s="21">
        <v>0.547938016641449</v>
      </c>
      <c r="BG4" s="21">
        <v>0.565595117392859</v>
      </c>
    </row>
    <row r="5" spans="1:59">
      <c r="A5" s="29" t="s">
        <v>60</v>
      </c>
      <c r="C5" s="4" t="s">
        <v>61</v>
      </c>
      <c r="D5" s="4" t="s">
        <v>62</v>
      </c>
      <c r="E5" s="4">
        <v>84</v>
      </c>
      <c r="F5" s="4">
        <v>2.55</v>
      </c>
      <c r="G5" s="4">
        <v>11</v>
      </c>
      <c r="H5" s="4">
        <f t="shared" si="0"/>
        <v>2.45</v>
      </c>
      <c r="I5" s="4" t="s">
        <v>63</v>
      </c>
      <c r="J5" s="4" t="s">
        <v>64</v>
      </c>
      <c r="L5" s="4">
        <v>34.34</v>
      </c>
      <c r="M5" s="4">
        <v>2.02</v>
      </c>
      <c r="N5" s="4">
        <v>8.08</v>
      </c>
      <c r="O5" s="4">
        <v>0</v>
      </c>
      <c r="P5" s="4">
        <v>7.07</v>
      </c>
      <c r="Q5" s="4">
        <v>0</v>
      </c>
      <c r="R5" s="4">
        <v>17.16</v>
      </c>
      <c r="S5" s="4">
        <f t="shared" si="1"/>
        <v>31.33</v>
      </c>
      <c r="U5" s="4">
        <v>7.308</v>
      </c>
      <c r="V5" s="4">
        <v>0</v>
      </c>
      <c r="W5" s="4">
        <v>0</v>
      </c>
      <c r="X5" s="4">
        <v>1.5719</v>
      </c>
      <c r="Y5" s="4">
        <v>14.6076</v>
      </c>
      <c r="Z5" s="4">
        <v>9.3687</v>
      </c>
      <c r="AA5" s="4">
        <v>0</v>
      </c>
      <c r="AB5" s="4">
        <v>0</v>
      </c>
      <c r="AC5" s="4">
        <v>0</v>
      </c>
      <c r="AD5" s="4">
        <v>0</v>
      </c>
      <c r="AE5" s="4">
        <f t="shared" si="2"/>
        <v>67.1438</v>
      </c>
      <c r="AG5" s="43" t="s">
        <v>65</v>
      </c>
      <c r="AI5" s="42">
        <v>50</v>
      </c>
      <c r="AJ5" s="6" t="s">
        <v>66</v>
      </c>
      <c r="AO5" s="4">
        <v>1802</v>
      </c>
      <c r="AP5" s="4" t="s">
        <v>67</v>
      </c>
      <c r="AS5" s="4">
        <v>2019.9</v>
      </c>
      <c r="AT5" s="4">
        <v>2019.1</v>
      </c>
      <c r="AV5" s="4">
        <v>58</v>
      </c>
      <c r="AW5" s="4">
        <f>100-AV5</f>
        <v>42</v>
      </c>
      <c r="AX5" s="54">
        <v>1</v>
      </c>
      <c r="AY5">
        <v>2.4462783383213</v>
      </c>
      <c r="AZ5" s="21">
        <v>0.627244905722799</v>
      </c>
      <c r="BA5" s="21">
        <v>1.10348437672958</v>
      </c>
      <c r="BB5">
        <v>1.99271353526138</v>
      </c>
      <c r="BC5" s="21">
        <v>1.94180994848959</v>
      </c>
      <c r="BD5" s="21">
        <v>1.96709709146763</v>
      </c>
      <c r="BE5">
        <v>0.582140817151345</v>
      </c>
      <c r="BF5" s="21">
        <v>0.547938016641449</v>
      </c>
      <c r="BG5" s="21">
        <v>0.565595117392859</v>
      </c>
    </row>
    <row r="6" spans="1:59">
      <c r="A6" s="29" t="s">
        <v>68</v>
      </c>
      <c r="B6" s="4" t="s">
        <v>69</v>
      </c>
      <c r="C6" s="4" t="s">
        <v>70</v>
      </c>
      <c r="D6" s="4" t="s">
        <v>71</v>
      </c>
      <c r="E6" s="4">
        <v>0</v>
      </c>
      <c r="F6" s="4">
        <v>14</v>
      </c>
      <c r="G6" s="4">
        <v>61</v>
      </c>
      <c r="H6" s="4">
        <f t="shared" si="0"/>
        <v>25</v>
      </c>
      <c r="I6" s="4" t="s">
        <v>72</v>
      </c>
      <c r="J6" s="4" t="s">
        <v>73</v>
      </c>
      <c r="L6" s="4">
        <v>9</v>
      </c>
      <c r="M6" s="4">
        <v>4</v>
      </c>
      <c r="N6" s="4">
        <v>39</v>
      </c>
      <c r="O6" s="4">
        <v>21</v>
      </c>
      <c r="P6" s="4">
        <v>7</v>
      </c>
      <c r="Q6" s="4">
        <v>9</v>
      </c>
      <c r="R6" s="4">
        <v>5</v>
      </c>
      <c r="S6" s="4">
        <f t="shared" si="1"/>
        <v>6</v>
      </c>
      <c r="U6" s="4">
        <v>64</v>
      </c>
      <c r="V6" s="4">
        <v>24</v>
      </c>
      <c r="W6" s="4">
        <v>10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>
        <f t="shared" si="2"/>
        <v>1</v>
      </c>
      <c r="AG6" s="43" t="s">
        <v>65</v>
      </c>
      <c r="AI6" s="42">
        <v>12</v>
      </c>
      <c r="AJ6" s="6" t="s">
        <v>66</v>
      </c>
      <c r="AO6" s="4">
        <v>11475</v>
      </c>
      <c r="AP6" s="4" t="s">
        <v>67</v>
      </c>
      <c r="AS6" s="4">
        <v>2018.1</v>
      </c>
      <c r="AT6" s="4">
        <v>2019.3</v>
      </c>
      <c r="AV6" s="4">
        <f t="shared" ref="AV6:AV11" si="3">100-AW6</f>
        <v>56</v>
      </c>
      <c r="AW6" s="4">
        <v>44</v>
      </c>
      <c r="AX6" s="54">
        <v>1</v>
      </c>
      <c r="AY6">
        <v>3.14056320233817</v>
      </c>
      <c r="AZ6" s="21">
        <v>1.3297060713489</v>
      </c>
      <c r="BA6" s="21">
        <v>1.92290971514487</v>
      </c>
      <c r="BB6">
        <v>5.16641788209131</v>
      </c>
      <c r="BC6" s="21">
        <v>4.01769038092291</v>
      </c>
      <c r="BD6" s="21">
        <v>4.58182584464151</v>
      </c>
      <c r="BE6">
        <v>2.03552058915125</v>
      </c>
      <c r="BF6" s="21">
        <v>1.60580775285983</v>
      </c>
      <c r="BG6" s="21">
        <v>1.81778080089594</v>
      </c>
    </row>
    <row r="7" spans="1:59">
      <c r="A7" s="29" t="s">
        <v>68</v>
      </c>
      <c r="B7" s="4" t="s">
        <v>74</v>
      </c>
      <c r="C7" s="45" t="s">
        <v>75</v>
      </c>
      <c r="D7" s="4" t="s">
        <v>76</v>
      </c>
      <c r="E7" s="4">
        <v>4</v>
      </c>
      <c r="F7" s="4">
        <v>4</v>
      </c>
      <c r="G7" s="4">
        <v>55</v>
      </c>
      <c r="H7" s="4">
        <f t="shared" si="0"/>
        <v>37</v>
      </c>
      <c r="I7" s="4" t="s">
        <v>72</v>
      </c>
      <c r="J7" s="4" t="s">
        <v>73</v>
      </c>
      <c r="L7" s="4">
        <v>12</v>
      </c>
      <c r="M7" s="4">
        <v>3</v>
      </c>
      <c r="N7" s="4">
        <v>45</v>
      </c>
      <c r="O7" s="4">
        <v>0</v>
      </c>
      <c r="P7" s="4">
        <v>10</v>
      </c>
      <c r="Q7" s="4">
        <v>12</v>
      </c>
      <c r="R7" s="4">
        <v>5</v>
      </c>
      <c r="S7" s="4">
        <f t="shared" si="1"/>
        <v>13</v>
      </c>
      <c r="U7" s="4">
        <v>49</v>
      </c>
      <c r="V7" s="4">
        <v>18</v>
      </c>
      <c r="W7" s="4">
        <v>33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f t="shared" si="2"/>
        <v>0</v>
      </c>
      <c r="AG7" s="43" t="s">
        <v>65</v>
      </c>
      <c r="AI7" s="42">
        <v>12</v>
      </c>
      <c r="AJ7" s="6" t="s">
        <v>66</v>
      </c>
      <c r="AO7" s="4">
        <v>3405</v>
      </c>
      <c r="AP7" s="4" t="s">
        <v>67</v>
      </c>
      <c r="AS7" s="4">
        <v>2018.1</v>
      </c>
      <c r="AT7" s="4">
        <v>2019.3</v>
      </c>
      <c r="AV7" s="4">
        <f t="shared" si="3"/>
        <v>68</v>
      </c>
      <c r="AW7" s="4">
        <v>32</v>
      </c>
      <c r="AX7" s="54">
        <v>1</v>
      </c>
      <c r="AY7">
        <v>3.14056320233817</v>
      </c>
      <c r="AZ7" s="21">
        <v>1.3297060713489</v>
      </c>
      <c r="BA7" s="21">
        <v>1.92290971514487</v>
      </c>
      <c r="BB7">
        <v>5.16641788209131</v>
      </c>
      <c r="BC7" s="21">
        <v>4.01769038092291</v>
      </c>
      <c r="BD7" s="21">
        <v>4.58182584464151</v>
      </c>
      <c r="BE7">
        <v>2.03552058915125</v>
      </c>
      <c r="BF7" s="21">
        <v>1.60580775285983</v>
      </c>
      <c r="BG7" s="21">
        <v>1.81778080089594</v>
      </c>
    </row>
    <row r="8" spans="1:59">
      <c r="A8" s="29" t="s">
        <v>68</v>
      </c>
      <c r="B8" s="4" t="s">
        <v>77</v>
      </c>
      <c r="C8" s="4" t="s">
        <v>78</v>
      </c>
      <c r="D8" s="4" t="s">
        <v>79</v>
      </c>
      <c r="E8" s="4">
        <v>5</v>
      </c>
      <c r="F8" s="4">
        <v>14</v>
      </c>
      <c r="G8" s="4">
        <v>71</v>
      </c>
      <c r="H8" s="4">
        <f t="shared" si="0"/>
        <v>10</v>
      </c>
      <c r="I8" s="4" t="s">
        <v>72</v>
      </c>
      <c r="J8" s="4" t="s">
        <v>73</v>
      </c>
      <c r="L8" s="4">
        <v>13</v>
      </c>
      <c r="M8" s="4">
        <v>6</v>
      </c>
      <c r="N8" s="4">
        <v>23</v>
      </c>
      <c r="O8" s="4">
        <v>24</v>
      </c>
      <c r="P8" s="4">
        <v>8</v>
      </c>
      <c r="Q8" s="4">
        <v>9</v>
      </c>
      <c r="R8" s="4">
        <v>8</v>
      </c>
      <c r="S8" s="4">
        <f t="shared" si="1"/>
        <v>9</v>
      </c>
      <c r="U8" s="4">
        <v>50</v>
      </c>
      <c r="V8" s="4">
        <v>30</v>
      </c>
      <c r="W8" s="4">
        <v>8</v>
      </c>
      <c r="X8" s="4">
        <v>0</v>
      </c>
      <c r="Y8" s="4">
        <v>0</v>
      </c>
      <c r="Z8" s="4">
        <v>4</v>
      </c>
      <c r="AA8" s="4">
        <v>0</v>
      </c>
      <c r="AB8" s="4">
        <v>0</v>
      </c>
      <c r="AC8" s="4">
        <v>0</v>
      </c>
      <c r="AD8" s="4">
        <v>0</v>
      </c>
      <c r="AE8" s="4">
        <f t="shared" si="2"/>
        <v>8</v>
      </c>
      <c r="AG8" s="43" t="s">
        <v>65</v>
      </c>
      <c r="AI8" s="42">
        <v>12</v>
      </c>
      <c r="AJ8" s="6" t="s">
        <v>66</v>
      </c>
      <c r="AO8" s="4">
        <v>5015</v>
      </c>
      <c r="AP8" s="4" t="s">
        <v>67</v>
      </c>
      <c r="AS8" s="4">
        <v>2018.1</v>
      </c>
      <c r="AT8" s="4">
        <v>2019.3</v>
      </c>
      <c r="AV8" s="4">
        <f t="shared" si="3"/>
        <v>40</v>
      </c>
      <c r="AW8" s="4">
        <v>60</v>
      </c>
      <c r="AX8" s="54">
        <v>1</v>
      </c>
      <c r="AY8">
        <v>3.14056320233817</v>
      </c>
      <c r="AZ8" s="21">
        <v>1.3297060713489</v>
      </c>
      <c r="BA8" s="21">
        <v>1.92290971514487</v>
      </c>
      <c r="BB8">
        <v>5.16641788209131</v>
      </c>
      <c r="BC8" s="21">
        <v>4.01769038092291</v>
      </c>
      <c r="BD8" s="21">
        <v>4.58182584464151</v>
      </c>
      <c r="BE8">
        <v>2.03552058915125</v>
      </c>
      <c r="BF8" s="21">
        <v>1.60580775285983</v>
      </c>
      <c r="BG8" s="21">
        <v>1.81778080089594</v>
      </c>
    </row>
    <row r="9" spans="1:59">
      <c r="A9" s="29" t="s">
        <v>68</v>
      </c>
      <c r="B9" s="4" t="s">
        <v>80</v>
      </c>
      <c r="C9" s="4" t="s">
        <v>81</v>
      </c>
      <c r="D9" s="4" t="s">
        <v>82</v>
      </c>
      <c r="E9" s="4">
        <v>4</v>
      </c>
      <c r="F9" s="4">
        <v>9</v>
      </c>
      <c r="G9" s="4">
        <v>54</v>
      </c>
      <c r="H9" s="4">
        <f t="shared" si="0"/>
        <v>33</v>
      </c>
      <c r="I9" s="4" t="s">
        <v>72</v>
      </c>
      <c r="J9" s="4" t="s">
        <v>73</v>
      </c>
      <c r="L9" s="4">
        <v>10</v>
      </c>
      <c r="M9" s="4">
        <v>3</v>
      </c>
      <c r="N9" s="4">
        <v>39</v>
      </c>
      <c r="O9" s="4">
        <v>20</v>
      </c>
      <c r="P9" s="4">
        <v>7</v>
      </c>
      <c r="Q9" s="4">
        <v>9</v>
      </c>
      <c r="R9" s="4">
        <v>5</v>
      </c>
      <c r="S9" s="4">
        <f t="shared" si="1"/>
        <v>7</v>
      </c>
      <c r="U9" s="4">
        <v>36</v>
      </c>
      <c r="V9" s="4">
        <v>41</v>
      </c>
      <c r="W9" s="4">
        <v>18</v>
      </c>
      <c r="X9" s="4">
        <v>0</v>
      </c>
      <c r="Y9" s="4">
        <v>0</v>
      </c>
      <c r="Z9" s="4">
        <v>5</v>
      </c>
      <c r="AA9" s="4">
        <v>0</v>
      </c>
      <c r="AB9" s="4">
        <v>0</v>
      </c>
      <c r="AC9" s="4">
        <v>0</v>
      </c>
      <c r="AD9" s="4">
        <v>0</v>
      </c>
      <c r="AE9" s="4">
        <f t="shared" si="2"/>
        <v>0</v>
      </c>
      <c r="AG9" s="43" t="s">
        <v>65</v>
      </c>
      <c r="AI9" s="42">
        <v>12</v>
      </c>
      <c r="AJ9" s="6" t="s">
        <v>66</v>
      </c>
      <c r="AO9" s="4">
        <v>1580</v>
      </c>
      <c r="AP9" s="4" t="s">
        <v>67</v>
      </c>
      <c r="AS9" s="4">
        <v>2018.1</v>
      </c>
      <c r="AT9" s="4">
        <v>2019.3</v>
      </c>
      <c r="AV9" s="4">
        <f t="shared" si="3"/>
        <v>36</v>
      </c>
      <c r="AW9" s="4">
        <v>64</v>
      </c>
      <c r="AX9" s="54">
        <v>1</v>
      </c>
      <c r="AY9">
        <v>3.14056320233817</v>
      </c>
      <c r="AZ9" s="21">
        <v>1.3297060713489</v>
      </c>
      <c r="BA9" s="21">
        <v>1.92290971514487</v>
      </c>
      <c r="BB9">
        <v>5.16641788209131</v>
      </c>
      <c r="BC9" s="21">
        <v>4.01769038092291</v>
      </c>
      <c r="BD9" s="21">
        <v>4.58182584464151</v>
      </c>
      <c r="BE9">
        <v>2.03552058915125</v>
      </c>
      <c r="BF9" s="21">
        <v>1.60580775285983</v>
      </c>
      <c r="BG9" s="21">
        <v>1.81778080089594</v>
      </c>
    </row>
    <row r="10" spans="1:59">
      <c r="A10" s="29" t="s">
        <v>68</v>
      </c>
      <c r="B10" s="4" t="s">
        <v>83</v>
      </c>
      <c r="C10" s="45" t="s">
        <v>84</v>
      </c>
      <c r="D10" s="4" t="s">
        <v>85</v>
      </c>
      <c r="E10" s="4">
        <v>7</v>
      </c>
      <c r="F10" s="4">
        <v>15</v>
      </c>
      <c r="G10" s="4">
        <v>46</v>
      </c>
      <c r="H10" s="4">
        <f t="shared" si="0"/>
        <v>32</v>
      </c>
      <c r="I10" s="4" t="s">
        <v>72</v>
      </c>
      <c r="J10" s="4" t="s">
        <v>73</v>
      </c>
      <c r="L10" s="4">
        <v>11</v>
      </c>
      <c r="M10" s="4">
        <v>5</v>
      </c>
      <c r="N10" s="4">
        <v>41</v>
      </c>
      <c r="O10" s="4">
        <v>17</v>
      </c>
      <c r="P10" s="4">
        <v>6</v>
      </c>
      <c r="Q10" s="4">
        <v>2</v>
      </c>
      <c r="R10" s="4">
        <v>5</v>
      </c>
      <c r="S10" s="4">
        <f t="shared" si="1"/>
        <v>13</v>
      </c>
      <c r="U10" s="4">
        <v>56</v>
      </c>
      <c r="V10" s="4">
        <v>16</v>
      </c>
      <c r="W10" s="4">
        <v>23</v>
      </c>
      <c r="X10" s="4">
        <v>0</v>
      </c>
      <c r="Y10" s="4">
        <v>2</v>
      </c>
      <c r="Z10" s="4">
        <v>2</v>
      </c>
      <c r="AA10" s="4">
        <v>0</v>
      </c>
      <c r="AB10" s="4">
        <v>0</v>
      </c>
      <c r="AC10" s="4">
        <v>0</v>
      </c>
      <c r="AD10" s="4">
        <v>0</v>
      </c>
      <c r="AE10" s="4">
        <f t="shared" si="2"/>
        <v>1</v>
      </c>
      <c r="AG10" s="43" t="s">
        <v>65</v>
      </c>
      <c r="AI10" s="42">
        <v>12</v>
      </c>
      <c r="AJ10" s="6" t="s">
        <v>66</v>
      </c>
      <c r="AO10" s="4">
        <v>57665</v>
      </c>
      <c r="AP10" s="4" t="s">
        <v>67</v>
      </c>
      <c r="AS10" s="4">
        <v>2018.1</v>
      </c>
      <c r="AT10" s="4">
        <v>2019.3</v>
      </c>
      <c r="AV10" s="4">
        <f t="shared" si="3"/>
        <v>45</v>
      </c>
      <c r="AW10" s="4">
        <v>55</v>
      </c>
      <c r="AX10" s="54">
        <v>1</v>
      </c>
      <c r="AY10">
        <v>3.14056320233817</v>
      </c>
      <c r="AZ10" s="21">
        <v>1.3297060713489</v>
      </c>
      <c r="BA10" s="21">
        <v>1.92290971514487</v>
      </c>
      <c r="BB10">
        <v>5.16641788209131</v>
      </c>
      <c r="BC10" s="21">
        <v>4.01769038092291</v>
      </c>
      <c r="BD10" s="21">
        <v>4.58182584464151</v>
      </c>
      <c r="BE10">
        <v>2.03552058915125</v>
      </c>
      <c r="BF10" s="21">
        <v>1.60580775285983</v>
      </c>
      <c r="BG10" s="21">
        <v>1.81778080089594</v>
      </c>
    </row>
    <row r="11" spans="1:59">
      <c r="A11" s="29" t="s">
        <v>86</v>
      </c>
      <c r="B11" s="44" t="s">
        <v>87</v>
      </c>
      <c r="C11" s="4" t="s">
        <v>88</v>
      </c>
      <c r="D11" s="4" t="s">
        <v>89</v>
      </c>
      <c r="E11" s="4">
        <v>15</v>
      </c>
      <c r="F11" s="4">
        <v>6</v>
      </c>
      <c r="G11" s="4">
        <v>75</v>
      </c>
      <c r="H11" s="4">
        <f t="shared" si="0"/>
        <v>4</v>
      </c>
      <c r="I11" s="4" t="s">
        <v>72</v>
      </c>
      <c r="J11" s="4" t="s">
        <v>90</v>
      </c>
      <c r="L11" s="4">
        <v>5</v>
      </c>
      <c r="M11" s="4">
        <v>18</v>
      </c>
      <c r="N11" s="4">
        <v>54</v>
      </c>
      <c r="O11" s="4">
        <v>0</v>
      </c>
      <c r="P11" s="4">
        <v>2</v>
      </c>
      <c r="Q11" s="4">
        <v>4</v>
      </c>
      <c r="R11" s="4">
        <v>13</v>
      </c>
      <c r="S11" s="4">
        <f t="shared" si="1"/>
        <v>4</v>
      </c>
      <c r="U11" s="4">
        <v>4.57513661202186</v>
      </c>
      <c r="V11" s="4">
        <v>15.3917349726776</v>
      </c>
      <c r="W11" s="4">
        <v>5.78210382513661</v>
      </c>
      <c r="X11" s="4">
        <v>1.5807718579235</v>
      </c>
      <c r="Y11" s="4">
        <v>5.61577868852459</v>
      </c>
      <c r="Z11" s="4">
        <v>0</v>
      </c>
      <c r="AA11" s="4">
        <v>0</v>
      </c>
      <c r="AB11" s="4">
        <v>0</v>
      </c>
      <c r="AC11" s="4">
        <v>2.66222677595628</v>
      </c>
      <c r="AD11" s="4">
        <v>0</v>
      </c>
      <c r="AE11" s="4">
        <f t="shared" si="2"/>
        <v>64.3922472677596</v>
      </c>
      <c r="AG11" s="43" t="s">
        <v>91</v>
      </c>
      <c r="AH11" s="42">
        <v>25.5</v>
      </c>
      <c r="AI11" s="42">
        <v>50</v>
      </c>
      <c r="AJ11" s="6" t="s">
        <v>66</v>
      </c>
      <c r="AO11" s="4">
        <v>80000</v>
      </c>
      <c r="AP11" s="4" t="s">
        <v>92</v>
      </c>
      <c r="AS11" s="4">
        <v>2012.7</v>
      </c>
      <c r="AT11" s="4">
        <v>2014.7</v>
      </c>
      <c r="AV11" s="4">
        <f t="shared" si="3"/>
        <v>68</v>
      </c>
      <c r="AW11" s="4">
        <v>32</v>
      </c>
      <c r="AX11" s="54">
        <v>1</v>
      </c>
      <c r="AY11">
        <v>2.65509777081605</v>
      </c>
      <c r="AZ11" s="21">
        <v>1.05517316454968</v>
      </c>
      <c r="BA11" s="21">
        <v>1.54025110330067</v>
      </c>
      <c r="BB11">
        <v>6.29889858222172</v>
      </c>
      <c r="BC11" s="21">
        <v>3.6592499645344</v>
      </c>
      <c r="BD11" s="21">
        <v>4.80007577546983</v>
      </c>
      <c r="BE11">
        <v>1.82840837802429</v>
      </c>
      <c r="BF11" s="21">
        <v>1.50130281089881</v>
      </c>
      <c r="BG11" s="21">
        <v>1.66430932772263</v>
      </c>
    </row>
    <row r="12" spans="1:59">
      <c r="A12" s="29" t="s">
        <v>93</v>
      </c>
      <c r="B12" s="4" t="s">
        <v>94</v>
      </c>
      <c r="C12" s="4" t="s">
        <v>95</v>
      </c>
      <c r="D12" s="4" t="s">
        <v>96</v>
      </c>
      <c r="E12" s="5">
        <v>19.5122</v>
      </c>
      <c r="F12" s="5">
        <v>74.6717</v>
      </c>
      <c r="G12" s="5">
        <v>2.43899999999999</v>
      </c>
      <c r="H12" s="4">
        <f t="shared" si="0"/>
        <v>3.3771</v>
      </c>
      <c r="I12" s="4" t="s">
        <v>72</v>
      </c>
      <c r="J12" s="4" t="s">
        <v>97</v>
      </c>
      <c r="L12" s="4">
        <v>0</v>
      </c>
      <c r="M12" s="8">
        <v>0</v>
      </c>
      <c r="N12" s="4">
        <v>8.5185</v>
      </c>
      <c r="O12" s="4">
        <v>25</v>
      </c>
      <c r="P12" s="4">
        <v>0</v>
      </c>
      <c r="Q12" s="4">
        <v>0</v>
      </c>
      <c r="R12" s="4">
        <v>0</v>
      </c>
      <c r="S12" s="4">
        <f t="shared" si="1"/>
        <v>66.4815</v>
      </c>
      <c r="U12" s="4">
        <v>24.7531167403</v>
      </c>
      <c r="V12" s="4">
        <v>59.9306033824</v>
      </c>
      <c r="W12" s="4">
        <v>0.844275</v>
      </c>
      <c r="X12" s="4">
        <f>F12*Sheet3!I$6</f>
        <v>0</v>
      </c>
      <c r="Y12" s="4">
        <v>4.216196176</v>
      </c>
      <c r="Z12" s="4">
        <f>E12*Sheet3!I$13</f>
        <v>0</v>
      </c>
      <c r="AA12" s="4">
        <v>0</v>
      </c>
      <c r="AB12" s="4">
        <v>0</v>
      </c>
      <c r="AC12" s="4">
        <v>2.4185957266</v>
      </c>
      <c r="AD12" s="4">
        <v>0</v>
      </c>
      <c r="AE12" s="4">
        <f t="shared" si="2"/>
        <v>7.83721297469999</v>
      </c>
      <c r="AG12" s="43" t="s">
        <v>98</v>
      </c>
      <c r="AI12" s="42">
        <v>25</v>
      </c>
      <c r="AJ12" s="6" t="s">
        <v>66</v>
      </c>
      <c r="AK12" s="5">
        <v>1.02</v>
      </c>
      <c r="AO12" s="4">
        <v>11.1111</v>
      </c>
      <c r="AP12" s="4" t="s">
        <v>67</v>
      </c>
      <c r="AS12" s="4">
        <v>2019.7</v>
      </c>
      <c r="AV12" s="4">
        <v>53</v>
      </c>
      <c r="AW12" s="4">
        <f t="shared" ref="AW12:AW30" si="4">100-AV12</f>
        <v>47</v>
      </c>
      <c r="AX12" s="54">
        <v>1</v>
      </c>
      <c r="AY12">
        <v>4.58202014330224</v>
      </c>
      <c r="AZ12" s="21">
        <v>1.36501738381518</v>
      </c>
      <c r="BA12" s="21">
        <v>2.41543727891275</v>
      </c>
      <c r="BB12">
        <v>7.91577032710044</v>
      </c>
      <c r="BC12" s="21">
        <v>6.82835693390805</v>
      </c>
      <c r="BD12" s="21">
        <v>7.38839557324498</v>
      </c>
      <c r="BE12">
        <v>1.93927006776284</v>
      </c>
      <c r="BF12" s="21">
        <v>1.33388078856965</v>
      </c>
      <c r="BG12" s="21">
        <v>1.66699935060706</v>
      </c>
    </row>
    <row r="13" spans="1:59">
      <c r="A13" s="29" t="s">
        <v>93</v>
      </c>
      <c r="B13" s="4" t="s">
        <v>99</v>
      </c>
      <c r="C13" s="4" t="s">
        <v>100</v>
      </c>
      <c r="D13" s="4" t="s">
        <v>101</v>
      </c>
      <c r="E13" s="5">
        <v>28.5179</v>
      </c>
      <c r="F13" s="5">
        <v>68.8555</v>
      </c>
      <c r="G13" s="5">
        <v>0</v>
      </c>
      <c r="H13" s="4">
        <f t="shared" si="0"/>
        <v>2.6266</v>
      </c>
      <c r="I13" s="4" t="s">
        <v>72</v>
      </c>
      <c r="J13" s="4" t="s">
        <v>97</v>
      </c>
      <c r="L13" s="4">
        <v>0</v>
      </c>
      <c r="M13" s="8">
        <v>0</v>
      </c>
      <c r="N13" s="4">
        <v>7.96299999999999</v>
      </c>
      <c r="O13" s="4">
        <v>20</v>
      </c>
      <c r="P13" s="4">
        <v>0</v>
      </c>
      <c r="Q13" s="4">
        <v>0</v>
      </c>
      <c r="R13" s="4">
        <v>0</v>
      </c>
      <c r="S13" s="4">
        <f t="shared" si="1"/>
        <v>72.037</v>
      </c>
      <c r="U13" s="4">
        <v>26.5720406664</v>
      </c>
      <c r="V13" s="4">
        <v>55.2099181234</v>
      </c>
      <c r="W13" s="4">
        <v>0.656649999999999</v>
      </c>
      <c r="X13" s="4">
        <f>F13*Sheet3!I$6</f>
        <v>0</v>
      </c>
      <c r="Y13" s="4">
        <v>6.162147832</v>
      </c>
      <c r="Z13" s="4">
        <f>E13*Sheet3!I$13</f>
        <v>0</v>
      </c>
      <c r="AA13" s="4">
        <v>0</v>
      </c>
      <c r="AB13" s="4">
        <v>0</v>
      </c>
      <c r="AC13" s="4">
        <v>3.5348792587</v>
      </c>
      <c r="AD13" s="4">
        <v>0</v>
      </c>
      <c r="AE13" s="4">
        <f t="shared" si="2"/>
        <v>7.8643641195</v>
      </c>
      <c r="AG13" s="43" t="s">
        <v>98</v>
      </c>
      <c r="AI13" s="42">
        <v>25</v>
      </c>
      <c r="AJ13" s="6" t="s">
        <v>66</v>
      </c>
      <c r="AK13" s="5">
        <v>0.81</v>
      </c>
      <c r="AO13" s="4">
        <v>33.3333</v>
      </c>
      <c r="AP13" s="4" t="s">
        <v>67</v>
      </c>
      <c r="AS13" s="4">
        <v>2019.7</v>
      </c>
      <c r="AV13" s="4">
        <v>50</v>
      </c>
      <c r="AW13" s="4">
        <f t="shared" si="4"/>
        <v>50</v>
      </c>
      <c r="AX13" s="54">
        <v>1</v>
      </c>
      <c r="AY13">
        <v>4.58202014330224</v>
      </c>
      <c r="AZ13" s="21">
        <v>1.36501738381518</v>
      </c>
      <c r="BA13" s="21">
        <v>2.41543727891275</v>
      </c>
      <c r="BB13">
        <v>7.91577032710044</v>
      </c>
      <c r="BC13" s="21">
        <v>6.82835693390805</v>
      </c>
      <c r="BD13" s="21">
        <v>7.38839557324498</v>
      </c>
      <c r="BE13">
        <v>1.93927006776284</v>
      </c>
      <c r="BF13" s="21">
        <v>1.33388078856965</v>
      </c>
      <c r="BG13" s="21">
        <v>1.66699935060706</v>
      </c>
    </row>
    <row r="14" spans="1:59">
      <c r="A14" s="29" t="s">
        <v>93</v>
      </c>
      <c r="B14" s="4" t="s">
        <v>102</v>
      </c>
      <c r="C14" s="4" t="s">
        <v>103</v>
      </c>
      <c r="D14" s="4" t="s">
        <v>104</v>
      </c>
      <c r="E14" s="5">
        <v>30.9569</v>
      </c>
      <c r="F14" s="5">
        <v>64.5403</v>
      </c>
      <c r="G14" s="5">
        <v>1.12569999999999</v>
      </c>
      <c r="H14" s="4">
        <f t="shared" si="0"/>
        <v>3.3771</v>
      </c>
      <c r="I14" s="4" t="s">
        <v>72</v>
      </c>
      <c r="J14" s="4" t="s">
        <v>97</v>
      </c>
      <c r="L14" s="4">
        <v>0</v>
      </c>
      <c r="M14" s="8">
        <v>0</v>
      </c>
      <c r="N14" s="4">
        <v>16.4815</v>
      </c>
      <c r="O14" s="4">
        <v>18</v>
      </c>
      <c r="P14" s="4">
        <v>0</v>
      </c>
      <c r="Q14" s="4">
        <v>0</v>
      </c>
      <c r="R14" s="4">
        <v>0</v>
      </c>
      <c r="S14" s="4">
        <f t="shared" si="1"/>
        <v>65.5185</v>
      </c>
      <c r="U14" s="4">
        <v>26.6661112494</v>
      </c>
      <c r="V14" s="4">
        <v>53.5026104546</v>
      </c>
      <c r="W14" s="4">
        <v>0.844275000000001</v>
      </c>
      <c r="X14" s="4">
        <f>F14*Sheet3!I$6</f>
        <v>0</v>
      </c>
      <c r="Y14" s="4">
        <v>6.689166952</v>
      </c>
      <c r="Z14" s="4">
        <f>E14*Sheet3!I$13</f>
        <v>0</v>
      </c>
      <c r="AA14" s="4">
        <v>0</v>
      </c>
      <c r="AB14" s="4">
        <v>0</v>
      </c>
      <c r="AC14" s="4">
        <v>3.8372006257</v>
      </c>
      <c r="AD14" s="4">
        <v>0</v>
      </c>
      <c r="AE14" s="4">
        <f t="shared" si="2"/>
        <v>8.4606357183</v>
      </c>
      <c r="AG14" s="43" t="s">
        <v>98</v>
      </c>
      <c r="AI14" s="42">
        <v>25</v>
      </c>
      <c r="AJ14" s="6" t="s">
        <v>66</v>
      </c>
      <c r="AK14" s="5">
        <v>0.66</v>
      </c>
      <c r="AO14" s="4">
        <v>33.3333</v>
      </c>
      <c r="AP14" s="4" t="s">
        <v>67</v>
      </c>
      <c r="AS14" s="4">
        <v>2019.7</v>
      </c>
      <c r="AV14" s="4">
        <v>57</v>
      </c>
      <c r="AW14" s="4">
        <f t="shared" si="4"/>
        <v>43</v>
      </c>
      <c r="AX14" s="54">
        <v>1</v>
      </c>
      <c r="AY14">
        <v>4.58202014330224</v>
      </c>
      <c r="AZ14" s="21">
        <v>1.36501738381518</v>
      </c>
      <c r="BA14" s="21">
        <v>2.41543727891275</v>
      </c>
      <c r="BB14">
        <v>7.91577032710044</v>
      </c>
      <c r="BC14" s="21">
        <v>6.82835693390805</v>
      </c>
      <c r="BD14" s="21">
        <v>7.38839557324498</v>
      </c>
      <c r="BE14">
        <v>1.93927006776284</v>
      </c>
      <c r="BF14" s="21">
        <v>1.33388078856965</v>
      </c>
      <c r="BG14" s="21">
        <v>1.66699935060706</v>
      </c>
    </row>
    <row r="15" spans="1:59">
      <c r="A15" s="29" t="s">
        <v>93</v>
      </c>
      <c r="B15" s="4" t="s">
        <v>105</v>
      </c>
      <c r="C15" s="4" t="s">
        <v>106</v>
      </c>
      <c r="D15" s="4" t="s">
        <v>107</v>
      </c>
      <c r="E15" s="5">
        <v>24.7655</v>
      </c>
      <c r="F15" s="5">
        <v>63.4146</v>
      </c>
      <c r="G15" s="5">
        <v>11.0694</v>
      </c>
      <c r="H15" s="4">
        <f t="shared" si="0"/>
        <v>0.750499999999997</v>
      </c>
      <c r="I15" s="4" t="s">
        <v>72</v>
      </c>
      <c r="J15" s="4" t="s">
        <v>97</v>
      </c>
      <c r="L15" s="4">
        <v>0</v>
      </c>
      <c r="M15" s="8">
        <v>0</v>
      </c>
      <c r="N15" s="4">
        <v>5.9259</v>
      </c>
      <c r="O15" s="4">
        <v>7</v>
      </c>
      <c r="P15" s="4">
        <v>0</v>
      </c>
      <c r="Q15" s="4">
        <v>0</v>
      </c>
      <c r="R15" s="4">
        <v>0</v>
      </c>
      <c r="S15" s="4">
        <f t="shared" si="1"/>
        <v>87.0741</v>
      </c>
      <c r="U15" s="4">
        <v>25.2891272675</v>
      </c>
      <c r="V15" s="4">
        <v>60.2535067534</v>
      </c>
      <c r="W15" s="4">
        <v>0.187624999999999</v>
      </c>
      <c r="X15" s="4">
        <f>F15*Sheet3!I$6</f>
        <v>0</v>
      </c>
      <c r="Y15" s="4">
        <v>5.35132924</v>
      </c>
      <c r="Z15" s="4">
        <f>E15*Sheet3!I$13</f>
        <v>0</v>
      </c>
      <c r="AA15" s="4">
        <v>0</v>
      </c>
      <c r="AB15" s="4">
        <v>0</v>
      </c>
      <c r="AC15" s="4">
        <v>3.0697580215</v>
      </c>
      <c r="AD15" s="4">
        <v>0</v>
      </c>
      <c r="AE15" s="4">
        <f t="shared" si="2"/>
        <v>5.8486537176</v>
      </c>
      <c r="AG15" s="43" t="s">
        <v>98</v>
      </c>
      <c r="AI15" s="42">
        <v>25</v>
      </c>
      <c r="AJ15" s="6" t="s">
        <v>66</v>
      </c>
      <c r="AK15" s="5">
        <v>0.35</v>
      </c>
      <c r="AO15" s="4">
        <v>44.4444</v>
      </c>
      <c r="AP15" s="4" t="s">
        <v>67</v>
      </c>
      <c r="AS15" s="4">
        <v>2019.7</v>
      </c>
      <c r="AV15" s="4">
        <v>75</v>
      </c>
      <c r="AW15" s="4">
        <f t="shared" si="4"/>
        <v>25</v>
      </c>
      <c r="AX15" s="54">
        <v>1</v>
      </c>
      <c r="AY15">
        <v>4.58202014330224</v>
      </c>
      <c r="AZ15" s="21">
        <v>1.36501738381518</v>
      </c>
      <c r="BA15" s="21">
        <v>2.41543727891275</v>
      </c>
      <c r="BB15">
        <v>7.91577032710044</v>
      </c>
      <c r="BC15" s="21">
        <v>6.82835693390805</v>
      </c>
      <c r="BD15" s="21">
        <v>7.38839557324498</v>
      </c>
      <c r="BE15">
        <v>1.93927006776284</v>
      </c>
      <c r="BF15" s="21">
        <v>1.33388078856965</v>
      </c>
      <c r="BG15" s="21">
        <v>1.66699935060706</v>
      </c>
    </row>
    <row r="16" spans="1:59">
      <c r="A16" s="29" t="s">
        <v>93</v>
      </c>
      <c r="B16" s="4" t="s">
        <v>108</v>
      </c>
      <c r="C16" s="4" t="s">
        <v>109</v>
      </c>
      <c r="D16" s="4" t="s">
        <v>110</v>
      </c>
      <c r="E16" s="5">
        <v>0</v>
      </c>
      <c r="F16" s="5">
        <v>100</v>
      </c>
      <c r="G16" s="5">
        <v>0</v>
      </c>
      <c r="H16" s="4">
        <f t="shared" si="0"/>
        <v>0</v>
      </c>
      <c r="I16" s="4" t="s">
        <v>72</v>
      </c>
      <c r="J16" s="4" t="s">
        <v>97</v>
      </c>
      <c r="L16" s="4">
        <v>0</v>
      </c>
      <c r="M16" s="8">
        <v>0</v>
      </c>
      <c r="N16" s="4">
        <v>0</v>
      </c>
      <c r="O16" s="4">
        <v>50</v>
      </c>
      <c r="P16" s="4">
        <v>0</v>
      </c>
      <c r="Q16" s="4">
        <v>0</v>
      </c>
      <c r="R16" s="4">
        <v>0</v>
      </c>
      <c r="S16" s="4">
        <f t="shared" si="1"/>
        <v>50</v>
      </c>
      <c r="U16" s="4">
        <v>22.7353</v>
      </c>
      <c r="V16" s="4">
        <v>72.6516</v>
      </c>
      <c r="W16" s="4">
        <v>0</v>
      </c>
      <c r="X16" s="4">
        <f>F16*Sheet3!I$6</f>
        <v>0</v>
      </c>
      <c r="Y16" s="4">
        <v>0</v>
      </c>
      <c r="Z16" s="4">
        <f>E16*Sheet3!I$13</f>
        <v>0</v>
      </c>
      <c r="AA16" s="4">
        <v>0</v>
      </c>
      <c r="AB16" s="4">
        <v>0</v>
      </c>
      <c r="AC16" s="4">
        <v>0</v>
      </c>
      <c r="AD16" s="4">
        <v>0</v>
      </c>
      <c r="AE16" s="4">
        <f t="shared" si="2"/>
        <v>4.6131</v>
      </c>
      <c r="AG16" s="43" t="s">
        <v>98</v>
      </c>
      <c r="AI16" s="42">
        <v>25</v>
      </c>
      <c r="AJ16" s="6" t="s">
        <v>66</v>
      </c>
      <c r="AK16" s="5">
        <v>0.07</v>
      </c>
      <c r="AO16" s="4">
        <v>55.5556</v>
      </c>
      <c r="AP16" s="4" t="s">
        <v>67</v>
      </c>
      <c r="AS16" s="4">
        <v>2019.7</v>
      </c>
      <c r="AV16" s="4">
        <v>50</v>
      </c>
      <c r="AW16" s="4">
        <f t="shared" si="4"/>
        <v>50</v>
      </c>
      <c r="AX16" s="54">
        <v>1</v>
      </c>
      <c r="AY16">
        <v>4.58202014330224</v>
      </c>
      <c r="AZ16" s="21">
        <v>1.36501738381518</v>
      </c>
      <c r="BA16" s="21">
        <v>2.41543727891275</v>
      </c>
      <c r="BB16">
        <v>7.91577032710044</v>
      </c>
      <c r="BC16" s="21">
        <v>6.82835693390805</v>
      </c>
      <c r="BD16" s="21">
        <v>7.38839557324498</v>
      </c>
      <c r="BE16">
        <v>1.93927006776284</v>
      </c>
      <c r="BF16" s="21">
        <v>1.33388078856965</v>
      </c>
      <c r="BG16" s="21">
        <v>1.66699935060706</v>
      </c>
    </row>
    <row r="17" spans="1:59">
      <c r="A17" s="29" t="s">
        <v>93</v>
      </c>
      <c r="B17" s="4" t="s">
        <v>111</v>
      </c>
      <c r="C17" s="4" t="s">
        <v>112</v>
      </c>
      <c r="D17" s="4" t="s">
        <v>113</v>
      </c>
      <c r="E17" s="5">
        <v>4.3152</v>
      </c>
      <c r="F17" s="5">
        <v>95.6848</v>
      </c>
      <c r="G17" s="5">
        <v>0</v>
      </c>
      <c r="H17" s="4">
        <f t="shared" si="0"/>
        <v>0</v>
      </c>
      <c r="I17" s="4" t="s">
        <v>72</v>
      </c>
      <c r="J17" s="4" t="s">
        <v>97</v>
      </c>
      <c r="L17" s="4">
        <v>0</v>
      </c>
      <c r="M17" s="8">
        <v>0</v>
      </c>
      <c r="N17" s="4">
        <v>6.4815</v>
      </c>
      <c r="O17" s="4">
        <v>15</v>
      </c>
      <c r="P17" s="4">
        <v>0</v>
      </c>
      <c r="Q17" s="4">
        <v>0</v>
      </c>
      <c r="R17" s="4">
        <v>0</v>
      </c>
      <c r="S17" s="4">
        <f t="shared" si="1"/>
        <v>78.5185</v>
      </c>
      <c r="U17" s="4">
        <v>23.4062186656</v>
      </c>
      <c r="V17" s="4">
        <v>70.301153712</v>
      </c>
      <c r="W17" s="4">
        <v>0</v>
      </c>
      <c r="X17" s="4">
        <f>F17*Sheet3!I$6</f>
        <v>0</v>
      </c>
      <c r="Y17" s="4">
        <v>0.932428416</v>
      </c>
      <c r="Z17" s="4">
        <f>E17*Sheet3!I$13</f>
        <v>0</v>
      </c>
      <c r="AA17" s="4">
        <v>0</v>
      </c>
      <c r="AB17" s="4">
        <v>0</v>
      </c>
      <c r="AC17" s="4">
        <v>0.5348819856</v>
      </c>
      <c r="AD17" s="4">
        <v>0</v>
      </c>
      <c r="AE17" s="4">
        <f t="shared" si="2"/>
        <v>4.82531722080002</v>
      </c>
      <c r="AG17" s="43" t="s">
        <v>98</v>
      </c>
      <c r="AI17" s="42">
        <v>25</v>
      </c>
      <c r="AJ17" s="6" t="s">
        <v>66</v>
      </c>
      <c r="AK17" s="5">
        <v>0.67</v>
      </c>
      <c r="AO17" s="4">
        <v>44.4444</v>
      </c>
      <c r="AP17" s="4" t="s">
        <v>67</v>
      </c>
      <c r="AS17" s="4">
        <v>2019.7</v>
      </c>
      <c r="AV17" s="4">
        <v>63</v>
      </c>
      <c r="AW17" s="4">
        <f t="shared" si="4"/>
        <v>37</v>
      </c>
      <c r="AX17" s="54">
        <v>1</v>
      </c>
      <c r="AY17">
        <v>4.58202014330224</v>
      </c>
      <c r="AZ17" s="21">
        <v>1.36501738381518</v>
      </c>
      <c r="BA17" s="21">
        <v>2.41543727891275</v>
      </c>
      <c r="BB17">
        <v>7.91577032710044</v>
      </c>
      <c r="BC17" s="21">
        <v>6.82835693390805</v>
      </c>
      <c r="BD17" s="21">
        <v>7.38839557324498</v>
      </c>
      <c r="BE17">
        <v>1.93927006776284</v>
      </c>
      <c r="BF17" s="21">
        <v>1.33388078856965</v>
      </c>
      <c r="BG17" s="21">
        <v>1.66699935060706</v>
      </c>
    </row>
    <row r="18" spans="1:59">
      <c r="A18" s="29" t="s">
        <v>93</v>
      </c>
      <c r="B18" s="4" t="s">
        <v>114</v>
      </c>
      <c r="C18" s="4" t="s">
        <v>115</v>
      </c>
      <c r="D18" s="4" t="s">
        <v>116</v>
      </c>
      <c r="E18" s="5">
        <v>26.2665</v>
      </c>
      <c r="F18" s="5">
        <v>65.666</v>
      </c>
      <c r="G18" s="5">
        <v>0</v>
      </c>
      <c r="H18" s="4">
        <f t="shared" si="0"/>
        <v>8.0675</v>
      </c>
      <c r="I18" s="4" t="s">
        <v>72</v>
      </c>
      <c r="J18" s="4" t="s">
        <v>97</v>
      </c>
      <c r="L18" s="4">
        <v>0</v>
      </c>
      <c r="M18" s="8">
        <v>0</v>
      </c>
      <c r="N18" s="4">
        <v>15.5556</v>
      </c>
      <c r="O18" s="4">
        <v>19</v>
      </c>
      <c r="P18" s="4">
        <v>0</v>
      </c>
      <c r="Q18" s="4">
        <v>0</v>
      </c>
      <c r="R18" s="4">
        <v>0</v>
      </c>
      <c r="S18" s="4">
        <f t="shared" si="1"/>
        <v>65.4444</v>
      </c>
      <c r="U18" s="4">
        <v>24.9849925595</v>
      </c>
      <c r="V18" s="4">
        <v>52.483332285</v>
      </c>
      <c r="W18" s="4">
        <v>2.016875</v>
      </c>
      <c r="X18" s="4">
        <f>F18*Sheet3!I$6</f>
        <v>0</v>
      </c>
      <c r="Y18" s="4">
        <v>5.67566532</v>
      </c>
      <c r="Z18" s="4">
        <f>E18*Sheet3!I$13</f>
        <v>0</v>
      </c>
      <c r="AA18" s="4">
        <v>0</v>
      </c>
      <c r="AB18" s="4">
        <v>0</v>
      </c>
      <c r="AC18" s="4">
        <v>3.2558114745</v>
      </c>
      <c r="AD18" s="4">
        <v>0</v>
      </c>
      <c r="AE18" s="4">
        <f t="shared" si="2"/>
        <v>11.583323361</v>
      </c>
      <c r="AG18" s="43" t="s">
        <v>98</v>
      </c>
      <c r="AI18" s="42">
        <v>25</v>
      </c>
      <c r="AJ18" s="6" t="s">
        <v>66</v>
      </c>
      <c r="AK18" s="5">
        <v>0.58</v>
      </c>
      <c r="AO18" s="4">
        <v>66.6667</v>
      </c>
      <c r="AP18" s="4" t="s">
        <v>67</v>
      </c>
      <c r="AS18" s="4">
        <v>2019.7</v>
      </c>
      <c r="AV18" s="4">
        <v>49</v>
      </c>
      <c r="AW18" s="4">
        <f t="shared" si="4"/>
        <v>51</v>
      </c>
      <c r="AX18" s="54">
        <v>1</v>
      </c>
      <c r="AY18">
        <v>4.58202014330224</v>
      </c>
      <c r="AZ18" s="21">
        <v>1.36501738381518</v>
      </c>
      <c r="BA18" s="21">
        <v>2.41543727891275</v>
      </c>
      <c r="BB18">
        <v>7.91577032710044</v>
      </c>
      <c r="BC18" s="21">
        <v>6.82835693390805</v>
      </c>
      <c r="BD18" s="21">
        <v>7.38839557324498</v>
      </c>
      <c r="BE18">
        <v>1.93927006776284</v>
      </c>
      <c r="BF18" s="21">
        <v>1.33388078856965</v>
      </c>
      <c r="BG18" s="21">
        <v>1.66699935060706</v>
      </c>
    </row>
    <row r="19" spans="1:59">
      <c r="A19" s="29" t="s">
        <v>93</v>
      </c>
      <c r="B19" s="4" t="s">
        <v>117</v>
      </c>
      <c r="C19" s="4" t="s">
        <v>118</v>
      </c>
      <c r="D19" s="4" t="s">
        <v>119</v>
      </c>
      <c r="E19" s="5">
        <v>12.1951</v>
      </c>
      <c r="F19" s="5">
        <v>83.3021</v>
      </c>
      <c r="G19" s="5">
        <v>0</v>
      </c>
      <c r="H19" s="4">
        <f t="shared" si="0"/>
        <v>4.50280000000001</v>
      </c>
      <c r="I19" s="4" t="s">
        <v>72</v>
      </c>
      <c r="J19" s="4" t="s">
        <v>97</v>
      </c>
      <c r="L19" s="4">
        <v>0</v>
      </c>
      <c r="M19" s="8">
        <v>0</v>
      </c>
      <c r="N19" s="4">
        <v>6.8518</v>
      </c>
      <c r="O19" s="4">
        <v>15</v>
      </c>
      <c r="P19" s="4">
        <v>0</v>
      </c>
      <c r="Q19" s="4">
        <v>0</v>
      </c>
      <c r="R19" s="4">
        <v>0</v>
      </c>
      <c r="S19" s="4">
        <f t="shared" si="1"/>
        <v>78.1482</v>
      </c>
      <c r="U19" s="4">
        <v>23.6076446694</v>
      </c>
      <c r="V19" s="4">
        <v>62.7376947362</v>
      </c>
      <c r="W19" s="4">
        <v>1.1257</v>
      </c>
      <c r="X19" s="4">
        <f>F19*Sheet3!I$6</f>
        <v>0</v>
      </c>
      <c r="Y19" s="4">
        <v>2.635117208</v>
      </c>
      <c r="Z19" s="4">
        <f>E19*Sheet3!I$13</f>
        <v>0</v>
      </c>
      <c r="AA19" s="4">
        <v>0</v>
      </c>
      <c r="AB19" s="4">
        <v>0</v>
      </c>
      <c r="AC19" s="4">
        <v>1.5116192303</v>
      </c>
      <c r="AD19" s="4">
        <v>0</v>
      </c>
      <c r="AE19" s="4">
        <f t="shared" si="2"/>
        <v>8.38222415610001</v>
      </c>
      <c r="AG19" s="43" t="s">
        <v>98</v>
      </c>
      <c r="AI19" s="42">
        <v>25</v>
      </c>
      <c r="AJ19" s="6" t="s">
        <v>66</v>
      </c>
      <c r="AK19" s="5">
        <v>0.5</v>
      </c>
      <c r="AO19" s="4">
        <v>44.4444</v>
      </c>
      <c r="AP19" s="4" t="s">
        <v>67</v>
      </c>
      <c r="AS19" s="4">
        <v>2019.7</v>
      </c>
      <c r="AV19" s="4">
        <v>50</v>
      </c>
      <c r="AW19" s="4">
        <f t="shared" si="4"/>
        <v>50</v>
      </c>
      <c r="AX19" s="54">
        <v>1</v>
      </c>
      <c r="AY19">
        <v>4.58202014330224</v>
      </c>
      <c r="AZ19" s="21">
        <v>1.36501738381518</v>
      </c>
      <c r="BA19" s="21">
        <v>2.41543727891275</v>
      </c>
      <c r="BB19">
        <v>7.91577032710044</v>
      </c>
      <c r="BC19" s="21">
        <v>6.82835693390805</v>
      </c>
      <c r="BD19" s="21">
        <v>7.38839557324498</v>
      </c>
      <c r="BE19">
        <v>1.93927006776284</v>
      </c>
      <c r="BF19" s="21">
        <v>1.33388078856965</v>
      </c>
      <c r="BG19" s="21">
        <v>1.66699935060706</v>
      </c>
    </row>
    <row r="20" spans="1:59">
      <c r="A20" s="29" t="s">
        <v>93</v>
      </c>
      <c r="B20" s="4" t="s">
        <v>120</v>
      </c>
      <c r="C20" s="4" t="s">
        <v>121</v>
      </c>
      <c r="D20" s="4" t="s">
        <v>122</v>
      </c>
      <c r="E20" s="5">
        <v>6.7543</v>
      </c>
      <c r="F20" s="5">
        <v>86.3039</v>
      </c>
      <c r="G20" s="5">
        <v>4.3152</v>
      </c>
      <c r="H20" s="4">
        <f t="shared" si="0"/>
        <v>2.6266</v>
      </c>
      <c r="I20" s="4" t="s">
        <v>72</v>
      </c>
      <c r="J20" s="4" t="s">
        <v>97</v>
      </c>
      <c r="L20" s="4">
        <v>0</v>
      </c>
      <c r="M20" s="8">
        <v>0</v>
      </c>
      <c r="N20" s="4">
        <v>18.8889</v>
      </c>
      <c r="O20" s="4">
        <v>24</v>
      </c>
      <c r="P20" s="4">
        <v>0</v>
      </c>
      <c r="Q20" s="4">
        <v>0</v>
      </c>
      <c r="R20" s="4">
        <v>0</v>
      </c>
      <c r="S20" s="4">
        <f t="shared" si="1"/>
        <v>57.1111</v>
      </c>
      <c r="U20" s="4">
        <v>22.7493159456</v>
      </c>
      <c r="V20" s="4">
        <v>67.7023616186</v>
      </c>
      <c r="W20" s="4">
        <v>0.65665</v>
      </c>
      <c r="X20" s="4">
        <f>F20*Sheet3!I$6</f>
        <v>0</v>
      </c>
      <c r="Y20" s="4">
        <v>1.459469144</v>
      </c>
      <c r="Z20" s="4">
        <f>E20*Sheet3!I$13</f>
        <v>0</v>
      </c>
      <c r="AA20" s="4">
        <v>0</v>
      </c>
      <c r="AB20" s="4">
        <v>0</v>
      </c>
      <c r="AC20" s="4">
        <v>0.8372157479</v>
      </c>
      <c r="AD20" s="4">
        <v>0</v>
      </c>
      <c r="AE20" s="4">
        <f t="shared" si="2"/>
        <v>6.5949875439</v>
      </c>
      <c r="AG20" s="43" t="s">
        <v>98</v>
      </c>
      <c r="AI20" s="42">
        <v>25</v>
      </c>
      <c r="AJ20" s="6" t="s">
        <v>66</v>
      </c>
      <c r="AK20" s="5">
        <v>0.5</v>
      </c>
      <c r="AO20" s="4">
        <v>166.667</v>
      </c>
      <c r="AP20" s="4" t="s">
        <v>67</v>
      </c>
      <c r="AS20" s="4">
        <v>2019.7</v>
      </c>
      <c r="AV20" s="4">
        <v>55</v>
      </c>
      <c r="AW20" s="4">
        <f t="shared" si="4"/>
        <v>45</v>
      </c>
      <c r="AX20" s="54">
        <v>1</v>
      </c>
      <c r="AY20">
        <v>4.58202014330224</v>
      </c>
      <c r="AZ20" s="21">
        <v>1.36501738381518</v>
      </c>
      <c r="BA20" s="21">
        <v>2.41543727891275</v>
      </c>
      <c r="BB20">
        <v>7.91577032710044</v>
      </c>
      <c r="BC20" s="21">
        <v>6.82835693390805</v>
      </c>
      <c r="BD20" s="21">
        <v>7.38839557324498</v>
      </c>
      <c r="BE20">
        <v>1.93927006776284</v>
      </c>
      <c r="BF20" s="21">
        <v>1.33388078856965</v>
      </c>
      <c r="BG20" s="21">
        <v>1.66699935060706</v>
      </c>
    </row>
    <row r="21" spans="1:59">
      <c r="A21" s="29" t="s">
        <v>93</v>
      </c>
      <c r="B21" s="4" t="s">
        <v>123</v>
      </c>
      <c r="C21" s="4" t="s">
        <v>124</v>
      </c>
      <c r="D21" s="4" t="s">
        <v>125</v>
      </c>
      <c r="E21" s="5">
        <v>4.3152</v>
      </c>
      <c r="F21" s="5">
        <v>91.5572</v>
      </c>
      <c r="G21" s="5">
        <v>1.12570000000001</v>
      </c>
      <c r="H21" s="4">
        <f t="shared" si="0"/>
        <v>3.00189999999999</v>
      </c>
      <c r="I21" s="4" t="s">
        <v>72</v>
      </c>
      <c r="J21" s="4" t="s">
        <v>97</v>
      </c>
      <c r="L21" s="4">
        <v>0</v>
      </c>
      <c r="M21" s="8">
        <v>0</v>
      </c>
      <c r="N21" s="4">
        <v>10.5556</v>
      </c>
      <c r="O21" s="4">
        <v>27</v>
      </c>
      <c r="P21" s="4">
        <v>0</v>
      </c>
      <c r="Q21" s="4">
        <v>0</v>
      </c>
      <c r="R21" s="4">
        <v>0</v>
      </c>
      <c r="S21" s="4">
        <f t="shared" si="1"/>
        <v>62.4444</v>
      </c>
      <c r="U21" s="4">
        <v>22.6092158624</v>
      </c>
      <c r="V21" s="4">
        <v>68.2866668308</v>
      </c>
      <c r="W21" s="4">
        <v>0.750474999999998</v>
      </c>
      <c r="X21" s="4">
        <f>F21*Sheet3!I$6</f>
        <v>0</v>
      </c>
      <c r="Y21" s="4">
        <v>0.932428416</v>
      </c>
      <c r="Z21" s="4">
        <f>E21*Sheet3!I$13</f>
        <v>0</v>
      </c>
      <c r="AA21" s="4">
        <v>0</v>
      </c>
      <c r="AB21" s="4">
        <v>0</v>
      </c>
      <c r="AC21" s="4">
        <v>0.5348819856</v>
      </c>
      <c r="AD21" s="4">
        <v>0</v>
      </c>
      <c r="AE21" s="4">
        <f t="shared" si="2"/>
        <v>6.88633190520001</v>
      </c>
      <c r="AG21" s="43" t="s">
        <v>98</v>
      </c>
      <c r="AI21" s="42">
        <v>25</v>
      </c>
      <c r="AJ21" s="6" t="s">
        <v>66</v>
      </c>
      <c r="AK21" s="5">
        <v>0.62</v>
      </c>
      <c r="AO21" s="4">
        <v>55.5556</v>
      </c>
      <c r="AP21" s="4" t="s">
        <v>67</v>
      </c>
      <c r="AS21" s="4">
        <v>2019.7</v>
      </c>
      <c r="AV21" s="4">
        <v>54</v>
      </c>
      <c r="AW21" s="4">
        <f t="shared" si="4"/>
        <v>46</v>
      </c>
      <c r="AX21" s="54">
        <v>1</v>
      </c>
      <c r="AY21">
        <v>4.58202014330224</v>
      </c>
      <c r="AZ21" s="21">
        <v>1.36501738381518</v>
      </c>
      <c r="BA21" s="21">
        <v>2.41543727891275</v>
      </c>
      <c r="BB21">
        <v>7.91577032710044</v>
      </c>
      <c r="BC21" s="21">
        <v>6.82835693390805</v>
      </c>
      <c r="BD21" s="21">
        <v>7.38839557324498</v>
      </c>
      <c r="BE21">
        <v>1.93927006776284</v>
      </c>
      <c r="BF21" s="21">
        <v>1.33388078856965</v>
      </c>
      <c r="BG21" s="21">
        <v>1.66699935060706</v>
      </c>
    </row>
    <row r="22" spans="1:59">
      <c r="A22" s="29" t="s">
        <v>93</v>
      </c>
      <c r="B22" s="4" t="s">
        <v>126</v>
      </c>
      <c r="C22" s="4" t="s">
        <v>127</v>
      </c>
      <c r="D22" s="4" t="s">
        <v>128</v>
      </c>
      <c r="E22" s="5">
        <v>9.5685</v>
      </c>
      <c r="F22" s="5">
        <v>85.1782</v>
      </c>
      <c r="G22" s="5">
        <v>1.87609999999999</v>
      </c>
      <c r="H22" s="4">
        <f t="shared" si="0"/>
        <v>3.37720000000001</v>
      </c>
      <c r="I22" s="4" t="s">
        <v>72</v>
      </c>
      <c r="J22" s="4" t="s">
        <v>97</v>
      </c>
      <c r="L22" s="4">
        <v>0</v>
      </c>
      <c r="M22" s="8">
        <v>0</v>
      </c>
      <c r="N22" s="4">
        <v>9.6296</v>
      </c>
      <c r="O22" s="4">
        <v>18</v>
      </c>
      <c r="P22" s="4">
        <v>0</v>
      </c>
      <c r="Q22" s="4">
        <v>0</v>
      </c>
      <c r="R22" s="4">
        <v>0</v>
      </c>
      <c r="S22" s="4">
        <f t="shared" si="1"/>
        <v>72.3704</v>
      </c>
      <c r="U22" s="4">
        <v>23.2643284189</v>
      </c>
      <c r="V22" s="4">
        <v>65.2635365414</v>
      </c>
      <c r="W22" s="4">
        <v>0.844300000000001</v>
      </c>
      <c r="X22" s="4">
        <f>F22*Sheet3!I$6</f>
        <v>0</v>
      </c>
      <c r="Y22" s="4">
        <v>2.06756148</v>
      </c>
      <c r="Z22" s="4">
        <f>E22*Sheet3!I$13</f>
        <v>0</v>
      </c>
      <c r="AA22" s="4">
        <v>0</v>
      </c>
      <c r="AB22" s="4">
        <v>0</v>
      </c>
      <c r="AC22" s="4">
        <v>1.1860442805</v>
      </c>
      <c r="AD22" s="4">
        <v>0</v>
      </c>
      <c r="AE22" s="4">
        <f t="shared" si="2"/>
        <v>7.37422927919999</v>
      </c>
      <c r="AG22" s="43" t="s">
        <v>129</v>
      </c>
      <c r="AI22" s="42">
        <v>25</v>
      </c>
      <c r="AJ22" s="6" t="s">
        <v>66</v>
      </c>
      <c r="AK22" s="5">
        <v>0.38</v>
      </c>
      <c r="AO22" s="4">
        <v>66.6667</v>
      </c>
      <c r="AP22" s="4" t="s">
        <v>67</v>
      </c>
      <c r="AS22" s="4">
        <v>2019.7</v>
      </c>
      <c r="AV22" s="4">
        <v>59</v>
      </c>
      <c r="AW22" s="4">
        <f t="shared" si="4"/>
        <v>41</v>
      </c>
      <c r="AX22" s="54">
        <v>1</v>
      </c>
      <c r="AY22">
        <v>4.58202014330224</v>
      </c>
      <c r="AZ22" s="21">
        <v>1.36501738381518</v>
      </c>
      <c r="BA22" s="21">
        <v>2.41543727891275</v>
      </c>
      <c r="BB22">
        <v>7.91577032710044</v>
      </c>
      <c r="BC22" s="21">
        <v>6.82835693390805</v>
      </c>
      <c r="BD22" s="21">
        <v>7.38839557324498</v>
      </c>
      <c r="BE22">
        <v>1.93927006776284</v>
      </c>
      <c r="BF22" s="21">
        <v>1.33388078856965</v>
      </c>
      <c r="BG22" s="21">
        <v>1.66699935060706</v>
      </c>
    </row>
    <row r="23" spans="1:59">
      <c r="A23" s="29" t="s">
        <v>93</v>
      </c>
      <c r="B23" s="4" t="s">
        <v>130</v>
      </c>
      <c r="C23" s="4" t="s">
        <v>131</v>
      </c>
      <c r="D23" s="4" t="s">
        <v>132</v>
      </c>
      <c r="E23" s="5">
        <v>27.0169</v>
      </c>
      <c r="F23" s="5">
        <v>69.4184</v>
      </c>
      <c r="G23" s="5">
        <v>3.0018</v>
      </c>
      <c r="H23" s="4">
        <f t="shared" si="0"/>
        <v>0.562900000000002</v>
      </c>
      <c r="I23" s="4" t="s">
        <v>72</v>
      </c>
      <c r="J23" s="4" t="s">
        <v>97</v>
      </c>
      <c r="L23" s="4">
        <v>0</v>
      </c>
      <c r="M23" s="8">
        <v>0</v>
      </c>
      <c r="N23" s="4">
        <v>16.2963</v>
      </c>
      <c r="O23" s="4">
        <v>18</v>
      </c>
      <c r="P23" s="4">
        <v>0</v>
      </c>
      <c r="Q23" s="4">
        <v>0</v>
      </c>
      <c r="R23" s="4">
        <v>0</v>
      </c>
      <c r="S23" s="4">
        <f t="shared" si="1"/>
        <v>65.7037</v>
      </c>
      <c r="U23" s="4">
        <v>26.5024984695</v>
      </c>
      <c r="V23" s="4">
        <v>57.9706430234</v>
      </c>
      <c r="W23" s="4">
        <v>0.140725000000001</v>
      </c>
      <c r="X23" s="4">
        <f>F23*Sheet3!I$6</f>
        <v>0</v>
      </c>
      <c r="Y23" s="4">
        <v>5.837811752</v>
      </c>
      <c r="Z23" s="4">
        <f>E23*Sheet3!I$13</f>
        <v>0</v>
      </c>
      <c r="AA23" s="4">
        <v>0</v>
      </c>
      <c r="AB23" s="4">
        <v>0</v>
      </c>
      <c r="AC23" s="4">
        <v>3.3488258057</v>
      </c>
      <c r="AD23" s="4">
        <v>0</v>
      </c>
      <c r="AE23" s="4">
        <f t="shared" si="2"/>
        <v>6.1994959494</v>
      </c>
      <c r="AG23" s="43" t="s">
        <v>129</v>
      </c>
      <c r="AI23" s="42">
        <v>25</v>
      </c>
      <c r="AJ23" s="6" t="s">
        <v>66</v>
      </c>
      <c r="AK23" s="5">
        <v>0.56</v>
      </c>
      <c r="AO23" s="4">
        <v>244.444</v>
      </c>
      <c r="AP23" s="4" t="s">
        <v>67</v>
      </c>
      <c r="AS23" s="4">
        <v>2019.7</v>
      </c>
      <c r="AV23" s="4">
        <v>72</v>
      </c>
      <c r="AW23" s="4">
        <f t="shared" si="4"/>
        <v>28</v>
      </c>
      <c r="AX23" s="54">
        <v>1</v>
      </c>
      <c r="AY23">
        <v>4.58202014330224</v>
      </c>
      <c r="AZ23" s="21">
        <v>1.36501738381518</v>
      </c>
      <c r="BA23" s="21">
        <v>2.41543727891275</v>
      </c>
      <c r="BB23">
        <v>7.91577032710044</v>
      </c>
      <c r="BC23" s="21">
        <v>6.82835693390805</v>
      </c>
      <c r="BD23" s="21">
        <v>7.38839557324498</v>
      </c>
      <c r="BE23">
        <v>1.93927006776284</v>
      </c>
      <c r="BF23" s="21">
        <v>1.33388078856965</v>
      </c>
      <c r="BG23" s="21">
        <v>1.66699935060706</v>
      </c>
    </row>
    <row r="24" spans="1:59">
      <c r="A24" s="29" t="s">
        <v>93</v>
      </c>
      <c r="B24" s="4" t="s">
        <v>133</v>
      </c>
      <c r="C24" s="4" t="s">
        <v>134</v>
      </c>
      <c r="D24" s="4" t="s">
        <v>135</v>
      </c>
      <c r="E24" s="5">
        <v>36.5853</v>
      </c>
      <c r="F24" s="5">
        <v>59.4747</v>
      </c>
      <c r="G24" s="5">
        <v>2.43899999999999</v>
      </c>
      <c r="H24" s="4">
        <f t="shared" si="0"/>
        <v>1.50100000000001</v>
      </c>
      <c r="I24" s="4" t="s">
        <v>72</v>
      </c>
      <c r="J24" s="4" t="s">
        <v>97</v>
      </c>
      <c r="L24" s="4">
        <v>0</v>
      </c>
      <c r="M24" s="8">
        <v>0</v>
      </c>
      <c r="N24" s="4">
        <v>26.2963</v>
      </c>
      <c r="O24" s="4">
        <v>27</v>
      </c>
      <c r="P24" s="4">
        <v>0</v>
      </c>
      <c r="Q24" s="4">
        <v>0</v>
      </c>
      <c r="R24" s="4">
        <v>0</v>
      </c>
      <c r="S24" s="4">
        <f t="shared" si="1"/>
        <v>46.7037</v>
      </c>
      <c r="U24" s="4">
        <v>27.8341451454</v>
      </c>
      <c r="V24" s="4">
        <v>51.994073211</v>
      </c>
      <c r="W24" s="4">
        <v>0.375250000000001</v>
      </c>
      <c r="X24" s="4">
        <f>F24*Sheet3!I$6</f>
        <v>0</v>
      </c>
      <c r="Y24" s="4">
        <v>7.905351624</v>
      </c>
      <c r="Z24" s="4">
        <f>E24*Sheet3!I$13</f>
        <v>0</v>
      </c>
      <c r="AA24" s="4">
        <v>0</v>
      </c>
      <c r="AB24" s="4">
        <v>0</v>
      </c>
      <c r="AC24" s="4">
        <v>4.5348576909</v>
      </c>
      <c r="AD24" s="4">
        <v>0</v>
      </c>
      <c r="AE24" s="4">
        <f t="shared" si="2"/>
        <v>7.3563223287</v>
      </c>
      <c r="AG24" s="43" t="s">
        <v>136</v>
      </c>
      <c r="AI24" s="42">
        <v>25</v>
      </c>
      <c r="AJ24" s="6" t="s">
        <v>66</v>
      </c>
      <c r="AK24" s="5">
        <v>0.66</v>
      </c>
      <c r="AO24" s="4">
        <v>11.1111</v>
      </c>
      <c r="AP24" s="4" t="s">
        <v>67</v>
      </c>
      <c r="AS24" s="4">
        <v>2019.7</v>
      </c>
      <c r="AV24" s="4">
        <v>64</v>
      </c>
      <c r="AW24" s="4">
        <f t="shared" si="4"/>
        <v>36</v>
      </c>
      <c r="AX24" s="54">
        <v>1</v>
      </c>
      <c r="AY24">
        <v>4.58202014330224</v>
      </c>
      <c r="AZ24" s="21">
        <v>1.36501738381518</v>
      </c>
      <c r="BA24" s="21">
        <v>2.41543727891275</v>
      </c>
      <c r="BB24">
        <v>7.91577032710044</v>
      </c>
      <c r="BC24" s="21">
        <v>6.82835693390805</v>
      </c>
      <c r="BD24" s="21">
        <v>7.38839557324498</v>
      </c>
      <c r="BE24">
        <v>1.93927006776284</v>
      </c>
      <c r="BF24" s="21">
        <v>1.33388078856965</v>
      </c>
      <c r="BG24" s="21">
        <v>1.66699935060706</v>
      </c>
    </row>
    <row r="25" spans="1:59">
      <c r="A25" s="29" t="s">
        <v>137</v>
      </c>
      <c r="B25" s="46" t="s">
        <v>108</v>
      </c>
      <c r="C25" s="4" t="s">
        <v>138</v>
      </c>
      <c r="D25" s="4" t="s">
        <v>139</v>
      </c>
      <c r="E25" s="4">
        <v>19.395</v>
      </c>
      <c r="F25" s="4">
        <v>53.9146</v>
      </c>
      <c r="G25" s="4">
        <v>26.6904</v>
      </c>
      <c r="H25" s="4">
        <f t="shared" si="0"/>
        <v>0</v>
      </c>
      <c r="I25" s="4" t="s">
        <v>72</v>
      </c>
      <c r="J25" s="4" t="s">
        <v>97</v>
      </c>
      <c r="L25" s="4">
        <v>39</v>
      </c>
      <c r="M25" s="4">
        <v>0</v>
      </c>
      <c r="N25" s="4">
        <v>0</v>
      </c>
      <c r="O25" s="4">
        <v>35</v>
      </c>
      <c r="P25" s="4">
        <v>4</v>
      </c>
      <c r="Q25" s="4">
        <v>17</v>
      </c>
      <c r="R25" s="4">
        <v>0</v>
      </c>
      <c r="S25" s="4">
        <f t="shared" si="1"/>
        <v>5</v>
      </c>
      <c r="U25" s="4">
        <v>17.9675342465753</v>
      </c>
      <c r="V25" s="4">
        <v>13.8223287671233</v>
      </c>
      <c r="W25" s="4">
        <v>0</v>
      </c>
      <c r="X25" s="4">
        <v>2.25575342465754</v>
      </c>
      <c r="Y25" s="4">
        <v>0</v>
      </c>
      <c r="Z25" s="4">
        <v>0</v>
      </c>
      <c r="AA25" s="4">
        <v>0</v>
      </c>
      <c r="AB25" s="4">
        <v>0</v>
      </c>
      <c r="AC25" s="4">
        <v>35.7354794520548</v>
      </c>
      <c r="AD25" s="4">
        <v>0</v>
      </c>
      <c r="AE25" s="4">
        <f t="shared" si="2"/>
        <v>30.2189041095891</v>
      </c>
      <c r="AG25" s="43" t="s">
        <v>65</v>
      </c>
      <c r="AO25" s="48">
        <v>36818.4292197283</v>
      </c>
      <c r="AP25" s="4" t="s">
        <v>67</v>
      </c>
      <c r="AS25" s="4">
        <v>2017.12</v>
      </c>
      <c r="AV25" s="4">
        <v>97</v>
      </c>
      <c r="AW25" s="4">
        <f t="shared" si="4"/>
        <v>3</v>
      </c>
      <c r="AX25" s="54">
        <v>1</v>
      </c>
      <c r="AY25">
        <v>6.65972031355908</v>
      </c>
      <c r="AZ25" s="21">
        <v>6.65972031355908</v>
      </c>
      <c r="BA25" s="21">
        <v>6.65972031355908</v>
      </c>
      <c r="BB25">
        <v>4.1642068978353</v>
      </c>
      <c r="BC25" s="21">
        <v>4.1642068978353</v>
      </c>
      <c r="BD25" s="21">
        <v>4.1642068978353</v>
      </c>
      <c r="BE25">
        <v>1.71528173284825</v>
      </c>
      <c r="BF25" s="21">
        <v>1.71528173284825</v>
      </c>
      <c r="BG25" s="21">
        <v>1.71528173284825</v>
      </c>
    </row>
    <row r="26" spans="1:59">
      <c r="A26" s="29" t="s">
        <v>137</v>
      </c>
      <c r="B26" s="46" t="s">
        <v>111</v>
      </c>
      <c r="C26" s="4" t="s">
        <v>140</v>
      </c>
      <c r="D26" s="4" t="s">
        <v>141</v>
      </c>
      <c r="E26" s="4">
        <v>9.9644</v>
      </c>
      <c r="F26" s="4">
        <v>35.7651</v>
      </c>
      <c r="G26" s="4">
        <v>54.2705</v>
      </c>
      <c r="H26" s="4">
        <f t="shared" si="0"/>
        <v>0</v>
      </c>
      <c r="I26" s="4" t="s">
        <v>72</v>
      </c>
      <c r="J26" s="4" t="s">
        <v>97</v>
      </c>
      <c r="L26" s="4">
        <v>39</v>
      </c>
      <c r="M26" s="4">
        <v>0</v>
      </c>
      <c r="N26" s="4">
        <v>0</v>
      </c>
      <c r="O26" s="4">
        <v>35</v>
      </c>
      <c r="P26" s="4">
        <v>4</v>
      </c>
      <c r="Q26" s="4">
        <v>17</v>
      </c>
      <c r="R26" s="4">
        <v>0</v>
      </c>
      <c r="S26" s="4">
        <f t="shared" si="1"/>
        <v>5</v>
      </c>
      <c r="U26" s="4">
        <v>17.9675342465753</v>
      </c>
      <c r="V26" s="4">
        <v>13.8223287671233</v>
      </c>
      <c r="W26" s="4">
        <v>0</v>
      </c>
      <c r="X26" s="4">
        <v>2.25575342465754</v>
      </c>
      <c r="Y26" s="4">
        <v>0</v>
      </c>
      <c r="Z26" s="4">
        <v>0</v>
      </c>
      <c r="AA26" s="4">
        <v>0</v>
      </c>
      <c r="AB26" s="4">
        <v>0</v>
      </c>
      <c r="AC26" s="4">
        <v>35.7354794520548</v>
      </c>
      <c r="AD26" s="4">
        <v>0</v>
      </c>
      <c r="AE26" s="4">
        <f t="shared" si="2"/>
        <v>30.2189041095891</v>
      </c>
      <c r="AG26" s="43" t="s">
        <v>65</v>
      </c>
      <c r="AO26" s="48">
        <v>11818.1588802901</v>
      </c>
      <c r="AP26" s="4" t="s">
        <v>67</v>
      </c>
      <c r="AS26" s="4">
        <v>2017.12</v>
      </c>
      <c r="AV26" s="4">
        <v>91</v>
      </c>
      <c r="AW26" s="4">
        <f t="shared" si="4"/>
        <v>9</v>
      </c>
      <c r="AX26" s="54">
        <v>1</v>
      </c>
      <c r="AY26">
        <v>6.65972031355908</v>
      </c>
      <c r="AZ26" s="21">
        <v>6.65972031355908</v>
      </c>
      <c r="BA26" s="21">
        <v>6.65972031355908</v>
      </c>
      <c r="BB26">
        <v>4.1642068978353</v>
      </c>
      <c r="BC26" s="21">
        <v>4.1642068978353</v>
      </c>
      <c r="BD26" s="21">
        <v>4.1642068978353</v>
      </c>
      <c r="BE26">
        <v>1.71528173284825</v>
      </c>
      <c r="BF26" s="21">
        <v>1.71528173284825</v>
      </c>
      <c r="BG26" s="21">
        <v>1.71528173284825</v>
      </c>
    </row>
    <row r="27" spans="1:59">
      <c r="A27" s="29" t="s">
        <v>137</v>
      </c>
      <c r="B27" s="46" t="s">
        <v>117</v>
      </c>
      <c r="C27" s="4" t="s">
        <v>142</v>
      </c>
      <c r="D27" s="4" t="s">
        <v>143</v>
      </c>
      <c r="E27" s="4">
        <v>1.2456</v>
      </c>
      <c r="F27" s="4">
        <v>65.8363</v>
      </c>
      <c r="G27" s="4">
        <v>32.9181</v>
      </c>
      <c r="H27" s="4">
        <f t="shared" si="0"/>
        <v>0</v>
      </c>
      <c r="I27" s="4" t="s">
        <v>72</v>
      </c>
      <c r="J27" s="4" t="s">
        <v>97</v>
      </c>
      <c r="L27" s="4">
        <v>39</v>
      </c>
      <c r="M27" s="4">
        <v>0</v>
      </c>
      <c r="N27" s="4">
        <v>0</v>
      </c>
      <c r="O27" s="4">
        <v>35</v>
      </c>
      <c r="P27" s="4">
        <v>4</v>
      </c>
      <c r="Q27" s="4">
        <v>17</v>
      </c>
      <c r="R27" s="4">
        <v>0</v>
      </c>
      <c r="S27" s="4">
        <f t="shared" si="1"/>
        <v>5</v>
      </c>
      <c r="U27" s="4">
        <v>17.9675342465753</v>
      </c>
      <c r="V27" s="4">
        <v>13.8223287671233</v>
      </c>
      <c r="W27" s="4">
        <v>0</v>
      </c>
      <c r="X27" s="4">
        <v>2.25575342465754</v>
      </c>
      <c r="Y27" s="4">
        <v>0</v>
      </c>
      <c r="Z27" s="4">
        <v>0</v>
      </c>
      <c r="AA27" s="4">
        <v>0</v>
      </c>
      <c r="AB27" s="4">
        <v>0</v>
      </c>
      <c r="AC27" s="4">
        <v>35.7354794520548</v>
      </c>
      <c r="AD27" s="4">
        <v>0</v>
      </c>
      <c r="AE27" s="4">
        <f t="shared" si="2"/>
        <v>30.2189041095891</v>
      </c>
      <c r="AG27" s="43" t="s">
        <v>65</v>
      </c>
      <c r="AO27" s="48">
        <v>28636.5160095015</v>
      </c>
      <c r="AP27" s="4" t="s">
        <v>67</v>
      </c>
      <c r="AS27" s="4">
        <v>2017.12</v>
      </c>
      <c r="AV27" s="4">
        <v>96</v>
      </c>
      <c r="AW27" s="4">
        <f t="shared" si="4"/>
        <v>4</v>
      </c>
      <c r="AX27" s="54">
        <v>1</v>
      </c>
      <c r="AY27">
        <v>6.65972031355908</v>
      </c>
      <c r="AZ27" s="21">
        <v>6.65972031355908</v>
      </c>
      <c r="BA27" s="21">
        <v>6.65972031355908</v>
      </c>
      <c r="BB27">
        <v>4.1642068978353</v>
      </c>
      <c r="BC27" s="21">
        <v>4.1642068978353</v>
      </c>
      <c r="BD27" s="21">
        <v>4.1642068978353</v>
      </c>
      <c r="BE27">
        <v>1.71528173284825</v>
      </c>
      <c r="BF27" s="21">
        <v>1.71528173284825</v>
      </c>
      <c r="BG27" s="21">
        <v>1.71528173284825</v>
      </c>
    </row>
    <row r="28" spans="1:59">
      <c r="A28" s="29" t="s">
        <v>137</v>
      </c>
      <c r="B28" s="46" t="s">
        <v>144</v>
      </c>
      <c r="C28" s="4" t="s">
        <v>145</v>
      </c>
      <c r="D28" s="4" t="s">
        <v>146</v>
      </c>
      <c r="E28" s="4">
        <v>5.694</v>
      </c>
      <c r="F28" s="4">
        <v>27.9359</v>
      </c>
      <c r="G28" s="4">
        <v>66.3701</v>
      </c>
      <c r="H28" s="4">
        <f t="shared" si="0"/>
        <v>0</v>
      </c>
      <c r="I28" s="4" t="s">
        <v>72</v>
      </c>
      <c r="J28" s="4" t="s">
        <v>97</v>
      </c>
      <c r="L28" s="4">
        <v>39</v>
      </c>
      <c r="M28" s="4">
        <v>0</v>
      </c>
      <c r="N28" s="4">
        <v>0</v>
      </c>
      <c r="O28" s="4">
        <v>35</v>
      </c>
      <c r="P28" s="4">
        <v>4</v>
      </c>
      <c r="Q28" s="4">
        <v>17</v>
      </c>
      <c r="R28" s="4">
        <v>0</v>
      </c>
      <c r="S28" s="4">
        <f t="shared" si="1"/>
        <v>5</v>
      </c>
      <c r="U28" s="4">
        <v>17.9675342465753</v>
      </c>
      <c r="V28" s="4">
        <v>13.8223287671233</v>
      </c>
      <c r="W28" s="4">
        <v>0</v>
      </c>
      <c r="X28" s="4">
        <v>2.25575342465754</v>
      </c>
      <c r="Y28" s="4">
        <v>0</v>
      </c>
      <c r="Z28" s="4">
        <v>0</v>
      </c>
      <c r="AA28" s="4">
        <v>0</v>
      </c>
      <c r="AB28" s="4">
        <v>0</v>
      </c>
      <c r="AC28" s="4">
        <v>35.7354794520548</v>
      </c>
      <c r="AD28" s="4">
        <v>0</v>
      </c>
      <c r="AE28" s="4">
        <f t="shared" si="2"/>
        <v>30.2189041095891</v>
      </c>
      <c r="AG28" s="43" t="s">
        <v>65</v>
      </c>
      <c r="AO28" s="48">
        <v>15908.9352591113</v>
      </c>
      <c r="AP28" s="4" t="s">
        <v>67</v>
      </c>
      <c r="AS28" s="4">
        <v>2017.12</v>
      </c>
      <c r="AV28" s="4">
        <v>99.5</v>
      </c>
      <c r="AW28" s="4">
        <f t="shared" si="4"/>
        <v>0.5</v>
      </c>
      <c r="AX28" s="54">
        <v>1</v>
      </c>
      <c r="AY28">
        <v>6.65972031355908</v>
      </c>
      <c r="AZ28" s="21">
        <v>6.65972031355908</v>
      </c>
      <c r="BA28" s="21">
        <v>6.65972031355908</v>
      </c>
      <c r="BB28">
        <v>4.1642068978353</v>
      </c>
      <c r="BC28" s="21">
        <v>4.1642068978353</v>
      </c>
      <c r="BD28" s="21">
        <v>4.1642068978353</v>
      </c>
      <c r="BE28">
        <v>1.71528173284825</v>
      </c>
      <c r="BF28" s="21">
        <v>1.71528173284825</v>
      </c>
      <c r="BG28" s="21">
        <v>1.71528173284825</v>
      </c>
    </row>
    <row r="29" spans="1:59">
      <c r="A29" s="29" t="s">
        <v>137</v>
      </c>
      <c r="B29" s="46" t="s">
        <v>147</v>
      </c>
      <c r="C29" s="4" t="s">
        <v>148</v>
      </c>
      <c r="D29" s="4" t="s">
        <v>149</v>
      </c>
      <c r="E29" s="4">
        <v>10.4982</v>
      </c>
      <c r="F29" s="4">
        <v>35.7651</v>
      </c>
      <c r="G29" s="4">
        <v>53.7367</v>
      </c>
      <c r="H29" s="4">
        <f t="shared" si="0"/>
        <v>0</v>
      </c>
      <c r="I29" s="4" t="s">
        <v>72</v>
      </c>
      <c r="J29" s="4" t="s">
        <v>97</v>
      </c>
      <c r="L29" s="4">
        <v>39</v>
      </c>
      <c r="M29" s="4">
        <v>0</v>
      </c>
      <c r="N29" s="4">
        <v>0</v>
      </c>
      <c r="O29" s="4">
        <v>35</v>
      </c>
      <c r="P29" s="4">
        <v>4</v>
      </c>
      <c r="Q29" s="4">
        <v>17</v>
      </c>
      <c r="R29" s="4">
        <v>0</v>
      </c>
      <c r="S29" s="4">
        <f t="shared" si="1"/>
        <v>5</v>
      </c>
      <c r="U29" s="4">
        <v>17.9675342465753</v>
      </c>
      <c r="V29" s="4">
        <v>13.8223287671233</v>
      </c>
      <c r="W29" s="4">
        <v>0</v>
      </c>
      <c r="X29" s="4">
        <v>2.25575342465754</v>
      </c>
      <c r="Y29" s="4">
        <v>0</v>
      </c>
      <c r="Z29" s="4">
        <v>0</v>
      </c>
      <c r="AA29" s="4">
        <v>0</v>
      </c>
      <c r="AB29" s="4">
        <v>0</v>
      </c>
      <c r="AC29" s="4">
        <v>35.7354794520548</v>
      </c>
      <c r="AD29" s="4">
        <v>0</v>
      </c>
      <c r="AE29" s="4">
        <f t="shared" si="2"/>
        <v>30.2189041095891</v>
      </c>
      <c r="AG29" s="43" t="s">
        <v>65</v>
      </c>
      <c r="AO29" s="48">
        <v>9999.96395474157</v>
      </c>
      <c r="AP29" s="4" t="s">
        <v>67</v>
      </c>
      <c r="AS29" s="4">
        <v>2017.12</v>
      </c>
      <c r="AV29" s="4">
        <v>98</v>
      </c>
      <c r="AW29" s="4">
        <f t="shared" si="4"/>
        <v>2</v>
      </c>
      <c r="AX29" s="54">
        <v>1</v>
      </c>
      <c r="AY29">
        <v>6.65972031355908</v>
      </c>
      <c r="AZ29" s="21">
        <v>6.65972031355908</v>
      </c>
      <c r="BA29" s="21">
        <v>6.65972031355908</v>
      </c>
      <c r="BB29">
        <v>4.1642068978353</v>
      </c>
      <c r="BC29" s="21">
        <v>4.1642068978353</v>
      </c>
      <c r="BD29" s="21">
        <v>4.1642068978353</v>
      </c>
      <c r="BE29">
        <v>1.71528173284825</v>
      </c>
      <c r="BF29" s="21">
        <v>1.71528173284825</v>
      </c>
      <c r="BG29" s="21">
        <v>1.71528173284825</v>
      </c>
    </row>
    <row r="30" spans="1:59">
      <c r="A30" s="29" t="s">
        <v>137</v>
      </c>
      <c r="B30" s="46" t="s">
        <v>133</v>
      </c>
      <c r="C30" s="4" t="s">
        <v>150</v>
      </c>
      <c r="D30" s="4" t="s">
        <v>151</v>
      </c>
      <c r="E30" s="4">
        <v>12.8114</v>
      </c>
      <c r="F30" s="4">
        <v>50</v>
      </c>
      <c r="G30" s="4">
        <v>37.1886</v>
      </c>
      <c r="H30" s="4">
        <f t="shared" si="0"/>
        <v>0</v>
      </c>
      <c r="I30" s="4" t="s">
        <v>72</v>
      </c>
      <c r="J30" s="4" t="s">
        <v>97</v>
      </c>
      <c r="L30" s="4">
        <v>39</v>
      </c>
      <c r="M30" s="4">
        <v>0</v>
      </c>
      <c r="N30" s="4">
        <v>0</v>
      </c>
      <c r="O30" s="4">
        <v>35</v>
      </c>
      <c r="P30" s="4">
        <v>4</v>
      </c>
      <c r="Q30" s="4">
        <v>17</v>
      </c>
      <c r="R30" s="4">
        <v>0</v>
      </c>
      <c r="S30" s="4">
        <f t="shared" si="1"/>
        <v>5</v>
      </c>
      <c r="U30" s="4">
        <v>17.9675342465753</v>
      </c>
      <c r="V30" s="4">
        <v>13.8223287671233</v>
      </c>
      <c r="W30" s="4">
        <v>0</v>
      </c>
      <c r="X30" s="4">
        <v>2.25575342465754</v>
      </c>
      <c r="Y30" s="4">
        <v>0</v>
      </c>
      <c r="Z30" s="4">
        <v>0</v>
      </c>
      <c r="AA30" s="4">
        <v>0</v>
      </c>
      <c r="AB30" s="4">
        <v>0</v>
      </c>
      <c r="AC30" s="4">
        <v>35.7354794520548</v>
      </c>
      <c r="AD30" s="4">
        <v>0</v>
      </c>
      <c r="AE30" s="4">
        <f t="shared" si="2"/>
        <v>30.2189041095891</v>
      </c>
      <c r="AG30" s="43" t="s">
        <v>65</v>
      </c>
      <c r="AO30" s="48">
        <v>26363.5020131277</v>
      </c>
      <c r="AP30" s="4" t="s">
        <v>67</v>
      </c>
      <c r="AS30" s="4">
        <v>2017.12</v>
      </c>
      <c r="AV30" s="4">
        <v>93</v>
      </c>
      <c r="AW30" s="4">
        <f t="shared" si="4"/>
        <v>7</v>
      </c>
      <c r="AX30" s="54">
        <v>1</v>
      </c>
      <c r="AY30">
        <v>6.65972031355908</v>
      </c>
      <c r="AZ30" s="21">
        <v>6.65972031355908</v>
      </c>
      <c r="BA30" s="21">
        <v>6.65972031355908</v>
      </c>
      <c r="BB30">
        <v>4.1642068978353</v>
      </c>
      <c r="BC30" s="21">
        <v>4.1642068978353</v>
      </c>
      <c r="BD30" s="21">
        <v>4.1642068978353</v>
      </c>
      <c r="BE30">
        <v>1.71528173284825</v>
      </c>
      <c r="BF30" s="21">
        <v>1.71528173284825</v>
      </c>
      <c r="BG30" s="21">
        <v>1.71528173284825</v>
      </c>
    </row>
    <row r="31" spans="1:59">
      <c r="A31" s="29" t="s">
        <v>152</v>
      </c>
      <c r="B31" s="46" t="s">
        <v>153</v>
      </c>
      <c r="C31" s="4" t="s">
        <v>154</v>
      </c>
      <c r="D31" s="4" t="s">
        <v>155</v>
      </c>
      <c r="E31" s="4">
        <v>85</v>
      </c>
      <c r="F31" s="4">
        <v>4</v>
      </c>
      <c r="G31" s="4">
        <v>6</v>
      </c>
      <c r="H31" s="4">
        <f t="shared" si="0"/>
        <v>5</v>
      </c>
      <c r="I31" s="4" t="s">
        <v>72</v>
      </c>
      <c r="J31" s="4" t="s">
        <v>97</v>
      </c>
      <c r="L31" s="4">
        <v>27.0558</v>
      </c>
      <c r="M31" s="8">
        <v>1.13109999999999</v>
      </c>
      <c r="N31" s="8">
        <v>0</v>
      </c>
      <c r="O31" s="47">
        <v>8.5398</v>
      </c>
      <c r="P31" s="4">
        <v>35.1297</v>
      </c>
      <c r="Q31" s="4">
        <v>0.665300000000002</v>
      </c>
      <c r="R31" s="8">
        <v>23.6192</v>
      </c>
      <c r="S31" s="4">
        <f t="shared" si="1"/>
        <v>3.85910000000001</v>
      </c>
      <c r="U31" s="4">
        <v>8.6</v>
      </c>
      <c r="V31" s="4">
        <v>2.9</v>
      </c>
      <c r="W31" s="4">
        <v>0</v>
      </c>
      <c r="X31" s="4">
        <v>0</v>
      </c>
      <c r="Y31" s="4">
        <v>0</v>
      </c>
      <c r="Z31" s="7">
        <v>40</v>
      </c>
      <c r="AA31" s="4">
        <v>0</v>
      </c>
      <c r="AB31" s="4">
        <v>0</v>
      </c>
      <c r="AC31" s="7">
        <v>11.4</v>
      </c>
      <c r="AD31" s="4">
        <v>0</v>
      </c>
      <c r="AE31" s="4">
        <f t="shared" si="2"/>
        <v>37.1</v>
      </c>
      <c r="AG31" s="43" t="s">
        <v>65</v>
      </c>
      <c r="AO31" s="4">
        <v>2500</v>
      </c>
      <c r="AP31" s="4" t="s">
        <v>67</v>
      </c>
      <c r="AS31" s="4">
        <v>2017.4</v>
      </c>
      <c r="AT31" s="4">
        <v>2017.9</v>
      </c>
      <c r="AV31" s="4">
        <v>73</v>
      </c>
      <c r="AW31" s="4">
        <v>27</v>
      </c>
      <c r="AX31" s="54">
        <v>1</v>
      </c>
      <c r="AY31">
        <v>0.504161634074691</v>
      </c>
      <c r="AZ31" s="21">
        <v>0.455764955550045</v>
      </c>
      <c r="BA31" s="21">
        <v>0.481128185862048</v>
      </c>
      <c r="BB31">
        <v>1.5569859550936</v>
      </c>
      <c r="BC31" s="21">
        <v>0.945583929288397</v>
      </c>
      <c r="BD31">
        <v>1.18371899490185</v>
      </c>
      <c r="BE31">
        <v>1.4927791049634</v>
      </c>
      <c r="BF31" s="21">
        <v>0.737641288138482</v>
      </c>
      <c r="BG31" s="21">
        <v>1.11037096259818</v>
      </c>
    </row>
    <row r="32" spans="1:59">
      <c r="A32" s="29" t="s">
        <v>152</v>
      </c>
      <c r="B32" s="46" t="s">
        <v>156</v>
      </c>
      <c r="C32" s="4" t="s">
        <v>157</v>
      </c>
      <c r="D32" s="4" t="s">
        <v>158</v>
      </c>
      <c r="E32" s="4">
        <v>81</v>
      </c>
      <c r="F32" s="4">
        <v>2</v>
      </c>
      <c r="G32" s="4">
        <v>11</v>
      </c>
      <c r="H32" s="4">
        <f t="shared" si="0"/>
        <v>6</v>
      </c>
      <c r="I32" s="4" t="s">
        <v>72</v>
      </c>
      <c r="J32" s="4" t="s">
        <v>97</v>
      </c>
      <c r="L32" s="4">
        <v>45.4054</v>
      </c>
      <c r="M32" s="4">
        <v>8.117</v>
      </c>
      <c r="N32" s="4">
        <v>0</v>
      </c>
      <c r="O32" s="47">
        <v>15.7391</v>
      </c>
      <c r="P32" s="4">
        <v>7.3187</v>
      </c>
      <c r="Q32" s="4">
        <v>1.0644</v>
      </c>
      <c r="R32" s="8">
        <v>22.3554</v>
      </c>
      <c r="S32" s="4">
        <f t="shared" si="1"/>
        <v>0</v>
      </c>
      <c r="U32" s="4">
        <v>10.9</v>
      </c>
      <c r="V32" s="4">
        <v>2.2</v>
      </c>
      <c r="W32" s="4">
        <v>0</v>
      </c>
      <c r="X32" s="4">
        <v>2.2</v>
      </c>
      <c r="Y32" s="4">
        <v>0</v>
      </c>
      <c r="Z32" s="7">
        <v>33.7</v>
      </c>
      <c r="AA32" s="4">
        <v>0</v>
      </c>
      <c r="AB32" s="4">
        <v>0</v>
      </c>
      <c r="AC32" s="7">
        <v>2.2</v>
      </c>
      <c r="AD32" s="4">
        <v>0</v>
      </c>
      <c r="AE32" s="4">
        <f t="shared" si="2"/>
        <v>48.8</v>
      </c>
      <c r="AG32" s="43" t="s">
        <v>65</v>
      </c>
      <c r="AO32" s="4">
        <v>2100</v>
      </c>
      <c r="AP32" s="4" t="s">
        <v>67</v>
      </c>
      <c r="AS32" s="4">
        <v>2017.4</v>
      </c>
      <c r="AT32" s="4">
        <v>2017.9</v>
      </c>
      <c r="AV32" s="4">
        <v>74</v>
      </c>
      <c r="AW32" s="4">
        <v>26</v>
      </c>
      <c r="AX32" s="54">
        <v>1</v>
      </c>
      <c r="AY32">
        <v>0.504161634074691</v>
      </c>
      <c r="AZ32" s="21">
        <v>0.455764955550045</v>
      </c>
      <c r="BA32" s="21">
        <v>0.481128185862048</v>
      </c>
      <c r="BB32">
        <v>1.5569859550936</v>
      </c>
      <c r="BC32" s="21">
        <v>0.945583929288397</v>
      </c>
      <c r="BD32">
        <v>1.18371899490185</v>
      </c>
      <c r="BE32">
        <v>1.4927791049634</v>
      </c>
      <c r="BF32" s="21">
        <v>0.737641288138482</v>
      </c>
      <c r="BG32" s="21">
        <v>1.11037096259818</v>
      </c>
    </row>
    <row r="33" spans="1:59">
      <c r="A33" s="29" t="s">
        <v>152</v>
      </c>
      <c r="B33" s="4" t="s">
        <v>159</v>
      </c>
      <c r="C33" s="4" t="s">
        <v>160</v>
      </c>
      <c r="D33" s="4" t="s">
        <v>161</v>
      </c>
      <c r="E33" s="4">
        <v>66</v>
      </c>
      <c r="F33" s="4">
        <v>9</v>
      </c>
      <c r="G33" s="4">
        <v>24</v>
      </c>
      <c r="H33" s="4">
        <f t="shared" si="0"/>
        <v>1</v>
      </c>
      <c r="I33" s="4" t="s">
        <v>72</v>
      </c>
      <c r="J33" s="4" t="s">
        <v>97</v>
      </c>
      <c r="L33" s="4">
        <v>58.8314</v>
      </c>
      <c r="M33" s="4">
        <v>5.1228</v>
      </c>
      <c r="N33" s="4">
        <v>0</v>
      </c>
      <c r="O33" s="47">
        <v>10.4302</v>
      </c>
      <c r="P33" s="4">
        <v>8.2503</v>
      </c>
      <c r="Q33" s="4">
        <v>1.0647</v>
      </c>
      <c r="R33" s="8">
        <v>16.3006</v>
      </c>
      <c r="S33" s="4">
        <f t="shared" si="1"/>
        <v>0</v>
      </c>
      <c r="U33" s="4">
        <v>0</v>
      </c>
      <c r="V33" s="4">
        <v>0</v>
      </c>
      <c r="W33" s="4">
        <v>0</v>
      </c>
      <c r="X33" s="4">
        <v>0</v>
      </c>
      <c r="Y33" s="4">
        <v>16</v>
      </c>
      <c r="Z33" s="7">
        <v>28</v>
      </c>
      <c r="AA33" s="4">
        <v>0</v>
      </c>
      <c r="AB33" s="4">
        <v>0</v>
      </c>
      <c r="AC33" s="7">
        <v>12</v>
      </c>
      <c r="AD33" s="4">
        <v>0</v>
      </c>
      <c r="AE33" s="4">
        <f t="shared" si="2"/>
        <v>44</v>
      </c>
      <c r="AG33" s="43" t="s">
        <v>65</v>
      </c>
      <c r="AO33" s="4">
        <v>900</v>
      </c>
      <c r="AP33" s="4" t="s">
        <v>67</v>
      </c>
      <c r="AS33" s="4">
        <v>2017.4</v>
      </c>
      <c r="AT33" s="4">
        <v>2017.9</v>
      </c>
      <c r="AV33" s="4">
        <v>73</v>
      </c>
      <c r="AW33" s="4">
        <v>27</v>
      </c>
      <c r="AX33" s="54">
        <v>1</v>
      </c>
      <c r="AY33">
        <v>0.504161634074691</v>
      </c>
      <c r="AZ33" s="21">
        <v>0.455764955550045</v>
      </c>
      <c r="BA33" s="21">
        <v>0.481128185862048</v>
      </c>
      <c r="BB33">
        <v>1.5569859550936</v>
      </c>
      <c r="BC33" s="21">
        <v>0.945583929288397</v>
      </c>
      <c r="BD33">
        <v>1.18371899490185</v>
      </c>
      <c r="BE33">
        <v>1.4927791049634</v>
      </c>
      <c r="BF33" s="21">
        <v>0.737641288138482</v>
      </c>
      <c r="BG33" s="21">
        <v>1.11037096259818</v>
      </c>
    </row>
    <row r="34" spans="1:59">
      <c r="A34" s="29" t="s">
        <v>152</v>
      </c>
      <c r="B34" s="7" t="s">
        <v>162</v>
      </c>
      <c r="C34" s="4" t="s">
        <v>163</v>
      </c>
      <c r="D34" s="4" t="s">
        <v>164</v>
      </c>
      <c r="E34" s="4">
        <v>88</v>
      </c>
      <c r="F34" s="4">
        <v>4</v>
      </c>
      <c r="G34" s="4">
        <v>7</v>
      </c>
      <c r="H34" s="4">
        <f t="shared" si="0"/>
        <v>1</v>
      </c>
      <c r="I34" s="4" t="s">
        <v>72</v>
      </c>
      <c r="J34" s="4" t="s">
        <v>97</v>
      </c>
      <c r="L34" s="4">
        <v>22.5451</v>
      </c>
      <c r="M34" s="4">
        <v>0</v>
      </c>
      <c r="N34" s="4">
        <v>0</v>
      </c>
      <c r="O34" s="48">
        <v>14.9135</v>
      </c>
      <c r="P34" s="4">
        <v>52.961</v>
      </c>
      <c r="Q34" s="4">
        <v>1.863</v>
      </c>
      <c r="R34" s="8">
        <v>5.98769999999999</v>
      </c>
      <c r="S34" s="4">
        <f t="shared" ref="S34:S57" si="5">100-SUM(L34:R34)</f>
        <v>1.72970000000001</v>
      </c>
      <c r="U34" s="4">
        <v>11.1</v>
      </c>
      <c r="V34" s="4">
        <v>2.5</v>
      </c>
      <c r="W34" s="4">
        <v>0</v>
      </c>
      <c r="X34" s="4">
        <v>2.5</v>
      </c>
      <c r="Y34" s="4">
        <v>0</v>
      </c>
      <c r="Z34" s="7">
        <v>28.4</v>
      </c>
      <c r="AA34" s="4">
        <v>0</v>
      </c>
      <c r="AB34" s="4">
        <v>0</v>
      </c>
      <c r="AC34" s="7">
        <v>2.5</v>
      </c>
      <c r="AD34" s="4">
        <v>0</v>
      </c>
      <c r="AE34" s="4">
        <f t="shared" si="2"/>
        <v>53</v>
      </c>
      <c r="AG34" s="43" t="s">
        <v>65</v>
      </c>
      <c r="AI34" s="50" t="s">
        <v>165</v>
      </c>
      <c r="AO34" s="4">
        <v>1900</v>
      </c>
      <c r="AP34" s="4" t="s">
        <v>67</v>
      </c>
      <c r="AS34" s="4">
        <v>2017.4</v>
      </c>
      <c r="AT34" s="4">
        <v>2017.9</v>
      </c>
      <c r="AV34" s="4">
        <v>74</v>
      </c>
      <c r="AW34" s="4">
        <f>100-AV34</f>
        <v>26</v>
      </c>
      <c r="AX34" s="54">
        <v>1</v>
      </c>
      <c r="AY34">
        <v>0.504161634074691</v>
      </c>
      <c r="AZ34" s="21">
        <v>0.455764955550045</v>
      </c>
      <c r="BA34" s="21">
        <v>0.481128185862048</v>
      </c>
      <c r="BB34">
        <v>1.5569859550936</v>
      </c>
      <c r="BC34" s="21">
        <v>0.945583929288397</v>
      </c>
      <c r="BD34">
        <v>1.18371899490185</v>
      </c>
      <c r="BE34">
        <v>1.4927791049634</v>
      </c>
      <c r="BF34" s="21">
        <v>0.737641288138482</v>
      </c>
      <c r="BG34" s="21">
        <v>1.11037096259818</v>
      </c>
    </row>
    <row r="35" spans="1:59">
      <c r="A35" s="29" t="s">
        <v>166</v>
      </c>
      <c r="B35" s="4" t="s">
        <v>167</v>
      </c>
      <c r="C35" s="4" t="s">
        <v>168</v>
      </c>
      <c r="D35" s="4" t="s">
        <v>169</v>
      </c>
      <c r="E35" s="4">
        <v>21</v>
      </c>
      <c r="F35" s="4">
        <v>39</v>
      </c>
      <c r="G35" s="4">
        <v>25</v>
      </c>
      <c r="H35" s="4">
        <f t="shared" ref="H35:H50" si="6">100-G35-F35-E35</f>
        <v>15</v>
      </c>
      <c r="I35" s="4" t="s">
        <v>72</v>
      </c>
      <c r="J35" s="4" t="s">
        <v>170</v>
      </c>
      <c r="L35" s="4">
        <v>21.7865</v>
      </c>
      <c r="M35" s="4">
        <v>0</v>
      </c>
      <c r="N35" s="4">
        <v>0</v>
      </c>
      <c r="O35" s="4">
        <v>52.7233</v>
      </c>
      <c r="P35" s="4">
        <v>6.53599999999999</v>
      </c>
      <c r="Q35" s="4">
        <v>17.2113</v>
      </c>
      <c r="R35" s="4">
        <v>1.74290000000001</v>
      </c>
      <c r="S35" s="4">
        <f t="shared" si="5"/>
        <v>0</v>
      </c>
      <c r="U35" s="4">
        <v>67.26017</v>
      </c>
      <c r="V35" s="4">
        <v>32.73983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G35" s="43" t="s">
        <v>171</v>
      </c>
      <c r="AI35" s="42" t="s">
        <v>172</v>
      </c>
      <c r="AJ35" s="6" t="s">
        <v>66</v>
      </c>
      <c r="AO35" s="4">
        <v>0.405</v>
      </c>
      <c r="AP35" s="30" t="s">
        <v>67</v>
      </c>
      <c r="AS35" s="4">
        <v>2013</v>
      </c>
      <c r="AT35" s="4">
        <v>2015</v>
      </c>
      <c r="AV35" s="4">
        <v>35</v>
      </c>
      <c r="AW35" s="4">
        <v>65</v>
      </c>
      <c r="AX35" s="55">
        <v>2</v>
      </c>
      <c r="AY35">
        <v>4.07108836014985</v>
      </c>
      <c r="AZ35" s="21">
        <v>2.612391465849</v>
      </c>
      <c r="BA35" s="21">
        <v>3.16199145482387</v>
      </c>
      <c r="BB35">
        <v>13.5250593833682</v>
      </c>
      <c r="BC35" s="21">
        <v>12.7881201844092</v>
      </c>
      <c r="BD35" s="21">
        <v>13.1519888488197</v>
      </c>
      <c r="BE35">
        <v>3.60414179432339</v>
      </c>
      <c r="BF35" s="21">
        <v>2.33149831996973</v>
      </c>
      <c r="BG35" s="21">
        <v>2.82860314695252</v>
      </c>
    </row>
    <row r="36" spans="1:59">
      <c r="A36" s="29" t="s">
        <v>173</v>
      </c>
      <c r="B36" s="4" t="s">
        <v>105</v>
      </c>
      <c r="C36" s="4" t="s">
        <v>174</v>
      </c>
      <c r="D36" s="4" t="s">
        <v>175</v>
      </c>
      <c r="E36" s="4">
        <v>13.6905</v>
      </c>
      <c r="F36" s="4">
        <v>8.135</v>
      </c>
      <c r="G36" s="4">
        <v>55.754</v>
      </c>
      <c r="H36" s="4">
        <f t="shared" si="6"/>
        <v>22.4205</v>
      </c>
      <c r="I36" s="4" t="s">
        <v>72</v>
      </c>
      <c r="J36" s="4" t="s">
        <v>176</v>
      </c>
      <c r="L36" s="4">
        <v>6.5979</v>
      </c>
      <c r="M36" s="4">
        <v>13.8144</v>
      </c>
      <c r="N36" s="4">
        <v>0</v>
      </c>
      <c r="O36" s="4">
        <v>0</v>
      </c>
      <c r="P36" s="4">
        <v>20</v>
      </c>
      <c r="Q36" s="4">
        <v>26.3918</v>
      </c>
      <c r="R36" s="4">
        <v>33.1959</v>
      </c>
      <c r="S36" s="4">
        <f t="shared" si="5"/>
        <v>0</v>
      </c>
      <c r="U36" s="4">
        <v>22.54</v>
      </c>
      <c r="V36" s="4">
        <v>43.04</v>
      </c>
      <c r="W36" s="4">
        <v>9.22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11.27</v>
      </c>
      <c r="AD36" s="4">
        <v>0</v>
      </c>
      <c r="AE36" s="4">
        <f t="shared" ref="AE36:AE50" si="7">100-SUM(U36:AD36)</f>
        <v>13.93</v>
      </c>
      <c r="AG36" s="43" t="s">
        <v>177</v>
      </c>
      <c r="AI36" s="42" t="s">
        <v>178</v>
      </c>
      <c r="AJ36" s="6" t="s">
        <v>179</v>
      </c>
      <c r="AO36" s="4">
        <v>1.285</v>
      </c>
      <c r="AP36" s="4" t="s">
        <v>67</v>
      </c>
      <c r="AS36" s="4">
        <v>2018.7</v>
      </c>
      <c r="AV36" s="4">
        <v>73.2535</v>
      </c>
      <c r="AW36" s="4">
        <v>26.7465</v>
      </c>
      <c r="AX36" s="55">
        <v>2</v>
      </c>
      <c r="AY36">
        <v>2.74644303482279</v>
      </c>
      <c r="AZ36" s="21">
        <v>0.487918714782177</v>
      </c>
      <c r="BA36" s="21">
        <v>1.26407558411733</v>
      </c>
      <c r="BB36">
        <v>6.26823696408403</v>
      </c>
      <c r="BC36" s="21">
        <v>2.79170913938468</v>
      </c>
      <c r="BD36" s="21">
        <v>4.17652373306952</v>
      </c>
      <c r="BE36">
        <v>4.01476893713456</v>
      </c>
      <c r="BF36" s="21">
        <v>2.42878008368087</v>
      </c>
      <c r="BG36" s="21">
        <v>3.06216687196299</v>
      </c>
    </row>
    <row r="37" spans="1:59">
      <c r="A37" s="29" t="s">
        <v>173</v>
      </c>
      <c r="B37" s="4" t="s">
        <v>111</v>
      </c>
      <c r="C37" s="4" t="s">
        <v>180</v>
      </c>
      <c r="D37" s="4" t="s">
        <v>181</v>
      </c>
      <c r="E37" s="4">
        <v>34.9206</v>
      </c>
      <c r="F37" s="4">
        <v>14.881</v>
      </c>
      <c r="G37" s="4">
        <v>42.6587</v>
      </c>
      <c r="H37" s="4">
        <f t="shared" si="6"/>
        <v>7.5397</v>
      </c>
      <c r="I37" s="4" t="s">
        <v>72</v>
      </c>
      <c r="J37" s="4" t="s">
        <v>176</v>
      </c>
      <c r="L37" s="4">
        <v>3.0928</v>
      </c>
      <c r="M37" s="4">
        <v>14.6392</v>
      </c>
      <c r="N37" s="4">
        <v>4.74227</v>
      </c>
      <c r="O37" s="4">
        <v>0</v>
      </c>
      <c r="P37" s="4">
        <v>19.1752</v>
      </c>
      <c r="Q37" s="4">
        <v>28.4536</v>
      </c>
      <c r="R37" s="4">
        <v>29.89693</v>
      </c>
      <c r="S37" s="4">
        <f t="shared" si="5"/>
        <v>0</v>
      </c>
      <c r="U37" s="4">
        <v>22.54</v>
      </c>
      <c r="V37" s="4">
        <v>43.04</v>
      </c>
      <c r="W37" s="4">
        <v>9.22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11.27</v>
      </c>
      <c r="AD37" s="4">
        <v>0</v>
      </c>
      <c r="AE37" s="4">
        <f t="shared" si="7"/>
        <v>13.93</v>
      </c>
      <c r="AG37" s="43" t="s">
        <v>177</v>
      </c>
      <c r="AI37" s="42" t="s">
        <v>178</v>
      </c>
      <c r="AJ37" s="6" t="s">
        <v>179</v>
      </c>
      <c r="AO37" s="4">
        <v>1.285</v>
      </c>
      <c r="AP37" s="4" t="s">
        <v>67</v>
      </c>
      <c r="AS37" s="4">
        <v>2018.7</v>
      </c>
      <c r="AV37" s="4">
        <v>62.0758</v>
      </c>
      <c r="AW37" s="4">
        <v>37.9242</v>
      </c>
      <c r="AX37" s="55">
        <v>2</v>
      </c>
      <c r="AY37">
        <v>2.74644303482279</v>
      </c>
      <c r="AZ37" s="21">
        <v>0.487918714782177</v>
      </c>
      <c r="BA37" s="21">
        <v>1.26407558411733</v>
      </c>
      <c r="BB37">
        <v>6.26823696408403</v>
      </c>
      <c r="BC37" s="21">
        <v>2.79170913938468</v>
      </c>
      <c r="BD37" s="21">
        <v>4.17652373306952</v>
      </c>
      <c r="BE37">
        <v>4.01476893713456</v>
      </c>
      <c r="BF37" s="21">
        <v>2.42878008368087</v>
      </c>
      <c r="BG37" s="21">
        <v>3.06216687196299</v>
      </c>
    </row>
    <row r="38" spans="1:59">
      <c r="A38" s="29" t="s">
        <v>173</v>
      </c>
      <c r="B38" s="4" t="s">
        <v>114</v>
      </c>
      <c r="C38" s="4" t="s">
        <v>182</v>
      </c>
      <c r="D38" s="4" t="s">
        <v>183</v>
      </c>
      <c r="E38" s="4">
        <v>34.5238</v>
      </c>
      <c r="F38" s="4">
        <v>3.3731</v>
      </c>
      <c r="G38" s="4">
        <v>36.5079</v>
      </c>
      <c r="H38" s="4">
        <f t="shared" si="6"/>
        <v>25.5952</v>
      </c>
      <c r="I38" s="4" t="s">
        <v>72</v>
      </c>
      <c r="J38" s="4" t="s">
        <v>176</v>
      </c>
      <c r="L38" s="4">
        <v>8.6598</v>
      </c>
      <c r="M38" s="4">
        <v>14.6392</v>
      </c>
      <c r="N38" s="4">
        <v>11.9588</v>
      </c>
      <c r="O38" s="4">
        <v>0</v>
      </c>
      <c r="P38" s="4">
        <v>4.5361</v>
      </c>
      <c r="Q38" s="4">
        <v>36.9072</v>
      </c>
      <c r="R38" s="4">
        <v>20.8247</v>
      </c>
      <c r="S38" s="4">
        <f t="shared" si="5"/>
        <v>2.4742</v>
      </c>
      <c r="U38" s="4">
        <v>22.54</v>
      </c>
      <c r="V38" s="4">
        <v>43.04</v>
      </c>
      <c r="W38" s="4">
        <v>9.22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11.27</v>
      </c>
      <c r="AD38" s="4">
        <v>0</v>
      </c>
      <c r="AE38" s="4">
        <f t="shared" si="7"/>
        <v>13.93</v>
      </c>
      <c r="AG38" s="43" t="s">
        <v>177</v>
      </c>
      <c r="AI38" s="42" t="s">
        <v>178</v>
      </c>
      <c r="AJ38" s="6" t="s">
        <v>179</v>
      </c>
      <c r="AO38" s="4">
        <v>1.285</v>
      </c>
      <c r="AP38" s="4" t="s">
        <v>67</v>
      </c>
      <c r="AS38" s="4">
        <v>2018.7</v>
      </c>
      <c r="AV38" s="4">
        <v>55.2894</v>
      </c>
      <c r="AW38" s="4">
        <v>44.7106</v>
      </c>
      <c r="AX38" s="55">
        <v>2</v>
      </c>
      <c r="AY38">
        <v>2.74644303482279</v>
      </c>
      <c r="AZ38" s="21">
        <v>0.487918714782177</v>
      </c>
      <c r="BA38" s="21">
        <v>1.26407558411733</v>
      </c>
      <c r="BB38">
        <v>6.26823696408403</v>
      </c>
      <c r="BC38" s="21">
        <v>2.79170913938468</v>
      </c>
      <c r="BD38" s="21">
        <v>4.17652373306952</v>
      </c>
      <c r="BE38">
        <v>4.01476893713456</v>
      </c>
      <c r="BF38" s="21">
        <v>2.42878008368087</v>
      </c>
      <c r="BG38" s="21">
        <v>3.06216687196299</v>
      </c>
    </row>
    <row r="39" spans="1:59">
      <c r="A39" s="29" t="s">
        <v>173</v>
      </c>
      <c r="B39" s="4" t="s">
        <v>184</v>
      </c>
      <c r="C39" s="4" t="s">
        <v>185</v>
      </c>
      <c r="D39" s="4" t="s">
        <v>186</v>
      </c>
      <c r="E39" s="4">
        <v>26.9841</v>
      </c>
      <c r="F39" s="4">
        <v>8.3333</v>
      </c>
      <c r="G39" s="4">
        <v>59.9206</v>
      </c>
      <c r="H39" s="4">
        <f t="shared" si="6"/>
        <v>4.762</v>
      </c>
      <c r="I39" s="4" t="s">
        <v>72</v>
      </c>
      <c r="J39" s="4" t="s">
        <v>176</v>
      </c>
      <c r="L39" s="4">
        <v>0</v>
      </c>
      <c r="M39" s="4">
        <v>13.6082</v>
      </c>
      <c r="N39" s="4">
        <v>3.50515</v>
      </c>
      <c r="O39" s="4">
        <v>0</v>
      </c>
      <c r="P39" s="4">
        <v>3.5052</v>
      </c>
      <c r="Q39" s="4">
        <v>63.0928</v>
      </c>
      <c r="R39" s="4">
        <v>16.28865</v>
      </c>
      <c r="S39" s="4">
        <f t="shared" si="5"/>
        <v>0</v>
      </c>
      <c r="U39" s="4">
        <v>22.54</v>
      </c>
      <c r="V39" s="4">
        <v>43.04</v>
      </c>
      <c r="W39" s="4">
        <v>9.22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11.27</v>
      </c>
      <c r="AD39" s="4">
        <v>0</v>
      </c>
      <c r="AE39" s="4">
        <f t="shared" si="7"/>
        <v>13.93</v>
      </c>
      <c r="AG39" s="43" t="s">
        <v>177</v>
      </c>
      <c r="AI39" s="42" t="s">
        <v>178</v>
      </c>
      <c r="AJ39" s="6" t="s">
        <v>179</v>
      </c>
      <c r="AO39" s="4">
        <v>1.285</v>
      </c>
      <c r="AP39" s="4" t="s">
        <v>67</v>
      </c>
      <c r="AS39" s="4">
        <v>2018.7</v>
      </c>
      <c r="AV39" s="4">
        <v>86.2275</v>
      </c>
      <c r="AW39" s="4">
        <v>13.7725</v>
      </c>
      <c r="AX39" s="55">
        <v>2</v>
      </c>
      <c r="AY39">
        <v>2.74644303482279</v>
      </c>
      <c r="AZ39" s="21">
        <v>0.487918714782177</v>
      </c>
      <c r="BA39" s="21">
        <v>1.26407558411733</v>
      </c>
      <c r="BB39">
        <v>6.26823696408403</v>
      </c>
      <c r="BC39" s="21">
        <v>2.79170913938468</v>
      </c>
      <c r="BD39" s="21">
        <v>4.17652373306952</v>
      </c>
      <c r="BE39">
        <v>4.01476893713456</v>
      </c>
      <c r="BF39" s="21">
        <v>2.42878008368087</v>
      </c>
      <c r="BG39" s="21">
        <v>3.06216687196299</v>
      </c>
    </row>
    <row r="40" spans="1:59">
      <c r="A40" s="29" t="s">
        <v>173</v>
      </c>
      <c r="B40" s="4" t="s">
        <v>187</v>
      </c>
      <c r="C40" s="4" t="s">
        <v>188</v>
      </c>
      <c r="D40" s="4" t="s">
        <v>189</v>
      </c>
      <c r="E40" s="4">
        <v>66.6667</v>
      </c>
      <c r="F40" s="4">
        <v>0</v>
      </c>
      <c r="G40" s="4">
        <v>25</v>
      </c>
      <c r="H40" s="4">
        <f t="shared" si="6"/>
        <v>8.33329999999999</v>
      </c>
      <c r="I40" s="4" t="s">
        <v>72</v>
      </c>
      <c r="J40" s="4" t="s">
        <v>176</v>
      </c>
      <c r="L40" s="4">
        <v>25.3609</v>
      </c>
      <c r="M40" s="4">
        <v>0</v>
      </c>
      <c r="N40" s="4">
        <v>16.701</v>
      </c>
      <c r="O40" s="4">
        <v>0</v>
      </c>
      <c r="P40" s="4">
        <v>49.4845</v>
      </c>
      <c r="Q40" s="4">
        <v>8.45359999999999</v>
      </c>
      <c r="R40" s="4">
        <v>0</v>
      </c>
      <c r="S40" s="4">
        <f t="shared" si="5"/>
        <v>0</v>
      </c>
      <c r="U40" s="4">
        <v>22.54</v>
      </c>
      <c r="V40" s="4">
        <v>43.04</v>
      </c>
      <c r="W40" s="4">
        <v>9.22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11.27</v>
      </c>
      <c r="AD40" s="4">
        <v>0</v>
      </c>
      <c r="AE40" s="4">
        <f t="shared" si="7"/>
        <v>13.93</v>
      </c>
      <c r="AG40" s="43" t="s">
        <v>177</v>
      </c>
      <c r="AI40" s="42" t="s">
        <v>178</v>
      </c>
      <c r="AJ40" s="6" t="s">
        <v>179</v>
      </c>
      <c r="AO40" s="4">
        <v>1.285</v>
      </c>
      <c r="AP40" s="4" t="s">
        <v>67</v>
      </c>
      <c r="AS40" s="4">
        <v>2018.7</v>
      </c>
      <c r="AV40" s="4">
        <v>33.3333</v>
      </c>
      <c r="AW40" s="4">
        <v>66.6667</v>
      </c>
      <c r="AX40" s="55">
        <v>2</v>
      </c>
      <c r="AY40">
        <v>2.74644303482279</v>
      </c>
      <c r="AZ40" s="21">
        <v>0.487918714782177</v>
      </c>
      <c r="BA40" s="21">
        <v>1.26407558411733</v>
      </c>
      <c r="BB40">
        <v>6.26823696408403</v>
      </c>
      <c r="BC40" s="21">
        <v>2.79170913938468</v>
      </c>
      <c r="BD40" s="21">
        <v>4.17652373306952</v>
      </c>
      <c r="BE40">
        <v>4.01476893713456</v>
      </c>
      <c r="BF40" s="21">
        <v>2.42878008368087</v>
      </c>
      <c r="BG40" s="21">
        <v>3.06216687196299</v>
      </c>
    </row>
    <row r="41" spans="1:59">
      <c r="A41" s="29" t="s">
        <v>173</v>
      </c>
      <c r="B41" s="4" t="s">
        <v>190</v>
      </c>
      <c r="C41" s="4" t="s">
        <v>191</v>
      </c>
      <c r="D41" s="4" t="s">
        <v>192</v>
      </c>
      <c r="E41" s="4">
        <v>52.381</v>
      </c>
      <c r="F41" s="4">
        <v>0</v>
      </c>
      <c r="G41" s="4">
        <v>29.3651</v>
      </c>
      <c r="H41" s="4">
        <f t="shared" si="6"/>
        <v>18.2539</v>
      </c>
      <c r="I41" s="4" t="s">
        <v>72</v>
      </c>
      <c r="J41" s="4" t="s">
        <v>176</v>
      </c>
      <c r="L41" s="4">
        <v>18.3505</v>
      </c>
      <c r="M41" s="4">
        <v>7.8351</v>
      </c>
      <c r="N41" s="4">
        <v>10.9278</v>
      </c>
      <c r="O41" s="4">
        <v>0</v>
      </c>
      <c r="P41" s="4">
        <v>47.6289</v>
      </c>
      <c r="Q41" s="4">
        <v>3.71130000000001</v>
      </c>
      <c r="R41" s="4">
        <v>11.5464</v>
      </c>
      <c r="S41" s="4">
        <f t="shared" si="5"/>
        <v>0</v>
      </c>
      <c r="U41" s="4">
        <v>22.54</v>
      </c>
      <c r="V41" s="4">
        <v>43.04</v>
      </c>
      <c r="W41" s="4">
        <v>9.22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11.27</v>
      </c>
      <c r="AD41" s="4">
        <v>0</v>
      </c>
      <c r="AE41" s="4">
        <f t="shared" si="7"/>
        <v>13.93</v>
      </c>
      <c r="AG41" s="43" t="s">
        <v>177</v>
      </c>
      <c r="AI41" s="42" t="s">
        <v>178</v>
      </c>
      <c r="AJ41" s="6" t="s">
        <v>179</v>
      </c>
      <c r="AO41" s="4">
        <v>1.285</v>
      </c>
      <c r="AP41" s="4" t="s">
        <v>67</v>
      </c>
      <c r="AS41" s="4">
        <v>2018.7</v>
      </c>
      <c r="AV41" s="4">
        <v>59.2814</v>
      </c>
      <c r="AW41" s="4">
        <v>40.7186</v>
      </c>
      <c r="AX41" s="55">
        <v>2</v>
      </c>
      <c r="AY41">
        <v>2.74644303482279</v>
      </c>
      <c r="AZ41" s="21">
        <v>0.487918714782177</v>
      </c>
      <c r="BA41" s="21">
        <v>1.26407558411733</v>
      </c>
      <c r="BB41">
        <v>6.26823696408403</v>
      </c>
      <c r="BC41" s="21">
        <v>2.79170913938468</v>
      </c>
      <c r="BD41" s="21">
        <v>4.17652373306952</v>
      </c>
      <c r="BE41">
        <v>4.01476893713456</v>
      </c>
      <c r="BF41" s="21">
        <v>2.42878008368087</v>
      </c>
      <c r="BG41" s="21">
        <v>3.06216687196299</v>
      </c>
    </row>
    <row r="42" spans="1:59">
      <c r="A42" s="29" t="s">
        <v>173</v>
      </c>
      <c r="B42" s="4" t="s">
        <v>193</v>
      </c>
      <c r="C42" s="4" t="s">
        <v>194</v>
      </c>
      <c r="D42" s="4" t="s">
        <v>195</v>
      </c>
      <c r="E42" s="4">
        <v>37.3016</v>
      </c>
      <c r="F42" s="4">
        <v>20.2381</v>
      </c>
      <c r="G42" s="4">
        <v>25.1984</v>
      </c>
      <c r="H42" s="4">
        <f t="shared" si="6"/>
        <v>17.2619</v>
      </c>
      <c r="I42" s="4" t="s">
        <v>72</v>
      </c>
      <c r="J42" s="4" t="s">
        <v>176</v>
      </c>
      <c r="L42" s="4">
        <v>12.5773</v>
      </c>
      <c r="M42" s="4">
        <v>25.1546</v>
      </c>
      <c r="N42" s="4">
        <v>12.1649</v>
      </c>
      <c r="O42" s="4">
        <v>0</v>
      </c>
      <c r="P42" s="4">
        <v>0</v>
      </c>
      <c r="Q42" s="4">
        <v>12.3712</v>
      </c>
      <c r="R42" s="4">
        <v>37.732</v>
      </c>
      <c r="S42" s="4">
        <f t="shared" si="5"/>
        <v>0</v>
      </c>
      <c r="U42" s="4">
        <v>22.54</v>
      </c>
      <c r="V42" s="4">
        <v>43.04</v>
      </c>
      <c r="W42" s="4">
        <v>9.22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11.27</v>
      </c>
      <c r="AD42" s="4">
        <v>0</v>
      </c>
      <c r="AE42" s="4">
        <f t="shared" si="7"/>
        <v>13.93</v>
      </c>
      <c r="AG42" s="43" t="s">
        <v>177</v>
      </c>
      <c r="AI42" s="42" t="s">
        <v>178</v>
      </c>
      <c r="AJ42" s="6" t="s">
        <v>179</v>
      </c>
      <c r="AO42" s="4">
        <v>1.285</v>
      </c>
      <c r="AP42" s="4" t="s">
        <v>67</v>
      </c>
      <c r="AS42" s="4">
        <v>2018.7</v>
      </c>
      <c r="AV42" s="4">
        <v>62.6747</v>
      </c>
      <c r="AW42" s="4">
        <v>37.3253</v>
      </c>
      <c r="AX42" s="55">
        <v>2</v>
      </c>
      <c r="AY42">
        <v>2.74644303482279</v>
      </c>
      <c r="AZ42" s="21">
        <v>0.487918714782177</v>
      </c>
      <c r="BA42" s="21">
        <v>1.26407558411733</v>
      </c>
      <c r="BB42">
        <v>6.26823696408403</v>
      </c>
      <c r="BC42" s="21">
        <v>2.79170913938468</v>
      </c>
      <c r="BD42" s="21">
        <v>4.17652373306952</v>
      </c>
      <c r="BE42">
        <v>4.01476893713456</v>
      </c>
      <c r="BF42" s="21">
        <v>2.42878008368087</v>
      </c>
      <c r="BG42" s="21">
        <v>3.06216687196299</v>
      </c>
    </row>
    <row r="43" spans="1:59">
      <c r="A43" s="29" t="s">
        <v>173</v>
      </c>
      <c r="B43" s="4" t="s">
        <v>196</v>
      </c>
      <c r="C43" s="4" t="s">
        <v>197</v>
      </c>
      <c r="D43" s="4" t="s">
        <v>198</v>
      </c>
      <c r="E43" s="4">
        <v>59.9206</v>
      </c>
      <c r="F43" s="4">
        <v>0</v>
      </c>
      <c r="G43" s="4">
        <v>19.8413</v>
      </c>
      <c r="H43" s="4">
        <f t="shared" si="6"/>
        <v>20.2381</v>
      </c>
      <c r="I43" s="4" t="s">
        <v>72</v>
      </c>
      <c r="J43" s="4" t="s">
        <v>176</v>
      </c>
      <c r="L43" s="4">
        <v>20.4123</v>
      </c>
      <c r="M43" s="4">
        <v>20.4124</v>
      </c>
      <c r="N43" s="4">
        <v>12.7835</v>
      </c>
      <c r="O43" s="4">
        <v>0</v>
      </c>
      <c r="P43" s="4">
        <v>20</v>
      </c>
      <c r="Q43" s="4">
        <v>12.7835</v>
      </c>
      <c r="R43" s="4">
        <v>13.6083</v>
      </c>
      <c r="S43" s="4">
        <f t="shared" si="5"/>
        <v>0</v>
      </c>
      <c r="U43" s="4">
        <v>22.54</v>
      </c>
      <c r="V43" s="4">
        <v>43.04</v>
      </c>
      <c r="W43" s="4">
        <v>9.22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11.27</v>
      </c>
      <c r="AD43" s="4">
        <v>0</v>
      </c>
      <c r="AE43" s="4">
        <f t="shared" si="7"/>
        <v>13.93</v>
      </c>
      <c r="AG43" s="43" t="s">
        <v>177</v>
      </c>
      <c r="AI43" s="42" t="s">
        <v>178</v>
      </c>
      <c r="AJ43" s="6" t="s">
        <v>179</v>
      </c>
      <c r="AO43" s="4">
        <v>1.285</v>
      </c>
      <c r="AP43" s="4" t="s">
        <v>67</v>
      </c>
      <c r="AS43" s="4">
        <v>2018.7</v>
      </c>
      <c r="AV43" s="4">
        <v>67.0659</v>
      </c>
      <c r="AW43" s="4">
        <v>32.9341</v>
      </c>
      <c r="AX43" s="55">
        <v>2</v>
      </c>
      <c r="AY43">
        <v>2.74644303482279</v>
      </c>
      <c r="AZ43" s="21">
        <v>0.487918714782177</v>
      </c>
      <c r="BA43" s="21">
        <v>1.26407558411733</v>
      </c>
      <c r="BB43">
        <v>6.26823696408403</v>
      </c>
      <c r="BC43" s="21">
        <v>2.79170913938468</v>
      </c>
      <c r="BD43" s="21">
        <v>4.17652373306952</v>
      </c>
      <c r="BE43">
        <v>4.01476893713456</v>
      </c>
      <c r="BF43" s="21">
        <v>2.42878008368087</v>
      </c>
      <c r="BG43" s="21">
        <v>3.06216687196299</v>
      </c>
    </row>
    <row r="44" spans="1:59">
      <c r="A44" s="29" t="s">
        <v>173</v>
      </c>
      <c r="B44" s="4" t="s">
        <v>199</v>
      </c>
      <c r="C44" s="4" t="s">
        <v>200</v>
      </c>
      <c r="D44" s="4" t="s">
        <v>201</v>
      </c>
      <c r="E44" s="4">
        <v>39.881</v>
      </c>
      <c r="F44" s="4">
        <v>9.9206</v>
      </c>
      <c r="G44" s="4">
        <v>45.2381</v>
      </c>
      <c r="H44" s="4">
        <f t="shared" si="6"/>
        <v>4.9603</v>
      </c>
      <c r="I44" s="4" t="s">
        <v>72</v>
      </c>
      <c r="J44" s="4" t="s">
        <v>176</v>
      </c>
      <c r="L44" s="4">
        <v>4.9484</v>
      </c>
      <c r="M44" s="4">
        <v>5.3608</v>
      </c>
      <c r="N44" s="4">
        <v>0</v>
      </c>
      <c r="O44" s="4">
        <v>0</v>
      </c>
      <c r="P44" s="4">
        <v>35.0516</v>
      </c>
      <c r="Q44" s="4">
        <v>29.6907</v>
      </c>
      <c r="R44" s="4">
        <v>24.9485</v>
      </c>
      <c r="S44" s="4">
        <f t="shared" si="5"/>
        <v>0</v>
      </c>
      <c r="U44" s="4">
        <v>22.54</v>
      </c>
      <c r="V44" s="4">
        <v>43.04</v>
      </c>
      <c r="W44" s="4">
        <v>9.22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11.27</v>
      </c>
      <c r="AD44" s="4">
        <v>0</v>
      </c>
      <c r="AE44" s="4">
        <f t="shared" si="7"/>
        <v>13.93</v>
      </c>
      <c r="AG44" s="43" t="s">
        <v>177</v>
      </c>
      <c r="AI44" s="42" t="s">
        <v>178</v>
      </c>
      <c r="AJ44" s="6" t="s">
        <v>179</v>
      </c>
      <c r="AO44" s="4">
        <v>1.285</v>
      </c>
      <c r="AP44" s="4" t="s">
        <v>67</v>
      </c>
      <c r="AS44" s="4">
        <v>2018.7</v>
      </c>
      <c r="AV44" s="4">
        <v>69.4611</v>
      </c>
      <c r="AW44" s="4">
        <v>30.5389</v>
      </c>
      <c r="AX44" s="55">
        <v>2</v>
      </c>
      <c r="AY44">
        <v>2.74644303482279</v>
      </c>
      <c r="AZ44" s="21">
        <v>0.487918714782177</v>
      </c>
      <c r="BA44" s="21">
        <v>1.26407558411733</v>
      </c>
      <c r="BB44">
        <v>6.26823696408403</v>
      </c>
      <c r="BC44" s="21">
        <v>2.79170913938468</v>
      </c>
      <c r="BD44" s="21">
        <v>4.17652373306952</v>
      </c>
      <c r="BE44">
        <v>4.01476893713456</v>
      </c>
      <c r="BF44" s="21">
        <v>2.42878008368087</v>
      </c>
      <c r="BG44" s="21">
        <v>3.06216687196299</v>
      </c>
    </row>
    <row r="45" spans="1:59">
      <c r="A45" s="29" t="s">
        <v>173</v>
      </c>
      <c r="B45" s="4" t="s">
        <v>202</v>
      </c>
      <c r="C45" s="4" t="s">
        <v>203</v>
      </c>
      <c r="D45" s="4" t="s">
        <v>204</v>
      </c>
      <c r="E45" s="4">
        <v>39.881</v>
      </c>
      <c r="F45" s="4">
        <v>0</v>
      </c>
      <c r="G45" s="4">
        <v>50.1984</v>
      </c>
      <c r="H45" s="4">
        <f t="shared" si="6"/>
        <v>9.9206</v>
      </c>
      <c r="I45" s="4" t="s">
        <v>72</v>
      </c>
      <c r="J45" s="4" t="s">
        <v>176</v>
      </c>
      <c r="L45" s="4">
        <v>10.1031</v>
      </c>
      <c r="M45" s="4">
        <v>0</v>
      </c>
      <c r="N45" s="4">
        <v>0</v>
      </c>
      <c r="O45" s="4">
        <v>0</v>
      </c>
      <c r="P45" s="4">
        <v>30.1031</v>
      </c>
      <c r="Q45" s="4">
        <v>19.7938</v>
      </c>
      <c r="R45" s="4">
        <v>40</v>
      </c>
      <c r="S45" s="4">
        <f t="shared" si="5"/>
        <v>0</v>
      </c>
      <c r="U45" s="4">
        <v>22.54</v>
      </c>
      <c r="V45" s="4">
        <v>43.04</v>
      </c>
      <c r="W45" s="4">
        <v>9.22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11.27</v>
      </c>
      <c r="AD45" s="4">
        <v>0</v>
      </c>
      <c r="AE45" s="4">
        <f t="shared" si="7"/>
        <v>13.93</v>
      </c>
      <c r="AG45" s="43" t="s">
        <v>177</v>
      </c>
      <c r="AI45" s="42" t="s">
        <v>178</v>
      </c>
      <c r="AJ45" s="6" t="s">
        <v>179</v>
      </c>
      <c r="AO45" s="4">
        <v>1.285</v>
      </c>
      <c r="AP45" s="4" t="s">
        <v>67</v>
      </c>
      <c r="AS45" s="4">
        <v>2018.7</v>
      </c>
      <c r="AV45" s="4">
        <v>69.6607</v>
      </c>
      <c r="AW45" s="4">
        <v>30.3393</v>
      </c>
      <c r="AX45" s="55">
        <v>2</v>
      </c>
      <c r="AY45">
        <v>2.74644303482279</v>
      </c>
      <c r="AZ45" s="21">
        <v>0.487918714782177</v>
      </c>
      <c r="BA45" s="21">
        <v>1.26407558411733</v>
      </c>
      <c r="BB45">
        <v>6.26823696408403</v>
      </c>
      <c r="BC45" s="21">
        <v>2.79170913938468</v>
      </c>
      <c r="BD45" s="21">
        <v>4.17652373306952</v>
      </c>
      <c r="BE45">
        <v>4.01476893713456</v>
      </c>
      <c r="BF45" s="21">
        <v>2.42878008368087</v>
      </c>
      <c r="BG45" s="21">
        <v>3.06216687196299</v>
      </c>
    </row>
    <row r="46" spans="1:59">
      <c r="A46" s="29" t="s">
        <v>173</v>
      </c>
      <c r="B46" s="4" t="s">
        <v>205</v>
      </c>
      <c r="C46" s="4" t="s">
        <v>206</v>
      </c>
      <c r="D46" s="4" t="s">
        <v>207</v>
      </c>
      <c r="E46" s="4">
        <v>62.6984</v>
      </c>
      <c r="F46" s="4">
        <v>0</v>
      </c>
      <c r="G46" s="4">
        <v>24.8016</v>
      </c>
      <c r="H46" s="4">
        <f t="shared" si="6"/>
        <v>12.5</v>
      </c>
      <c r="I46" s="4" t="s">
        <v>72</v>
      </c>
      <c r="J46" s="4" t="s">
        <v>176</v>
      </c>
      <c r="L46" s="4">
        <v>0</v>
      </c>
      <c r="M46" s="4">
        <v>12.5773</v>
      </c>
      <c r="N46" s="4">
        <v>11.9588</v>
      </c>
      <c r="O46" s="4">
        <v>0</v>
      </c>
      <c r="P46" s="4">
        <v>25.567</v>
      </c>
      <c r="Q46" s="4">
        <v>12.165</v>
      </c>
      <c r="R46" s="4">
        <v>37.7319</v>
      </c>
      <c r="S46" s="4">
        <f t="shared" si="5"/>
        <v>0</v>
      </c>
      <c r="U46" s="4">
        <v>22.54</v>
      </c>
      <c r="V46" s="4">
        <v>43.04</v>
      </c>
      <c r="W46" s="4">
        <v>9.22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11.27</v>
      </c>
      <c r="AD46" s="4">
        <v>0</v>
      </c>
      <c r="AE46" s="4">
        <f t="shared" si="7"/>
        <v>13.93</v>
      </c>
      <c r="AG46" s="43" t="s">
        <v>177</v>
      </c>
      <c r="AI46" s="42" t="s">
        <v>178</v>
      </c>
      <c r="AJ46" s="6" t="s">
        <v>179</v>
      </c>
      <c r="AO46" s="4">
        <v>1.285</v>
      </c>
      <c r="AP46" s="4" t="s">
        <v>67</v>
      </c>
      <c r="AS46" s="4">
        <v>2018.7</v>
      </c>
      <c r="AV46" s="4">
        <v>50.2994</v>
      </c>
      <c r="AW46" s="4">
        <v>49.7006</v>
      </c>
      <c r="AX46" s="55">
        <v>2</v>
      </c>
      <c r="AY46">
        <v>2.74644303482279</v>
      </c>
      <c r="AZ46" s="21">
        <v>0.487918714782177</v>
      </c>
      <c r="BA46" s="21">
        <v>1.26407558411733</v>
      </c>
      <c r="BB46">
        <v>6.26823696408403</v>
      </c>
      <c r="BC46" s="21">
        <v>2.79170913938468</v>
      </c>
      <c r="BD46" s="21">
        <v>4.17652373306952</v>
      </c>
      <c r="BE46">
        <v>4.01476893713456</v>
      </c>
      <c r="BF46" s="21">
        <v>2.42878008368087</v>
      </c>
      <c r="BG46" s="21">
        <v>3.06216687196299</v>
      </c>
    </row>
    <row r="47" spans="1:59">
      <c r="A47" s="29" t="s">
        <v>173</v>
      </c>
      <c r="B47" s="4" t="s">
        <v>208</v>
      </c>
      <c r="C47" s="4" t="s">
        <v>209</v>
      </c>
      <c r="D47" s="4" t="s">
        <v>210</v>
      </c>
      <c r="E47" s="4">
        <v>41.6667</v>
      </c>
      <c r="F47" s="4">
        <v>0</v>
      </c>
      <c r="G47" s="4">
        <v>41.6667</v>
      </c>
      <c r="H47" s="4">
        <f t="shared" si="6"/>
        <v>16.6666</v>
      </c>
      <c r="I47" s="4" t="s">
        <v>72</v>
      </c>
      <c r="J47" s="4" t="s">
        <v>176</v>
      </c>
      <c r="L47" s="4">
        <v>8.4537</v>
      </c>
      <c r="M47" s="4">
        <v>0</v>
      </c>
      <c r="N47" s="4">
        <v>16.4948</v>
      </c>
      <c r="O47" s="4">
        <v>0</v>
      </c>
      <c r="P47" s="4">
        <v>41.6494</v>
      </c>
      <c r="Q47" s="4">
        <v>33.4021</v>
      </c>
      <c r="R47" s="4">
        <v>0</v>
      </c>
      <c r="S47" s="4">
        <f t="shared" si="5"/>
        <v>0</v>
      </c>
      <c r="U47" s="4">
        <v>22.54</v>
      </c>
      <c r="V47" s="4">
        <v>43.04</v>
      </c>
      <c r="W47" s="4">
        <v>9.22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11.27</v>
      </c>
      <c r="AD47" s="4">
        <v>0</v>
      </c>
      <c r="AE47" s="4">
        <f t="shared" si="7"/>
        <v>13.93</v>
      </c>
      <c r="AG47" s="43" t="s">
        <v>177</v>
      </c>
      <c r="AI47" s="42" t="s">
        <v>178</v>
      </c>
      <c r="AJ47" s="6" t="s">
        <v>179</v>
      </c>
      <c r="AO47" s="4">
        <v>1.285</v>
      </c>
      <c r="AP47" s="4" t="s">
        <v>67</v>
      </c>
      <c r="AS47" s="4">
        <v>2018.7</v>
      </c>
      <c r="AV47" s="4">
        <v>50.2994</v>
      </c>
      <c r="AW47" s="4">
        <v>49.7006</v>
      </c>
      <c r="AX47" s="55">
        <v>2</v>
      </c>
      <c r="AY47">
        <v>2.74644303482279</v>
      </c>
      <c r="AZ47" s="21">
        <v>0.487918714782177</v>
      </c>
      <c r="BA47" s="21">
        <v>1.26407558411733</v>
      </c>
      <c r="BB47">
        <v>6.26823696408403</v>
      </c>
      <c r="BC47" s="21">
        <v>2.79170913938468</v>
      </c>
      <c r="BD47" s="21">
        <v>4.17652373306952</v>
      </c>
      <c r="BE47">
        <v>4.01476893713456</v>
      </c>
      <c r="BF47" s="21">
        <v>2.42878008368087</v>
      </c>
      <c r="BG47" s="21">
        <v>3.06216687196299</v>
      </c>
    </row>
    <row r="48" spans="1:59">
      <c r="A48" s="29" t="s">
        <v>173</v>
      </c>
      <c r="B48" s="4" t="s">
        <v>211</v>
      </c>
      <c r="C48" s="4" t="s">
        <v>212</v>
      </c>
      <c r="D48" s="4" t="s">
        <v>213</v>
      </c>
      <c r="E48" s="4">
        <v>30.1587</v>
      </c>
      <c r="F48" s="4">
        <v>0</v>
      </c>
      <c r="G48" s="4">
        <v>50.3968</v>
      </c>
      <c r="H48" s="4">
        <f t="shared" si="6"/>
        <v>19.4445</v>
      </c>
      <c r="I48" s="4" t="s">
        <v>72</v>
      </c>
      <c r="J48" s="4" t="s">
        <v>176</v>
      </c>
      <c r="L48" s="4">
        <v>0</v>
      </c>
      <c r="M48" s="4">
        <v>20.2062</v>
      </c>
      <c r="N48" s="4">
        <v>9.48454</v>
      </c>
      <c r="O48" s="4">
        <v>0</v>
      </c>
      <c r="P48" s="4">
        <v>20.6186</v>
      </c>
      <c r="Q48" s="4">
        <v>19.7938</v>
      </c>
      <c r="R48" s="4">
        <v>29.89686</v>
      </c>
      <c r="S48" s="4">
        <f t="shared" si="5"/>
        <v>0</v>
      </c>
      <c r="U48" s="4">
        <v>22.54</v>
      </c>
      <c r="V48" s="4">
        <v>43.04</v>
      </c>
      <c r="W48" s="4">
        <v>9.22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11.27</v>
      </c>
      <c r="AD48" s="4">
        <v>0</v>
      </c>
      <c r="AE48" s="4">
        <f t="shared" si="7"/>
        <v>13.93</v>
      </c>
      <c r="AG48" s="43" t="s">
        <v>177</v>
      </c>
      <c r="AI48" s="42" t="s">
        <v>178</v>
      </c>
      <c r="AJ48" s="6" t="s">
        <v>179</v>
      </c>
      <c r="AO48" s="4">
        <v>1.285</v>
      </c>
      <c r="AP48" s="4" t="s">
        <v>67</v>
      </c>
      <c r="AS48" s="4">
        <v>2018.7</v>
      </c>
      <c r="AV48" s="4">
        <v>80.0399</v>
      </c>
      <c r="AW48" s="4">
        <v>19.9601</v>
      </c>
      <c r="AX48" s="55">
        <v>2</v>
      </c>
      <c r="AY48">
        <v>2.74644303482279</v>
      </c>
      <c r="AZ48" s="21">
        <v>0.487918714782177</v>
      </c>
      <c r="BA48" s="21">
        <v>1.26407558411733</v>
      </c>
      <c r="BB48">
        <v>6.26823696408403</v>
      </c>
      <c r="BC48" s="21">
        <v>2.79170913938468</v>
      </c>
      <c r="BD48" s="21">
        <v>4.17652373306952</v>
      </c>
      <c r="BE48">
        <v>4.01476893713456</v>
      </c>
      <c r="BF48" s="21">
        <v>2.42878008368087</v>
      </c>
      <c r="BG48" s="21">
        <v>3.06216687196299</v>
      </c>
    </row>
    <row r="49" spans="1:59">
      <c r="A49" s="29" t="s">
        <v>152</v>
      </c>
      <c r="B49" s="46" t="s">
        <v>214</v>
      </c>
      <c r="C49" s="4" t="s">
        <v>215</v>
      </c>
      <c r="D49" s="4" t="s">
        <v>216</v>
      </c>
      <c r="E49" s="4">
        <v>37</v>
      </c>
      <c r="F49" s="4">
        <v>4</v>
      </c>
      <c r="G49" s="4">
        <v>57</v>
      </c>
      <c r="H49" s="4">
        <f t="shared" si="6"/>
        <v>2</v>
      </c>
      <c r="I49" s="4" t="s">
        <v>72</v>
      </c>
      <c r="J49" s="4" t="s">
        <v>97</v>
      </c>
      <c r="L49" s="4">
        <v>29.8095</v>
      </c>
      <c r="M49" s="8">
        <v>8.9156</v>
      </c>
      <c r="N49" s="8">
        <v>0</v>
      </c>
      <c r="O49" s="47">
        <v>34.4621</v>
      </c>
      <c r="P49" s="4">
        <v>16.3673</v>
      </c>
      <c r="Q49" s="4">
        <v>0</v>
      </c>
      <c r="R49" s="8">
        <v>10.4455</v>
      </c>
      <c r="S49" s="4">
        <f t="shared" si="5"/>
        <v>0</v>
      </c>
      <c r="U49" s="4">
        <v>15</v>
      </c>
      <c r="V49" s="4">
        <v>0</v>
      </c>
      <c r="W49" s="4">
        <v>0</v>
      </c>
      <c r="X49" s="4">
        <v>0</v>
      </c>
      <c r="Y49" s="4">
        <v>15</v>
      </c>
      <c r="Z49" s="7">
        <v>20</v>
      </c>
      <c r="AA49" s="4">
        <v>0</v>
      </c>
      <c r="AB49" s="4">
        <v>0</v>
      </c>
      <c r="AC49" s="7">
        <v>0</v>
      </c>
      <c r="AD49" s="4">
        <v>0</v>
      </c>
      <c r="AE49" s="4">
        <f t="shared" si="7"/>
        <v>50</v>
      </c>
      <c r="AG49" s="43" t="s">
        <v>217</v>
      </c>
      <c r="AO49" s="4">
        <v>1000</v>
      </c>
      <c r="AP49" s="4" t="s">
        <v>67</v>
      </c>
      <c r="AS49" s="4">
        <v>2017.4</v>
      </c>
      <c r="AT49" s="4">
        <v>2017.9</v>
      </c>
      <c r="AV49" s="4">
        <v>83</v>
      </c>
      <c r="AW49" s="4">
        <v>17</v>
      </c>
      <c r="AX49" s="55">
        <v>2</v>
      </c>
      <c r="AY49">
        <v>0.504161634074691</v>
      </c>
      <c r="AZ49" s="21">
        <v>0.455764955550045</v>
      </c>
      <c r="BA49" s="21">
        <v>0.481128185862048</v>
      </c>
      <c r="BB49">
        <v>1.5569859550936</v>
      </c>
      <c r="BC49" s="21">
        <v>0.945583929288397</v>
      </c>
      <c r="BD49">
        <v>1.18371899490185</v>
      </c>
      <c r="BE49">
        <v>1.4927791049634</v>
      </c>
      <c r="BF49" s="21">
        <v>0.737641288138482</v>
      </c>
      <c r="BG49" s="21">
        <v>1.11037096259818</v>
      </c>
    </row>
    <row r="50" spans="1:59">
      <c r="A50" s="29" t="s">
        <v>173</v>
      </c>
      <c r="B50" s="4" t="s">
        <v>94</v>
      </c>
      <c r="C50" s="4" t="s">
        <v>218</v>
      </c>
      <c r="D50" s="4" t="s">
        <v>219</v>
      </c>
      <c r="E50" s="4">
        <v>18.4524</v>
      </c>
      <c r="F50" s="4">
        <v>0</v>
      </c>
      <c r="G50" s="4">
        <v>66.4683</v>
      </c>
      <c r="H50" s="4">
        <f t="shared" si="6"/>
        <v>15.0793</v>
      </c>
      <c r="I50" s="4" t="s">
        <v>72</v>
      </c>
      <c r="J50" s="4" t="s">
        <v>176</v>
      </c>
      <c r="L50" s="4">
        <v>3.7113</v>
      </c>
      <c r="M50" s="4">
        <v>18.3505</v>
      </c>
      <c r="N50" s="4">
        <v>7.01031</v>
      </c>
      <c r="O50" s="4">
        <v>0</v>
      </c>
      <c r="P50" s="4">
        <v>7.4227</v>
      </c>
      <c r="Q50" s="4">
        <v>29.8969</v>
      </c>
      <c r="R50" s="4">
        <v>33.60829</v>
      </c>
      <c r="S50" s="4">
        <f t="shared" si="5"/>
        <v>0</v>
      </c>
      <c r="U50" s="4">
        <v>22.54</v>
      </c>
      <c r="V50" s="4">
        <v>43.04</v>
      </c>
      <c r="W50" s="4">
        <v>9.22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11.27</v>
      </c>
      <c r="AD50" s="4">
        <v>0</v>
      </c>
      <c r="AE50" s="4">
        <f t="shared" si="7"/>
        <v>13.93</v>
      </c>
      <c r="AG50" s="43" t="s">
        <v>177</v>
      </c>
      <c r="AI50" s="42" t="s">
        <v>178</v>
      </c>
      <c r="AJ50" s="6" t="s">
        <v>179</v>
      </c>
      <c r="AO50" s="4">
        <v>1.285</v>
      </c>
      <c r="AP50" s="4" t="s">
        <v>67</v>
      </c>
      <c r="AS50" s="4">
        <v>2018.7</v>
      </c>
      <c r="AV50" s="4">
        <v>96.2076</v>
      </c>
      <c r="AW50" s="4">
        <v>3.7924</v>
      </c>
      <c r="AX50" s="55">
        <v>2</v>
      </c>
      <c r="AY50">
        <v>2.74644303482279</v>
      </c>
      <c r="AZ50" s="21">
        <v>0.487918714782177</v>
      </c>
      <c r="BA50" s="21">
        <v>1.26407558411733</v>
      </c>
      <c r="BB50">
        <v>6.26823696408403</v>
      </c>
      <c r="BC50" s="21">
        <v>2.79170913938468</v>
      </c>
      <c r="BD50" s="21">
        <v>4.17652373306952</v>
      </c>
      <c r="BE50">
        <v>4.01476893713456</v>
      </c>
      <c r="BF50" s="21">
        <v>2.42878008368087</v>
      </c>
      <c r="BG50" s="21">
        <v>3.06216687196299</v>
      </c>
    </row>
    <row r="51" spans="1:59">
      <c r="A51" s="29" t="s">
        <v>220</v>
      </c>
      <c r="C51" s="4" t="s">
        <v>221</v>
      </c>
      <c r="D51" s="4" t="s">
        <v>222</v>
      </c>
      <c r="E51" s="4">
        <v>13</v>
      </c>
      <c r="F51" s="4">
        <v>17</v>
      </c>
      <c r="G51" s="4">
        <v>66</v>
      </c>
      <c r="H51" s="4">
        <f t="shared" ref="H51:H88" si="8">100-SUM(E51:G51)</f>
        <v>4</v>
      </c>
      <c r="I51" s="4" t="s">
        <v>72</v>
      </c>
      <c r="J51" s="30" t="s">
        <v>223</v>
      </c>
      <c r="L51" s="4">
        <v>13</v>
      </c>
      <c r="M51" s="4">
        <v>0</v>
      </c>
      <c r="N51" s="4">
        <v>0</v>
      </c>
      <c r="O51" s="4">
        <v>65</v>
      </c>
      <c r="P51" s="4">
        <v>3</v>
      </c>
      <c r="Q51" s="4">
        <v>19</v>
      </c>
      <c r="R51" s="4">
        <v>0</v>
      </c>
      <c r="S51" s="4">
        <f t="shared" si="5"/>
        <v>0</v>
      </c>
      <c r="U51" s="4">
        <v>28</v>
      </c>
      <c r="V51" s="4">
        <v>31</v>
      </c>
      <c r="W51" s="4">
        <v>19</v>
      </c>
      <c r="X51" s="4">
        <v>13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9</v>
      </c>
      <c r="AG51" s="43" t="s">
        <v>224</v>
      </c>
      <c r="AI51" s="4">
        <v>2</v>
      </c>
      <c r="AJ51" s="6" t="s">
        <v>66</v>
      </c>
      <c r="AS51" s="4">
        <v>2013.11</v>
      </c>
      <c r="AT51" s="4">
        <v>2014.8</v>
      </c>
      <c r="AV51" s="4">
        <f t="shared" ref="AV51:AV66" si="9">100-AW51</f>
        <v>52</v>
      </c>
      <c r="AW51" s="4">
        <v>48</v>
      </c>
      <c r="AX51" s="56">
        <v>3</v>
      </c>
      <c r="AY51" s="4">
        <v>6.15404367597335</v>
      </c>
      <c r="AZ51" s="4">
        <v>3.78366551670255</v>
      </c>
      <c r="BA51" s="4">
        <v>4.8007626739074</v>
      </c>
      <c r="BB51" s="4">
        <v>9.70204576638006</v>
      </c>
      <c r="BC51" s="4">
        <v>6.84297746884589</v>
      </c>
      <c r="BD51" s="4">
        <v>8.19193416128948</v>
      </c>
      <c r="BE51" s="4">
        <v>11.2418640165914</v>
      </c>
      <c r="BF51" s="4">
        <v>1.37575718459392</v>
      </c>
      <c r="BG51" s="4">
        <v>2.87459820154126</v>
      </c>
    </row>
    <row r="52" spans="1:72">
      <c r="A52" s="29" t="s">
        <v>225</v>
      </c>
      <c r="C52" s="4" t="s">
        <v>226</v>
      </c>
      <c r="D52" s="4" t="s">
        <v>227</v>
      </c>
      <c r="E52" s="4">
        <v>10</v>
      </c>
      <c r="F52" s="4">
        <v>7</v>
      </c>
      <c r="G52" s="4">
        <v>65</v>
      </c>
      <c r="H52" s="4">
        <f t="shared" si="8"/>
        <v>18</v>
      </c>
      <c r="I52" s="4" t="s">
        <v>72</v>
      </c>
      <c r="J52" s="49" t="s">
        <v>97</v>
      </c>
      <c r="L52" s="9">
        <v>0</v>
      </c>
      <c r="M52" s="4">
        <v>0</v>
      </c>
      <c r="N52" s="4">
        <v>0</v>
      </c>
      <c r="O52" s="4">
        <v>7.0376</v>
      </c>
      <c r="P52" s="4">
        <v>6.16622</v>
      </c>
      <c r="Q52" s="4">
        <v>25.6702</v>
      </c>
      <c r="R52" s="4">
        <v>44.90618</v>
      </c>
      <c r="S52" s="4">
        <f t="shared" si="5"/>
        <v>16.2198</v>
      </c>
      <c r="U52" s="4">
        <v>29.4</v>
      </c>
      <c r="V52" s="4">
        <v>58.8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f t="shared" ref="AE52:AE58" si="10">100-SUM(U52:AD52)</f>
        <v>11.8</v>
      </c>
      <c r="AG52" s="43" t="s">
        <v>228</v>
      </c>
      <c r="AI52" s="4">
        <v>2</v>
      </c>
      <c r="AJ52" s="6" t="s">
        <v>66</v>
      </c>
      <c r="AV52" s="4">
        <f t="shared" si="9"/>
        <v>52</v>
      </c>
      <c r="AW52" s="4">
        <v>48</v>
      </c>
      <c r="AX52" s="56">
        <v>3</v>
      </c>
      <c r="AY52" s="4">
        <v>4.81471902102438</v>
      </c>
      <c r="AZ52" s="4">
        <v>2.69301687432315</v>
      </c>
      <c r="BA52" s="4">
        <v>3.52171691445739</v>
      </c>
      <c r="BB52" s="4">
        <v>7.68621115114062</v>
      </c>
      <c r="BC52" s="4">
        <v>5.5872943186579</v>
      </c>
      <c r="BD52" s="4">
        <v>6.58744157611261</v>
      </c>
      <c r="BE52" s="4">
        <v>7.150155826618</v>
      </c>
      <c r="BF52" s="4">
        <v>1.47800188160099</v>
      </c>
      <c r="BG52" s="4">
        <v>2.40490157903223</v>
      </c>
      <c r="BO52" s="4">
        <v>1.43</v>
      </c>
      <c r="BP52" s="4">
        <v>8.413</v>
      </c>
      <c r="BQ52" s="4">
        <v>131.11</v>
      </c>
      <c r="BR52" s="4">
        <v>351.8</v>
      </c>
      <c r="BS52" s="4">
        <v>5902.3</v>
      </c>
      <c r="BT52" s="4">
        <v>23118.9</v>
      </c>
    </row>
    <row r="53" spans="1:72">
      <c r="A53" s="29" t="s">
        <v>225</v>
      </c>
      <c r="C53" s="4" t="s">
        <v>226</v>
      </c>
      <c r="D53" s="4" t="s">
        <v>227</v>
      </c>
      <c r="E53" s="4">
        <v>49</v>
      </c>
      <c r="F53" s="4">
        <v>7</v>
      </c>
      <c r="G53" s="4">
        <v>41</v>
      </c>
      <c r="H53" s="4">
        <f t="shared" si="8"/>
        <v>3</v>
      </c>
      <c r="I53" s="4" t="s">
        <v>72</v>
      </c>
      <c r="J53" s="49" t="s">
        <v>97</v>
      </c>
      <c r="L53" s="4">
        <v>13</v>
      </c>
      <c r="M53" s="4">
        <v>0</v>
      </c>
      <c r="N53" s="4">
        <v>0</v>
      </c>
      <c r="O53" s="4">
        <v>65</v>
      </c>
      <c r="P53" s="4">
        <v>3</v>
      </c>
      <c r="Q53" s="4">
        <v>19</v>
      </c>
      <c r="R53" s="4">
        <v>0</v>
      </c>
      <c r="S53" s="4">
        <f t="shared" si="5"/>
        <v>0</v>
      </c>
      <c r="U53" s="4">
        <v>33.3</v>
      </c>
      <c r="V53" s="4">
        <v>55.6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f t="shared" si="10"/>
        <v>11.1</v>
      </c>
      <c r="AG53" s="43" t="s">
        <v>228</v>
      </c>
      <c r="AI53" s="4">
        <v>2</v>
      </c>
      <c r="AJ53" s="6" t="s">
        <v>66</v>
      </c>
      <c r="AV53" s="4">
        <f t="shared" si="9"/>
        <v>58</v>
      </c>
      <c r="AW53" s="4">
        <v>42</v>
      </c>
      <c r="AX53" s="56">
        <v>3</v>
      </c>
      <c r="AY53" s="4">
        <v>4.81471902102438</v>
      </c>
      <c r="AZ53" s="4">
        <v>2.69301687432315</v>
      </c>
      <c r="BA53" s="4">
        <v>3.52171691445739</v>
      </c>
      <c r="BB53" s="4">
        <v>7.68621115114062</v>
      </c>
      <c r="BC53" s="4">
        <v>5.5872943186579</v>
      </c>
      <c r="BD53" s="4">
        <v>6.58744157611261</v>
      </c>
      <c r="BE53" s="4">
        <v>7.150155826618</v>
      </c>
      <c r="BF53" s="4">
        <v>1.47800188160099</v>
      </c>
      <c r="BG53" s="4">
        <v>2.40490157903223</v>
      </c>
      <c r="BO53" s="4">
        <v>1.32</v>
      </c>
      <c r="BP53" s="4">
        <v>4.828</v>
      </c>
      <c r="BQ53" s="4">
        <v>52.4</v>
      </c>
      <c r="BR53" s="4">
        <v>137.4</v>
      </c>
      <c r="BS53" s="4">
        <v>5331.1</v>
      </c>
      <c r="BT53" s="4">
        <v>13617</v>
      </c>
    </row>
    <row r="54" spans="1:72">
      <c r="A54" s="29" t="s">
        <v>225</v>
      </c>
      <c r="C54" s="4" t="s">
        <v>226</v>
      </c>
      <c r="D54" s="4" t="s">
        <v>227</v>
      </c>
      <c r="E54" s="4">
        <v>49</v>
      </c>
      <c r="F54" s="4">
        <v>7</v>
      </c>
      <c r="G54" s="4">
        <v>41</v>
      </c>
      <c r="H54" s="4">
        <f t="shared" si="8"/>
        <v>3</v>
      </c>
      <c r="I54" s="4" t="s">
        <v>72</v>
      </c>
      <c r="J54" s="49" t="s">
        <v>97</v>
      </c>
      <c r="L54" s="4">
        <v>0</v>
      </c>
      <c r="M54" s="4">
        <v>0</v>
      </c>
      <c r="N54" s="4">
        <v>0</v>
      </c>
      <c r="O54" s="4">
        <v>7.0376</v>
      </c>
      <c r="P54" s="4">
        <v>6.16622</v>
      </c>
      <c r="Q54" s="4">
        <v>25.6702</v>
      </c>
      <c r="R54" s="4">
        <v>44.90618</v>
      </c>
      <c r="S54" s="4">
        <f t="shared" si="5"/>
        <v>16.2198</v>
      </c>
      <c r="U54" s="4">
        <v>30.8</v>
      </c>
      <c r="V54" s="4">
        <v>53.8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f t="shared" si="10"/>
        <v>15.4</v>
      </c>
      <c r="AG54" s="43" t="s">
        <v>228</v>
      </c>
      <c r="AI54" s="4">
        <v>2</v>
      </c>
      <c r="AJ54" s="6" t="s">
        <v>66</v>
      </c>
      <c r="AV54" s="4">
        <f t="shared" si="9"/>
        <v>73</v>
      </c>
      <c r="AW54" s="4">
        <v>27</v>
      </c>
      <c r="AX54" s="56">
        <v>3</v>
      </c>
      <c r="AY54" s="4">
        <v>4.81471902102438</v>
      </c>
      <c r="AZ54" s="4">
        <v>2.69301687432315</v>
      </c>
      <c r="BA54" s="4">
        <v>3.52171691445739</v>
      </c>
      <c r="BB54" s="4">
        <v>7.68621115114062</v>
      </c>
      <c r="BC54" s="4">
        <v>5.5872943186579</v>
      </c>
      <c r="BD54" s="4">
        <v>6.58744157611261</v>
      </c>
      <c r="BE54" s="4">
        <v>7.150155826618</v>
      </c>
      <c r="BF54" s="4">
        <v>1.47800188160099</v>
      </c>
      <c r="BG54" s="4">
        <v>2.40490157903223</v>
      </c>
      <c r="BO54" s="4">
        <v>1.68</v>
      </c>
      <c r="BP54" s="4">
        <v>17.563</v>
      </c>
      <c r="BQ54" s="4">
        <v>89.83</v>
      </c>
      <c r="BR54" s="4">
        <v>329.4</v>
      </c>
      <c r="BS54" s="4">
        <v>11284.9</v>
      </c>
      <c r="BT54" s="4">
        <v>20210.9</v>
      </c>
    </row>
    <row r="55" spans="1:72">
      <c r="A55" s="29" t="s">
        <v>225</v>
      </c>
      <c r="C55" s="4" t="s">
        <v>226</v>
      </c>
      <c r="D55" s="4" t="s">
        <v>227</v>
      </c>
      <c r="E55" s="4">
        <v>5</v>
      </c>
      <c r="F55" s="4">
        <v>14</v>
      </c>
      <c r="G55" s="4">
        <v>64</v>
      </c>
      <c r="H55" s="4">
        <f t="shared" si="8"/>
        <v>17</v>
      </c>
      <c r="I55" s="4" t="s">
        <v>72</v>
      </c>
      <c r="J55" s="49" t="s">
        <v>97</v>
      </c>
      <c r="L55" s="4">
        <v>0</v>
      </c>
      <c r="M55" s="4">
        <v>0</v>
      </c>
      <c r="N55" s="4">
        <v>0</v>
      </c>
      <c r="O55" s="4">
        <v>9.18230000000001</v>
      </c>
      <c r="P55" s="4">
        <v>13.874</v>
      </c>
      <c r="Q55" s="4">
        <v>4.35659999999999</v>
      </c>
      <c r="R55" s="4">
        <v>54.8257</v>
      </c>
      <c r="S55" s="4">
        <f t="shared" si="5"/>
        <v>17.7614</v>
      </c>
      <c r="U55" s="4">
        <v>18.8</v>
      </c>
      <c r="V55" s="4">
        <v>56.3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f t="shared" si="10"/>
        <v>24.9</v>
      </c>
      <c r="AG55" s="43" t="s">
        <v>228</v>
      </c>
      <c r="AI55" s="4">
        <v>2</v>
      </c>
      <c r="AJ55" s="6" t="s">
        <v>66</v>
      </c>
      <c r="AV55" s="4">
        <f t="shared" si="9"/>
        <v>49</v>
      </c>
      <c r="AW55" s="4">
        <v>51</v>
      </c>
      <c r="AX55" s="56">
        <v>3</v>
      </c>
      <c r="AY55" s="4">
        <v>4.81471902102438</v>
      </c>
      <c r="AZ55" s="4">
        <v>2.69301687432315</v>
      </c>
      <c r="BA55" s="4">
        <v>3.52171691445739</v>
      </c>
      <c r="BB55" s="4">
        <v>7.68621115114062</v>
      </c>
      <c r="BC55" s="4">
        <v>5.5872943186579</v>
      </c>
      <c r="BD55" s="4">
        <v>6.58744157611261</v>
      </c>
      <c r="BE55" s="4">
        <v>7.150155826618</v>
      </c>
      <c r="BF55" s="4">
        <v>1.47800188160099</v>
      </c>
      <c r="BG55" s="4">
        <v>2.40490157903223</v>
      </c>
      <c r="BO55" s="4">
        <v>1.04</v>
      </c>
      <c r="BP55" s="4">
        <v>6.258</v>
      </c>
      <c r="BQ55" s="4">
        <v>76.85</v>
      </c>
      <c r="BR55" s="4">
        <v>143.5</v>
      </c>
      <c r="BS55" s="4">
        <v>6162.3</v>
      </c>
      <c r="BT55" s="4">
        <v>29686.6</v>
      </c>
    </row>
    <row r="56" spans="1:72">
      <c r="A56" s="29" t="s">
        <v>225</v>
      </c>
      <c r="C56" s="4" t="s">
        <v>226</v>
      </c>
      <c r="D56" s="4" t="s">
        <v>227</v>
      </c>
      <c r="E56" s="4">
        <v>8</v>
      </c>
      <c r="F56" s="4">
        <v>5</v>
      </c>
      <c r="G56" s="4">
        <v>48</v>
      </c>
      <c r="H56" s="4">
        <f t="shared" si="8"/>
        <v>39</v>
      </c>
      <c r="I56" s="4" t="s">
        <v>72</v>
      </c>
      <c r="J56" s="49" t="s">
        <v>97</v>
      </c>
      <c r="L56" s="9">
        <v>13</v>
      </c>
      <c r="M56" s="9">
        <v>0</v>
      </c>
      <c r="N56" s="9">
        <v>0</v>
      </c>
      <c r="O56" s="9">
        <v>65</v>
      </c>
      <c r="P56" s="9">
        <v>3</v>
      </c>
      <c r="Q56" s="9">
        <v>19</v>
      </c>
      <c r="R56" s="9">
        <v>0</v>
      </c>
      <c r="S56" s="4">
        <f t="shared" si="5"/>
        <v>0</v>
      </c>
      <c r="U56" s="4">
        <v>33.3</v>
      </c>
      <c r="V56" s="4">
        <v>41.7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f t="shared" si="10"/>
        <v>25</v>
      </c>
      <c r="AG56" s="43" t="s">
        <v>228</v>
      </c>
      <c r="AI56" s="4">
        <v>2</v>
      </c>
      <c r="AJ56" s="6" t="s">
        <v>66</v>
      </c>
      <c r="AV56" s="4">
        <f t="shared" si="9"/>
        <v>52</v>
      </c>
      <c r="AW56" s="4">
        <v>48</v>
      </c>
      <c r="AX56" s="56">
        <v>3</v>
      </c>
      <c r="AY56" s="4">
        <v>4.81471902102438</v>
      </c>
      <c r="AZ56" s="4">
        <v>2.69301687432315</v>
      </c>
      <c r="BA56" s="4">
        <v>3.52171691445739</v>
      </c>
      <c r="BB56" s="4">
        <v>7.68621115114062</v>
      </c>
      <c r="BC56" s="4">
        <v>5.5872943186579</v>
      </c>
      <c r="BD56" s="4">
        <v>6.58744157611261</v>
      </c>
      <c r="BE56" s="4">
        <v>7.150155826618</v>
      </c>
      <c r="BF56" s="4">
        <v>1.47800188160099</v>
      </c>
      <c r="BG56" s="4">
        <v>2.40490157903223</v>
      </c>
      <c r="BO56" s="4">
        <v>2.39</v>
      </c>
      <c r="BP56" s="4">
        <v>15.581</v>
      </c>
      <c r="BQ56" s="4">
        <v>93.21</v>
      </c>
      <c r="BR56" s="4">
        <v>500.6</v>
      </c>
      <c r="BS56" s="4">
        <v>14815.3</v>
      </c>
      <c r="BT56" s="4">
        <v>38823.7</v>
      </c>
    </row>
    <row r="57" spans="1:72">
      <c r="A57" s="29" t="s">
        <v>225</v>
      </c>
      <c r="C57" s="4" t="s">
        <v>226</v>
      </c>
      <c r="D57" s="4" t="s">
        <v>227</v>
      </c>
      <c r="E57" s="4">
        <v>13</v>
      </c>
      <c r="F57" s="4">
        <v>17</v>
      </c>
      <c r="G57" s="4">
        <v>66</v>
      </c>
      <c r="H57" s="4">
        <f t="shared" si="8"/>
        <v>4</v>
      </c>
      <c r="I57" s="4" t="s">
        <v>72</v>
      </c>
      <c r="J57" s="49" t="s">
        <v>97</v>
      </c>
      <c r="L57" s="9">
        <v>27</v>
      </c>
      <c r="M57" s="9">
        <v>6</v>
      </c>
      <c r="N57" s="9">
        <v>20</v>
      </c>
      <c r="O57" s="9">
        <v>15</v>
      </c>
      <c r="P57" s="9">
        <v>5</v>
      </c>
      <c r="Q57" s="9">
        <v>6</v>
      </c>
      <c r="R57" s="9">
        <v>10</v>
      </c>
      <c r="S57" s="4">
        <f t="shared" si="5"/>
        <v>11</v>
      </c>
      <c r="U57" s="4">
        <v>17.9</v>
      </c>
      <c r="V57" s="4">
        <v>60.7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f t="shared" si="10"/>
        <v>21.4</v>
      </c>
      <c r="AG57" s="43" t="s">
        <v>228</v>
      </c>
      <c r="AI57" s="4">
        <v>2</v>
      </c>
      <c r="AJ57" s="6" t="s">
        <v>66</v>
      </c>
      <c r="AV57" s="4">
        <f t="shared" si="9"/>
        <v>73</v>
      </c>
      <c r="AW57" s="4">
        <v>27</v>
      </c>
      <c r="AX57" s="56">
        <v>3</v>
      </c>
      <c r="AY57" s="4">
        <v>4.81471902102438</v>
      </c>
      <c r="AZ57" s="4">
        <v>2.69301687432315</v>
      </c>
      <c r="BA57" s="4">
        <v>3.52171691445739</v>
      </c>
      <c r="BB57" s="4">
        <v>7.68621115114062</v>
      </c>
      <c r="BC57" s="4">
        <v>5.5872943186579</v>
      </c>
      <c r="BD57" s="4">
        <v>6.58744157611261</v>
      </c>
      <c r="BE57" s="4">
        <v>7.150155826618</v>
      </c>
      <c r="BF57" s="4">
        <v>1.47800188160099</v>
      </c>
      <c r="BG57" s="4">
        <v>2.40490157903223</v>
      </c>
      <c r="BO57" s="4">
        <v>1.14</v>
      </c>
      <c r="BP57" s="4">
        <v>6.346</v>
      </c>
      <c r="BQ57" s="4">
        <v>87.13</v>
      </c>
      <c r="BR57" s="4">
        <v>393.1</v>
      </c>
      <c r="BS57" s="4">
        <v>8971.6</v>
      </c>
      <c r="BT57" s="4">
        <v>22229</v>
      </c>
    </row>
    <row r="58" spans="1:72">
      <c r="A58" s="29" t="s">
        <v>225</v>
      </c>
      <c r="C58" s="4" t="s">
        <v>226</v>
      </c>
      <c r="D58" s="4" t="s">
        <v>227</v>
      </c>
      <c r="E58" s="4">
        <v>37.9</v>
      </c>
      <c r="F58" s="4">
        <v>24</v>
      </c>
      <c r="G58" s="4">
        <v>27</v>
      </c>
      <c r="H58" s="4">
        <f t="shared" si="8"/>
        <v>11.1</v>
      </c>
      <c r="I58" s="4" t="s">
        <v>72</v>
      </c>
      <c r="J58" s="49" t="s">
        <v>97</v>
      </c>
      <c r="L58" s="4">
        <v>0</v>
      </c>
      <c r="M58" s="4">
        <v>0</v>
      </c>
      <c r="N58" s="4">
        <v>0</v>
      </c>
      <c r="O58" s="4">
        <v>11.3941</v>
      </c>
      <c r="P58" s="4">
        <v>7.70777</v>
      </c>
      <c r="Q58" s="4">
        <v>4.22259999999999</v>
      </c>
      <c r="R58" s="4">
        <v>52.41283</v>
      </c>
      <c r="S58" s="4">
        <v>24.2627</v>
      </c>
      <c r="U58" s="4">
        <v>21.1</v>
      </c>
      <c r="V58" s="4">
        <v>42.1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f t="shared" si="10"/>
        <v>36.8</v>
      </c>
      <c r="AG58" s="43" t="s">
        <v>228</v>
      </c>
      <c r="AI58" s="4">
        <v>2</v>
      </c>
      <c r="AJ58" s="6" t="s">
        <v>66</v>
      </c>
      <c r="AV58" s="4">
        <f t="shared" si="9"/>
        <v>69</v>
      </c>
      <c r="AW58" s="4">
        <v>31</v>
      </c>
      <c r="AX58" s="56">
        <v>3</v>
      </c>
      <c r="AY58" s="4">
        <v>4.81471902102438</v>
      </c>
      <c r="AZ58" s="4">
        <v>2.69301687432315</v>
      </c>
      <c r="BA58" s="4">
        <v>3.52171691445739</v>
      </c>
      <c r="BB58" s="4">
        <v>7.68621115114062</v>
      </c>
      <c r="BC58" s="4">
        <v>5.5872943186579</v>
      </c>
      <c r="BD58" s="4">
        <v>6.58744157611261</v>
      </c>
      <c r="BE58" s="4">
        <v>7.150155826618</v>
      </c>
      <c r="BF58" s="4">
        <v>1.47800188160099</v>
      </c>
      <c r="BG58" s="4">
        <v>2.40490157903223</v>
      </c>
      <c r="BO58" s="4">
        <v>1.07</v>
      </c>
      <c r="BP58" s="4">
        <v>5.021</v>
      </c>
      <c r="BQ58" s="4">
        <v>38.24</v>
      </c>
      <c r="BR58" s="4">
        <v>134.5</v>
      </c>
      <c r="BS58" s="4">
        <v>11057.9</v>
      </c>
      <c r="BT58" s="4">
        <v>20979.2</v>
      </c>
    </row>
    <row r="59" spans="1:59">
      <c r="A59" s="29" t="s">
        <v>220</v>
      </c>
      <c r="C59" s="4" t="s">
        <v>229</v>
      </c>
      <c r="D59" s="4" t="s">
        <v>230</v>
      </c>
      <c r="E59" s="4">
        <v>13</v>
      </c>
      <c r="F59" s="4">
        <v>17</v>
      </c>
      <c r="G59" s="4">
        <v>66</v>
      </c>
      <c r="H59" s="4">
        <f t="shared" si="8"/>
        <v>4</v>
      </c>
      <c r="I59" s="4" t="s">
        <v>72</v>
      </c>
      <c r="J59" s="30" t="s">
        <v>223</v>
      </c>
      <c r="L59" s="9">
        <v>22</v>
      </c>
      <c r="M59" s="9">
        <v>4</v>
      </c>
      <c r="N59" s="9">
        <v>20</v>
      </c>
      <c r="O59" s="9">
        <v>7</v>
      </c>
      <c r="P59" s="9">
        <v>9</v>
      </c>
      <c r="Q59" s="9">
        <v>15</v>
      </c>
      <c r="R59" s="9">
        <v>14</v>
      </c>
      <c r="S59" s="4">
        <f>100-SUM(L59:R59)</f>
        <v>9</v>
      </c>
      <c r="U59" s="4">
        <v>37.1212121212121</v>
      </c>
      <c r="V59" s="4">
        <v>30.3030303030303</v>
      </c>
      <c r="W59" s="4">
        <v>17.4242424242424</v>
      </c>
      <c r="X59" s="4">
        <v>11.3636363636364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3.78787878787879</v>
      </c>
      <c r="AG59" s="43" t="s">
        <v>224</v>
      </c>
      <c r="AI59" s="4">
        <v>2</v>
      </c>
      <c r="AJ59" s="6" t="s">
        <v>66</v>
      </c>
      <c r="AS59" s="4">
        <v>2013.11</v>
      </c>
      <c r="AT59" s="4">
        <v>2014.8</v>
      </c>
      <c r="AV59" s="4">
        <f t="shared" si="9"/>
        <v>58</v>
      </c>
      <c r="AW59" s="4">
        <v>42</v>
      </c>
      <c r="AX59" s="56">
        <v>3</v>
      </c>
      <c r="AY59" s="4">
        <v>6.15404367597335</v>
      </c>
      <c r="AZ59" s="4">
        <v>3.78366551670255</v>
      </c>
      <c r="BA59" s="4">
        <v>4.8007626739074</v>
      </c>
      <c r="BB59" s="4">
        <v>9.70204576638006</v>
      </c>
      <c r="BC59" s="4">
        <v>6.84297746884589</v>
      </c>
      <c r="BD59" s="4">
        <v>8.19193416128948</v>
      </c>
      <c r="BE59" s="4">
        <v>11.2418640165914</v>
      </c>
      <c r="BF59" s="4">
        <v>1.37575718459392</v>
      </c>
      <c r="BG59" s="4">
        <v>2.87459820154126</v>
      </c>
    </row>
    <row r="60" spans="1:59">
      <c r="A60" s="29" t="s">
        <v>68</v>
      </c>
      <c r="B60" s="4" t="s">
        <v>69</v>
      </c>
      <c r="C60" s="4" t="s">
        <v>70</v>
      </c>
      <c r="D60" s="4" t="s">
        <v>71</v>
      </c>
      <c r="E60" s="4">
        <v>10</v>
      </c>
      <c r="F60" s="4">
        <v>7</v>
      </c>
      <c r="G60" s="4">
        <v>65</v>
      </c>
      <c r="H60" s="4">
        <f t="shared" si="8"/>
        <v>18</v>
      </c>
      <c r="I60" s="4" t="s">
        <v>72</v>
      </c>
      <c r="J60" s="49" t="s">
        <v>73</v>
      </c>
      <c r="L60" s="4">
        <v>0</v>
      </c>
      <c r="M60" s="4">
        <v>0</v>
      </c>
      <c r="N60" s="4">
        <v>0</v>
      </c>
      <c r="O60" s="4">
        <v>7.0376</v>
      </c>
      <c r="P60" s="4">
        <v>6.16622</v>
      </c>
      <c r="Q60" s="4">
        <v>25.6702</v>
      </c>
      <c r="R60" s="4">
        <v>44.90618</v>
      </c>
      <c r="S60" s="4">
        <f>100-SUM(L60:R60)</f>
        <v>16.2198</v>
      </c>
      <c r="U60" s="4">
        <v>47</v>
      </c>
      <c r="V60" s="4">
        <v>43</v>
      </c>
      <c r="W60" s="4">
        <v>10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f t="shared" ref="AE60:AE88" si="11">100-SUM(U60:AD60)</f>
        <v>0</v>
      </c>
      <c r="AG60" s="43" t="s">
        <v>224</v>
      </c>
      <c r="AI60" s="42">
        <v>5</v>
      </c>
      <c r="AJ60" s="6" t="s">
        <v>66</v>
      </c>
      <c r="AO60" s="4">
        <v>848</v>
      </c>
      <c r="AP60" s="4" t="s">
        <v>231</v>
      </c>
      <c r="AS60" s="4">
        <v>2018.1</v>
      </c>
      <c r="AT60" s="4">
        <v>2019.3</v>
      </c>
      <c r="AV60" s="4">
        <f t="shared" si="9"/>
        <v>52</v>
      </c>
      <c r="AW60" s="4">
        <v>48</v>
      </c>
      <c r="AX60" s="56">
        <v>3</v>
      </c>
      <c r="AY60">
        <v>3.14056320233817</v>
      </c>
      <c r="AZ60" s="21">
        <v>1.3297060713489</v>
      </c>
      <c r="BA60" s="21">
        <v>1.92290971514487</v>
      </c>
      <c r="BB60">
        <v>5.16641788209131</v>
      </c>
      <c r="BC60" s="21">
        <v>4.01769038092291</v>
      </c>
      <c r="BD60" s="21">
        <v>4.58182584464151</v>
      </c>
      <c r="BE60">
        <v>2.03552058915125</v>
      </c>
      <c r="BF60" s="21">
        <v>1.60580775285983</v>
      </c>
      <c r="BG60" s="21">
        <v>1.81778080089594</v>
      </c>
    </row>
    <row r="61" spans="1:59">
      <c r="A61" s="29" t="s">
        <v>68</v>
      </c>
      <c r="B61" s="4" t="s">
        <v>74</v>
      </c>
      <c r="C61" s="45" t="s">
        <v>75</v>
      </c>
      <c r="D61" s="4" t="s">
        <v>76</v>
      </c>
      <c r="E61" s="4">
        <v>49</v>
      </c>
      <c r="F61" s="4">
        <v>7</v>
      </c>
      <c r="G61" s="4">
        <v>41</v>
      </c>
      <c r="H61" s="4">
        <f t="shared" si="8"/>
        <v>3</v>
      </c>
      <c r="I61" s="4" t="s">
        <v>72</v>
      </c>
      <c r="J61" s="49" t="s">
        <v>73</v>
      </c>
      <c r="L61" s="4">
        <v>0</v>
      </c>
      <c r="M61" s="4">
        <v>0</v>
      </c>
      <c r="N61" s="4">
        <v>0</v>
      </c>
      <c r="O61" s="4">
        <v>9.18230000000001</v>
      </c>
      <c r="P61" s="4">
        <v>13.874</v>
      </c>
      <c r="Q61" s="4">
        <v>4.35659999999999</v>
      </c>
      <c r="R61" s="4">
        <v>54.8257</v>
      </c>
      <c r="S61" s="4">
        <f>100-SUM(L61:R61)</f>
        <v>17.7614</v>
      </c>
      <c r="U61" s="4">
        <v>63</v>
      </c>
      <c r="V61" s="4">
        <v>37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f t="shared" si="11"/>
        <v>0</v>
      </c>
      <c r="AG61" s="43" t="s">
        <v>224</v>
      </c>
      <c r="AI61" s="42">
        <v>5</v>
      </c>
      <c r="AJ61" s="6" t="s">
        <v>66</v>
      </c>
      <c r="AO61" s="4">
        <v>771</v>
      </c>
      <c r="AP61" s="4" t="s">
        <v>231</v>
      </c>
      <c r="AS61" s="4">
        <v>2018.1</v>
      </c>
      <c r="AT61" s="4">
        <v>2019.3</v>
      </c>
      <c r="AV61" s="4">
        <f t="shared" si="9"/>
        <v>58</v>
      </c>
      <c r="AW61" s="4">
        <v>42</v>
      </c>
      <c r="AX61" s="56">
        <v>3</v>
      </c>
      <c r="AY61">
        <v>3.14056320233817</v>
      </c>
      <c r="AZ61" s="21">
        <v>1.3297060713489</v>
      </c>
      <c r="BA61" s="21">
        <v>1.92290971514487</v>
      </c>
      <c r="BB61">
        <v>5.16641788209131</v>
      </c>
      <c r="BC61" s="21">
        <v>4.01769038092291</v>
      </c>
      <c r="BD61" s="21">
        <v>4.58182584464151</v>
      </c>
      <c r="BE61">
        <v>2.03552058915125</v>
      </c>
      <c r="BF61" s="21">
        <v>1.60580775285983</v>
      </c>
      <c r="BG61" s="21">
        <v>1.81778080089594</v>
      </c>
    </row>
    <row r="62" spans="1:59">
      <c r="A62" s="29" t="s">
        <v>68</v>
      </c>
      <c r="B62" s="4" t="s">
        <v>77</v>
      </c>
      <c r="C62" s="4" t="s">
        <v>78</v>
      </c>
      <c r="D62" s="4" t="s">
        <v>79</v>
      </c>
      <c r="E62" s="4">
        <v>5</v>
      </c>
      <c r="F62" s="4">
        <v>14</v>
      </c>
      <c r="G62" s="4">
        <v>64</v>
      </c>
      <c r="H62" s="4">
        <f t="shared" si="8"/>
        <v>17</v>
      </c>
      <c r="I62" s="4" t="s">
        <v>72</v>
      </c>
      <c r="J62" s="49" t="s">
        <v>73</v>
      </c>
      <c r="L62" s="4">
        <v>13</v>
      </c>
      <c r="M62" s="4">
        <v>0</v>
      </c>
      <c r="N62" s="4">
        <v>0</v>
      </c>
      <c r="O62" s="4">
        <v>65</v>
      </c>
      <c r="P62" s="4">
        <v>3</v>
      </c>
      <c r="Q62" s="4">
        <v>19</v>
      </c>
      <c r="R62" s="4">
        <v>0</v>
      </c>
      <c r="S62" s="4">
        <f>100-SUM(L62:R62)</f>
        <v>0</v>
      </c>
      <c r="U62" s="4">
        <v>59</v>
      </c>
      <c r="V62" s="4">
        <v>41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f t="shared" si="11"/>
        <v>0</v>
      </c>
      <c r="AG62" s="43" t="s">
        <v>224</v>
      </c>
      <c r="AI62" s="42">
        <v>5</v>
      </c>
      <c r="AJ62" s="6" t="s">
        <v>66</v>
      </c>
      <c r="AO62" s="4">
        <v>1033</v>
      </c>
      <c r="AP62" s="4" t="s">
        <v>231</v>
      </c>
      <c r="AS62" s="4">
        <v>2018.1</v>
      </c>
      <c r="AT62" s="4">
        <v>2019.3</v>
      </c>
      <c r="AV62" s="4">
        <f t="shared" si="9"/>
        <v>73</v>
      </c>
      <c r="AW62" s="4">
        <v>27</v>
      </c>
      <c r="AX62" s="56">
        <v>3</v>
      </c>
      <c r="AY62">
        <v>3.14056320233817</v>
      </c>
      <c r="AZ62" s="21">
        <v>1.3297060713489</v>
      </c>
      <c r="BA62" s="21">
        <v>1.92290971514487</v>
      </c>
      <c r="BB62">
        <v>5.16641788209131</v>
      </c>
      <c r="BC62" s="21">
        <v>4.01769038092291</v>
      </c>
      <c r="BD62" s="21">
        <v>4.58182584464151</v>
      </c>
      <c r="BE62">
        <v>2.03552058915125</v>
      </c>
      <c r="BF62" s="21">
        <v>1.60580775285983</v>
      </c>
      <c r="BG62" s="21">
        <v>1.81778080089594</v>
      </c>
    </row>
    <row r="63" spans="1:59">
      <c r="A63" s="29" t="s">
        <v>68</v>
      </c>
      <c r="B63" s="4" t="s">
        <v>80</v>
      </c>
      <c r="C63" s="4" t="s">
        <v>81</v>
      </c>
      <c r="D63" s="4" t="s">
        <v>82</v>
      </c>
      <c r="E63" s="4">
        <v>8</v>
      </c>
      <c r="F63" s="4">
        <v>5</v>
      </c>
      <c r="G63" s="4">
        <v>48</v>
      </c>
      <c r="H63" s="4">
        <f t="shared" si="8"/>
        <v>39</v>
      </c>
      <c r="I63" s="4" t="s">
        <v>72</v>
      </c>
      <c r="J63" s="49" t="s">
        <v>73</v>
      </c>
      <c r="L63" s="4">
        <v>13</v>
      </c>
      <c r="M63" s="4">
        <v>0</v>
      </c>
      <c r="N63" s="4">
        <v>0</v>
      </c>
      <c r="O63" s="4">
        <v>65</v>
      </c>
      <c r="P63" s="4">
        <v>3</v>
      </c>
      <c r="Q63" s="4">
        <v>19</v>
      </c>
      <c r="R63" s="4">
        <v>0</v>
      </c>
      <c r="S63" s="4">
        <v>0</v>
      </c>
      <c r="U63" s="4">
        <v>44</v>
      </c>
      <c r="V63" s="4">
        <v>27</v>
      </c>
      <c r="W63" s="4">
        <v>29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f t="shared" si="11"/>
        <v>0</v>
      </c>
      <c r="AG63" s="43" t="s">
        <v>224</v>
      </c>
      <c r="AI63" s="42">
        <v>5</v>
      </c>
      <c r="AJ63" s="6" t="s">
        <v>66</v>
      </c>
      <c r="AO63" s="4">
        <v>557</v>
      </c>
      <c r="AP63" s="4" t="s">
        <v>231</v>
      </c>
      <c r="AS63" s="4">
        <v>2018.1</v>
      </c>
      <c r="AT63" s="4">
        <v>2019.3</v>
      </c>
      <c r="AV63" s="4">
        <f t="shared" si="9"/>
        <v>69</v>
      </c>
      <c r="AW63" s="4">
        <v>31</v>
      </c>
      <c r="AX63" s="56">
        <v>3</v>
      </c>
      <c r="AY63">
        <v>3.14056320233817</v>
      </c>
      <c r="AZ63" s="21">
        <v>1.3297060713489</v>
      </c>
      <c r="BA63" s="21">
        <v>1.92290971514487</v>
      </c>
      <c r="BB63">
        <v>5.16641788209131</v>
      </c>
      <c r="BC63" s="21">
        <v>4.01769038092291</v>
      </c>
      <c r="BD63" s="21">
        <v>4.58182584464151</v>
      </c>
      <c r="BE63">
        <v>2.03552058915125</v>
      </c>
      <c r="BF63" s="21">
        <v>1.60580775285983</v>
      </c>
      <c r="BG63" s="21">
        <v>1.81778080089594</v>
      </c>
    </row>
    <row r="64" spans="1:72">
      <c r="A64" s="29" t="s">
        <v>225</v>
      </c>
      <c r="B64" s="44" t="s">
        <v>232</v>
      </c>
      <c r="C64" s="4" t="s">
        <v>226</v>
      </c>
      <c r="D64" s="4" t="s">
        <v>227</v>
      </c>
      <c r="E64" s="4">
        <v>33</v>
      </c>
      <c r="F64" s="4">
        <v>27</v>
      </c>
      <c r="G64" s="4">
        <v>36</v>
      </c>
      <c r="H64" s="4">
        <f t="shared" si="8"/>
        <v>4</v>
      </c>
      <c r="I64" s="4" t="s">
        <v>72</v>
      </c>
      <c r="J64" s="49" t="s">
        <v>97</v>
      </c>
      <c r="L64" s="9">
        <v>0</v>
      </c>
      <c r="M64" s="4">
        <v>0</v>
      </c>
      <c r="N64" s="4">
        <v>0</v>
      </c>
      <c r="O64" s="4">
        <v>6.7024</v>
      </c>
      <c r="P64" s="4">
        <v>6.43432</v>
      </c>
      <c r="Q64" s="4">
        <v>25.8043</v>
      </c>
      <c r="R64" s="4">
        <v>44.90618</v>
      </c>
      <c r="S64" s="4">
        <f t="shared" ref="S64:S95" si="12">100-SUM(L64:R64)</f>
        <v>16.1528</v>
      </c>
      <c r="U64" s="4">
        <v>17.2</v>
      </c>
      <c r="V64" s="4">
        <v>65.5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f t="shared" si="11"/>
        <v>17.3</v>
      </c>
      <c r="AG64" s="43" t="s">
        <v>228</v>
      </c>
      <c r="AI64" s="4">
        <v>2</v>
      </c>
      <c r="AJ64" s="6" t="s">
        <v>66</v>
      </c>
      <c r="AV64" s="4">
        <f t="shared" si="9"/>
        <v>49</v>
      </c>
      <c r="AW64" s="4">
        <v>51</v>
      </c>
      <c r="AX64" s="56">
        <v>3</v>
      </c>
      <c r="AY64" s="4">
        <v>6.15404367597335</v>
      </c>
      <c r="AZ64" s="4">
        <v>3.78366551670255</v>
      </c>
      <c r="BA64" s="4">
        <v>4.8007626739074</v>
      </c>
      <c r="BB64" s="4">
        <v>9.70204576638006</v>
      </c>
      <c r="BC64" s="4">
        <v>6.84297746884589</v>
      </c>
      <c r="BD64" s="4">
        <v>8.19193416128948</v>
      </c>
      <c r="BE64" s="4">
        <v>11.2418640165914</v>
      </c>
      <c r="BF64" s="4">
        <v>1.37575718459392</v>
      </c>
      <c r="BG64" s="4">
        <v>2.87459820154126</v>
      </c>
      <c r="BO64" s="4">
        <v>0.54</v>
      </c>
      <c r="BP64" s="4">
        <v>2.16</v>
      </c>
      <c r="BQ64" s="4">
        <v>63.03</v>
      </c>
      <c r="BR64" s="4">
        <v>80.9</v>
      </c>
      <c r="BS64" s="4">
        <v>2414.8</v>
      </c>
      <c r="BT64" s="4">
        <v>14063.1</v>
      </c>
    </row>
    <row r="65" spans="1:59">
      <c r="A65" s="29" t="s">
        <v>68</v>
      </c>
      <c r="B65" s="4" t="s">
        <v>83</v>
      </c>
      <c r="C65" s="45" t="s">
        <v>84</v>
      </c>
      <c r="D65" s="4" t="s">
        <v>85</v>
      </c>
      <c r="E65" s="4">
        <v>33</v>
      </c>
      <c r="F65" s="4">
        <v>27</v>
      </c>
      <c r="G65" s="4">
        <v>36</v>
      </c>
      <c r="H65" s="4">
        <f t="shared" si="8"/>
        <v>4</v>
      </c>
      <c r="I65" s="4" t="s">
        <v>72</v>
      </c>
      <c r="J65" s="49" t="s">
        <v>73</v>
      </c>
      <c r="L65" s="4">
        <v>27</v>
      </c>
      <c r="M65" s="4">
        <v>6</v>
      </c>
      <c r="N65" s="4">
        <v>20</v>
      </c>
      <c r="O65" s="4">
        <v>15</v>
      </c>
      <c r="P65" s="4">
        <v>5</v>
      </c>
      <c r="Q65" s="4">
        <v>6</v>
      </c>
      <c r="R65" s="4">
        <v>10</v>
      </c>
      <c r="S65" s="4">
        <f t="shared" si="12"/>
        <v>11</v>
      </c>
      <c r="U65" s="4">
        <v>45</v>
      </c>
      <c r="V65" s="4">
        <v>47</v>
      </c>
      <c r="W65" s="4">
        <v>8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f t="shared" si="11"/>
        <v>0</v>
      </c>
      <c r="AG65" s="43" t="s">
        <v>224</v>
      </c>
      <c r="AI65" s="42">
        <v>5</v>
      </c>
      <c r="AJ65" s="6" t="s">
        <v>66</v>
      </c>
      <c r="AO65" s="4">
        <v>1052</v>
      </c>
      <c r="AP65" s="4" t="s">
        <v>231</v>
      </c>
      <c r="AS65" s="4">
        <v>2018.1</v>
      </c>
      <c r="AT65" s="4">
        <v>2019.3</v>
      </c>
      <c r="AV65" s="4">
        <f t="shared" si="9"/>
        <v>49</v>
      </c>
      <c r="AW65" s="4">
        <v>51</v>
      </c>
      <c r="AX65" s="56">
        <v>3</v>
      </c>
      <c r="AY65">
        <v>3.14056320233817</v>
      </c>
      <c r="AZ65" s="21">
        <v>1.3297060713489</v>
      </c>
      <c r="BA65" s="21">
        <v>1.92290971514487</v>
      </c>
      <c r="BB65">
        <v>5.16641788209131</v>
      </c>
      <c r="BC65" s="21">
        <v>4.01769038092291</v>
      </c>
      <c r="BD65" s="21">
        <v>4.58182584464151</v>
      </c>
      <c r="BE65">
        <v>2.03552058915125</v>
      </c>
      <c r="BF65" s="21">
        <v>1.60580775285983</v>
      </c>
      <c r="BG65" s="21">
        <v>1.81778080089594</v>
      </c>
    </row>
    <row r="66" spans="1:66">
      <c r="A66" s="29" t="s">
        <v>233</v>
      </c>
      <c r="C66" s="4" t="s">
        <v>234</v>
      </c>
      <c r="D66" s="4" t="s">
        <v>235</v>
      </c>
      <c r="E66" s="4">
        <v>37.9</v>
      </c>
      <c r="F66" s="4">
        <v>24</v>
      </c>
      <c r="G66" s="4">
        <v>27</v>
      </c>
      <c r="H66" s="4">
        <f t="shared" si="8"/>
        <v>11.1</v>
      </c>
      <c r="I66" s="4" t="s">
        <v>236</v>
      </c>
      <c r="J66" s="29" t="s">
        <v>237</v>
      </c>
      <c r="L66" s="4">
        <v>13</v>
      </c>
      <c r="M66" s="4">
        <v>0</v>
      </c>
      <c r="N66" s="4">
        <v>0</v>
      </c>
      <c r="O66" s="4">
        <v>65</v>
      </c>
      <c r="P66" s="4">
        <v>3</v>
      </c>
      <c r="Q66" s="4">
        <v>19</v>
      </c>
      <c r="R66" s="4">
        <v>0</v>
      </c>
      <c r="S66" s="4">
        <f t="shared" si="12"/>
        <v>0</v>
      </c>
      <c r="U66" s="4">
        <v>18</v>
      </c>
      <c r="V66" s="4">
        <v>12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f t="shared" si="11"/>
        <v>69</v>
      </c>
      <c r="AG66" s="43" t="s">
        <v>238</v>
      </c>
      <c r="AI66" s="4">
        <v>20</v>
      </c>
      <c r="AJ66" s="6" t="s">
        <v>66</v>
      </c>
      <c r="AN66" s="44" t="s">
        <v>239</v>
      </c>
      <c r="AO66" s="4">
        <v>5.9</v>
      </c>
      <c r="AP66" s="4" t="s">
        <v>67</v>
      </c>
      <c r="AS66" s="4">
        <v>2018.8</v>
      </c>
      <c r="AV66" s="4">
        <f t="shared" si="9"/>
        <v>58</v>
      </c>
      <c r="AW66" s="4">
        <v>42</v>
      </c>
      <c r="AX66" s="56">
        <v>3</v>
      </c>
      <c r="AY66">
        <v>9.16752414960853</v>
      </c>
      <c r="AZ66" s="21">
        <v>6.2376249620562</v>
      </c>
      <c r="BA66" s="21">
        <v>7.67861563266994</v>
      </c>
      <c r="BB66">
        <v>14.2376736506688</v>
      </c>
      <c r="BC66" s="21">
        <v>9.66826455676886</v>
      </c>
      <c r="BD66" s="21">
        <v>11.8020424779375</v>
      </c>
      <c r="BE66">
        <v>20.4482074440316</v>
      </c>
      <c r="BF66" s="21">
        <v>1.145706616328</v>
      </c>
      <c r="BG66" s="21">
        <v>3.93141560218659</v>
      </c>
      <c r="BJ66" s="4">
        <v>50.18</v>
      </c>
      <c r="BK66" s="4">
        <v>43.09</v>
      </c>
      <c r="BL66" s="4">
        <v>0.77</v>
      </c>
      <c r="BM66" s="4">
        <v>1.73</v>
      </c>
      <c r="BN66" s="4">
        <v>2.14</v>
      </c>
    </row>
    <row r="67" spans="1:59">
      <c r="A67" s="29" t="s">
        <v>173</v>
      </c>
      <c r="B67" s="4" t="s">
        <v>133</v>
      </c>
      <c r="C67" s="4" t="s">
        <v>240</v>
      </c>
      <c r="D67" s="4" t="s">
        <v>241</v>
      </c>
      <c r="E67" s="4">
        <v>28.8538</v>
      </c>
      <c r="F67" s="4">
        <v>13.6364</v>
      </c>
      <c r="G67" s="4">
        <v>45.4545</v>
      </c>
      <c r="H67" s="4">
        <f t="shared" si="8"/>
        <v>12.0553</v>
      </c>
      <c r="I67" s="4" t="s">
        <v>72</v>
      </c>
      <c r="J67" s="4" t="s">
        <v>176</v>
      </c>
      <c r="L67" s="4">
        <v>28.9474</v>
      </c>
      <c r="M67" s="4">
        <v>1.2146</v>
      </c>
      <c r="N67" s="4">
        <v>35.4251</v>
      </c>
      <c r="O67" s="4">
        <v>0</v>
      </c>
      <c r="P67" s="4">
        <v>10.5263</v>
      </c>
      <c r="Q67" s="4">
        <v>15.9919</v>
      </c>
      <c r="R67" s="4">
        <v>7.8947</v>
      </c>
      <c r="S67" s="4">
        <f t="shared" si="12"/>
        <v>0</v>
      </c>
      <c r="U67" s="4">
        <v>15.93</v>
      </c>
      <c r="V67" s="4">
        <v>23.89</v>
      </c>
      <c r="W67" s="4">
        <v>8.85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f t="shared" si="11"/>
        <v>51.33</v>
      </c>
      <c r="AG67" s="43" t="s">
        <v>242</v>
      </c>
      <c r="AI67" s="42" t="s">
        <v>243</v>
      </c>
      <c r="AJ67" s="6" t="s">
        <v>66</v>
      </c>
      <c r="AO67" s="4">
        <v>33.595</v>
      </c>
      <c r="AP67" s="30" t="s">
        <v>92</v>
      </c>
      <c r="AS67" s="4">
        <v>2018.7</v>
      </c>
      <c r="AV67" s="4">
        <v>73.2535</v>
      </c>
      <c r="AW67" s="4">
        <v>26.7465</v>
      </c>
      <c r="AX67" s="58">
        <v>4</v>
      </c>
      <c r="AY67">
        <v>4.32395978697978</v>
      </c>
      <c r="AZ67" s="21">
        <v>2.55882955055767</v>
      </c>
      <c r="BA67" s="21">
        <v>3.37731797457175</v>
      </c>
      <c r="BB67">
        <v>9.0730770894942</v>
      </c>
      <c r="BC67" s="21">
        <v>5.38762350581533</v>
      </c>
      <c r="BD67" s="21">
        <v>7.24631818828229</v>
      </c>
      <c r="BE67">
        <v>5.37712413668577</v>
      </c>
      <c r="BF67" s="21">
        <v>3.48087310479823</v>
      </c>
      <c r="BG67" s="21">
        <v>4.33975286768067</v>
      </c>
    </row>
    <row r="68" spans="1:59">
      <c r="A68" s="29" t="s">
        <v>173</v>
      </c>
      <c r="B68" s="4" t="s">
        <v>94</v>
      </c>
      <c r="C68" s="4" t="s">
        <v>218</v>
      </c>
      <c r="D68" s="4" t="s">
        <v>219</v>
      </c>
      <c r="E68" s="4">
        <v>24.1107</v>
      </c>
      <c r="F68" s="4">
        <v>12.0553</v>
      </c>
      <c r="G68" s="4">
        <v>56.1265</v>
      </c>
      <c r="H68" s="4">
        <f t="shared" si="8"/>
        <v>7.7075</v>
      </c>
      <c r="I68" s="4" t="s">
        <v>72</v>
      </c>
      <c r="J68" s="4" t="s">
        <v>176</v>
      </c>
      <c r="L68" s="4">
        <v>24.0891</v>
      </c>
      <c r="M68" s="4">
        <v>0</v>
      </c>
      <c r="N68" s="4">
        <v>39.4737</v>
      </c>
      <c r="O68" s="4">
        <v>0</v>
      </c>
      <c r="P68" s="4">
        <v>16.3967</v>
      </c>
      <c r="Q68" s="4">
        <v>15.7895</v>
      </c>
      <c r="R68" s="4">
        <v>0</v>
      </c>
      <c r="S68" s="4">
        <f t="shared" si="12"/>
        <v>4.251</v>
      </c>
      <c r="U68" s="4">
        <v>15.93</v>
      </c>
      <c r="V68" s="4">
        <v>23.89</v>
      </c>
      <c r="W68" s="4">
        <v>8.85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f t="shared" si="11"/>
        <v>51.33</v>
      </c>
      <c r="AG68" s="43" t="s">
        <v>242</v>
      </c>
      <c r="AI68" s="42" t="s">
        <v>243</v>
      </c>
      <c r="AJ68" s="6" t="s">
        <v>66</v>
      </c>
      <c r="AO68" s="4">
        <v>33.595</v>
      </c>
      <c r="AP68" s="30" t="s">
        <v>92</v>
      </c>
      <c r="AS68" s="4">
        <v>2018.7</v>
      </c>
      <c r="AV68" s="4">
        <v>71.2575</v>
      </c>
      <c r="AW68" s="4">
        <v>28.7425</v>
      </c>
      <c r="AX68" s="58">
        <v>4</v>
      </c>
      <c r="AY68">
        <v>4.32395978697978</v>
      </c>
      <c r="AZ68" s="21">
        <v>2.55882955055767</v>
      </c>
      <c r="BA68" s="21">
        <v>3.37731797457175</v>
      </c>
      <c r="BB68">
        <v>9.0730770894942</v>
      </c>
      <c r="BC68" s="21">
        <v>5.38762350581533</v>
      </c>
      <c r="BD68" s="21">
        <v>7.24631818828229</v>
      </c>
      <c r="BE68">
        <v>5.37712413668577</v>
      </c>
      <c r="BF68" s="21">
        <v>3.48087310479823</v>
      </c>
      <c r="BG68" s="21">
        <v>4.33975286768067</v>
      </c>
    </row>
    <row r="69" spans="1:59">
      <c r="A69" s="29" t="s">
        <v>173</v>
      </c>
      <c r="B69" s="4" t="s">
        <v>99</v>
      </c>
      <c r="C69" s="4" t="s">
        <v>244</v>
      </c>
      <c r="D69" s="4" t="s">
        <v>245</v>
      </c>
      <c r="E69" s="4">
        <v>31.8182</v>
      </c>
      <c r="F69" s="4">
        <v>9.6838</v>
      </c>
      <c r="G69" s="4">
        <v>47.0356</v>
      </c>
      <c r="H69" s="4">
        <f t="shared" si="8"/>
        <v>11.4624</v>
      </c>
      <c r="I69" s="4" t="s">
        <v>72</v>
      </c>
      <c r="J69" s="4" t="s">
        <v>176</v>
      </c>
      <c r="L69" s="4">
        <v>17.6113</v>
      </c>
      <c r="M69" s="4">
        <v>3.8462</v>
      </c>
      <c r="N69" s="4">
        <v>32.5911</v>
      </c>
      <c r="O69" s="4">
        <v>0</v>
      </c>
      <c r="P69" s="4">
        <v>16.1943</v>
      </c>
      <c r="Q69" s="4">
        <v>6.6802</v>
      </c>
      <c r="R69" s="4">
        <v>9.5142</v>
      </c>
      <c r="S69" s="4">
        <f t="shared" si="12"/>
        <v>13.5627</v>
      </c>
      <c r="U69" s="4">
        <v>15.93</v>
      </c>
      <c r="V69" s="4">
        <v>23.89</v>
      </c>
      <c r="W69" s="4">
        <v>8.85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f t="shared" si="11"/>
        <v>51.33</v>
      </c>
      <c r="AG69" s="43" t="s">
        <v>242</v>
      </c>
      <c r="AI69" s="42" t="s">
        <v>243</v>
      </c>
      <c r="AJ69" s="6" t="s">
        <v>66</v>
      </c>
      <c r="AO69" s="4">
        <v>33.595</v>
      </c>
      <c r="AP69" s="30" t="s">
        <v>92</v>
      </c>
      <c r="AS69" s="4">
        <v>2018.7</v>
      </c>
      <c r="AV69" s="4">
        <v>69.6607</v>
      </c>
      <c r="AW69" s="4">
        <v>30.3393</v>
      </c>
      <c r="AX69" s="58">
        <v>4</v>
      </c>
      <c r="AY69">
        <v>4.32395978697978</v>
      </c>
      <c r="AZ69" s="21">
        <v>2.55882955055767</v>
      </c>
      <c r="BA69" s="21">
        <v>3.37731797457175</v>
      </c>
      <c r="BB69">
        <v>9.0730770894942</v>
      </c>
      <c r="BC69" s="21">
        <v>5.38762350581533</v>
      </c>
      <c r="BD69" s="21">
        <v>7.24631818828229</v>
      </c>
      <c r="BE69">
        <v>5.37712413668577</v>
      </c>
      <c r="BF69" s="21">
        <v>3.48087310479823</v>
      </c>
      <c r="BG69" s="21">
        <v>4.33975286768067</v>
      </c>
    </row>
    <row r="70" spans="1:59">
      <c r="A70" s="29" t="s">
        <v>173</v>
      </c>
      <c r="B70" s="4" t="s">
        <v>102</v>
      </c>
      <c r="C70" s="4" t="s">
        <v>246</v>
      </c>
      <c r="D70" s="4" t="s">
        <v>247</v>
      </c>
      <c r="E70" s="4">
        <v>38.5375</v>
      </c>
      <c r="F70" s="4">
        <v>9.8814</v>
      </c>
      <c r="G70" s="4">
        <v>43.6759</v>
      </c>
      <c r="H70" s="4">
        <f t="shared" si="8"/>
        <v>7.90520000000001</v>
      </c>
      <c r="I70" s="4" t="s">
        <v>72</v>
      </c>
      <c r="J70" s="4" t="s">
        <v>176</v>
      </c>
      <c r="L70" s="4">
        <v>18</v>
      </c>
      <c r="M70" s="4">
        <v>17</v>
      </c>
      <c r="N70" s="4">
        <v>45</v>
      </c>
      <c r="O70" s="4">
        <v>0</v>
      </c>
      <c r="P70" s="4">
        <v>9.10929999999999</v>
      </c>
      <c r="Q70" s="4">
        <v>3</v>
      </c>
      <c r="R70" s="4">
        <v>7.8</v>
      </c>
      <c r="S70" s="4">
        <f t="shared" si="12"/>
        <v>0.0907000000000124</v>
      </c>
      <c r="U70" s="4">
        <v>15.93</v>
      </c>
      <c r="V70" s="4">
        <v>23.89</v>
      </c>
      <c r="W70" s="4">
        <v>8.85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f t="shared" si="11"/>
        <v>51.33</v>
      </c>
      <c r="AG70" s="43" t="s">
        <v>242</v>
      </c>
      <c r="AI70" s="42" t="s">
        <v>243</v>
      </c>
      <c r="AJ70" s="6" t="s">
        <v>66</v>
      </c>
      <c r="AO70" s="4">
        <v>33.595</v>
      </c>
      <c r="AP70" s="30" t="s">
        <v>92</v>
      </c>
      <c r="AS70" s="4">
        <v>2018.7</v>
      </c>
      <c r="AV70" s="4">
        <v>78.8423</v>
      </c>
      <c r="AW70" s="4">
        <v>21.1577</v>
      </c>
      <c r="AX70" s="58">
        <v>4</v>
      </c>
      <c r="AY70">
        <v>4.32395978697978</v>
      </c>
      <c r="AZ70" s="21">
        <v>2.55882955055767</v>
      </c>
      <c r="BA70" s="21">
        <v>3.37731797457175</v>
      </c>
      <c r="BB70">
        <v>9.0730770894942</v>
      </c>
      <c r="BC70" s="21">
        <v>5.38762350581533</v>
      </c>
      <c r="BD70" s="21">
        <v>7.24631818828229</v>
      </c>
      <c r="BE70">
        <v>5.37712413668577</v>
      </c>
      <c r="BF70" s="21">
        <v>3.48087310479823</v>
      </c>
      <c r="BG70" s="21">
        <v>4.33975286768067</v>
      </c>
    </row>
    <row r="71" spans="1:59">
      <c r="A71" s="29" t="s">
        <v>173</v>
      </c>
      <c r="B71" s="4" t="s">
        <v>105</v>
      </c>
      <c r="C71" s="4" t="s">
        <v>174</v>
      </c>
      <c r="D71" s="4" t="s">
        <v>175</v>
      </c>
      <c r="E71" s="4">
        <v>27.4704</v>
      </c>
      <c r="F71" s="4">
        <v>14.4268</v>
      </c>
      <c r="G71" s="4">
        <v>43.4783</v>
      </c>
      <c r="H71" s="4">
        <f t="shared" si="8"/>
        <v>14.6245</v>
      </c>
      <c r="I71" s="4" t="s">
        <v>72</v>
      </c>
      <c r="J71" s="4" t="s">
        <v>176</v>
      </c>
      <c r="L71" s="4">
        <v>29.5547</v>
      </c>
      <c r="M71" s="4">
        <v>1.2146</v>
      </c>
      <c r="N71" s="4">
        <v>27.1255</v>
      </c>
      <c r="O71" s="4">
        <v>0</v>
      </c>
      <c r="P71" s="4">
        <v>22.672</v>
      </c>
      <c r="Q71" s="4">
        <v>18.4211</v>
      </c>
      <c r="R71" s="4">
        <v>0</v>
      </c>
      <c r="S71" s="4">
        <f t="shared" si="12"/>
        <v>1.0121</v>
      </c>
      <c r="U71" s="4">
        <v>15.93</v>
      </c>
      <c r="V71" s="4">
        <v>23.89</v>
      </c>
      <c r="W71" s="4">
        <v>8.85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f t="shared" si="11"/>
        <v>51.33</v>
      </c>
      <c r="AG71" s="43" t="s">
        <v>242</v>
      </c>
      <c r="AI71" s="42" t="s">
        <v>243</v>
      </c>
      <c r="AJ71" s="6" t="s">
        <v>66</v>
      </c>
      <c r="AO71" s="4">
        <v>33.595</v>
      </c>
      <c r="AP71" s="30" t="s">
        <v>92</v>
      </c>
      <c r="AS71" s="4">
        <v>2018.7</v>
      </c>
      <c r="AV71" s="4">
        <v>72.4551</v>
      </c>
      <c r="AW71" s="4">
        <v>27.5449</v>
      </c>
      <c r="AX71" s="58">
        <v>4</v>
      </c>
      <c r="AY71">
        <v>4.32395978697978</v>
      </c>
      <c r="AZ71" s="21">
        <v>2.55882955055767</v>
      </c>
      <c r="BA71" s="21">
        <v>3.37731797457175</v>
      </c>
      <c r="BB71">
        <v>9.0730770894942</v>
      </c>
      <c r="BC71" s="21">
        <v>5.38762350581533</v>
      </c>
      <c r="BD71" s="21">
        <v>7.24631818828229</v>
      </c>
      <c r="BE71">
        <v>5.37712413668577</v>
      </c>
      <c r="BF71" s="21">
        <v>3.48087310479823</v>
      </c>
      <c r="BG71" s="21">
        <v>4.33975286768067</v>
      </c>
    </row>
    <row r="72" spans="1:59">
      <c r="A72" s="29" t="s">
        <v>173</v>
      </c>
      <c r="B72" s="4" t="s">
        <v>108</v>
      </c>
      <c r="C72" s="4" t="s">
        <v>248</v>
      </c>
      <c r="D72" s="4" t="s">
        <v>249</v>
      </c>
      <c r="E72" s="4">
        <v>24.506</v>
      </c>
      <c r="F72" s="4">
        <v>11.0672</v>
      </c>
      <c r="G72" s="4">
        <v>51.9763</v>
      </c>
      <c r="H72" s="4">
        <f t="shared" si="8"/>
        <v>12.4505</v>
      </c>
      <c r="I72" s="4" t="s">
        <v>72</v>
      </c>
      <c r="J72" s="4" t="s">
        <v>176</v>
      </c>
      <c r="L72" s="4">
        <v>26.3158</v>
      </c>
      <c r="M72" s="4">
        <v>3.2389</v>
      </c>
      <c r="N72" s="4">
        <v>35.0202</v>
      </c>
      <c r="O72" s="4">
        <v>0</v>
      </c>
      <c r="P72" s="4">
        <v>9.1093</v>
      </c>
      <c r="Q72" s="4">
        <v>10.1214</v>
      </c>
      <c r="R72" s="4">
        <v>4.8583</v>
      </c>
      <c r="S72" s="4">
        <f t="shared" si="12"/>
        <v>11.3361</v>
      </c>
      <c r="U72" s="4">
        <v>15.93</v>
      </c>
      <c r="V72" s="4">
        <v>23.89</v>
      </c>
      <c r="W72" s="4">
        <v>8.85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f t="shared" si="11"/>
        <v>51.33</v>
      </c>
      <c r="AG72" s="43" t="s">
        <v>242</v>
      </c>
      <c r="AI72" s="42" t="s">
        <v>243</v>
      </c>
      <c r="AJ72" s="6" t="s">
        <v>66</v>
      </c>
      <c r="AO72" s="4">
        <v>33.595</v>
      </c>
      <c r="AP72" s="30" t="s">
        <v>92</v>
      </c>
      <c r="AS72" s="4">
        <v>2018.7</v>
      </c>
      <c r="AV72" s="4">
        <v>63.2735</v>
      </c>
      <c r="AW72" s="4">
        <v>36.7265</v>
      </c>
      <c r="AX72" s="58">
        <v>4</v>
      </c>
      <c r="AY72">
        <v>4.32395978697978</v>
      </c>
      <c r="AZ72" s="21">
        <v>2.55882955055767</v>
      </c>
      <c r="BA72" s="21">
        <v>3.37731797457175</v>
      </c>
      <c r="BB72">
        <v>9.0730770894942</v>
      </c>
      <c r="BC72" s="21">
        <v>5.38762350581533</v>
      </c>
      <c r="BD72" s="21">
        <v>7.24631818828229</v>
      </c>
      <c r="BE72">
        <v>5.37712413668577</v>
      </c>
      <c r="BF72" s="21">
        <v>3.48087310479823</v>
      </c>
      <c r="BG72" s="21">
        <v>4.33975286768067</v>
      </c>
    </row>
    <row r="73" spans="1:59">
      <c r="A73" s="29" t="s">
        <v>173</v>
      </c>
      <c r="B73" s="4" t="s">
        <v>111</v>
      </c>
      <c r="C73" s="4" t="s">
        <v>180</v>
      </c>
      <c r="D73" s="4" t="s">
        <v>181</v>
      </c>
      <c r="E73" s="4">
        <v>15.8103</v>
      </c>
      <c r="F73" s="4">
        <v>5.1383</v>
      </c>
      <c r="G73" s="4">
        <v>61.0672</v>
      </c>
      <c r="H73" s="4">
        <f t="shared" si="8"/>
        <v>17.9842</v>
      </c>
      <c r="I73" s="4" t="s">
        <v>72</v>
      </c>
      <c r="J73" s="4" t="s">
        <v>176</v>
      </c>
      <c r="L73" s="4">
        <v>17</v>
      </c>
      <c r="M73" s="4">
        <v>20.4453</v>
      </c>
      <c r="N73" s="4">
        <v>40</v>
      </c>
      <c r="O73" s="4">
        <v>0</v>
      </c>
      <c r="P73" s="4">
        <v>10</v>
      </c>
      <c r="Q73" s="4">
        <v>3.2389</v>
      </c>
      <c r="R73" s="4">
        <v>7.0851</v>
      </c>
      <c r="S73" s="4">
        <f t="shared" si="12"/>
        <v>2.2307</v>
      </c>
      <c r="U73" s="4">
        <v>15.93</v>
      </c>
      <c r="V73" s="4">
        <v>23.89</v>
      </c>
      <c r="W73" s="4">
        <v>8.85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f t="shared" si="11"/>
        <v>51.33</v>
      </c>
      <c r="AG73" s="43" t="s">
        <v>242</v>
      </c>
      <c r="AI73" s="42" t="s">
        <v>243</v>
      </c>
      <c r="AJ73" s="6" t="s">
        <v>66</v>
      </c>
      <c r="AO73" s="4">
        <v>33.595</v>
      </c>
      <c r="AP73" s="30" t="s">
        <v>92</v>
      </c>
      <c r="AS73" s="4">
        <v>2018.7</v>
      </c>
      <c r="AV73" s="4">
        <v>62.2754</v>
      </c>
      <c r="AW73" s="4">
        <v>37.7246</v>
      </c>
      <c r="AX73" s="58">
        <v>4</v>
      </c>
      <c r="AY73">
        <v>4.32395978697978</v>
      </c>
      <c r="AZ73" s="21">
        <v>2.55882955055767</v>
      </c>
      <c r="BA73" s="21">
        <v>3.37731797457175</v>
      </c>
      <c r="BB73">
        <v>9.0730770894942</v>
      </c>
      <c r="BC73" s="21">
        <v>5.38762350581533</v>
      </c>
      <c r="BD73" s="21">
        <v>7.24631818828229</v>
      </c>
      <c r="BE73">
        <v>5.37712413668577</v>
      </c>
      <c r="BF73" s="21">
        <v>3.48087310479823</v>
      </c>
      <c r="BG73" s="21">
        <v>4.33975286768067</v>
      </c>
    </row>
    <row r="74" spans="1:59">
      <c r="A74" s="29" t="s">
        <v>173</v>
      </c>
      <c r="B74" s="4" t="s">
        <v>114</v>
      </c>
      <c r="C74" s="4" t="s">
        <v>182</v>
      </c>
      <c r="D74" s="4" t="s">
        <v>183</v>
      </c>
      <c r="E74" s="4">
        <v>24.9012</v>
      </c>
      <c r="F74" s="4">
        <v>6.5218</v>
      </c>
      <c r="G74" s="4">
        <v>62.0553</v>
      </c>
      <c r="H74" s="4">
        <f t="shared" si="8"/>
        <v>6.5217</v>
      </c>
      <c r="I74" s="4" t="s">
        <v>72</v>
      </c>
      <c r="J74" s="4" t="s">
        <v>176</v>
      </c>
      <c r="L74" s="4">
        <v>25</v>
      </c>
      <c r="M74" s="4">
        <v>11</v>
      </c>
      <c r="N74" s="4">
        <v>22</v>
      </c>
      <c r="O74" s="4">
        <v>0</v>
      </c>
      <c r="P74" s="4">
        <v>8</v>
      </c>
      <c r="Q74" s="4">
        <v>18</v>
      </c>
      <c r="R74" s="4">
        <v>13</v>
      </c>
      <c r="S74" s="4">
        <f t="shared" si="12"/>
        <v>3</v>
      </c>
      <c r="U74" s="4">
        <v>15.93</v>
      </c>
      <c r="V74" s="4">
        <v>23.89</v>
      </c>
      <c r="W74" s="4">
        <v>8.85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f t="shared" si="11"/>
        <v>51.33</v>
      </c>
      <c r="AG74" s="43" t="s">
        <v>242</v>
      </c>
      <c r="AI74" s="42" t="s">
        <v>243</v>
      </c>
      <c r="AJ74" s="6" t="s">
        <v>66</v>
      </c>
      <c r="AO74" s="4">
        <v>33.595</v>
      </c>
      <c r="AP74" s="30" t="s">
        <v>92</v>
      </c>
      <c r="AS74" s="4">
        <v>2018.7</v>
      </c>
      <c r="AV74" s="4">
        <v>48.3034</v>
      </c>
      <c r="AW74" s="4">
        <v>51.6966</v>
      </c>
      <c r="AX74" s="58">
        <v>4</v>
      </c>
      <c r="AY74">
        <v>4.32395978697978</v>
      </c>
      <c r="AZ74" s="21">
        <v>2.55882955055767</v>
      </c>
      <c r="BA74" s="21">
        <v>3.37731797457175</v>
      </c>
      <c r="BB74">
        <v>9.0730770894942</v>
      </c>
      <c r="BC74" s="21">
        <v>5.38762350581533</v>
      </c>
      <c r="BD74" s="21">
        <v>7.24631818828229</v>
      </c>
      <c r="BE74">
        <v>5.37712413668577</v>
      </c>
      <c r="BF74" s="21">
        <v>3.48087310479823</v>
      </c>
      <c r="BG74" s="21">
        <v>4.33975286768067</v>
      </c>
    </row>
    <row r="75" spans="1:59">
      <c r="A75" s="29" t="s">
        <v>173</v>
      </c>
      <c r="B75" s="4" t="s">
        <v>184</v>
      </c>
      <c r="C75" s="4" t="s">
        <v>185</v>
      </c>
      <c r="D75" s="4" t="s">
        <v>186</v>
      </c>
      <c r="E75" s="4">
        <v>53.3597</v>
      </c>
      <c r="F75" s="4">
        <v>0</v>
      </c>
      <c r="G75" s="4">
        <v>46.6403</v>
      </c>
      <c r="H75" s="4">
        <f t="shared" si="8"/>
        <v>0</v>
      </c>
      <c r="I75" s="4" t="s">
        <v>72</v>
      </c>
      <c r="J75" s="4" t="s">
        <v>176</v>
      </c>
      <c r="L75" s="4">
        <v>33.6033</v>
      </c>
      <c r="M75" s="4">
        <v>0</v>
      </c>
      <c r="N75" s="4">
        <v>46.7611</v>
      </c>
      <c r="O75" s="4">
        <v>0</v>
      </c>
      <c r="P75" s="4">
        <v>6.0728</v>
      </c>
      <c r="Q75" s="4">
        <v>0</v>
      </c>
      <c r="R75" s="4">
        <v>0</v>
      </c>
      <c r="S75" s="4">
        <f t="shared" si="12"/>
        <v>13.5628</v>
      </c>
      <c r="U75" s="4">
        <v>15.93</v>
      </c>
      <c r="V75" s="4">
        <v>23.89</v>
      </c>
      <c r="W75" s="4">
        <v>8.85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f t="shared" si="11"/>
        <v>51.33</v>
      </c>
      <c r="AG75" s="43" t="s">
        <v>242</v>
      </c>
      <c r="AI75" s="42" t="s">
        <v>243</v>
      </c>
      <c r="AJ75" s="6" t="s">
        <v>66</v>
      </c>
      <c r="AO75" s="4">
        <v>33.595</v>
      </c>
      <c r="AP75" s="30" t="s">
        <v>92</v>
      </c>
      <c r="AS75" s="4">
        <v>2018.7</v>
      </c>
      <c r="AV75" s="4">
        <v>53.2934</v>
      </c>
      <c r="AW75" s="4">
        <v>46.7066</v>
      </c>
      <c r="AX75" s="58">
        <v>4</v>
      </c>
      <c r="AY75">
        <v>4.32395978697978</v>
      </c>
      <c r="AZ75" s="21">
        <v>2.55882955055767</v>
      </c>
      <c r="BA75" s="21">
        <v>3.37731797457175</v>
      </c>
      <c r="BB75">
        <v>9.0730770894942</v>
      </c>
      <c r="BC75" s="21">
        <v>5.38762350581533</v>
      </c>
      <c r="BD75" s="21">
        <v>7.24631818828229</v>
      </c>
      <c r="BE75">
        <v>5.37712413668577</v>
      </c>
      <c r="BF75" s="21">
        <v>3.48087310479823</v>
      </c>
      <c r="BG75" s="21">
        <v>4.33975286768067</v>
      </c>
    </row>
    <row r="76" spans="1:59">
      <c r="A76" s="29" t="s">
        <v>173</v>
      </c>
      <c r="B76" s="4" t="s">
        <v>187</v>
      </c>
      <c r="C76" s="4" t="s">
        <v>188</v>
      </c>
      <c r="D76" s="4" t="s">
        <v>189</v>
      </c>
      <c r="E76" s="4">
        <v>31.6206</v>
      </c>
      <c r="F76" s="4">
        <v>8.8933</v>
      </c>
      <c r="G76" s="4">
        <v>45.4545</v>
      </c>
      <c r="H76" s="4">
        <f t="shared" si="8"/>
        <v>14.0316</v>
      </c>
      <c r="I76" s="4" t="s">
        <v>72</v>
      </c>
      <c r="J76" s="4" t="s">
        <v>176</v>
      </c>
      <c r="L76" s="4">
        <v>22.8745</v>
      </c>
      <c r="M76" s="4">
        <v>5.66799999999999</v>
      </c>
      <c r="N76" s="4">
        <v>10.7287</v>
      </c>
      <c r="O76" s="4">
        <v>0</v>
      </c>
      <c r="P76" s="4">
        <v>16.5992</v>
      </c>
      <c r="Q76" s="4">
        <v>5.66799999999999</v>
      </c>
      <c r="R76" s="4">
        <v>15.1822</v>
      </c>
      <c r="S76" s="4">
        <f t="shared" si="12"/>
        <v>23.2794</v>
      </c>
      <c r="U76" s="4">
        <v>15.93</v>
      </c>
      <c r="V76" s="4">
        <v>23.89</v>
      </c>
      <c r="W76" s="4">
        <v>8.85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f t="shared" si="11"/>
        <v>51.33</v>
      </c>
      <c r="AG76" s="43" t="s">
        <v>242</v>
      </c>
      <c r="AI76" s="42" t="s">
        <v>243</v>
      </c>
      <c r="AJ76" s="6" t="s">
        <v>66</v>
      </c>
      <c r="AO76" s="4">
        <v>33.595</v>
      </c>
      <c r="AP76" s="30" t="s">
        <v>92</v>
      </c>
      <c r="AS76" s="4">
        <v>2018.7</v>
      </c>
      <c r="AV76" s="4">
        <v>56.8862</v>
      </c>
      <c r="AW76" s="4">
        <v>43.1138</v>
      </c>
      <c r="AX76" s="58">
        <v>4</v>
      </c>
      <c r="AY76">
        <v>4.32395978697978</v>
      </c>
      <c r="AZ76" s="21">
        <v>2.55882955055767</v>
      </c>
      <c r="BA76" s="21">
        <v>3.37731797457175</v>
      </c>
      <c r="BB76">
        <v>9.0730770894942</v>
      </c>
      <c r="BC76" s="21">
        <v>5.38762350581533</v>
      </c>
      <c r="BD76" s="21">
        <v>7.24631818828229</v>
      </c>
      <c r="BE76">
        <v>5.37712413668577</v>
      </c>
      <c r="BF76" s="21">
        <v>3.48087310479823</v>
      </c>
      <c r="BG76" s="21">
        <v>4.33975286768067</v>
      </c>
    </row>
    <row r="77" spans="1:59">
      <c r="A77" s="29" t="s">
        <v>173</v>
      </c>
      <c r="B77" s="4" t="s">
        <v>250</v>
      </c>
      <c r="C77" s="4" t="s">
        <v>251</v>
      </c>
      <c r="D77" s="4" t="s">
        <v>252</v>
      </c>
      <c r="E77" s="4">
        <v>24.9012</v>
      </c>
      <c r="F77" s="4">
        <v>13.6364</v>
      </c>
      <c r="G77" s="4">
        <v>50.7905</v>
      </c>
      <c r="H77" s="4">
        <f t="shared" si="8"/>
        <v>10.6719</v>
      </c>
      <c r="I77" s="4" t="s">
        <v>72</v>
      </c>
      <c r="J77" s="4" t="s">
        <v>176</v>
      </c>
      <c r="L77" s="4">
        <v>19.2308</v>
      </c>
      <c r="M77" s="4">
        <v>2.63159999999999</v>
      </c>
      <c r="N77" s="4">
        <v>34.413</v>
      </c>
      <c r="O77" s="4">
        <v>0</v>
      </c>
      <c r="P77" s="4">
        <v>9.7166</v>
      </c>
      <c r="Q77" s="4">
        <v>2.63159999999999</v>
      </c>
      <c r="R77" s="4">
        <v>12.1457</v>
      </c>
      <c r="S77" s="4">
        <f t="shared" si="12"/>
        <v>19.2307</v>
      </c>
      <c r="U77" s="4">
        <v>15.93</v>
      </c>
      <c r="V77" s="4">
        <v>23.89</v>
      </c>
      <c r="W77" s="4">
        <v>8.85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f t="shared" si="11"/>
        <v>51.33</v>
      </c>
      <c r="AG77" s="43" t="s">
        <v>242</v>
      </c>
      <c r="AI77" s="42" t="s">
        <v>243</v>
      </c>
      <c r="AJ77" s="6" t="s">
        <v>66</v>
      </c>
      <c r="AO77" s="4">
        <v>33.595</v>
      </c>
      <c r="AP77" s="30" t="s">
        <v>92</v>
      </c>
      <c r="AS77" s="4">
        <v>2018.7</v>
      </c>
      <c r="AV77" s="4">
        <v>58.8822</v>
      </c>
      <c r="AW77" s="4">
        <v>41.1178</v>
      </c>
      <c r="AX77" s="58">
        <v>4</v>
      </c>
      <c r="AY77">
        <v>4.32395978697978</v>
      </c>
      <c r="AZ77" s="21">
        <v>2.55882955055767</v>
      </c>
      <c r="BA77" s="21">
        <v>3.37731797457175</v>
      </c>
      <c r="BB77">
        <v>9.0730770894942</v>
      </c>
      <c r="BC77" s="21">
        <v>5.38762350581533</v>
      </c>
      <c r="BD77" s="21">
        <v>7.24631818828229</v>
      </c>
      <c r="BE77">
        <v>5.37712413668577</v>
      </c>
      <c r="BF77" s="21">
        <v>3.48087310479823</v>
      </c>
      <c r="BG77" s="21">
        <v>4.33975286768067</v>
      </c>
    </row>
    <row r="78" spans="1:59">
      <c r="A78" s="29" t="s">
        <v>173</v>
      </c>
      <c r="B78" s="4" t="s">
        <v>190</v>
      </c>
      <c r="C78" s="4" t="s">
        <v>191</v>
      </c>
      <c r="D78" s="4" t="s">
        <v>192</v>
      </c>
      <c r="E78" s="4">
        <v>28.8538</v>
      </c>
      <c r="F78" s="4">
        <v>9.6838</v>
      </c>
      <c r="G78" s="4">
        <v>51.581</v>
      </c>
      <c r="H78" s="4">
        <f t="shared" si="8"/>
        <v>9.8814</v>
      </c>
      <c r="I78" s="4" t="s">
        <v>72</v>
      </c>
      <c r="J78" s="4" t="s">
        <v>176</v>
      </c>
      <c r="L78" s="4">
        <v>22.8745</v>
      </c>
      <c r="M78" s="4">
        <v>3.2389</v>
      </c>
      <c r="N78" s="4">
        <v>31.9838</v>
      </c>
      <c r="O78" s="4">
        <v>0</v>
      </c>
      <c r="P78" s="4">
        <v>12.753</v>
      </c>
      <c r="Q78" s="4">
        <v>25.7085</v>
      </c>
      <c r="R78" s="4">
        <v>3.4413</v>
      </c>
      <c r="S78" s="4">
        <f t="shared" si="12"/>
        <v>0</v>
      </c>
      <c r="U78" s="4">
        <v>15.93</v>
      </c>
      <c r="V78" s="4">
        <v>23.89</v>
      </c>
      <c r="W78" s="4">
        <v>8.85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f t="shared" si="11"/>
        <v>51.33</v>
      </c>
      <c r="AG78" s="43" t="s">
        <v>242</v>
      </c>
      <c r="AI78" s="42" t="s">
        <v>243</v>
      </c>
      <c r="AJ78" s="6" t="s">
        <v>66</v>
      </c>
      <c r="AO78" s="4">
        <v>33.595</v>
      </c>
      <c r="AP78" s="30" t="s">
        <v>92</v>
      </c>
      <c r="AS78" s="4">
        <v>2018.7</v>
      </c>
      <c r="AV78" s="4">
        <v>54.8902</v>
      </c>
      <c r="AW78" s="4">
        <v>45.1098</v>
      </c>
      <c r="AX78" s="58">
        <v>4</v>
      </c>
      <c r="AY78">
        <v>4.32395978697978</v>
      </c>
      <c r="AZ78" s="21">
        <v>2.55882955055767</v>
      </c>
      <c r="BA78" s="21">
        <v>3.37731797457175</v>
      </c>
      <c r="BB78">
        <v>9.0730770894942</v>
      </c>
      <c r="BC78" s="21">
        <v>5.38762350581533</v>
      </c>
      <c r="BD78" s="21">
        <v>7.24631818828229</v>
      </c>
      <c r="BE78">
        <v>5.37712413668577</v>
      </c>
      <c r="BF78" s="21">
        <v>3.48087310479823</v>
      </c>
      <c r="BG78" s="21">
        <v>4.33975286768067</v>
      </c>
    </row>
    <row r="79" spans="1:59">
      <c r="A79" s="29" t="s">
        <v>173</v>
      </c>
      <c r="B79" s="4" t="s">
        <v>193</v>
      </c>
      <c r="C79" s="4" t="s">
        <v>194</v>
      </c>
      <c r="D79" s="4" t="s">
        <v>195</v>
      </c>
      <c r="E79" s="4">
        <v>27.2727</v>
      </c>
      <c r="F79" s="4">
        <v>8.8932</v>
      </c>
      <c r="G79" s="4">
        <v>54.5455</v>
      </c>
      <c r="H79" s="4">
        <f t="shared" si="8"/>
        <v>9.2886</v>
      </c>
      <c r="I79" s="4" t="s">
        <v>72</v>
      </c>
      <c r="J79" s="4" t="s">
        <v>176</v>
      </c>
      <c r="L79" s="4">
        <v>9.51409999999999</v>
      </c>
      <c r="M79" s="4">
        <v>0</v>
      </c>
      <c r="N79" s="4">
        <v>17.8138</v>
      </c>
      <c r="O79" s="4">
        <v>0</v>
      </c>
      <c r="P79" s="4">
        <v>0</v>
      </c>
      <c r="Q79" s="4">
        <v>17.8138</v>
      </c>
      <c r="R79" s="4">
        <v>45.749</v>
      </c>
      <c r="S79" s="4">
        <f t="shared" si="12"/>
        <v>9.1093</v>
      </c>
      <c r="U79" s="4">
        <v>15.93</v>
      </c>
      <c r="V79" s="4">
        <v>23.89</v>
      </c>
      <c r="W79" s="4">
        <v>8.85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f t="shared" si="11"/>
        <v>51.33</v>
      </c>
      <c r="AG79" s="43" t="s">
        <v>242</v>
      </c>
      <c r="AI79" s="42" t="s">
        <v>243</v>
      </c>
      <c r="AJ79" s="6" t="s">
        <v>66</v>
      </c>
      <c r="AO79" s="4">
        <v>33.595</v>
      </c>
      <c r="AP79" s="30" t="s">
        <v>92</v>
      </c>
      <c r="AS79" s="4">
        <v>2018.7</v>
      </c>
      <c r="AV79" s="4">
        <v>27.7445</v>
      </c>
      <c r="AW79" s="4">
        <v>72.2555</v>
      </c>
      <c r="AX79" s="58">
        <v>4</v>
      </c>
      <c r="AY79">
        <v>4.32395978697978</v>
      </c>
      <c r="AZ79" s="21">
        <v>2.55882955055767</v>
      </c>
      <c r="BA79" s="21">
        <v>3.37731797457175</v>
      </c>
      <c r="BB79">
        <v>9.0730770894942</v>
      </c>
      <c r="BC79" s="21">
        <v>5.38762350581533</v>
      </c>
      <c r="BD79" s="21">
        <v>7.24631818828229</v>
      </c>
      <c r="BE79">
        <v>5.37712413668577</v>
      </c>
      <c r="BF79" s="21">
        <v>3.48087310479823</v>
      </c>
      <c r="BG79" s="21">
        <v>4.33975286768067</v>
      </c>
    </row>
    <row r="80" spans="1:59">
      <c r="A80" s="29" t="s">
        <v>173</v>
      </c>
      <c r="B80" s="4" t="s">
        <v>253</v>
      </c>
      <c r="C80" s="4" t="s">
        <v>254</v>
      </c>
      <c r="D80" s="4" t="s">
        <v>255</v>
      </c>
      <c r="E80" s="4">
        <v>27.4704</v>
      </c>
      <c r="F80" s="4">
        <v>4.5455</v>
      </c>
      <c r="G80" s="4">
        <v>54.9407</v>
      </c>
      <c r="H80" s="4">
        <f t="shared" si="8"/>
        <v>13.0434</v>
      </c>
      <c r="I80" s="4" t="s">
        <v>72</v>
      </c>
      <c r="J80" s="4" t="s">
        <v>176</v>
      </c>
      <c r="L80" s="4">
        <v>32.7935</v>
      </c>
      <c r="M80" s="4">
        <v>0</v>
      </c>
      <c r="N80" s="4">
        <v>31.9838</v>
      </c>
      <c r="O80" s="4">
        <v>0</v>
      </c>
      <c r="P80" s="4">
        <v>9.51419999999999</v>
      </c>
      <c r="Q80" s="4">
        <v>17.6113</v>
      </c>
      <c r="R80" s="4">
        <v>5.4656</v>
      </c>
      <c r="S80" s="4">
        <f t="shared" si="12"/>
        <v>2.63160000000002</v>
      </c>
      <c r="U80" s="4">
        <v>15.93</v>
      </c>
      <c r="V80" s="4">
        <v>23.89</v>
      </c>
      <c r="W80" s="4">
        <v>8.85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f t="shared" si="11"/>
        <v>51.33</v>
      </c>
      <c r="AG80" s="43" t="s">
        <v>242</v>
      </c>
      <c r="AI80" s="42" t="s">
        <v>243</v>
      </c>
      <c r="AJ80" s="6" t="s">
        <v>66</v>
      </c>
      <c r="AO80" s="4">
        <v>33.595</v>
      </c>
      <c r="AP80" s="30" t="s">
        <v>92</v>
      </c>
      <c r="AS80" s="4">
        <v>2018.7</v>
      </c>
      <c r="AV80" s="4">
        <v>57.0858</v>
      </c>
      <c r="AW80" s="4">
        <v>42.9142</v>
      </c>
      <c r="AX80" s="58">
        <v>4</v>
      </c>
      <c r="AY80">
        <v>4.32395978697978</v>
      </c>
      <c r="AZ80" s="21">
        <v>2.55882955055767</v>
      </c>
      <c r="BA80" s="21">
        <v>3.37731797457175</v>
      </c>
      <c r="BB80">
        <v>9.0730770894942</v>
      </c>
      <c r="BC80" s="21">
        <v>5.38762350581533</v>
      </c>
      <c r="BD80" s="21">
        <v>7.24631818828229</v>
      </c>
      <c r="BE80">
        <v>5.37712413668577</v>
      </c>
      <c r="BF80" s="21">
        <v>3.48087310479823</v>
      </c>
      <c r="BG80" s="21">
        <v>4.33975286768067</v>
      </c>
    </row>
    <row r="81" spans="1:59">
      <c r="A81" s="29" t="s">
        <v>173</v>
      </c>
      <c r="B81" s="4" t="s">
        <v>196</v>
      </c>
      <c r="C81" s="4" t="s">
        <v>197</v>
      </c>
      <c r="D81" s="4" t="s">
        <v>198</v>
      </c>
      <c r="E81" s="4">
        <v>33.5968</v>
      </c>
      <c r="F81" s="4">
        <v>0</v>
      </c>
      <c r="G81" s="4">
        <v>66.4032</v>
      </c>
      <c r="H81" s="4">
        <f t="shared" si="8"/>
        <v>0</v>
      </c>
      <c r="I81" s="4" t="s">
        <v>72</v>
      </c>
      <c r="J81" s="4" t="s">
        <v>176</v>
      </c>
      <c r="L81" s="4">
        <v>19.6356</v>
      </c>
      <c r="M81" s="4">
        <v>6.8826</v>
      </c>
      <c r="N81" s="4">
        <v>32.996</v>
      </c>
      <c r="O81" s="4">
        <v>0</v>
      </c>
      <c r="P81" s="4">
        <v>19.4332</v>
      </c>
      <c r="Q81" s="4">
        <v>7.08500000000001</v>
      </c>
      <c r="R81" s="4">
        <v>13.9676</v>
      </c>
      <c r="S81" s="4">
        <f t="shared" si="12"/>
        <v>0</v>
      </c>
      <c r="U81" s="4">
        <v>15.93</v>
      </c>
      <c r="V81" s="4">
        <v>23.89</v>
      </c>
      <c r="W81" s="4">
        <v>8.85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f t="shared" si="11"/>
        <v>51.33</v>
      </c>
      <c r="AG81" s="43" t="s">
        <v>242</v>
      </c>
      <c r="AI81" s="42" t="s">
        <v>243</v>
      </c>
      <c r="AJ81" s="6" t="s">
        <v>66</v>
      </c>
      <c r="AO81" s="4">
        <v>33.595</v>
      </c>
      <c r="AP81" s="30" t="s">
        <v>92</v>
      </c>
      <c r="AS81" s="4">
        <v>2018.7</v>
      </c>
      <c r="AV81" s="4">
        <v>47.3054</v>
      </c>
      <c r="AW81" s="4">
        <v>52.6946</v>
      </c>
      <c r="AX81" s="58">
        <v>4</v>
      </c>
      <c r="AY81">
        <v>4.32395978697978</v>
      </c>
      <c r="AZ81" s="21">
        <v>2.55882955055767</v>
      </c>
      <c r="BA81" s="21">
        <v>3.37731797457175</v>
      </c>
      <c r="BB81">
        <v>9.0730770894942</v>
      </c>
      <c r="BC81" s="21">
        <v>5.38762350581533</v>
      </c>
      <c r="BD81" s="21">
        <v>7.24631818828229</v>
      </c>
      <c r="BE81">
        <v>5.37712413668577</v>
      </c>
      <c r="BF81" s="21">
        <v>3.48087310479823</v>
      </c>
      <c r="BG81" s="21">
        <v>4.33975286768067</v>
      </c>
    </row>
    <row r="82" spans="1:59">
      <c r="A82" s="29" t="s">
        <v>173</v>
      </c>
      <c r="B82" s="4" t="s">
        <v>199</v>
      </c>
      <c r="C82" s="4" t="s">
        <v>200</v>
      </c>
      <c r="D82" s="4" t="s">
        <v>201</v>
      </c>
      <c r="E82" s="4">
        <v>31.8182</v>
      </c>
      <c r="F82" s="4">
        <v>4.5455</v>
      </c>
      <c r="G82" s="4">
        <v>59.2885</v>
      </c>
      <c r="H82" s="4">
        <f t="shared" si="8"/>
        <v>4.34780000000001</v>
      </c>
      <c r="I82" s="4" t="s">
        <v>72</v>
      </c>
      <c r="J82" s="4" t="s">
        <v>176</v>
      </c>
      <c r="L82" s="4">
        <v>27.9352</v>
      </c>
      <c r="M82" s="4">
        <v>13.9676</v>
      </c>
      <c r="N82" s="4">
        <v>31.3765</v>
      </c>
      <c r="O82" s="4">
        <v>0</v>
      </c>
      <c r="P82" s="4">
        <v>13.5628</v>
      </c>
      <c r="Q82" s="4">
        <v>13.1579</v>
      </c>
      <c r="R82" s="4">
        <v>0</v>
      </c>
      <c r="S82" s="4">
        <f t="shared" si="12"/>
        <v>0</v>
      </c>
      <c r="U82" s="4">
        <v>15.93</v>
      </c>
      <c r="V82" s="4">
        <v>23.89</v>
      </c>
      <c r="W82" s="4">
        <v>8.85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f t="shared" si="11"/>
        <v>51.33</v>
      </c>
      <c r="AG82" s="43" t="s">
        <v>242</v>
      </c>
      <c r="AI82" s="42" t="s">
        <v>243</v>
      </c>
      <c r="AJ82" s="6" t="s">
        <v>66</v>
      </c>
      <c r="AO82" s="4">
        <v>33.595</v>
      </c>
      <c r="AP82" s="30" t="s">
        <v>92</v>
      </c>
      <c r="AS82" s="4">
        <v>2018.7</v>
      </c>
      <c r="AV82" s="4">
        <v>72.4551</v>
      </c>
      <c r="AW82" s="4">
        <v>27.5449</v>
      </c>
      <c r="AX82" s="58">
        <v>4</v>
      </c>
      <c r="AY82">
        <v>4.32395978697978</v>
      </c>
      <c r="AZ82" s="21">
        <v>2.55882955055767</v>
      </c>
      <c r="BA82" s="21">
        <v>3.37731797457175</v>
      </c>
      <c r="BB82">
        <v>9.0730770894942</v>
      </c>
      <c r="BC82" s="21">
        <v>5.38762350581533</v>
      </c>
      <c r="BD82" s="21">
        <v>7.24631818828229</v>
      </c>
      <c r="BE82">
        <v>5.37712413668577</v>
      </c>
      <c r="BF82" s="21">
        <v>3.48087310479823</v>
      </c>
      <c r="BG82" s="21">
        <v>4.33975286768067</v>
      </c>
    </row>
    <row r="83" spans="1:59">
      <c r="A83" s="29" t="s">
        <v>173</v>
      </c>
      <c r="B83" s="4" t="s">
        <v>256</v>
      </c>
      <c r="C83" s="4" t="s">
        <v>257</v>
      </c>
      <c r="D83" s="4" t="s">
        <v>258</v>
      </c>
      <c r="E83" s="4">
        <v>53.5573</v>
      </c>
      <c r="F83" s="4">
        <v>0</v>
      </c>
      <c r="G83" s="4">
        <v>46.4427</v>
      </c>
      <c r="H83" s="4">
        <f t="shared" si="8"/>
        <v>0</v>
      </c>
      <c r="I83" s="4" t="s">
        <v>72</v>
      </c>
      <c r="J83" s="4" t="s">
        <v>176</v>
      </c>
      <c r="L83" s="4">
        <v>22.8745</v>
      </c>
      <c r="M83" s="4">
        <v>8.0972</v>
      </c>
      <c r="N83" s="4">
        <v>38.4615</v>
      </c>
      <c r="O83" s="4">
        <v>0</v>
      </c>
      <c r="P83" s="4">
        <v>0</v>
      </c>
      <c r="Q83" s="4">
        <v>30.5668</v>
      </c>
      <c r="R83" s="4">
        <v>0</v>
      </c>
      <c r="S83" s="4">
        <f t="shared" si="12"/>
        <v>0</v>
      </c>
      <c r="U83" s="4">
        <v>15.93</v>
      </c>
      <c r="V83" s="4">
        <v>23.89</v>
      </c>
      <c r="W83" s="4">
        <v>8.85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f t="shared" si="11"/>
        <v>51.33</v>
      </c>
      <c r="AG83" s="43" t="s">
        <v>242</v>
      </c>
      <c r="AI83" s="42" t="s">
        <v>243</v>
      </c>
      <c r="AJ83" s="6" t="s">
        <v>66</v>
      </c>
      <c r="AO83" s="4">
        <v>33.595</v>
      </c>
      <c r="AP83" s="30" t="s">
        <v>92</v>
      </c>
      <c r="AS83" s="4">
        <v>2018.7</v>
      </c>
      <c r="AV83" s="4">
        <v>77.0459</v>
      </c>
      <c r="AW83" s="4">
        <v>22.9541</v>
      </c>
      <c r="AX83" s="58">
        <v>4</v>
      </c>
      <c r="AY83">
        <v>4.32395978697978</v>
      </c>
      <c r="AZ83" s="21">
        <v>2.55882955055767</v>
      </c>
      <c r="BA83" s="21">
        <v>3.37731797457175</v>
      </c>
      <c r="BB83">
        <v>9.0730770894942</v>
      </c>
      <c r="BC83" s="21">
        <v>5.38762350581533</v>
      </c>
      <c r="BD83" s="21">
        <v>7.24631818828229</v>
      </c>
      <c r="BE83">
        <v>5.37712413668577</v>
      </c>
      <c r="BF83" s="21">
        <v>3.48087310479823</v>
      </c>
      <c r="BG83" s="21">
        <v>4.33975286768067</v>
      </c>
    </row>
    <row r="84" spans="1:59">
      <c r="A84" s="29" t="s">
        <v>173</v>
      </c>
      <c r="B84" s="4" t="s">
        <v>259</v>
      </c>
      <c r="C84" s="4" t="s">
        <v>260</v>
      </c>
      <c r="D84" s="4" t="s">
        <v>261</v>
      </c>
      <c r="E84" s="4">
        <v>33.5968</v>
      </c>
      <c r="F84" s="4">
        <v>8.1027</v>
      </c>
      <c r="G84" s="4">
        <v>41.502</v>
      </c>
      <c r="H84" s="4">
        <f t="shared" si="8"/>
        <v>16.7985</v>
      </c>
      <c r="I84" s="4" t="s">
        <v>72</v>
      </c>
      <c r="J84" s="4" t="s">
        <v>176</v>
      </c>
      <c r="L84" s="4">
        <v>8.502</v>
      </c>
      <c r="M84" s="4">
        <v>8.2996</v>
      </c>
      <c r="N84" s="4">
        <v>50</v>
      </c>
      <c r="O84" s="4">
        <v>0</v>
      </c>
      <c r="P84" s="4">
        <v>16.1944</v>
      </c>
      <c r="Q84" s="4">
        <v>8.502</v>
      </c>
      <c r="R84" s="4">
        <v>8.502</v>
      </c>
      <c r="S84" s="4">
        <f t="shared" si="12"/>
        <v>0</v>
      </c>
      <c r="U84" s="4">
        <v>15.93</v>
      </c>
      <c r="V84" s="4">
        <v>23.89</v>
      </c>
      <c r="W84" s="4">
        <v>8.85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f t="shared" si="11"/>
        <v>51.33</v>
      </c>
      <c r="AG84" s="43" t="s">
        <v>242</v>
      </c>
      <c r="AI84" s="42" t="s">
        <v>243</v>
      </c>
      <c r="AJ84" s="6" t="s">
        <v>66</v>
      </c>
      <c r="AO84" s="4">
        <v>33.595</v>
      </c>
      <c r="AP84" s="30" t="s">
        <v>92</v>
      </c>
      <c r="AS84" s="4">
        <v>2018.7</v>
      </c>
      <c r="AV84" s="4">
        <v>83.0339</v>
      </c>
      <c r="AW84" s="4">
        <v>16.9661</v>
      </c>
      <c r="AX84" s="58">
        <v>4</v>
      </c>
      <c r="AY84">
        <v>4.32395978697978</v>
      </c>
      <c r="AZ84" s="21">
        <v>2.55882955055767</v>
      </c>
      <c r="BA84" s="21">
        <v>3.37731797457175</v>
      </c>
      <c r="BB84">
        <v>9.0730770894942</v>
      </c>
      <c r="BC84" s="21">
        <v>5.38762350581533</v>
      </c>
      <c r="BD84" s="21">
        <v>7.24631818828229</v>
      </c>
      <c r="BE84">
        <v>5.37712413668577</v>
      </c>
      <c r="BF84" s="21">
        <v>3.48087310479823</v>
      </c>
      <c r="BG84" s="21">
        <v>4.33975286768067</v>
      </c>
    </row>
    <row r="85" spans="1:59">
      <c r="A85" s="29" t="s">
        <v>173</v>
      </c>
      <c r="B85" s="4" t="s">
        <v>202</v>
      </c>
      <c r="C85" s="4" t="s">
        <v>203</v>
      </c>
      <c r="D85" s="4" t="s">
        <v>204</v>
      </c>
      <c r="E85" s="4">
        <v>27.2728</v>
      </c>
      <c r="F85" s="4">
        <v>13.4387</v>
      </c>
      <c r="G85" s="4">
        <v>50</v>
      </c>
      <c r="H85" s="4">
        <f t="shared" si="8"/>
        <v>9.2885</v>
      </c>
      <c r="I85" s="4" t="s">
        <v>72</v>
      </c>
      <c r="J85" s="4" t="s">
        <v>176</v>
      </c>
      <c r="L85" s="4">
        <v>36.8421</v>
      </c>
      <c r="M85" s="4">
        <v>0</v>
      </c>
      <c r="N85" s="4">
        <v>35.83</v>
      </c>
      <c r="O85" s="4">
        <v>0</v>
      </c>
      <c r="P85" s="4">
        <v>13.5628</v>
      </c>
      <c r="Q85" s="4">
        <v>4.8583</v>
      </c>
      <c r="R85" s="4">
        <v>8.9068</v>
      </c>
      <c r="S85" s="4">
        <f t="shared" si="12"/>
        <v>0</v>
      </c>
      <c r="U85" s="4">
        <v>15.93</v>
      </c>
      <c r="V85" s="4">
        <v>23.89</v>
      </c>
      <c r="W85" s="4">
        <v>8.85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f t="shared" si="11"/>
        <v>51.33</v>
      </c>
      <c r="AG85" s="43" t="s">
        <v>242</v>
      </c>
      <c r="AI85" s="42" t="s">
        <v>243</v>
      </c>
      <c r="AJ85" s="6" t="s">
        <v>66</v>
      </c>
      <c r="AO85" s="4">
        <v>33.595</v>
      </c>
      <c r="AP85" s="30" t="s">
        <v>92</v>
      </c>
      <c r="AS85" s="4">
        <v>2018.7</v>
      </c>
      <c r="AV85" s="4">
        <v>81.2375</v>
      </c>
      <c r="AW85" s="4">
        <v>18.7625</v>
      </c>
      <c r="AX85" s="58">
        <v>4</v>
      </c>
      <c r="AY85">
        <v>4.32395978697978</v>
      </c>
      <c r="AZ85" s="21">
        <v>2.55882955055767</v>
      </c>
      <c r="BA85" s="21">
        <v>3.37731797457175</v>
      </c>
      <c r="BB85">
        <v>9.0730770894942</v>
      </c>
      <c r="BC85" s="21">
        <v>5.38762350581533</v>
      </c>
      <c r="BD85" s="21">
        <v>7.24631818828229</v>
      </c>
      <c r="BE85">
        <v>5.37712413668577</v>
      </c>
      <c r="BF85" s="21">
        <v>3.48087310479823</v>
      </c>
      <c r="BG85" s="21">
        <v>4.33975286768067</v>
      </c>
    </row>
    <row r="86" spans="1:59">
      <c r="A86" s="29" t="s">
        <v>173</v>
      </c>
      <c r="B86" s="4" t="s">
        <v>205</v>
      </c>
      <c r="C86" s="4" t="s">
        <v>206</v>
      </c>
      <c r="D86" s="4" t="s">
        <v>207</v>
      </c>
      <c r="E86" s="4">
        <v>43.083</v>
      </c>
      <c r="F86" s="4">
        <v>0</v>
      </c>
      <c r="G86" s="4">
        <v>56.917</v>
      </c>
      <c r="H86" s="4">
        <f t="shared" si="8"/>
        <v>0</v>
      </c>
      <c r="I86" s="4" t="s">
        <v>72</v>
      </c>
      <c r="J86" s="4" t="s">
        <v>176</v>
      </c>
      <c r="L86" s="4">
        <v>28.5425</v>
      </c>
      <c r="M86" s="4">
        <v>14.3725</v>
      </c>
      <c r="N86" s="4">
        <v>13.7652</v>
      </c>
      <c r="O86" s="4">
        <v>0</v>
      </c>
      <c r="P86" s="4">
        <v>0</v>
      </c>
      <c r="Q86" s="4">
        <v>14.3724</v>
      </c>
      <c r="R86" s="4">
        <v>28.9474</v>
      </c>
      <c r="S86" s="4">
        <f t="shared" si="12"/>
        <v>0</v>
      </c>
      <c r="U86" s="4">
        <v>15.93</v>
      </c>
      <c r="V86" s="4">
        <v>23.89</v>
      </c>
      <c r="W86" s="4">
        <v>8.85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f t="shared" si="11"/>
        <v>51.33</v>
      </c>
      <c r="AG86" s="43" t="s">
        <v>242</v>
      </c>
      <c r="AI86" s="42" t="s">
        <v>243</v>
      </c>
      <c r="AJ86" s="6" t="s">
        <v>66</v>
      </c>
      <c r="AO86" s="4">
        <v>33.595</v>
      </c>
      <c r="AP86" s="30" t="s">
        <v>92</v>
      </c>
      <c r="AS86" s="4">
        <v>2018.7</v>
      </c>
      <c r="AV86" s="4">
        <v>56.487</v>
      </c>
      <c r="AW86" s="4">
        <v>43.513</v>
      </c>
      <c r="AX86" s="58">
        <v>4</v>
      </c>
      <c r="AY86">
        <v>4.32395978697978</v>
      </c>
      <c r="AZ86" s="21">
        <v>2.55882955055767</v>
      </c>
      <c r="BA86" s="21">
        <v>3.37731797457175</v>
      </c>
      <c r="BB86">
        <v>9.0730770894942</v>
      </c>
      <c r="BC86" s="21">
        <v>5.38762350581533</v>
      </c>
      <c r="BD86" s="21">
        <v>7.24631818828229</v>
      </c>
      <c r="BE86">
        <v>5.37712413668577</v>
      </c>
      <c r="BF86" s="21">
        <v>3.48087310479823</v>
      </c>
      <c r="BG86" s="21">
        <v>4.33975286768067</v>
      </c>
    </row>
    <row r="87" spans="1:59">
      <c r="A87" s="29" t="s">
        <v>173</v>
      </c>
      <c r="B87" s="4" t="s">
        <v>208</v>
      </c>
      <c r="C87" s="4" t="s">
        <v>209</v>
      </c>
      <c r="D87" s="4" t="s">
        <v>210</v>
      </c>
      <c r="E87" s="4">
        <v>23.7154</v>
      </c>
      <c r="F87" s="4">
        <v>6.5217</v>
      </c>
      <c r="G87" s="4">
        <v>55.5336</v>
      </c>
      <c r="H87" s="4">
        <f t="shared" si="8"/>
        <v>14.2293</v>
      </c>
      <c r="I87" s="4" t="s">
        <v>72</v>
      </c>
      <c r="J87" s="4" t="s">
        <v>176</v>
      </c>
      <c r="L87" s="4">
        <v>17.4089</v>
      </c>
      <c r="M87" s="4">
        <v>0</v>
      </c>
      <c r="N87" s="4">
        <v>35.2227</v>
      </c>
      <c r="O87" s="4">
        <v>0</v>
      </c>
      <c r="P87" s="4">
        <v>14.9797</v>
      </c>
      <c r="Q87" s="4">
        <v>23.2794</v>
      </c>
      <c r="R87" s="4">
        <v>9.1093</v>
      </c>
      <c r="S87" s="4">
        <f t="shared" si="12"/>
        <v>0</v>
      </c>
      <c r="U87" s="4">
        <v>15.93</v>
      </c>
      <c r="V87" s="4">
        <v>23.89</v>
      </c>
      <c r="W87" s="4">
        <v>8.85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f t="shared" si="11"/>
        <v>51.33</v>
      </c>
      <c r="AG87" s="43" t="s">
        <v>242</v>
      </c>
      <c r="AI87" s="42" t="s">
        <v>243</v>
      </c>
      <c r="AJ87" s="6" t="s">
        <v>66</v>
      </c>
      <c r="AO87" s="4">
        <v>33.595</v>
      </c>
      <c r="AP87" s="30" t="s">
        <v>92</v>
      </c>
      <c r="AS87" s="4">
        <v>2018.7</v>
      </c>
      <c r="AV87" s="4">
        <v>64.2715</v>
      </c>
      <c r="AW87" s="4">
        <v>35.7285</v>
      </c>
      <c r="AX87" s="58">
        <v>4</v>
      </c>
      <c r="AY87">
        <v>4.32395978697978</v>
      </c>
      <c r="AZ87" s="21">
        <v>2.55882955055767</v>
      </c>
      <c r="BA87" s="21">
        <v>3.37731797457175</v>
      </c>
      <c r="BB87">
        <v>9.0730770894942</v>
      </c>
      <c r="BC87" s="21">
        <v>5.38762350581533</v>
      </c>
      <c r="BD87" s="21">
        <v>7.24631818828229</v>
      </c>
      <c r="BE87">
        <v>5.37712413668577</v>
      </c>
      <c r="BF87" s="21">
        <v>3.48087310479823</v>
      </c>
      <c r="BG87" s="21">
        <v>4.33975286768067</v>
      </c>
    </row>
    <row r="88" spans="1:59">
      <c r="A88" s="29" t="s">
        <v>173</v>
      </c>
      <c r="B88" s="4" t="s">
        <v>211</v>
      </c>
      <c r="C88" s="4" t="s">
        <v>212</v>
      </c>
      <c r="D88" s="4" t="s">
        <v>213</v>
      </c>
      <c r="E88" s="4">
        <v>53.1621</v>
      </c>
      <c r="F88" s="4">
        <v>5.9288</v>
      </c>
      <c r="G88" s="4">
        <v>23.5178</v>
      </c>
      <c r="H88" s="4">
        <f t="shared" si="8"/>
        <v>17.3913</v>
      </c>
      <c r="I88" s="4" t="s">
        <v>72</v>
      </c>
      <c r="J88" s="4" t="s">
        <v>176</v>
      </c>
      <c r="L88" s="4">
        <v>18.2186</v>
      </c>
      <c r="M88" s="4">
        <v>5.2632</v>
      </c>
      <c r="N88" s="4">
        <v>41.0931</v>
      </c>
      <c r="O88" s="4">
        <v>0</v>
      </c>
      <c r="P88" s="4">
        <v>11.1336</v>
      </c>
      <c r="Q88" s="4">
        <v>24.2915</v>
      </c>
      <c r="R88" s="4">
        <v>0</v>
      </c>
      <c r="S88" s="4">
        <f t="shared" si="12"/>
        <v>0</v>
      </c>
      <c r="U88" s="4">
        <v>15.93</v>
      </c>
      <c r="V88" s="4">
        <v>23.89</v>
      </c>
      <c r="W88" s="4">
        <v>8.85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f t="shared" si="11"/>
        <v>51.33</v>
      </c>
      <c r="AG88" s="43" t="s">
        <v>242</v>
      </c>
      <c r="AI88" s="42" t="s">
        <v>243</v>
      </c>
      <c r="AJ88" s="6" t="s">
        <v>66</v>
      </c>
      <c r="AO88" s="4">
        <v>33.595</v>
      </c>
      <c r="AP88" s="30" t="s">
        <v>92</v>
      </c>
      <c r="AS88" s="4">
        <v>2018.7</v>
      </c>
      <c r="AV88" s="4">
        <v>87.6248</v>
      </c>
      <c r="AW88" s="4">
        <v>12.3752</v>
      </c>
      <c r="AX88" s="58">
        <v>4</v>
      </c>
      <c r="AY88">
        <v>4.32395978697978</v>
      </c>
      <c r="AZ88" s="21">
        <v>2.55882955055767</v>
      </c>
      <c r="BA88" s="21">
        <v>3.37731797457175</v>
      </c>
      <c r="BB88">
        <v>9.0730770894942</v>
      </c>
      <c r="BC88" s="21">
        <v>5.38762350581533</v>
      </c>
      <c r="BD88" s="21">
        <v>7.24631818828229</v>
      </c>
      <c r="BE88">
        <v>5.37712413668577</v>
      </c>
      <c r="BF88" s="21">
        <v>3.48087310479823</v>
      </c>
      <c r="BG88" s="21">
        <v>4.33975286768067</v>
      </c>
    </row>
    <row r="89" spans="1:59">
      <c r="A89" s="57" t="s">
        <v>262</v>
      </c>
      <c r="B89" s="4" t="s">
        <v>263</v>
      </c>
      <c r="C89" s="4" t="s">
        <v>264</v>
      </c>
      <c r="D89" s="4" t="s">
        <v>265</v>
      </c>
      <c r="E89">
        <v>99.188011626111</v>
      </c>
      <c r="F89" s="4">
        <v>0</v>
      </c>
      <c r="G89" s="4">
        <v>0</v>
      </c>
      <c r="H89">
        <v>0.81198837388899</v>
      </c>
      <c r="I89" s="4" t="s">
        <v>72</v>
      </c>
      <c r="J89" s="4" t="s">
        <v>176</v>
      </c>
      <c r="L89" s="4">
        <v>15.24</v>
      </c>
      <c r="M89" s="4">
        <v>6.7</v>
      </c>
      <c r="N89" s="4">
        <v>25</v>
      </c>
      <c r="O89" s="4">
        <v>0</v>
      </c>
      <c r="P89" s="4">
        <v>12.5</v>
      </c>
      <c r="Q89" s="4">
        <v>4.8</v>
      </c>
      <c r="R89" s="4">
        <v>25.71</v>
      </c>
      <c r="S89" s="4">
        <f t="shared" si="12"/>
        <v>10.05</v>
      </c>
      <c r="U89" s="4">
        <v>45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45</v>
      </c>
      <c r="AD89" s="4">
        <v>0</v>
      </c>
      <c r="AE89" s="4">
        <v>10</v>
      </c>
      <c r="AG89" s="43" t="s">
        <v>266</v>
      </c>
      <c r="AO89" s="4">
        <v>142</v>
      </c>
      <c r="AP89" s="4" t="s">
        <v>67</v>
      </c>
      <c r="AS89" s="4">
        <v>2018.12</v>
      </c>
      <c r="AT89" s="4">
        <v>2019.4</v>
      </c>
      <c r="AV89" s="4">
        <f t="shared" ref="AV89:AV94" si="13">100-AW89</f>
        <v>70</v>
      </c>
      <c r="AW89" s="4">
        <v>30</v>
      </c>
      <c r="AX89" s="58">
        <v>4</v>
      </c>
      <c r="AY89">
        <v>1.50180317155839</v>
      </c>
      <c r="AZ89" s="21">
        <v>1.37516312672942</v>
      </c>
      <c r="BA89" s="21">
        <v>1.43708884385496</v>
      </c>
      <c r="BB89">
        <v>41.0345574362206</v>
      </c>
      <c r="BC89" s="21">
        <v>7.65204799227124</v>
      </c>
      <c r="BD89" s="21">
        <v>17.7200000802362</v>
      </c>
      <c r="BE89">
        <v>1.88057272816602</v>
      </c>
      <c r="BF89" s="21">
        <v>1.60781365415666</v>
      </c>
      <c r="BG89" s="21">
        <v>1.73885321691624</v>
      </c>
    </row>
    <row r="90" spans="1:59">
      <c r="A90" s="57" t="s">
        <v>262</v>
      </c>
      <c r="B90" s="4" t="s">
        <v>267</v>
      </c>
      <c r="C90" s="4" t="s">
        <v>268</v>
      </c>
      <c r="D90" s="4" t="s">
        <v>269</v>
      </c>
      <c r="E90" s="13">
        <v>100</v>
      </c>
      <c r="F90" s="4">
        <v>0</v>
      </c>
      <c r="G90" s="4">
        <v>0</v>
      </c>
      <c r="H90" s="4">
        <v>0</v>
      </c>
      <c r="I90" s="4" t="s">
        <v>72</v>
      </c>
      <c r="J90" s="4" t="s">
        <v>176</v>
      </c>
      <c r="L90" s="4">
        <v>15.24</v>
      </c>
      <c r="M90" s="4">
        <v>6.7</v>
      </c>
      <c r="N90" s="4">
        <v>25</v>
      </c>
      <c r="O90" s="4">
        <v>0</v>
      </c>
      <c r="P90" s="4">
        <v>12.5</v>
      </c>
      <c r="Q90" s="4">
        <v>4.8</v>
      </c>
      <c r="R90" s="4">
        <v>25.71</v>
      </c>
      <c r="S90" s="4">
        <f t="shared" si="12"/>
        <v>10.05</v>
      </c>
      <c r="U90" s="4">
        <v>22.5</v>
      </c>
      <c r="V90" s="4">
        <v>22.5</v>
      </c>
      <c r="W90" s="4">
        <v>22.5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22.5</v>
      </c>
      <c r="AD90" s="4">
        <v>0</v>
      </c>
      <c r="AE90" s="4">
        <v>10</v>
      </c>
      <c r="AG90" s="43" t="s">
        <v>266</v>
      </c>
      <c r="AO90" s="4">
        <v>41</v>
      </c>
      <c r="AP90" s="4" t="s">
        <v>67</v>
      </c>
      <c r="AS90" s="4">
        <v>2018.12</v>
      </c>
      <c r="AT90" s="4">
        <v>2019.4</v>
      </c>
      <c r="AV90" s="4">
        <f t="shared" si="13"/>
        <v>55</v>
      </c>
      <c r="AW90" s="4">
        <v>45</v>
      </c>
      <c r="AX90" s="58">
        <v>4</v>
      </c>
      <c r="AY90">
        <v>1.50180317155839</v>
      </c>
      <c r="AZ90" s="21">
        <v>1.37516312672942</v>
      </c>
      <c r="BA90" s="21">
        <v>1.43708884385496</v>
      </c>
      <c r="BB90">
        <v>41.0345574362206</v>
      </c>
      <c r="BC90" s="21">
        <v>7.65204799227124</v>
      </c>
      <c r="BD90" s="21">
        <v>17.7200000802362</v>
      </c>
      <c r="BE90">
        <v>1.88057272816602</v>
      </c>
      <c r="BF90" s="21">
        <v>1.60781365415666</v>
      </c>
      <c r="BG90" s="21">
        <v>1.73885321691624</v>
      </c>
    </row>
    <row r="91" spans="1:59">
      <c r="A91" s="57" t="s">
        <v>262</v>
      </c>
      <c r="B91" s="4" t="s">
        <v>270</v>
      </c>
      <c r="C91" s="4" t="s">
        <v>271</v>
      </c>
      <c r="D91" s="4" t="s">
        <v>272</v>
      </c>
      <c r="E91">
        <v>94.9747523242547</v>
      </c>
      <c r="F91" s="4">
        <v>0</v>
      </c>
      <c r="G91">
        <v>5.02524767574527</v>
      </c>
      <c r="H91" s="4">
        <v>0</v>
      </c>
      <c r="I91" s="4" t="s">
        <v>72</v>
      </c>
      <c r="J91" s="4" t="s">
        <v>176</v>
      </c>
      <c r="L91" s="4">
        <v>15.24</v>
      </c>
      <c r="M91" s="4">
        <v>6.7</v>
      </c>
      <c r="N91" s="4">
        <v>25</v>
      </c>
      <c r="O91" s="4">
        <v>0</v>
      </c>
      <c r="P91" s="4">
        <v>12.5</v>
      </c>
      <c r="Q91" s="4">
        <v>4.8</v>
      </c>
      <c r="R91" s="4">
        <v>25.71</v>
      </c>
      <c r="S91" s="4">
        <f t="shared" si="12"/>
        <v>10.05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90</v>
      </c>
      <c r="AD91" s="4">
        <v>0</v>
      </c>
      <c r="AE91" s="4">
        <v>10</v>
      </c>
      <c r="AG91" s="43" t="s">
        <v>266</v>
      </c>
      <c r="AO91" s="4">
        <v>17.7</v>
      </c>
      <c r="AP91" s="4" t="s">
        <v>67</v>
      </c>
      <c r="AS91" s="4">
        <v>2018.12</v>
      </c>
      <c r="AT91" s="4">
        <v>2019.4</v>
      </c>
      <c r="AV91" s="4">
        <f t="shared" si="13"/>
        <v>45</v>
      </c>
      <c r="AW91" s="4">
        <v>55</v>
      </c>
      <c r="AX91" s="58">
        <v>4</v>
      </c>
      <c r="AY91">
        <v>1.50180317155839</v>
      </c>
      <c r="AZ91" s="21">
        <v>1.37516312672942</v>
      </c>
      <c r="BA91" s="21">
        <v>1.43708884385496</v>
      </c>
      <c r="BB91">
        <v>41.0345574362206</v>
      </c>
      <c r="BC91" s="21">
        <v>7.65204799227124</v>
      </c>
      <c r="BD91" s="21">
        <v>17.7200000802362</v>
      </c>
      <c r="BE91">
        <v>1.88057272816602</v>
      </c>
      <c r="BF91" s="21">
        <v>1.60781365415666</v>
      </c>
      <c r="BG91" s="21">
        <v>1.73885321691624</v>
      </c>
    </row>
    <row r="92" spans="1:59">
      <c r="A92" s="57" t="s">
        <v>262</v>
      </c>
      <c r="B92" s="4" t="s">
        <v>273</v>
      </c>
      <c r="C92" s="4" t="s">
        <v>274</v>
      </c>
      <c r="D92" s="4" t="s">
        <v>275</v>
      </c>
      <c r="E92">
        <v>88.8178259776637</v>
      </c>
      <c r="F92" s="4">
        <v>0</v>
      </c>
      <c r="G92">
        <v>3.19495816425468</v>
      </c>
      <c r="H92">
        <v>7.98721585808166</v>
      </c>
      <c r="I92" s="4" t="s">
        <v>72</v>
      </c>
      <c r="J92" s="4" t="s">
        <v>176</v>
      </c>
      <c r="L92" s="4">
        <v>15.24</v>
      </c>
      <c r="M92" s="4">
        <v>6.7</v>
      </c>
      <c r="N92" s="4">
        <v>25</v>
      </c>
      <c r="O92" s="4">
        <v>0</v>
      </c>
      <c r="P92" s="4">
        <v>12.5</v>
      </c>
      <c r="Q92" s="4">
        <v>4.8</v>
      </c>
      <c r="R92" s="4">
        <v>25.71</v>
      </c>
      <c r="S92" s="4">
        <f t="shared" si="12"/>
        <v>10.05</v>
      </c>
      <c r="U92" s="4">
        <v>0</v>
      </c>
      <c r="V92" s="4">
        <v>0</v>
      </c>
      <c r="W92" s="4">
        <v>90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10</v>
      </c>
      <c r="AG92" s="43" t="s">
        <v>266</v>
      </c>
      <c r="AO92" s="4">
        <v>27.8</v>
      </c>
      <c r="AP92" s="4" t="s">
        <v>67</v>
      </c>
      <c r="AS92" s="4">
        <v>2018.12</v>
      </c>
      <c r="AT92" s="4">
        <v>2019.4</v>
      </c>
      <c r="AV92" s="4">
        <f t="shared" si="13"/>
        <v>70</v>
      </c>
      <c r="AW92" s="4">
        <v>30</v>
      </c>
      <c r="AX92" s="58">
        <v>4</v>
      </c>
      <c r="AY92">
        <v>1.50180317155839</v>
      </c>
      <c r="AZ92" s="21">
        <v>1.37516312672942</v>
      </c>
      <c r="BA92" s="21">
        <v>1.43708884385496</v>
      </c>
      <c r="BB92">
        <v>41.0345574362206</v>
      </c>
      <c r="BC92" s="21">
        <v>7.65204799227124</v>
      </c>
      <c r="BD92" s="21">
        <v>17.7200000802362</v>
      </c>
      <c r="BE92">
        <v>1.88057272816602</v>
      </c>
      <c r="BF92" s="21">
        <v>1.60781365415666</v>
      </c>
      <c r="BG92" s="21">
        <v>1.73885321691624</v>
      </c>
    </row>
    <row r="93" spans="1:59">
      <c r="A93" s="57" t="s">
        <v>262</v>
      </c>
      <c r="B93" s="4" t="s">
        <v>276</v>
      </c>
      <c r="C93" s="4" t="s">
        <v>277</v>
      </c>
      <c r="D93" s="4" t="s">
        <v>278</v>
      </c>
      <c r="E93">
        <v>90.9647807684165</v>
      </c>
      <c r="F93">
        <v>2.14394770044805</v>
      </c>
      <c r="G93" s="4">
        <v>0</v>
      </c>
      <c r="H93">
        <v>6.89127153113548</v>
      </c>
      <c r="I93" s="4" t="s">
        <v>72</v>
      </c>
      <c r="J93" s="4" t="s">
        <v>176</v>
      </c>
      <c r="L93" s="4">
        <v>15.24</v>
      </c>
      <c r="M93" s="4">
        <v>6.7</v>
      </c>
      <c r="N93" s="4">
        <v>25</v>
      </c>
      <c r="O93" s="4">
        <v>0</v>
      </c>
      <c r="P93" s="4">
        <v>12.5</v>
      </c>
      <c r="Q93" s="4">
        <v>4.8</v>
      </c>
      <c r="R93" s="4">
        <v>25.71</v>
      </c>
      <c r="S93" s="4">
        <f t="shared" si="12"/>
        <v>10.05</v>
      </c>
      <c r="U93" s="4">
        <v>45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45</v>
      </c>
      <c r="AD93" s="4">
        <v>0</v>
      </c>
      <c r="AE93" s="4">
        <v>10</v>
      </c>
      <c r="AG93" s="43" t="s">
        <v>266</v>
      </c>
      <c r="AO93" s="4">
        <v>58.1</v>
      </c>
      <c r="AP93" s="4" t="s">
        <v>67</v>
      </c>
      <c r="AS93" s="4">
        <v>2018.12</v>
      </c>
      <c r="AT93" s="4">
        <v>2019.4</v>
      </c>
      <c r="AV93" s="4">
        <f t="shared" si="13"/>
        <v>65</v>
      </c>
      <c r="AW93" s="4">
        <v>35</v>
      </c>
      <c r="AX93" s="58">
        <v>4</v>
      </c>
      <c r="AY93">
        <v>1.50180317155839</v>
      </c>
      <c r="AZ93" s="21">
        <v>1.37516312672942</v>
      </c>
      <c r="BA93" s="21">
        <v>1.43708884385496</v>
      </c>
      <c r="BB93">
        <v>41.0345574362206</v>
      </c>
      <c r="BC93" s="21">
        <v>7.65204799227124</v>
      </c>
      <c r="BD93" s="21">
        <v>17.7200000802362</v>
      </c>
      <c r="BE93">
        <v>1.88057272816602</v>
      </c>
      <c r="BF93" s="21">
        <v>1.60781365415666</v>
      </c>
      <c r="BG93" s="21">
        <v>1.73885321691624</v>
      </c>
    </row>
    <row r="94" spans="1:59">
      <c r="A94" s="57" t="s">
        <v>262</v>
      </c>
      <c r="B94" s="4" t="s">
        <v>279</v>
      </c>
      <c r="C94" s="4" t="s">
        <v>280</v>
      </c>
      <c r="D94" s="4" t="s">
        <v>281</v>
      </c>
      <c r="E94">
        <v>90.5263362500993</v>
      </c>
      <c r="F94">
        <v>4.21053788049091</v>
      </c>
      <c r="G94">
        <v>1.80448484459221</v>
      </c>
      <c r="H94">
        <v>3.45864102481758</v>
      </c>
      <c r="I94" s="4" t="s">
        <v>72</v>
      </c>
      <c r="J94" s="4" t="s">
        <v>176</v>
      </c>
      <c r="L94" s="4">
        <v>15.24</v>
      </c>
      <c r="M94" s="4">
        <v>6.7</v>
      </c>
      <c r="N94" s="4">
        <v>25</v>
      </c>
      <c r="O94" s="4">
        <v>0</v>
      </c>
      <c r="P94" s="4">
        <v>12.5</v>
      </c>
      <c r="Q94" s="4">
        <v>4.8</v>
      </c>
      <c r="R94" s="4">
        <v>25.71</v>
      </c>
      <c r="S94" s="4">
        <f t="shared" si="12"/>
        <v>10.05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90</v>
      </c>
      <c r="AD94" s="4">
        <v>0</v>
      </c>
      <c r="AE94" s="4">
        <v>10</v>
      </c>
      <c r="AG94" s="43" t="s">
        <v>266</v>
      </c>
      <c r="AO94" s="4">
        <v>59.1</v>
      </c>
      <c r="AP94" s="4" t="s">
        <v>67</v>
      </c>
      <c r="AS94" s="4">
        <v>2018.12</v>
      </c>
      <c r="AT94" s="4">
        <v>2019.4</v>
      </c>
      <c r="AV94" s="4">
        <f t="shared" si="13"/>
        <v>55</v>
      </c>
      <c r="AW94" s="4">
        <v>45</v>
      </c>
      <c r="AX94" s="58">
        <v>4</v>
      </c>
      <c r="AY94">
        <v>1.50180317155839</v>
      </c>
      <c r="AZ94" s="21">
        <v>1.37516312672942</v>
      </c>
      <c r="BA94" s="21">
        <v>1.43708884385496</v>
      </c>
      <c r="BB94">
        <v>41.0345574362206</v>
      </c>
      <c r="BC94" s="21">
        <v>7.65204799227124</v>
      </c>
      <c r="BD94" s="21">
        <v>17.7200000802362</v>
      </c>
      <c r="BE94">
        <v>1.88057272816602</v>
      </c>
      <c r="BF94" s="21">
        <v>1.60781365415666</v>
      </c>
      <c r="BG94" s="21">
        <v>1.73885321691624</v>
      </c>
    </row>
    <row r="95" spans="1:59">
      <c r="A95" s="29" t="s">
        <v>282</v>
      </c>
      <c r="C95" s="4" t="s">
        <v>283</v>
      </c>
      <c r="D95" s="4" t="s">
        <v>284</v>
      </c>
      <c r="E95" s="4">
        <v>0</v>
      </c>
      <c r="F95" s="4">
        <v>0</v>
      </c>
      <c r="G95" s="4">
        <v>41.7525</v>
      </c>
      <c r="H95" s="4">
        <f t="shared" ref="H95:H111" si="14">100-SUM(E95:G95)</f>
        <v>58.2475</v>
      </c>
      <c r="I95" s="4" t="s">
        <v>285</v>
      </c>
      <c r="J95" s="4" t="s">
        <v>286</v>
      </c>
      <c r="L95" s="4">
        <v>6.7542</v>
      </c>
      <c r="M95" s="4">
        <v>17.44</v>
      </c>
      <c r="N95" s="4">
        <v>58.7178</v>
      </c>
      <c r="O95" s="4">
        <v>0</v>
      </c>
      <c r="P95" s="4">
        <v>0</v>
      </c>
      <c r="Q95" s="4">
        <v>10.1315</v>
      </c>
      <c r="R95" s="4">
        <v>6.9481</v>
      </c>
      <c r="S95" s="4">
        <f t="shared" si="12"/>
        <v>0.00839999999999463</v>
      </c>
      <c r="U95" s="4">
        <v>6.9928</v>
      </c>
      <c r="V95" s="4">
        <v>93.0072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f t="shared" ref="AE95:AE111" si="15">100-SUM(U95:AD95)</f>
        <v>0</v>
      </c>
      <c r="AG95" s="43" t="s">
        <v>266</v>
      </c>
      <c r="AI95" s="42">
        <v>2</v>
      </c>
      <c r="AJ95" s="6" t="s">
        <v>66</v>
      </c>
      <c r="AO95" s="4">
        <v>6834.859</v>
      </c>
      <c r="AP95" s="4" t="s">
        <v>67</v>
      </c>
      <c r="AS95" s="4">
        <v>2018.2</v>
      </c>
      <c r="AT95" s="4">
        <v>2019.6</v>
      </c>
      <c r="AV95" s="4">
        <v>63</v>
      </c>
      <c r="AW95" s="4">
        <f t="shared" ref="AW95:AW105" si="16">100-AV95</f>
        <v>37</v>
      </c>
      <c r="AX95" s="58">
        <v>4</v>
      </c>
      <c r="AY95">
        <v>2.70286609910362</v>
      </c>
      <c r="AZ95" s="21">
        <v>2.47907381650846</v>
      </c>
      <c r="BA95" s="21">
        <v>2.58488050101594</v>
      </c>
      <c r="BB95">
        <v>8.83142957590509</v>
      </c>
      <c r="BC95" s="21">
        <v>8.21345735819134</v>
      </c>
      <c r="BD95" s="21">
        <v>8.53597291882279</v>
      </c>
      <c r="BE95">
        <v>7.71718270723928</v>
      </c>
      <c r="BF95" s="21">
        <v>3.60580787590154</v>
      </c>
      <c r="BG95" s="21">
        <v>5.24731245262641</v>
      </c>
    </row>
    <row r="96" spans="1:59">
      <c r="A96" s="29" t="s">
        <v>282</v>
      </c>
      <c r="C96" s="4" t="s">
        <v>283</v>
      </c>
      <c r="D96" s="4" t="s">
        <v>284</v>
      </c>
      <c r="E96" s="4">
        <v>0</v>
      </c>
      <c r="F96" s="4">
        <v>0</v>
      </c>
      <c r="G96" s="4">
        <v>23.8137</v>
      </c>
      <c r="H96" s="4">
        <f t="shared" si="14"/>
        <v>76.1863</v>
      </c>
      <c r="I96" s="4" t="s">
        <v>285</v>
      </c>
      <c r="J96" s="4" t="s">
        <v>286</v>
      </c>
      <c r="L96" s="4">
        <v>2.4391</v>
      </c>
      <c r="M96" s="4">
        <v>9.5686</v>
      </c>
      <c r="N96" s="4">
        <v>63.7903</v>
      </c>
      <c r="O96" s="4">
        <v>14.2342</v>
      </c>
      <c r="P96" s="4">
        <v>2.0637</v>
      </c>
      <c r="Q96" s="4">
        <v>3.75239999999999</v>
      </c>
      <c r="R96" s="4">
        <v>3.0261</v>
      </c>
      <c r="S96" s="4">
        <f t="shared" ref="S96:S121" si="17">100-SUM(L96:R96)</f>
        <v>1.12560000000001</v>
      </c>
      <c r="U96" s="4">
        <v>29.2119</v>
      </c>
      <c r="V96" s="4">
        <v>69.8708</v>
      </c>
      <c r="W96" s="4">
        <v>0.917299999999997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f t="shared" si="15"/>
        <v>0</v>
      </c>
      <c r="AG96" s="43" t="s">
        <v>266</v>
      </c>
      <c r="AI96" s="42">
        <v>2</v>
      </c>
      <c r="AJ96" s="6" t="s">
        <v>66</v>
      </c>
      <c r="AO96" s="4">
        <v>31019.718</v>
      </c>
      <c r="AP96" s="4" t="s">
        <v>67</v>
      </c>
      <c r="AS96" s="4">
        <v>2018.2</v>
      </c>
      <c r="AT96" s="4">
        <v>2019.6</v>
      </c>
      <c r="AV96" s="4">
        <v>79</v>
      </c>
      <c r="AW96" s="4">
        <f t="shared" si="16"/>
        <v>21</v>
      </c>
      <c r="AX96" s="58">
        <v>4</v>
      </c>
      <c r="AY96">
        <v>2.70286609910362</v>
      </c>
      <c r="AZ96" s="21">
        <v>2.47907381650846</v>
      </c>
      <c r="BA96" s="21">
        <v>2.58488050101594</v>
      </c>
      <c r="BB96">
        <v>8.83142957590509</v>
      </c>
      <c r="BC96" s="21">
        <v>8.21345735819134</v>
      </c>
      <c r="BD96" s="21">
        <v>8.53597291882279</v>
      </c>
      <c r="BE96">
        <v>7.71718270723928</v>
      </c>
      <c r="BF96" s="21">
        <v>3.60580787590154</v>
      </c>
      <c r="BG96" s="21">
        <v>5.24731245262641</v>
      </c>
    </row>
    <row r="97" spans="1:59">
      <c r="A97" s="29" t="s">
        <v>282</v>
      </c>
      <c r="C97" s="4" t="s">
        <v>283</v>
      </c>
      <c r="D97" s="4" t="s">
        <v>284</v>
      </c>
      <c r="E97" s="4">
        <v>0</v>
      </c>
      <c r="F97" s="4">
        <v>0</v>
      </c>
      <c r="G97" s="4">
        <v>22.7208</v>
      </c>
      <c r="H97" s="4">
        <f t="shared" si="14"/>
        <v>77.2792</v>
      </c>
      <c r="I97" s="4" t="s">
        <v>285</v>
      </c>
      <c r="J97" s="4" t="s">
        <v>286</v>
      </c>
      <c r="L97" s="4">
        <v>5.06559999999999</v>
      </c>
      <c r="M97" s="4">
        <v>8.63</v>
      </c>
      <c r="N97" s="4">
        <v>62.6643</v>
      </c>
      <c r="O97" s="4">
        <v>14.2156</v>
      </c>
      <c r="P97" s="4">
        <v>4.12</v>
      </c>
      <c r="Q97" s="4">
        <v>3.00190000000001</v>
      </c>
      <c r="R97" s="4">
        <v>2.29470000000001</v>
      </c>
      <c r="S97" s="4">
        <f t="shared" si="17"/>
        <v>0.00790000000000646</v>
      </c>
      <c r="U97" s="4">
        <v>30.1074</v>
      </c>
      <c r="V97" s="4">
        <v>67.5238</v>
      </c>
      <c r="W97" s="4">
        <v>1.4336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f t="shared" si="15"/>
        <v>0.935200000000009</v>
      </c>
      <c r="AG97" s="43" t="s">
        <v>266</v>
      </c>
      <c r="AI97" s="42">
        <v>2</v>
      </c>
      <c r="AJ97" s="6" t="s">
        <v>66</v>
      </c>
      <c r="AO97" s="4">
        <v>29442.4873333333</v>
      </c>
      <c r="AP97" s="4" t="s">
        <v>67</v>
      </c>
      <c r="AS97" s="4">
        <v>2018.2</v>
      </c>
      <c r="AT97" s="4">
        <v>2019.6</v>
      </c>
      <c r="AV97" s="4">
        <v>75</v>
      </c>
      <c r="AW97" s="4">
        <f t="shared" si="16"/>
        <v>25</v>
      </c>
      <c r="AX97" s="58">
        <v>4</v>
      </c>
      <c r="AY97">
        <v>2.70286609910362</v>
      </c>
      <c r="AZ97" s="21">
        <v>2.47907381650846</v>
      </c>
      <c r="BA97" s="21">
        <v>2.58488050101594</v>
      </c>
      <c r="BB97">
        <v>8.83142957590509</v>
      </c>
      <c r="BC97" s="21">
        <v>8.21345735819134</v>
      </c>
      <c r="BD97" s="21">
        <v>8.53597291882279</v>
      </c>
      <c r="BE97">
        <v>7.71718270723928</v>
      </c>
      <c r="BF97" s="21">
        <v>3.60580787590154</v>
      </c>
      <c r="BG97" s="21">
        <v>5.24731245262641</v>
      </c>
    </row>
    <row r="98" spans="1:59">
      <c r="A98" s="29" t="s">
        <v>282</v>
      </c>
      <c r="C98" s="4" t="s">
        <v>283</v>
      </c>
      <c r="D98" s="4" t="s">
        <v>284</v>
      </c>
      <c r="E98" s="4">
        <v>0</v>
      </c>
      <c r="F98" s="4">
        <v>0</v>
      </c>
      <c r="G98" s="4">
        <v>18.4021</v>
      </c>
      <c r="H98" s="4">
        <f t="shared" si="14"/>
        <v>81.5979</v>
      </c>
      <c r="I98" s="4" t="s">
        <v>285</v>
      </c>
      <c r="J98" s="4" t="s">
        <v>286</v>
      </c>
      <c r="L98" s="4">
        <v>3.56480000000001</v>
      </c>
      <c r="M98" s="4">
        <v>13</v>
      </c>
      <c r="N98" s="4">
        <v>65.1031</v>
      </c>
      <c r="O98" s="4">
        <v>10.8203</v>
      </c>
      <c r="P98" s="4">
        <v>1.501</v>
      </c>
      <c r="Q98" s="4">
        <v>2.8142</v>
      </c>
      <c r="R98" s="4">
        <v>1.75</v>
      </c>
      <c r="S98" s="4">
        <f t="shared" si="17"/>
        <v>1.44659999999999</v>
      </c>
      <c r="U98" s="4">
        <v>24.5519</v>
      </c>
      <c r="V98" s="4">
        <v>74.3157</v>
      </c>
      <c r="W98" s="4">
        <v>1.1324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f t="shared" si="15"/>
        <v>0</v>
      </c>
      <c r="AG98" s="43" t="s">
        <v>266</v>
      </c>
      <c r="AI98" s="42">
        <v>2</v>
      </c>
      <c r="AJ98" s="6" t="s">
        <v>66</v>
      </c>
      <c r="AO98" s="4">
        <v>47318.0766666667</v>
      </c>
      <c r="AP98" s="4" t="s">
        <v>67</v>
      </c>
      <c r="AS98" s="4">
        <v>2018.2</v>
      </c>
      <c r="AT98" s="4">
        <v>2019.6</v>
      </c>
      <c r="AV98" s="4">
        <v>82</v>
      </c>
      <c r="AW98" s="4">
        <f t="shared" si="16"/>
        <v>18</v>
      </c>
      <c r="AX98" s="58">
        <v>4</v>
      </c>
      <c r="AY98">
        <v>2.70286609910362</v>
      </c>
      <c r="AZ98" s="21">
        <v>2.47907381650846</v>
      </c>
      <c r="BA98" s="21">
        <v>2.58488050101594</v>
      </c>
      <c r="BB98">
        <v>8.83142957590509</v>
      </c>
      <c r="BC98" s="21">
        <v>8.21345735819134</v>
      </c>
      <c r="BD98" s="21">
        <v>8.53597291882279</v>
      </c>
      <c r="BE98">
        <v>7.71718270723928</v>
      </c>
      <c r="BF98" s="21">
        <v>3.60580787590154</v>
      </c>
      <c r="BG98" s="21">
        <v>5.24731245262641</v>
      </c>
    </row>
    <row r="99" spans="1:59">
      <c r="A99" s="29" t="s">
        <v>282</v>
      </c>
      <c r="C99" s="4" t="s">
        <v>283</v>
      </c>
      <c r="D99" s="4" t="s">
        <v>284</v>
      </c>
      <c r="E99" s="4">
        <v>0</v>
      </c>
      <c r="F99" s="4">
        <v>0</v>
      </c>
      <c r="G99" s="4">
        <v>24.1187</v>
      </c>
      <c r="H99" s="4">
        <f t="shared" si="14"/>
        <v>75.8813</v>
      </c>
      <c r="I99" s="4" t="s">
        <v>285</v>
      </c>
      <c r="J99" s="4" t="s">
        <v>286</v>
      </c>
      <c r="L99" s="4">
        <v>8.25519999999999</v>
      </c>
      <c r="M99" s="4">
        <v>9.94</v>
      </c>
      <c r="N99" s="4">
        <v>58.9117</v>
      </c>
      <c r="O99" s="4">
        <v>15.4926</v>
      </c>
      <c r="P99" s="4">
        <v>0</v>
      </c>
      <c r="Q99" s="4">
        <v>4.5026</v>
      </c>
      <c r="R99" s="4">
        <v>1.0177</v>
      </c>
      <c r="S99" s="4">
        <f t="shared" si="17"/>
        <v>1.8802</v>
      </c>
      <c r="U99" s="4">
        <v>28.3154</v>
      </c>
      <c r="V99" s="4">
        <v>69.8177</v>
      </c>
      <c r="W99" s="4">
        <v>0.896100000000004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f t="shared" si="15"/>
        <v>0.970799999999997</v>
      </c>
      <c r="AG99" s="43" t="s">
        <v>266</v>
      </c>
      <c r="AI99" s="42">
        <v>2</v>
      </c>
      <c r="AJ99" s="6" t="s">
        <v>66</v>
      </c>
      <c r="AO99" s="4">
        <v>25499.1793333333</v>
      </c>
      <c r="AP99" s="4" t="s">
        <v>67</v>
      </c>
      <c r="AS99" s="4">
        <v>2018.2</v>
      </c>
      <c r="AT99" s="4">
        <v>2019.6</v>
      </c>
      <c r="AV99" s="4">
        <v>72</v>
      </c>
      <c r="AW99" s="4">
        <f t="shared" si="16"/>
        <v>28</v>
      </c>
      <c r="AX99" s="58">
        <v>4</v>
      </c>
      <c r="AY99">
        <v>2.70286609910362</v>
      </c>
      <c r="AZ99" s="21">
        <v>2.47907381650846</v>
      </c>
      <c r="BA99" s="21">
        <v>2.58488050101594</v>
      </c>
      <c r="BB99">
        <v>8.83142957590509</v>
      </c>
      <c r="BC99" s="21">
        <v>8.21345735819134</v>
      </c>
      <c r="BD99" s="21">
        <v>8.53597291882279</v>
      </c>
      <c r="BE99">
        <v>7.71718270723928</v>
      </c>
      <c r="BF99" s="21">
        <v>3.60580787590154</v>
      </c>
      <c r="BG99" s="21">
        <v>5.24731245262641</v>
      </c>
    </row>
    <row r="100" spans="1:59">
      <c r="A100" s="29" t="s">
        <v>282</v>
      </c>
      <c r="C100" s="4" t="s">
        <v>283</v>
      </c>
      <c r="D100" s="4" t="s">
        <v>284</v>
      </c>
      <c r="E100" s="4">
        <v>0</v>
      </c>
      <c r="F100" s="4">
        <v>0</v>
      </c>
      <c r="G100" s="4">
        <v>37.3622</v>
      </c>
      <c r="H100" s="4">
        <f t="shared" si="14"/>
        <v>62.6378</v>
      </c>
      <c r="I100" s="4" t="s">
        <v>285</v>
      </c>
      <c r="J100" s="4" t="s">
        <v>286</v>
      </c>
      <c r="L100" s="4">
        <v>6.19139999999999</v>
      </c>
      <c r="M100" s="4">
        <v>18.7</v>
      </c>
      <c r="N100" s="4">
        <v>56.1876</v>
      </c>
      <c r="O100" s="4">
        <v>0</v>
      </c>
      <c r="P100" s="4">
        <v>0</v>
      </c>
      <c r="Q100" s="4">
        <v>6.1912</v>
      </c>
      <c r="R100" s="4">
        <v>6.2891</v>
      </c>
      <c r="S100" s="4">
        <f t="shared" si="17"/>
        <v>6.44070000000001</v>
      </c>
      <c r="U100" s="4">
        <v>17.7422</v>
      </c>
      <c r="V100" s="4">
        <v>58.6886</v>
      </c>
      <c r="W100" s="4">
        <v>11.6487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f t="shared" si="15"/>
        <v>11.9205</v>
      </c>
      <c r="AG100" s="43" t="s">
        <v>266</v>
      </c>
      <c r="AI100" s="42">
        <v>2</v>
      </c>
      <c r="AJ100" s="6" t="s">
        <v>66</v>
      </c>
      <c r="AO100" s="4">
        <v>3680.30513333333</v>
      </c>
      <c r="AP100" s="4" t="s">
        <v>67</v>
      </c>
      <c r="AS100" s="4">
        <v>2018.2</v>
      </c>
      <c r="AT100" s="4">
        <v>2019.6</v>
      </c>
      <c r="AV100" s="4">
        <v>88</v>
      </c>
      <c r="AW100" s="4">
        <f t="shared" si="16"/>
        <v>12</v>
      </c>
      <c r="AX100" s="58">
        <v>4</v>
      </c>
      <c r="AY100">
        <v>2.70286609910362</v>
      </c>
      <c r="AZ100" s="21">
        <v>2.47907381650846</v>
      </c>
      <c r="BA100" s="21">
        <v>2.58488050101594</v>
      </c>
      <c r="BB100">
        <v>8.83142957590509</v>
      </c>
      <c r="BC100" s="21">
        <v>8.21345735819134</v>
      </c>
      <c r="BD100" s="21">
        <v>8.53597291882279</v>
      </c>
      <c r="BE100">
        <v>7.71718270723928</v>
      </c>
      <c r="BF100" s="21">
        <v>3.60580787590154</v>
      </c>
      <c r="BG100" s="21">
        <v>5.24731245262641</v>
      </c>
    </row>
    <row r="101" spans="1:59">
      <c r="A101" s="29" t="s">
        <v>282</v>
      </c>
      <c r="C101" s="4" t="s">
        <v>283</v>
      </c>
      <c r="D101" s="4" t="s">
        <v>284</v>
      </c>
      <c r="E101" s="4">
        <v>0</v>
      </c>
      <c r="F101" s="4">
        <v>0</v>
      </c>
      <c r="G101" s="4">
        <v>38.0613</v>
      </c>
      <c r="H101" s="4">
        <f t="shared" si="14"/>
        <v>61.9387</v>
      </c>
      <c r="I101" s="4" t="s">
        <v>285</v>
      </c>
      <c r="J101" s="4" t="s">
        <v>286</v>
      </c>
      <c r="L101" s="4">
        <v>4.12780000000001</v>
      </c>
      <c r="M101" s="4">
        <v>8.63</v>
      </c>
      <c r="N101" s="4">
        <v>64.16492</v>
      </c>
      <c r="O101" s="4">
        <v>4.19918</v>
      </c>
      <c r="P101" s="4">
        <v>3.00189999999999</v>
      </c>
      <c r="Q101" s="4">
        <v>3.0018</v>
      </c>
      <c r="R101" s="4">
        <v>3.11799999999999</v>
      </c>
      <c r="S101" s="4">
        <f t="shared" si="17"/>
        <v>9.75640000000001</v>
      </c>
      <c r="U101" s="4">
        <v>19.3548</v>
      </c>
      <c r="V101" s="4">
        <v>72.1117</v>
      </c>
      <c r="W101" s="4">
        <v>5.5556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f t="shared" si="15"/>
        <v>2.97790000000001</v>
      </c>
      <c r="AG101" s="43" t="s">
        <v>266</v>
      </c>
      <c r="AI101" s="42">
        <v>2</v>
      </c>
      <c r="AJ101" s="6" t="s">
        <v>66</v>
      </c>
      <c r="AO101" s="4">
        <v>16824.2487333333</v>
      </c>
      <c r="AP101" s="4" t="s">
        <v>67</v>
      </c>
      <c r="AS101" s="4">
        <v>2018.2</v>
      </c>
      <c r="AT101" s="4">
        <v>2019.6</v>
      </c>
      <c r="AV101" s="4">
        <v>57</v>
      </c>
      <c r="AW101" s="4">
        <f t="shared" si="16"/>
        <v>43</v>
      </c>
      <c r="AX101" s="58">
        <v>4</v>
      </c>
      <c r="AY101">
        <v>2.70286609910362</v>
      </c>
      <c r="AZ101" s="21">
        <v>2.47907381650846</v>
      </c>
      <c r="BA101" s="21">
        <v>2.58488050101594</v>
      </c>
      <c r="BB101">
        <v>8.83142957590509</v>
      </c>
      <c r="BC101" s="21">
        <v>8.21345735819134</v>
      </c>
      <c r="BD101" s="21">
        <v>8.53597291882279</v>
      </c>
      <c r="BE101">
        <v>7.71718270723928</v>
      </c>
      <c r="BF101" s="21">
        <v>3.60580787590154</v>
      </c>
      <c r="BG101" s="21">
        <v>5.24731245262641</v>
      </c>
    </row>
    <row r="102" spans="1:59">
      <c r="A102" s="29" t="s">
        <v>282</v>
      </c>
      <c r="C102" s="4" t="s">
        <v>283</v>
      </c>
      <c r="D102" s="4" t="s">
        <v>284</v>
      </c>
      <c r="E102" s="4">
        <v>0</v>
      </c>
      <c r="F102" s="4">
        <v>0</v>
      </c>
      <c r="G102" s="4">
        <v>55.6062</v>
      </c>
      <c r="H102" s="4">
        <f t="shared" si="14"/>
        <v>44.3938</v>
      </c>
      <c r="I102" s="4" t="s">
        <v>285</v>
      </c>
      <c r="J102" s="4" t="s">
        <v>286</v>
      </c>
      <c r="L102" s="4">
        <v>6.37889999999999</v>
      </c>
      <c r="M102" s="4">
        <v>18.7616</v>
      </c>
      <c r="N102" s="4">
        <v>62.28897</v>
      </c>
      <c r="O102" s="4">
        <v>6.24463</v>
      </c>
      <c r="P102" s="4">
        <v>6.3259</v>
      </c>
      <c r="Q102" s="4">
        <v>0</v>
      </c>
      <c r="R102" s="4">
        <v>0</v>
      </c>
      <c r="S102" s="4">
        <f t="shared" si="17"/>
        <v>0</v>
      </c>
      <c r="U102" s="4">
        <v>41.0391</v>
      </c>
      <c r="V102" s="4">
        <v>41.0902</v>
      </c>
      <c r="W102" s="4">
        <v>11.8281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f t="shared" si="15"/>
        <v>6.04259999999999</v>
      </c>
      <c r="AG102" s="43" t="s">
        <v>266</v>
      </c>
      <c r="AI102" s="42">
        <v>2</v>
      </c>
      <c r="AJ102" s="6" t="s">
        <v>66</v>
      </c>
      <c r="AO102" s="4">
        <v>3943.19233333333</v>
      </c>
      <c r="AP102" s="4" t="s">
        <v>67</v>
      </c>
      <c r="AS102" s="4">
        <v>2018.2</v>
      </c>
      <c r="AT102" s="4">
        <v>2019.6</v>
      </c>
      <c r="AV102" s="4">
        <v>43</v>
      </c>
      <c r="AW102" s="4">
        <f t="shared" si="16"/>
        <v>57</v>
      </c>
      <c r="AX102" s="58">
        <v>4</v>
      </c>
      <c r="AY102">
        <v>2.70286609910362</v>
      </c>
      <c r="AZ102" s="21">
        <v>2.47907381650846</v>
      </c>
      <c r="BA102" s="21">
        <v>2.58488050101594</v>
      </c>
      <c r="BB102">
        <v>8.83142957590509</v>
      </c>
      <c r="BC102" s="21">
        <v>8.21345735819134</v>
      </c>
      <c r="BD102" s="21">
        <v>8.53597291882279</v>
      </c>
      <c r="BE102">
        <v>7.71718270723928</v>
      </c>
      <c r="BF102" s="21">
        <v>3.60580787590154</v>
      </c>
      <c r="BG102" s="21">
        <v>5.24731245262641</v>
      </c>
    </row>
    <row r="103" spans="1:59">
      <c r="A103" s="29" t="s">
        <v>282</v>
      </c>
      <c r="C103" s="4" t="s">
        <v>283</v>
      </c>
      <c r="D103" s="4" t="s">
        <v>284</v>
      </c>
      <c r="E103" s="4">
        <v>0</v>
      </c>
      <c r="F103" s="4">
        <v>0</v>
      </c>
      <c r="G103" s="4">
        <v>79.6031</v>
      </c>
      <c r="H103" s="4">
        <f t="shared" si="14"/>
        <v>20.3969</v>
      </c>
      <c r="I103" s="4" t="s">
        <v>285</v>
      </c>
      <c r="J103" s="4" t="s">
        <v>286</v>
      </c>
      <c r="L103" s="4">
        <v>9.94370000000001</v>
      </c>
      <c r="M103" s="4">
        <v>0</v>
      </c>
      <c r="N103" s="4">
        <v>60.0372</v>
      </c>
      <c r="O103" s="4">
        <v>19.7349</v>
      </c>
      <c r="P103" s="4">
        <v>0</v>
      </c>
      <c r="Q103" s="4">
        <v>0</v>
      </c>
      <c r="R103" s="4">
        <v>10.2842</v>
      </c>
      <c r="S103" s="4">
        <f t="shared" si="17"/>
        <v>0</v>
      </c>
      <c r="U103" s="4">
        <v>18.2793</v>
      </c>
      <c r="V103" s="4">
        <v>36.2334</v>
      </c>
      <c r="W103" s="4">
        <v>27.0614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f t="shared" si="15"/>
        <v>18.4259</v>
      </c>
      <c r="AG103" s="43" t="s">
        <v>266</v>
      </c>
      <c r="AI103" s="42">
        <v>2</v>
      </c>
      <c r="AJ103" s="6" t="s">
        <v>66</v>
      </c>
      <c r="AO103" s="4">
        <v>2628.77946666667</v>
      </c>
      <c r="AP103" s="4" t="s">
        <v>67</v>
      </c>
      <c r="AS103" s="4">
        <v>2018.2</v>
      </c>
      <c r="AT103" s="4">
        <v>2019.6</v>
      </c>
      <c r="AV103" s="4">
        <v>24</v>
      </c>
      <c r="AW103" s="4">
        <f t="shared" si="16"/>
        <v>76</v>
      </c>
      <c r="AX103" s="58">
        <v>4</v>
      </c>
      <c r="AY103">
        <v>2.70286609910362</v>
      </c>
      <c r="AZ103" s="21">
        <v>2.47907381650846</v>
      </c>
      <c r="BA103" s="21">
        <v>2.58488050101594</v>
      </c>
      <c r="BB103">
        <v>8.83142957590509</v>
      </c>
      <c r="BC103" s="21">
        <v>8.21345735819134</v>
      </c>
      <c r="BD103" s="21">
        <v>8.53597291882279</v>
      </c>
      <c r="BE103">
        <v>7.71718270723928</v>
      </c>
      <c r="BF103" s="21">
        <v>3.60580787590154</v>
      </c>
      <c r="BG103" s="21">
        <v>5.24731245262641</v>
      </c>
    </row>
    <row r="104" spans="1:59">
      <c r="A104" s="29" t="s">
        <v>282</v>
      </c>
      <c r="C104" s="4" t="s">
        <v>283</v>
      </c>
      <c r="D104" s="4" t="s">
        <v>284</v>
      </c>
      <c r="E104" s="4">
        <v>0</v>
      </c>
      <c r="F104" s="4">
        <v>0</v>
      </c>
      <c r="G104" s="4">
        <v>83.1689</v>
      </c>
      <c r="H104" s="4">
        <f t="shared" si="14"/>
        <v>16.8311</v>
      </c>
      <c r="I104" s="4" t="s">
        <v>285</v>
      </c>
      <c r="J104" s="4" t="s">
        <v>286</v>
      </c>
      <c r="L104" s="4">
        <v>9.9438</v>
      </c>
      <c r="M104" s="4">
        <v>30.37</v>
      </c>
      <c r="N104" s="4">
        <v>19.9043</v>
      </c>
      <c r="O104" s="4">
        <v>0</v>
      </c>
      <c r="P104" s="4">
        <v>0</v>
      </c>
      <c r="Q104" s="4">
        <v>39.7749</v>
      </c>
      <c r="R104" s="4">
        <v>0</v>
      </c>
      <c r="S104" s="4">
        <f t="shared" si="17"/>
        <v>0.007000000000005</v>
      </c>
      <c r="U104" s="4">
        <v>30.8245</v>
      </c>
      <c r="V104" s="4">
        <v>38.187</v>
      </c>
      <c r="W104" s="4">
        <v>7.7058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f t="shared" si="15"/>
        <v>23.2827</v>
      </c>
      <c r="AG104" s="43" t="s">
        <v>266</v>
      </c>
      <c r="AI104" s="42">
        <v>2</v>
      </c>
      <c r="AJ104" s="6" t="s">
        <v>66</v>
      </c>
      <c r="AO104" s="4">
        <v>2891.66666666667</v>
      </c>
      <c r="AP104" s="4" t="s">
        <v>67</v>
      </c>
      <c r="AS104" s="4">
        <v>2018.2</v>
      </c>
      <c r="AT104" s="4">
        <v>2019.6</v>
      </c>
      <c r="AV104" s="4">
        <v>9</v>
      </c>
      <c r="AW104" s="4">
        <f t="shared" si="16"/>
        <v>91</v>
      </c>
      <c r="AX104" s="58">
        <v>4</v>
      </c>
      <c r="AY104">
        <v>2.70286609910362</v>
      </c>
      <c r="AZ104" s="21">
        <v>2.47907381650846</v>
      </c>
      <c r="BA104" s="21">
        <v>2.58488050101594</v>
      </c>
      <c r="BB104">
        <v>8.83142957590509</v>
      </c>
      <c r="BC104" s="21">
        <v>8.21345735819134</v>
      </c>
      <c r="BD104" s="21">
        <v>8.53597291882279</v>
      </c>
      <c r="BE104">
        <v>7.71718270723928</v>
      </c>
      <c r="BF104" s="21">
        <v>3.60580787590154</v>
      </c>
      <c r="BG104" s="21">
        <v>5.24731245262641</v>
      </c>
    </row>
    <row r="105" spans="1:59">
      <c r="A105" s="29" t="s">
        <v>282</v>
      </c>
      <c r="C105" s="4" t="s">
        <v>283</v>
      </c>
      <c r="D105" s="4" t="s">
        <v>284</v>
      </c>
      <c r="E105" s="4">
        <v>0</v>
      </c>
      <c r="F105" s="4">
        <v>0</v>
      </c>
      <c r="G105" s="4">
        <v>59.4956</v>
      </c>
      <c r="H105" s="4">
        <f t="shared" si="14"/>
        <v>40.5044</v>
      </c>
      <c r="I105" s="4" t="s">
        <v>285</v>
      </c>
      <c r="J105" s="4" t="s">
        <v>286</v>
      </c>
      <c r="L105" s="4">
        <v>0</v>
      </c>
      <c r="M105" s="4">
        <v>0</v>
      </c>
      <c r="N105" s="4">
        <v>60.0375</v>
      </c>
      <c r="O105" s="4">
        <v>19.6982</v>
      </c>
      <c r="P105" s="4">
        <v>0</v>
      </c>
      <c r="Q105" s="4">
        <v>0</v>
      </c>
      <c r="R105" s="4">
        <v>20.2643</v>
      </c>
      <c r="S105" s="4">
        <f t="shared" si="17"/>
        <v>0</v>
      </c>
      <c r="U105" s="4">
        <v>33.5125</v>
      </c>
      <c r="V105" s="4">
        <v>49.8178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f t="shared" si="15"/>
        <v>16.6697</v>
      </c>
      <c r="AG105" s="43" t="s">
        <v>266</v>
      </c>
      <c r="AI105" s="42">
        <v>2</v>
      </c>
      <c r="AJ105" s="6" t="s">
        <v>66</v>
      </c>
      <c r="AO105" s="4">
        <v>1314.39436</v>
      </c>
      <c r="AP105" s="4" t="s">
        <v>67</v>
      </c>
      <c r="AS105" s="4">
        <v>2018.2</v>
      </c>
      <c r="AT105" s="4">
        <v>2019.6</v>
      </c>
      <c r="AV105" s="4">
        <v>23</v>
      </c>
      <c r="AW105" s="4">
        <f t="shared" si="16"/>
        <v>77</v>
      </c>
      <c r="AX105" s="58">
        <v>4</v>
      </c>
      <c r="AY105">
        <v>2.70286609910362</v>
      </c>
      <c r="AZ105" s="21">
        <v>2.47907381650846</v>
      </c>
      <c r="BA105" s="21">
        <v>2.58488050101594</v>
      </c>
      <c r="BB105">
        <v>8.83142957590509</v>
      </c>
      <c r="BC105" s="21">
        <v>8.21345735819134</v>
      </c>
      <c r="BD105" s="21">
        <v>8.53597291882279</v>
      </c>
      <c r="BE105">
        <v>7.71718270723928</v>
      </c>
      <c r="BF105" s="21">
        <v>3.60580787590154</v>
      </c>
      <c r="BG105" s="21">
        <v>5.24731245262641</v>
      </c>
    </row>
    <row r="106" ht="17.5" spans="1:59">
      <c r="A106" s="29" t="s">
        <v>287</v>
      </c>
      <c r="B106" s="4" t="s">
        <v>288</v>
      </c>
      <c r="C106" s="4" t="s">
        <v>289</v>
      </c>
      <c r="D106" s="4" t="s">
        <v>290</v>
      </c>
      <c r="E106" s="4">
        <v>0</v>
      </c>
      <c r="F106" s="4">
        <v>100</v>
      </c>
      <c r="G106" s="4">
        <v>0</v>
      </c>
      <c r="H106" s="4">
        <f t="shared" si="14"/>
        <v>0</v>
      </c>
      <c r="I106" s="4" t="s">
        <v>236</v>
      </c>
      <c r="J106" s="4" t="s">
        <v>291</v>
      </c>
      <c r="K106" s="4" t="s">
        <v>292</v>
      </c>
      <c r="L106" s="4">
        <v>0</v>
      </c>
      <c r="M106" s="4">
        <v>0</v>
      </c>
      <c r="N106" s="4">
        <v>0</v>
      </c>
      <c r="O106" s="4">
        <v>52</v>
      </c>
      <c r="P106" s="4">
        <v>0</v>
      </c>
      <c r="Q106" s="4">
        <v>0</v>
      </c>
      <c r="R106" s="4">
        <v>48</v>
      </c>
      <c r="S106" s="4">
        <f t="shared" si="17"/>
        <v>0</v>
      </c>
      <c r="U106" s="4">
        <v>100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f t="shared" si="15"/>
        <v>0</v>
      </c>
      <c r="AG106" s="43" t="s">
        <v>266</v>
      </c>
      <c r="AI106" s="42">
        <v>5</v>
      </c>
      <c r="AJ106" s="6" t="s">
        <v>66</v>
      </c>
      <c r="AK106" s="4">
        <v>30.82</v>
      </c>
      <c r="AL106" s="4">
        <v>8.7</v>
      </c>
      <c r="AM106" s="4">
        <v>11.45</v>
      </c>
      <c r="AN106" s="4">
        <v>7.91</v>
      </c>
      <c r="AO106" s="4">
        <v>5.3</v>
      </c>
      <c r="AP106" s="4" t="s">
        <v>231</v>
      </c>
      <c r="AS106" s="4">
        <v>2017.6</v>
      </c>
      <c r="AT106" s="4">
        <v>2017.8</v>
      </c>
      <c r="AV106" s="4">
        <v>0</v>
      </c>
      <c r="AW106" s="4">
        <v>100</v>
      </c>
      <c r="AX106" s="58">
        <v>4</v>
      </c>
      <c r="AY106">
        <v>1.79266381635627</v>
      </c>
      <c r="AZ106" s="21">
        <v>0.89593991667409</v>
      </c>
      <c r="BA106" s="21">
        <v>1.26732753077131</v>
      </c>
      <c r="BB106">
        <v>7.5498421398254</v>
      </c>
      <c r="BC106" s="21">
        <v>7.5498421398254</v>
      </c>
      <c r="BD106" s="21">
        <v>7.5498421398254</v>
      </c>
      <c r="BE106">
        <v>1.04797259782249</v>
      </c>
      <c r="BF106" s="21">
        <v>0.899801025386891</v>
      </c>
      <c r="BG106" s="21">
        <v>0.97106478573679</v>
      </c>
    </row>
    <row r="107" ht="17.5" spans="1:59">
      <c r="A107" s="29" t="s">
        <v>287</v>
      </c>
      <c r="B107" s="4" t="s">
        <v>293</v>
      </c>
      <c r="C107" s="4" t="s">
        <v>294</v>
      </c>
      <c r="D107" s="4" t="s">
        <v>295</v>
      </c>
      <c r="E107" s="4">
        <v>80</v>
      </c>
      <c r="F107" s="4">
        <v>20</v>
      </c>
      <c r="G107" s="4">
        <v>0</v>
      </c>
      <c r="H107" s="4">
        <f t="shared" si="14"/>
        <v>0</v>
      </c>
      <c r="I107" s="4" t="s">
        <v>236</v>
      </c>
      <c r="J107" s="4" t="s">
        <v>291</v>
      </c>
      <c r="K107" s="4" t="s">
        <v>292</v>
      </c>
      <c r="L107" s="4">
        <v>0</v>
      </c>
      <c r="M107" s="4">
        <v>0</v>
      </c>
      <c r="N107" s="4">
        <v>0</v>
      </c>
      <c r="O107" s="4">
        <v>52</v>
      </c>
      <c r="P107" s="4">
        <v>0</v>
      </c>
      <c r="Q107" s="4">
        <v>0</v>
      </c>
      <c r="R107" s="4">
        <v>48</v>
      </c>
      <c r="S107" s="4">
        <f t="shared" si="17"/>
        <v>0</v>
      </c>
      <c r="U107" s="4">
        <v>50</v>
      </c>
      <c r="V107" s="4">
        <v>0</v>
      </c>
      <c r="W107" s="4">
        <v>0</v>
      </c>
      <c r="X107" s="4">
        <v>0</v>
      </c>
      <c r="Y107" s="4">
        <v>50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f t="shared" si="15"/>
        <v>0</v>
      </c>
      <c r="AG107" s="43" t="s">
        <v>266</v>
      </c>
      <c r="AI107" s="42">
        <v>5</v>
      </c>
      <c r="AJ107" s="6" t="s">
        <v>66</v>
      </c>
      <c r="AK107" s="4">
        <v>30.61</v>
      </c>
      <c r="AL107" s="4">
        <v>8.51</v>
      </c>
      <c r="AM107" s="4">
        <v>9.83</v>
      </c>
      <c r="AN107" s="4">
        <v>35.99</v>
      </c>
      <c r="AO107" s="4">
        <v>20.78</v>
      </c>
      <c r="AP107" s="4" t="s">
        <v>231</v>
      </c>
      <c r="AS107" s="4">
        <v>2017.6</v>
      </c>
      <c r="AT107" s="4">
        <v>2017.8</v>
      </c>
      <c r="AV107" s="4">
        <v>50</v>
      </c>
      <c r="AW107" s="4">
        <v>50</v>
      </c>
      <c r="AX107" s="58">
        <v>4</v>
      </c>
      <c r="AY107">
        <v>1.79266381635627</v>
      </c>
      <c r="AZ107" s="21">
        <v>0.89593991667409</v>
      </c>
      <c r="BA107" s="21">
        <v>1.26732753077131</v>
      </c>
      <c r="BB107">
        <v>7.5498421398254</v>
      </c>
      <c r="BC107" s="21">
        <v>7.5498421398254</v>
      </c>
      <c r="BD107" s="21">
        <v>7.5498421398254</v>
      </c>
      <c r="BE107">
        <v>1.04797259782249</v>
      </c>
      <c r="BF107" s="21">
        <v>0.899801025386891</v>
      </c>
      <c r="BG107" s="21">
        <v>0.97106478573679</v>
      </c>
    </row>
    <row r="108" ht="17.5" spans="1:59">
      <c r="A108" s="29" t="s">
        <v>287</v>
      </c>
      <c r="B108" s="4" t="s">
        <v>296</v>
      </c>
      <c r="C108" s="4" t="s">
        <v>297</v>
      </c>
      <c r="D108" s="4" t="s">
        <v>298</v>
      </c>
      <c r="E108" s="4">
        <v>90</v>
      </c>
      <c r="F108" s="4">
        <v>10</v>
      </c>
      <c r="G108" s="4">
        <v>0</v>
      </c>
      <c r="H108" s="4">
        <f t="shared" si="14"/>
        <v>0</v>
      </c>
      <c r="I108" s="4" t="s">
        <v>236</v>
      </c>
      <c r="J108" s="4" t="s">
        <v>291</v>
      </c>
      <c r="K108" s="4" t="s">
        <v>292</v>
      </c>
      <c r="L108" s="4">
        <v>0</v>
      </c>
      <c r="M108" s="4">
        <v>0</v>
      </c>
      <c r="N108" s="4">
        <v>0</v>
      </c>
      <c r="O108" s="4">
        <v>52</v>
      </c>
      <c r="P108" s="4">
        <v>0</v>
      </c>
      <c r="Q108" s="4">
        <v>0</v>
      </c>
      <c r="R108" s="4">
        <v>48</v>
      </c>
      <c r="S108" s="4">
        <f t="shared" si="17"/>
        <v>0</v>
      </c>
      <c r="U108" s="4">
        <v>0</v>
      </c>
      <c r="V108" s="4">
        <v>0</v>
      </c>
      <c r="W108" s="4">
        <v>0</v>
      </c>
      <c r="X108" s="4">
        <v>0</v>
      </c>
      <c r="Y108" s="4">
        <v>100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f t="shared" si="15"/>
        <v>0</v>
      </c>
      <c r="AG108" s="43" t="s">
        <v>266</v>
      </c>
      <c r="AI108" s="42">
        <v>5</v>
      </c>
      <c r="AJ108" s="6" t="s">
        <v>66</v>
      </c>
      <c r="AK108" s="4">
        <v>30.86</v>
      </c>
      <c r="AL108" s="4">
        <v>6.5</v>
      </c>
      <c r="AM108" s="4">
        <v>33.42</v>
      </c>
      <c r="AN108" s="4">
        <v>4.27</v>
      </c>
      <c r="AO108" s="4">
        <v>39.27</v>
      </c>
      <c r="AP108" s="4" t="s">
        <v>231</v>
      </c>
      <c r="AS108" s="4">
        <v>2017.6</v>
      </c>
      <c r="AT108" s="4">
        <v>2017.8</v>
      </c>
      <c r="AV108" s="4">
        <v>10</v>
      </c>
      <c r="AW108" s="4">
        <v>90</v>
      </c>
      <c r="AX108" s="58">
        <v>4</v>
      </c>
      <c r="AY108">
        <v>1.79266381635627</v>
      </c>
      <c r="AZ108" s="21">
        <v>0.89593991667409</v>
      </c>
      <c r="BA108" s="21">
        <v>1.26732753077131</v>
      </c>
      <c r="BB108">
        <v>7.5498421398254</v>
      </c>
      <c r="BC108" s="21">
        <v>7.5498421398254</v>
      </c>
      <c r="BD108" s="21">
        <v>7.5498421398254</v>
      </c>
      <c r="BE108">
        <v>1.04797259782249</v>
      </c>
      <c r="BF108" s="21">
        <v>0.899801025386891</v>
      </c>
      <c r="BG108" s="21">
        <v>0.97106478573679</v>
      </c>
    </row>
    <row r="109" ht="17.5" spans="1:59">
      <c r="A109" s="29" t="s">
        <v>287</v>
      </c>
      <c r="B109" s="4" t="s">
        <v>299</v>
      </c>
      <c r="C109" s="4" t="s">
        <v>300</v>
      </c>
      <c r="D109" s="4" t="s">
        <v>301</v>
      </c>
      <c r="E109" s="4">
        <v>70</v>
      </c>
      <c r="F109" s="4">
        <v>30</v>
      </c>
      <c r="G109" s="4">
        <v>0</v>
      </c>
      <c r="H109" s="4">
        <f t="shared" si="14"/>
        <v>0</v>
      </c>
      <c r="I109" s="4" t="s">
        <v>236</v>
      </c>
      <c r="J109" s="4" t="s">
        <v>291</v>
      </c>
      <c r="K109" s="4" t="s">
        <v>302</v>
      </c>
      <c r="L109" s="4">
        <v>0</v>
      </c>
      <c r="M109" s="4">
        <v>0</v>
      </c>
      <c r="N109" s="4">
        <v>0</v>
      </c>
      <c r="O109" s="4">
        <v>52</v>
      </c>
      <c r="P109" s="4">
        <v>0</v>
      </c>
      <c r="Q109" s="4">
        <v>0</v>
      </c>
      <c r="R109" s="4">
        <v>48</v>
      </c>
      <c r="S109" s="4">
        <f t="shared" si="17"/>
        <v>0</v>
      </c>
      <c r="U109" s="4">
        <v>10</v>
      </c>
      <c r="V109" s="4">
        <v>0</v>
      </c>
      <c r="W109" s="4">
        <v>0</v>
      </c>
      <c r="X109" s="4">
        <v>0</v>
      </c>
      <c r="Y109" s="4">
        <v>40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f t="shared" si="15"/>
        <v>50</v>
      </c>
      <c r="AG109" s="43" t="s">
        <v>266</v>
      </c>
      <c r="AI109" s="42">
        <v>5</v>
      </c>
      <c r="AJ109" s="6" t="s">
        <v>66</v>
      </c>
      <c r="AK109" s="4">
        <v>31.63</v>
      </c>
      <c r="AL109" s="4">
        <v>5.93</v>
      </c>
      <c r="AM109" s="4">
        <v>27.08</v>
      </c>
      <c r="AN109" s="4">
        <v>11.18</v>
      </c>
      <c r="AO109" s="4">
        <v>68.88</v>
      </c>
      <c r="AP109" s="4" t="s">
        <v>231</v>
      </c>
      <c r="AS109" s="4">
        <v>2017.6</v>
      </c>
      <c r="AT109" s="4">
        <v>2017.8</v>
      </c>
      <c r="AV109" s="4">
        <v>33</v>
      </c>
      <c r="AW109" s="4">
        <v>67</v>
      </c>
      <c r="AX109" s="58">
        <v>4</v>
      </c>
      <c r="AY109">
        <v>1.79266381635627</v>
      </c>
      <c r="AZ109" s="21">
        <v>0.89593991667409</v>
      </c>
      <c r="BA109" s="21">
        <v>1.26732753077131</v>
      </c>
      <c r="BB109">
        <v>7.5498421398254</v>
      </c>
      <c r="BC109" s="21">
        <v>7.5498421398254</v>
      </c>
      <c r="BD109" s="21">
        <v>7.5498421398254</v>
      </c>
      <c r="BE109">
        <v>1.04797259782249</v>
      </c>
      <c r="BF109" s="21">
        <v>0.899801025386891</v>
      </c>
      <c r="BG109" s="21">
        <v>0.97106478573679</v>
      </c>
    </row>
    <row r="110" ht="17.5" spans="1:59">
      <c r="A110" s="29" t="s">
        <v>287</v>
      </c>
      <c r="B110" s="4" t="s">
        <v>303</v>
      </c>
      <c r="C110" s="4" t="s">
        <v>304</v>
      </c>
      <c r="D110" s="4" t="s">
        <v>305</v>
      </c>
      <c r="E110" s="4">
        <v>100</v>
      </c>
      <c r="F110" s="4">
        <v>0</v>
      </c>
      <c r="G110" s="4">
        <v>0</v>
      </c>
      <c r="H110" s="4">
        <f t="shared" si="14"/>
        <v>0</v>
      </c>
      <c r="I110" s="4" t="s">
        <v>236</v>
      </c>
      <c r="J110" s="4" t="s">
        <v>291</v>
      </c>
      <c r="K110" s="4" t="s">
        <v>302</v>
      </c>
      <c r="L110" s="4">
        <v>0</v>
      </c>
      <c r="M110" s="4">
        <v>0</v>
      </c>
      <c r="N110" s="4">
        <v>0</v>
      </c>
      <c r="O110" s="4">
        <v>52</v>
      </c>
      <c r="P110" s="4">
        <v>0</v>
      </c>
      <c r="Q110" s="4">
        <v>0</v>
      </c>
      <c r="R110" s="4">
        <v>48</v>
      </c>
      <c r="S110" s="4">
        <f t="shared" si="17"/>
        <v>0</v>
      </c>
      <c r="U110" s="4">
        <v>50</v>
      </c>
      <c r="V110" s="4">
        <v>0</v>
      </c>
      <c r="W110" s="4">
        <v>0</v>
      </c>
      <c r="X110" s="4">
        <v>0</v>
      </c>
      <c r="Y110" s="4">
        <v>25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f t="shared" si="15"/>
        <v>25</v>
      </c>
      <c r="AG110" s="43" t="s">
        <v>266</v>
      </c>
      <c r="AI110" s="42">
        <v>5</v>
      </c>
      <c r="AJ110" s="6" t="s">
        <v>66</v>
      </c>
      <c r="AK110" s="4">
        <v>31.67</v>
      </c>
      <c r="AL110" s="4">
        <v>3.76</v>
      </c>
      <c r="AM110" s="4">
        <v>13.78</v>
      </c>
      <c r="AN110" s="4">
        <v>7.72</v>
      </c>
      <c r="AO110" s="4">
        <v>17.69</v>
      </c>
      <c r="AP110" s="4" t="s">
        <v>231</v>
      </c>
      <c r="AS110" s="4">
        <v>2017.6</v>
      </c>
      <c r="AT110" s="4">
        <v>2017.8</v>
      </c>
      <c r="AV110" s="4">
        <v>50</v>
      </c>
      <c r="AW110" s="4">
        <v>50</v>
      </c>
      <c r="AX110" s="58">
        <v>4</v>
      </c>
      <c r="AY110">
        <v>1.79266381635627</v>
      </c>
      <c r="AZ110" s="21">
        <v>0.89593991667409</v>
      </c>
      <c r="BA110" s="21">
        <v>1.26732753077131</v>
      </c>
      <c r="BB110">
        <v>7.5498421398254</v>
      </c>
      <c r="BC110" s="21">
        <v>7.5498421398254</v>
      </c>
      <c r="BD110" s="21">
        <v>7.5498421398254</v>
      </c>
      <c r="BE110">
        <v>1.04797259782249</v>
      </c>
      <c r="BF110" s="21">
        <v>0.899801025386891</v>
      </c>
      <c r="BG110" s="21">
        <v>0.97106478573679</v>
      </c>
    </row>
    <row r="111" ht="17.5" spans="1:59">
      <c r="A111" s="29" t="s">
        <v>287</v>
      </c>
      <c r="B111" s="4" t="s">
        <v>306</v>
      </c>
      <c r="C111" s="4" t="s">
        <v>307</v>
      </c>
      <c r="D111" s="4" t="s">
        <v>308</v>
      </c>
      <c r="E111" s="4">
        <v>50</v>
      </c>
      <c r="F111" s="4">
        <v>50</v>
      </c>
      <c r="G111" s="4">
        <v>0</v>
      </c>
      <c r="H111" s="4">
        <f t="shared" si="14"/>
        <v>0</v>
      </c>
      <c r="I111" s="4" t="s">
        <v>236</v>
      </c>
      <c r="J111" s="4" t="s">
        <v>291</v>
      </c>
      <c r="K111" s="4" t="s">
        <v>302</v>
      </c>
      <c r="L111" s="4">
        <v>0</v>
      </c>
      <c r="M111" s="4">
        <v>0</v>
      </c>
      <c r="N111" s="4">
        <v>0</v>
      </c>
      <c r="O111" s="4">
        <v>52</v>
      </c>
      <c r="P111" s="4">
        <v>0</v>
      </c>
      <c r="Q111" s="4">
        <v>0</v>
      </c>
      <c r="R111" s="4">
        <v>48</v>
      </c>
      <c r="S111" s="4">
        <f t="shared" si="17"/>
        <v>0</v>
      </c>
      <c r="U111" s="4">
        <v>100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f t="shared" si="15"/>
        <v>0</v>
      </c>
      <c r="AG111" s="43" t="s">
        <v>266</v>
      </c>
      <c r="AI111" s="42">
        <v>5</v>
      </c>
      <c r="AJ111" s="6" t="s">
        <v>66</v>
      </c>
      <c r="AK111" s="4">
        <v>31.72</v>
      </c>
      <c r="AL111" s="4">
        <v>0.55</v>
      </c>
      <c r="AM111" s="4">
        <v>1.04</v>
      </c>
      <c r="AN111" s="4">
        <v>7.44</v>
      </c>
      <c r="AO111" s="4">
        <v>8.33</v>
      </c>
      <c r="AP111" s="4" t="s">
        <v>231</v>
      </c>
      <c r="AS111" s="4">
        <v>2017.6</v>
      </c>
      <c r="AT111" s="4">
        <v>2017.8</v>
      </c>
      <c r="AV111" s="4">
        <v>100</v>
      </c>
      <c r="AW111" s="4">
        <v>0</v>
      </c>
      <c r="AX111" s="58">
        <v>4</v>
      </c>
      <c r="AY111">
        <v>1.79266381635627</v>
      </c>
      <c r="AZ111" s="21">
        <v>0.89593991667409</v>
      </c>
      <c r="BA111" s="21">
        <v>1.26732753077131</v>
      </c>
      <c r="BB111">
        <v>7.5498421398254</v>
      </c>
      <c r="BC111" s="21">
        <v>7.5498421398254</v>
      </c>
      <c r="BD111" s="21">
        <v>7.5498421398254</v>
      </c>
      <c r="BE111">
        <v>1.04797259782249</v>
      </c>
      <c r="BF111" s="21">
        <v>0.899801025386891</v>
      </c>
      <c r="BG111" s="21">
        <v>0.97106478573679</v>
      </c>
    </row>
    <row r="112" spans="1:59">
      <c r="A112" s="29" t="s">
        <v>309</v>
      </c>
      <c r="B112" s="4" t="s">
        <v>310</v>
      </c>
      <c r="C112" s="4" t="s">
        <v>311</v>
      </c>
      <c r="D112" s="4" t="s">
        <v>312</v>
      </c>
      <c r="E112" s="4">
        <v>97.0588235294118</v>
      </c>
      <c r="F112" s="4">
        <v>2.94117647058823</v>
      </c>
      <c r="G112" s="4">
        <v>0</v>
      </c>
      <c r="H112" s="4">
        <v>0</v>
      </c>
      <c r="I112" s="4" t="s">
        <v>236</v>
      </c>
      <c r="J112" s="4" t="s">
        <v>313</v>
      </c>
      <c r="L112" s="4">
        <v>2.94117647058823</v>
      </c>
      <c r="M112" s="4">
        <v>0</v>
      </c>
      <c r="N112" s="4">
        <v>0</v>
      </c>
      <c r="O112" s="4">
        <v>5.88235294117647</v>
      </c>
      <c r="P112" s="4">
        <v>8.8235294117647</v>
      </c>
      <c r="Q112" s="4">
        <v>0</v>
      </c>
      <c r="R112" s="4">
        <v>73.5294117647059</v>
      </c>
      <c r="S112" s="4">
        <f t="shared" si="17"/>
        <v>8.8235294117647</v>
      </c>
      <c r="U112" s="4">
        <v>4.54545454545455</v>
      </c>
      <c r="V112" s="4">
        <v>9.09090909090909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9.09090909090909</v>
      </c>
      <c r="AD112" s="4">
        <v>0</v>
      </c>
      <c r="AE112" s="4">
        <v>77.2727272727273</v>
      </c>
      <c r="AG112" s="43" t="s">
        <v>314</v>
      </c>
      <c r="AO112" s="4">
        <v>1.7</v>
      </c>
      <c r="AP112" s="4" t="s">
        <v>315</v>
      </c>
      <c r="AS112" s="4">
        <v>2018.1</v>
      </c>
      <c r="AT112" s="4">
        <v>2018.4</v>
      </c>
      <c r="AV112" s="4">
        <v>99</v>
      </c>
      <c r="AW112" s="4">
        <v>1</v>
      </c>
      <c r="AX112" s="59">
        <v>5</v>
      </c>
      <c r="AY112">
        <v>3.8339182183782</v>
      </c>
      <c r="AZ112" s="21">
        <v>3.8339182183782</v>
      </c>
      <c r="BA112" s="21">
        <v>3.8339182183782</v>
      </c>
      <c r="BB112">
        <v>1.39078264520459</v>
      </c>
      <c r="BC112" s="21">
        <v>1.39078264520459</v>
      </c>
      <c r="BD112" s="21">
        <v>1.39078264520459</v>
      </c>
      <c r="BE112">
        <v>2.72464632953041</v>
      </c>
      <c r="BF112" s="21">
        <v>2.72464632953041</v>
      </c>
      <c r="BG112" s="21">
        <v>2.72464632953041</v>
      </c>
    </row>
    <row r="113" spans="1:59">
      <c r="A113" s="29" t="s">
        <v>309</v>
      </c>
      <c r="B113" s="4" t="s">
        <v>316</v>
      </c>
      <c r="C113" s="4" t="s">
        <v>317</v>
      </c>
      <c r="D113" s="4" t="s">
        <v>318</v>
      </c>
      <c r="E113" s="4">
        <v>95.5357142857143</v>
      </c>
      <c r="F113" s="4">
        <v>4.46428571428571</v>
      </c>
      <c r="G113" s="4">
        <v>0</v>
      </c>
      <c r="H113" s="4">
        <v>0</v>
      </c>
      <c r="I113" s="4" t="s">
        <v>236</v>
      </c>
      <c r="J113" s="4" t="s">
        <v>313</v>
      </c>
      <c r="L113" s="4">
        <v>21.4285714285714</v>
      </c>
      <c r="M113" s="4">
        <v>28.5714285714286</v>
      </c>
      <c r="N113" s="4">
        <v>0</v>
      </c>
      <c r="O113" s="4">
        <v>17.8571428571429</v>
      </c>
      <c r="P113" s="4">
        <v>7.14285714285714</v>
      </c>
      <c r="Q113" s="4">
        <v>1.78571428571429</v>
      </c>
      <c r="R113" s="4">
        <v>14.2857142857143</v>
      </c>
      <c r="S113" s="4">
        <f t="shared" si="17"/>
        <v>8.92857142857136</v>
      </c>
      <c r="U113" s="4">
        <v>0</v>
      </c>
      <c r="V113" s="4">
        <v>16.6666666666667</v>
      </c>
      <c r="W113" s="4">
        <v>2.77777777777778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16.6666666666667</v>
      </c>
      <c r="AD113" s="4">
        <v>0</v>
      </c>
      <c r="AE113" s="4">
        <v>63.8888888888889</v>
      </c>
      <c r="AG113" s="43" t="s">
        <v>314</v>
      </c>
      <c r="AO113" s="4">
        <v>2.8</v>
      </c>
      <c r="AP113" s="4" t="s">
        <v>315</v>
      </c>
      <c r="AS113" s="4">
        <v>2018.1</v>
      </c>
      <c r="AT113" s="4">
        <v>2018.4</v>
      </c>
      <c r="AV113" s="4">
        <v>99</v>
      </c>
      <c r="AW113" s="4">
        <v>1</v>
      </c>
      <c r="AX113" s="59">
        <v>5</v>
      </c>
      <c r="AY113">
        <v>3.8339182183782</v>
      </c>
      <c r="AZ113" s="21">
        <v>3.8339182183782</v>
      </c>
      <c r="BA113" s="21">
        <v>3.8339182183782</v>
      </c>
      <c r="BB113">
        <v>1.39078264520459</v>
      </c>
      <c r="BC113" s="21">
        <v>1.39078264520459</v>
      </c>
      <c r="BD113" s="21">
        <v>1.39078264520459</v>
      </c>
      <c r="BE113">
        <v>2.72464632953041</v>
      </c>
      <c r="BF113" s="21">
        <v>2.72464632953041</v>
      </c>
      <c r="BG113" s="21">
        <v>2.72464632953041</v>
      </c>
    </row>
    <row r="114" spans="1:59">
      <c r="A114" s="29" t="s">
        <v>309</v>
      </c>
      <c r="B114" s="4" t="s">
        <v>319</v>
      </c>
      <c r="C114" s="4" t="s">
        <v>320</v>
      </c>
      <c r="D114" s="4" t="s">
        <v>321</v>
      </c>
      <c r="E114" s="4">
        <v>87.8048780487805</v>
      </c>
      <c r="F114" s="4">
        <v>12.1951219512195</v>
      </c>
      <c r="G114" s="4">
        <v>0</v>
      </c>
      <c r="H114" s="4">
        <v>0</v>
      </c>
      <c r="I114" s="4" t="s">
        <v>236</v>
      </c>
      <c r="J114" s="4" t="s">
        <v>313</v>
      </c>
      <c r="L114" s="4">
        <v>19.5121951219512</v>
      </c>
      <c r="M114" s="4">
        <v>4.8780487804878</v>
      </c>
      <c r="N114" s="4">
        <v>0</v>
      </c>
      <c r="O114" s="4">
        <v>51.219512195122</v>
      </c>
      <c r="P114" s="4">
        <v>2.4390243902439</v>
      </c>
      <c r="Q114" s="4">
        <v>2.4390243902439</v>
      </c>
      <c r="R114" s="4">
        <v>19.5121951219512</v>
      </c>
      <c r="S114" s="4">
        <f t="shared" si="17"/>
        <v>0</v>
      </c>
      <c r="U114" s="4">
        <v>0</v>
      </c>
      <c r="V114" s="4">
        <v>5.88235294117647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5.88235294117647</v>
      </c>
      <c r="AD114" s="4">
        <v>0</v>
      </c>
      <c r="AE114" s="4">
        <v>88.2352941176471</v>
      </c>
      <c r="AG114" s="43" t="s">
        <v>314</v>
      </c>
      <c r="AO114" s="4">
        <v>2.05</v>
      </c>
      <c r="AP114" s="4" t="s">
        <v>315</v>
      </c>
      <c r="AS114" s="4">
        <v>2018.1</v>
      </c>
      <c r="AT114" s="4">
        <v>2018.4</v>
      </c>
      <c r="AV114" s="4">
        <v>99</v>
      </c>
      <c r="AW114" s="4">
        <v>1</v>
      </c>
      <c r="AX114" s="59">
        <v>5</v>
      </c>
      <c r="AY114">
        <v>3.8339182183782</v>
      </c>
      <c r="AZ114" s="21">
        <v>3.8339182183782</v>
      </c>
      <c r="BA114" s="21">
        <v>3.8339182183782</v>
      </c>
      <c r="BB114">
        <v>1.39078264520459</v>
      </c>
      <c r="BC114" s="21">
        <v>1.39078264520459</v>
      </c>
      <c r="BD114" s="21">
        <v>1.39078264520459</v>
      </c>
      <c r="BE114">
        <v>2.72464632953041</v>
      </c>
      <c r="BF114" s="21">
        <v>2.72464632953041</v>
      </c>
      <c r="BG114" s="21">
        <v>2.72464632953041</v>
      </c>
    </row>
    <row r="115" spans="1:59">
      <c r="A115" s="29" t="s">
        <v>309</v>
      </c>
      <c r="B115" s="4" t="s">
        <v>322</v>
      </c>
      <c r="C115" s="4" t="s">
        <v>323</v>
      </c>
      <c r="D115" s="4" t="s">
        <v>324</v>
      </c>
      <c r="E115" s="4">
        <v>64</v>
      </c>
      <c r="F115" s="4">
        <v>32</v>
      </c>
      <c r="G115" s="4">
        <v>4</v>
      </c>
      <c r="H115" s="4">
        <v>0</v>
      </c>
      <c r="I115" s="4" t="s">
        <v>236</v>
      </c>
      <c r="J115" s="4" t="s">
        <v>313</v>
      </c>
      <c r="L115" s="4">
        <v>13.8888888888889</v>
      </c>
      <c r="M115" s="4">
        <v>0</v>
      </c>
      <c r="N115" s="4">
        <v>0</v>
      </c>
      <c r="O115" s="4">
        <v>16.6666666666667</v>
      </c>
      <c r="P115" s="4">
        <v>8.33333333333333</v>
      </c>
      <c r="Q115" s="4">
        <v>0</v>
      </c>
      <c r="R115" s="4">
        <v>61.1111111111111</v>
      </c>
      <c r="S115" s="4">
        <f t="shared" si="17"/>
        <v>0</v>
      </c>
      <c r="U115" s="4">
        <v>0</v>
      </c>
      <c r="V115" s="4">
        <v>6.89655172413793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6.89655172413793</v>
      </c>
      <c r="AD115" s="4">
        <v>0</v>
      </c>
      <c r="AE115" s="4">
        <v>86.2068965517241</v>
      </c>
      <c r="AG115" s="43" t="s">
        <v>314</v>
      </c>
      <c r="AO115" s="4">
        <f>36/21</f>
        <v>1.71428571428571</v>
      </c>
      <c r="AP115" s="4" t="s">
        <v>315</v>
      </c>
      <c r="AS115" s="4">
        <v>2018.1</v>
      </c>
      <c r="AT115" s="4">
        <v>2018.4</v>
      </c>
      <c r="AV115" s="4">
        <v>99</v>
      </c>
      <c r="AW115" s="4">
        <v>1</v>
      </c>
      <c r="AX115" s="59">
        <v>5</v>
      </c>
      <c r="AY115">
        <v>3.8339182183782</v>
      </c>
      <c r="AZ115" s="21">
        <v>3.8339182183782</v>
      </c>
      <c r="BA115" s="21">
        <v>3.8339182183782</v>
      </c>
      <c r="BB115">
        <v>1.39078264520459</v>
      </c>
      <c r="BC115" s="21">
        <v>1.39078264520459</v>
      </c>
      <c r="BD115" s="21">
        <v>1.39078264520459</v>
      </c>
      <c r="BE115">
        <v>2.72464632953041</v>
      </c>
      <c r="BF115" s="21">
        <v>2.72464632953041</v>
      </c>
      <c r="BG115" s="21">
        <v>2.72464632953041</v>
      </c>
    </row>
    <row r="116" spans="1:59">
      <c r="A116" s="29" t="s">
        <v>309</v>
      </c>
      <c r="B116" s="4" t="s">
        <v>325</v>
      </c>
      <c r="C116" s="4" t="s">
        <v>326</v>
      </c>
      <c r="D116" s="4" t="s">
        <v>327</v>
      </c>
      <c r="E116" s="4">
        <v>100</v>
      </c>
      <c r="F116" s="4">
        <v>0</v>
      </c>
      <c r="G116" s="4">
        <v>0</v>
      </c>
      <c r="H116" s="4">
        <v>0</v>
      </c>
      <c r="I116" s="4" t="s">
        <v>236</v>
      </c>
      <c r="J116" s="4" t="s">
        <v>313</v>
      </c>
      <c r="L116" s="4">
        <v>0</v>
      </c>
      <c r="M116" s="4">
        <v>16.6666666666667</v>
      </c>
      <c r="N116" s="4">
        <v>8.33333333333333</v>
      </c>
      <c r="O116" s="4">
        <v>8.33333333333333</v>
      </c>
      <c r="P116" s="4">
        <v>8.33333333333333</v>
      </c>
      <c r="Q116" s="4">
        <v>0</v>
      </c>
      <c r="R116" s="4">
        <v>50</v>
      </c>
      <c r="S116" s="4">
        <f t="shared" si="17"/>
        <v>8.33333333333331</v>
      </c>
      <c r="U116" s="4">
        <v>0</v>
      </c>
      <c r="V116" s="4">
        <v>26.3157894736842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26.3157894736842</v>
      </c>
      <c r="AD116" s="4">
        <v>0</v>
      </c>
      <c r="AE116" s="4">
        <v>47.3684210526316</v>
      </c>
      <c r="AG116" s="43" t="s">
        <v>314</v>
      </c>
      <c r="AO116" s="4">
        <f>16/23</f>
        <v>0.695652173913043</v>
      </c>
      <c r="AP116" s="4" t="s">
        <v>315</v>
      </c>
      <c r="AS116" s="4">
        <v>2018.1</v>
      </c>
      <c r="AT116" s="4">
        <v>2018.4</v>
      </c>
      <c r="AV116" s="4">
        <v>99</v>
      </c>
      <c r="AW116" s="4">
        <v>1</v>
      </c>
      <c r="AX116" s="59">
        <v>5</v>
      </c>
      <c r="AY116">
        <v>3.8339182183782</v>
      </c>
      <c r="AZ116" s="21">
        <v>3.8339182183782</v>
      </c>
      <c r="BA116" s="21">
        <v>3.8339182183782</v>
      </c>
      <c r="BB116">
        <v>1.39078264520459</v>
      </c>
      <c r="BC116" s="21">
        <v>1.39078264520459</v>
      </c>
      <c r="BD116" s="21">
        <v>1.39078264520459</v>
      </c>
      <c r="BE116">
        <v>2.72464632953041</v>
      </c>
      <c r="BF116" s="21">
        <v>2.72464632953041</v>
      </c>
      <c r="BG116" s="21">
        <v>2.72464632953041</v>
      </c>
    </row>
    <row r="117" spans="1:59">
      <c r="A117" s="29" t="s">
        <v>309</v>
      </c>
      <c r="B117" s="4" t="s">
        <v>328</v>
      </c>
      <c r="C117" s="4" t="s">
        <v>329</v>
      </c>
      <c r="D117" s="4" t="s">
        <v>330</v>
      </c>
      <c r="E117" s="4">
        <v>95.5357142857143</v>
      </c>
      <c r="F117" s="4">
        <v>4.46428571428571</v>
      </c>
      <c r="G117" s="4">
        <v>0</v>
      </c>
      <c r="H117" s="4">
        <v>0</v>
      </c>
      <c r="I117" s="4" t="s">
        <v>236</v>
      </c>
      <c r="J117" s="4" t="s">
        <v>313</v>
      </c>
      <c r="L117" s="4">
        <v>43.75</v>
      </c>
      <c r="M117" s="4">
        <v>0</v>
      </c>
      <c r="N117" s="4">
        <v>0</v>
      </c>
      <c r="O117" s="4">
        <v>6.25</v>
      </c>
      <c r="P117" s="4">
        <v>12.5</v>
      </c>
      <c r="Q117" s="4">
        <v>12.5</v>
      </c>
      <c r="R117" s="4">
        <v>18.75</v>
      </c>
      <c r="S117" s="4">
        <f t="shared" si="17"/>
        <v>6.25</v>
      </c>
      <c r="U117" s="4">
        <v>0</v>
      </c>
      <c r="V117" s="4">
        <v>35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35</v>
      </c>
      <c r="AD117" s="4">
        <v>0</v>
      </c>
      <c r="AE117" s="4">
        <v>30</v>
      </c>
      <c r="AG117" s="43" t="s">
        <v>314</v>
      </c>
      <c r="AO117" s="4">
        <f>16/21</f>
        <v>0.761904761904762</v>
      </c>
      <c r="AP117" s="4" t="s">
        <v>315</v>
      </c>
      <c r="AS117" s="4">
        <v>2018.1</v>
      </c>
      <c r="AT117" s="4">
        <v>2018.4</v>
      </c>
      <c r="AV117" s="4">
        <v>99</v>
      </c>
      <c r="AW117" s="4">
        <v>1</v>
      </c>
      <c r="AX117" s="59">
        <v>5</v>
      </c>
      <c r="AY117">
        <v>3.8339182183782</v>
      </c>
      <c r="AZ117" s="21">
        <v>3.8339182183782</v>
      </c>
      <c r="BA117" s="21">
        <v>3.8339182183782</v>
      </c>
      <c r="BB117">
        <v>1.39078264520459</v>
      </c>
      <c r="BC117" s="21">
        <v>1.39078264520459</v>
      </c>
      <c r="BD117" s="21">
        <v>1.39078264520459</v>
      </c>
      <c r="BE117">
        <v>2.72464632953041</v>
      </c>
      <c r="BF117" s="21">
        <v>2.72464632953041</v>
      </c>
      <c r="BG117" s="21">
        <v>2.72464632953041</v>
      </c>
    </row>
    <row r="118" spans="1:59">
      <c r="A118" s="29" t="s">
        <v>309</v>
      </c>
      <c r="B118" s="4" t="s">
        <v>331</v>
      </c>
      <c r="C118" s="4" t="s">
        <v>332</v>
      </c>
      <c r="D118" s="4" t="s">
        <v>333</v>
      </c>
      <c r="E118" s="4">
        <v>100</v>
      </c>
      <c r="F118" s="4">
        <v>0</v>
      </c>
      <c r="G118" s="4">
        <v>0</v>
      </c>
      <c r="H118" s="4">
        <v>0</v>
      </c>
      <c r="I118" s="4" t="s">
        <v>236</v>
      </c>
      <c r="J118" s="4" t="s">
        <v>313</v>
      </c>
      <c r="L118" s="4">
        <v>26.6666666666667</v>
      </c>
      <c r="M118" s="4">
        <v>0</v>
      </c>
      <c r="N118" s="4">
        <v>0</v>
      </c>
      <c r="O118" s="4">
        <v>13.3333333333333</v>
      </c>
      <c r="P118" s="4">
        <v>16.6666666666667</v>
      </c>
      <c r="Q118" s="4">
        <v>0</v>
      </c>
      <c r="R118" s="4">
        <v>23.3333333333333</v>
      </c>
      <c r="S118" s="4">
        <f t="shared" si="17"/>
        <v>20</v>
      </c>
      <c r="U118" s="4">
        <v>0</v>
      </c>
      <c r="V118" s="4">
        <v>18.4210526315789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18.4210526315789</v>
      </c>
      <c r="AD118" s="4">
        <v>0</v>
      </c>
      <c r="AE118" s="4">
        <v>63.1578947368421</v>
      </c>
      <c r="AG118" s="43" t="s">
        <v>314</v>
      </c>
      <c r="AO118" s="4">
        <f>30/22</f>
        <v>1.36363636363636</v>
      </c>
      <c r="AP118" s="4" t="s">
        <v>315</v>
      </c>
      <c r="AS118" s="4">
        <v>2018.1</v>
      </c>
      <c r="AT118" s="4">
        <v>2018.4</v>
      </c>
      <c r="AV118" s="4">
        <v>99</v>
      </c>
      <c r="AW118" s="4">
        <v>1</v>
      </c>
      <c r="AX118" s="59">
        <v>5</v>
      </c>
      <c r="AY118">
        <v>3.8339182183782</v>
      </c>
      <c r="AZ118" s="21">
        <v>3.8339182183782</v>
      </c>
      <c r="BA118" s="21">
        <v>3.8339182183782</v>
      </c>
      <c r="BB118">
        <v>1.39078264520459</v>
      </c>
      <c r="BC118" s="21">
        <v>1.39078264520459</v>
      </c>
      <c r="BD118" s="21">
        <v>1.39078264520459</v>
      </c>
      <c r="BE118">
        <v>2.72464632953041</v>
      </c>
      <c r="BF118" s="21">
        <v>2.72464632953041</v>
      </c>
      <c r="BG118" s="21">
        <v>2.72464632953041</v>
      </c>
    </row>
    <row r="119" spans="1:59">
      <c r="A119" s="29" t="s">
        <v>309</v>
      </c>
      <c r="B119" s="4" t="s">
        <v>334</v>
      </c>
      <c r="C119" s="4" t="s">
        <v>335</v>
      </c>
      <c r="D119" s="4" t="s">
        <v>336</v>
      </c>
      <c r="E119" s="4">
        <v>100</v>
      </c>
      <c r="F119" s="4">
        <v>0</v>
      </c>
      <c r="G119" s="4">
        <v>0</v>
      </c>
      <c r="H119" s="4">
        <v>0</v>
      </c>
      <c r="I119" s="4" t="s">
        <v>236</v>
      </c>
      <c r="J119" s="4" t="s">
        <v>313</v>
      </c>
      <c r="L119" s="4">
        <v>0</v>
      </c>
      <c r="M119" s="4">
        <v>0</v>
      </c>
      <c r="N119" s="4">
        <v>0</v>
      </c>
      <c r="O119" s="4">
        <v>33</v>
      </c>
      <c r="P119" s="4">
        <v>0</v>
      </c>
      <c r="Q119" s="4">
        <v>0</v>
      </c>
      <c r="R119" s="4">
        <v>33</v>
      </c>
      <c r="S119" s="4">
        <f t="shared" si="17"/>
        <v>34</v>
      </c>
      <c r="U119" s="4">
        <v>0</v>
      </c>
      <c r="V119" s="4">
        <v>19.8795180722892</v>
      </c>
      <c r="W119" s="4">
        <v>1.20481927710843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19.8795180722892</v>
      </c>
      <c r="AD119" s="4">
        <v>0</v>
      </c>
      <c r="AE119" s="4">
        <v>59.0361445783133</v>
      </c>
      <c r="AG119" s="43" t="s">
        <v>314</v>
      </c>
      <c r="AO119" s="4">
        <f>34/21</f>
        <v>1.61904761904762</v>
      </c>
      <c r="AP119" s="4" t="s">
        <v>315</v>
      </c>
      <c r="AS119" s="4">
        <v>2018.1</v>
      </c>
      <c r="AT119" s="4">
        <v>2018.4</v>
      </c>
      <c r="AV119" s="4">
        <v>99</v>
      </c>
      <c r="AW119" s="4">
        <v>1</v>
      </c>
      <c r="AX119" s="59">
        <v>5</v>
      </c>
      <c r="AY119">
        <v>3.8339182183782</v>
      </c>
      <c r="AZ119" s="21">
        <v>3.8339182183782</v>
      </c>
      <c r="BA119" s="21">
        <v>3.8339182183782</v>
      </c>
      <c r="BB119">
        <v>1.39078264520459</v>
      </c>
      <c r="BC119" s="21">
        <v>1.39078264520459</v>
      </c>
      <c r="BD119" s="21">
        <v>1.39078264520459</v>
      </c>
      <c r="BE119">
        <v>2.72464632953041</v>
      </c>
      <c r="BF119" s="21">
        <v>2.72464632953041</v>
      </c>
      <c r="BG119" s="21">
        <v>2.72464632953041</v>
      </c>
    </row>
    <row r="120" spans="1:59">
      <c r="A120" s="29" t="s">
        <v>309</v>
      </c>
      <c r="B120" s="4" t="s">
        <v>337</v>
      </c>
      <c r="C120" s="4" t="s">
        <v>338</v>
      </c>
      <c r="D120" s="4" t="s">
        <v>339</v>
      </c>
      <c r="E120" s="4">
        <v>100</v>
      </c>
      <c r="F120" s="4">
        <v>0</v>
      </c>
      <c r="G120" s="4">
        <v>0</v>
      </c>
      <c r="H120" s="4">
        <v>0</v>
      </c>
      <c r="I120" s="4" t="s">
        <v>236</v>
      </c>
      <c r="J120" s="4" t="s">
        <v>313</v>
      </c>
      <c r="L120" s="4">
        <v>41.3793103448276</v>
      </c>
      <c r="M120" s="4">
        <v>0</v>
      </c>
      <c r="N120" s="4">
        <v>0</v>
      </c>
      <c r="O120" s="4">
        <v>48.2758620689655</v>
      </c>
      <c r="P120" s="4">
        <v>3.44827586206897</v>
      </c>
      <c r="Q120" s="4">
        <v>0</v>
      </c>
      <c r="R120" s="4">
        <v>3.44827586206897</v>
      </c>
      <c r="S120" s="4">
        <f t="shared" si="17"/>
        <v>3.44827586206895</v>
      </c>
      <c r="U120" s="4">
        <v>0</v>
      </c>
      <c r="V120" s="4">
        <v>19.047619047619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16.6666666666667</v>
      </c>
      <c r="AD120" s="4">
        <v>0</v>
      </c>
      <c r="AE120" s="4">
        <v>64.2857142857143</v>
      </c>
      <c r="AG120" s="43" t="s">
        <v>314</v>
      </c>
      <c r="AO120" s="4">
        <v>3</v>
      </c>
      <c r="AP120" s="4" t="s">
        <v>315</v>
      </c>
      <c r="AS120" s="4">
        <v>2018.1</v>
      </c>
      <c r="AT120" s="4">
        <v>2018.4</v>
      </c>
      <c r="AV120" s="4">
        <v>99</v>
      </c>
      <c r="AW120" s="4">
        <v>1</v>
      </c>
      <c r="AX120" s="59">
        <v>5</v>
      </c>
      <c r="AY120">
        <v>3.8339182183782</v>
      </c>
      <c r="AZ120" s="21">
        <v>3.8339182183782</v>
      </c>
      <c r="BA120" s="21">
        <v>3.8339182183782</v>
      </c>
      <c r="BB120">
        <v>1.39078264520459</v>
      </c>
      <c r="BC120" s="21">
        <v>1.39078264520459</v>
      </c>
      <c r="BD120" s="21">
        <v>1.39078264520459</v>
      </c>
      <c r="BE120">
        <v>2.72464632953041</v>
      </c>
      <c r="BF120" s="21">
        <v>2.72464632953041</v>
      </c>
      <c r="BG120" s="21">
        <v>2.72464632953041</v>
      </c>
    </row>
    <row r="121" spans="1:59">
      <c r="A121" s="29" t="s">
        <v>309</v>
      </c>
      <c r="B121" s="4" t="s">
        <v>340</v>
      </c>
      <c r="C121" s="4" t="s">
        <v>341</v>
      </c>
      <c r="D121" s="4" t="s">
        <v>342</v>
      </c>
      <c r="E121" s="4">
        <v>100</v>
      </c>
      <c r="F121" s="4">
        <v>0</v>
      </c>
      <c r="G121" s="4">
        <v>0</v>
      </c>
      <c r="H121" s="4">
        <v>0</v>
      </c>
      <c r="I121" s="4" t="s">
        <v>236</v>
      </c>
      <c r="J121" s="4" t="s">
        <v>313</v>
      </c>
      <c r="L121" s="4">
        <v>26.0869565217391</v>
      </c>
      <c r="M121" s="4">
        <v>6.52173913043478</v>
      </c>
      <c r="N121" s="4">
        <v>0</v>
      </c>
      <c r="O121" s="4">
        <v>4.34782608695652</v>
      </c>
      <c r="P121" s="4">
        <v>6.52173913043478</v>
      </c>
      <c r="Q121" s="4">
        <v>0</v>
      </c>
      <c r="R121" s="4">
        <v>43.4782608695652</v>
      </c>
      <c r="S121" s="4">
        <f t="shared" si="17"/>
        <v>13.0434782608696</v>
      </c>
      <c r="U121" s="4">
        <v>0</v>
      </c>
      <c r="V121" s="4">
        <v>22.5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22.5</v>
      </c>
      <c r="AD121" s="4">
        <v>0</v>
      </c>
      <c r="AE121" s="4">
        <v>55</v>
      </c>
      <c r="AG121" s="43" t="s">
        <v>314</v>
      </c>
      <c r="AO121" s="4">
        <v>2</v>
      </c>
      <c r="AP121" s="4" t="s">
        <v>315</v>
      </c>
      <c r="AS121" s="4">
        <v>2018.1</v>
      </c>
      <c r="AT121" s="4">
        <v>2018.4</v>
      </c>
      <c r="AV121" s="4">
        <v>99</v>
      </c>
      <c r="AW121" s="4">
        <v>1</v>
      </c>
      <c r="AX121" s="59">
        <v>5</v>
      </c>
      <c r="AY121">
        <v>3.8339182183782</v>
      </c>
      <c r="AZ121" s="21">
        <v>3.8339182183782</v>
      </c>
      <c r="BA121" s="21">
        <v>3.8339182183782</v>
      </c>
      <c r="BB121">
        <v>1.39078264520459</v>
      </c>
      <c r="BC121" s="21">
        <v>1.39078264520459</v>
      </c>
      <c r="BD121" s="21">
        <v>1.39078264520459</v>
      </c>
      <c r="BE121">
        <v>2.72464632953041</v>
      </c>
      <c r="BF121" s="21">
        <v>2.72464632953041</v>
      </c>
      <c r="BG121" s="21">
        <v>2.72464632953041</v>
      </c>
    </row>
    <row r="122" spans="1:59">
      <c r="A122" s="29" t="s">
        <v>343</v>
      </c>
      <c r="C122" s="4" t="s">
        <v>344</v>
      </c>
      <c r="D122" s="4" t="s">
        <v>345</v>
      </c>
      <c r="E122" s="4">
        <v>16</v>
      </c>
      <c r="F122" s="4">
        <v>0</v>
      </c>
      <c r="G122" s="4">
        <v>83</v>
      </c>
      <c r="H122" s="4">
        <v>1</v>
      </c>
      <c r="I122" s="4" t="s">
        <v>285</v>
      </c>
      <c r="J122" t="s">
        <v>346</v>
      </c>
      <c r="L122">
        <v>30.0268</v>
      </c>
      <c r="M122" s="4">
        <v>0</v>
      </c>
      <c r="N122" s="4">
        <v>0</v>
      </c>
      <c r="O122">
        <v>1.2064</v>
      </c>
      <c r="P122">
        <v>46.3807</v>
      </c>
      <c r="Q122">
        <v>13.2708</v>
      </c>
      <c r="R122">
        <v>10.3217</v>
      </c>
      <c r="S122" s="4">
        <v>0</v>
      </c>
      <c r="U122" s="4">
        <v>40</v>
      </c>
      <c r="V122" s="4">
        <v>60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G122" s="6" t="s">
        <v>347</v>
      </c>
      <c r="AO122" s="4">
        <v>0.8</v>
      </c>
      <c r="AP122" s="4" t="s">
        <v>315</v>
      </c>
      <c r="AS122" s="4">
        <v>2015.6</v>
      </c>
      <c r="AT122" s="4">
        <v>2015.9</v>
      </c>
      <c r="AV122" s="4">
        <v>100</v>
      </c>
      <c r="AW122" s="4">
        <v>0</v>
      </c>
      <c r="AX122" s="59">
        <v>5</v>
      </c>
      <c r="AY122">
        <v>7.1806661576614</v>
      </c>
      <c r="AZ122" s="21">
        <v>1.61212968931819</v>
      </c>
      <c r="BA122" s="21">
        <v>3.40237639038486</v>
      </c>
      <c r="BB122">
        <v>5.88731411753406</v>
      </c>
      <c r="BC122" s="21">
        <v>2.22037889825284</v>
      </c>
      <c r="BD122" s="21">
        <v>3.61553150089425</v>
      </c>
      <c r="BE122">
        <v>2.03317157191749</v>
      </c>
      <c r="BF122" s="21">
        <v>0.629450236426818</v>
      </c>
      <c r="BG122" s="21">
        <v>1.13127376290611</v>
      </c>
    </row>
    <row r="123" spans="1:59">
      <c r="A123" s="29" t="s">
        <v>343</v>
      </c>
      <c r="C123" s="4" t="s">
        <v>344</v>
      </c>
      <c r="D123" s="4" t="s">
        <v>345</v>
      </c>
      <c r="E123" s="4">
        <v>26</v>
      </c>
      <c r="F123" s="4">
        <v>0</v>
      </c>
      <c r="G123" s="4">
        <v>73</v>
      </c>
      <c r="H123" s="4">
        <v>1</v>
      </c>
      <c r="I123" s="4" t="s">
        <v>285</v>
      </c>
      <c r="J123" t="s">
        <v>346</v>
      </c>
      <c r="L123">
        <v>70.7775</v>
      </c>
      <c r="M123" s="4">
        <v>0</v>
      </c>
      <c r="N123" s="4">
        <v>0</v>
      </c>
      <c r="O123" s="4">
        <v>0</v>
      </c>
      <c r="P123">
        <v>28.0161</v>
      </c>
      <c r="Q123" s="4">
        <v>0</v>
      </c>
      <c r="R123" s="4">
        <v>0</v>
      </c>
      <c r="S123" s="4">
        <v>0</v>
      </c>
      <c r="U123" s="4">
        <v>40</v>
      </c>
      <c r="V123" s="4">
        <v>60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G123" s="6" t="s">
        <v>347</v>
      </c>
      <c r="AO123" s="4">
        <v>0.8</v>
      </c>
      <c r="AP123" s="4" t="s">
        <v>315</v>
      </c>
      <c r="AS123" s="4">
        <v>2015.6</v>
      </c>
      <c r="AT123" s="4">
        <v>2015.9</v>
      </c>
      <c r="AV123" s="4">
        <v>86</v>
      </c>
      <c r="AW123" s="4">
        <v>14</v>
      </c>
      <c r="AX123" s="59">
        <v>5</v>
      </c>
      <c r="AY123">
        <v>7.1806661576614</v>
      </c>
      <c r="AZ123" s="21">
        <v>1.61212968931819</v>
      </c>
      <c r="BA123" s="21">
        <v>3.40237639038486</v>
      </c>
      <c r="BB123">
        <v>5.88731411753406</v>
      </c>
      <c r="BC123" s="21">
        <v>2.22037889825284</v>
      </c>
      <c r="BD123" s="21">
        <v>3.61553150089425</v>
      </c>
      <c r="BE123">
        <v>2.03317157191749</v>
      </c>
      <c r="BF123" s="21">
        <v>0.629450236426818</v>
      </c>
      <c r="BG123" s="21">
        <v>1.13127376290611</v>
      </c>
    </row>
    <row r="124" spans="1:59">
      <c r="A124" s="29" t="s">
        <v>343</v>
      </c>
      <c r="C124" s="4" t="s">
        <v>344</v>
      </c>
      <c r="D124" s="4" t="s">
        <v>345</v>
      </c>
      <c r="E124" s="4">
        <v>11</v>
      </c>
      <c r="F124" s="4">
        <v>0</v>
      </c>
      <c r="G124" s="4">
        <v>88</v>
      </c>
      <c r="H124" s="4">
        <v>1</v>
      </c>
      <c r="I124" s="4" t="s">
        <v>348</v>
      </c>
      <c r="J124" s="1" t="s">
        <v>346</v>
      </c>
      <c r="L124">
        <v>44.7721</v>
      </c>
      <c r="M124" s="4">
        <v>0</v>
      </c>
      <c r="N124" s="4">
        <v>0</v>
      </c>
      <c r="O124">
        <v>1.6086</v>
      </c>
      <c r="P124">
        <v>44.504</v>
      </c>
      <c r="Q124">
        <v>9.1153</v>
      </c>
      <c r="R124" s="4">
        <v>0</v>
      </c>
      <c r="S124" s="4">
        <v>0</v>
      </c>
      <c r="U124" s="4">
        <v>16</v>
      </c>
      <c r="V124" s="4">
        <v>30</v>
      </c>
      <c r="W124" s="4">
        <v>16</v>
      </c>
      <c r="X124" s="4">
        <v>0</v>
      </c>
      <c r="Y124" s="4">
        <v>16</v>
      </c>
      <c r="Z124" s="4">
        <v>0</v>
      </c>
      <c r="AA124" s="4">
        <v>16</v>
      </c>
      <c r="AB124" s="4">
        <v>0</v>
      </c>
      <c r="AC124" s="4">
        <v>0</v>
      </c>
      <c r="AD124" s="4">
        <v>0</v>
      </c>
      <c r="AE124" s="4">
        <v>6</v>
      </c>
      <c r="AG124" s="6" t="s">
        <v>347</v>
      </c>
      <c r="AO124" s="4">
        <v>0.9</v>
      </c>
      <c r="AP124" s="4" t="s">
        <v>315</v>
      </c>
      <c r="AS124" s="4">
        <v>2015.6</v>
      </c>
      <c r="AT124" s="4">
        <v>2015.9</v>
      </c>
      <c r="AV124" s="4">
        <v>100</v>
      </c>
      <c r="AW124" s="4">
        <v>0</v>
      </c>
      <c r="AX124" s="59">
        <v>5</v>
      </c>
      <c r="AY124">
        <v>7.1806661576614</v>
      </c>
      <c r="AZ124" s="21">
        <v>1.61212968931819</v>
      </c>
      <c r="BA124" s="21">
        <v>3.40237639038486</v>
      </c>
      <c r="BB124">
        <v>5.88731411753406</v>
      </c>
      <c r="BC124" s="21">
        <v>2.22037889825284</v>
      </c>
      <c r="BD124" s="21">
        <v>3.61553150089425</v>
      </c>
      <c r="BE124">
        <v>2.03317157191749</v>
      </c>
      <c r="BF124" s="21">
        <v>0.629450236426818</v>
      </c>
      <c r="BG124" s="21">
        <v>1.13127376290611</v>
      </c>
    </row>
    <row r="125" spans="1:59">
      <c r="A125" s="29" t="s">
        <v>343</v>
      </c>
      <c r="C125" s="4" t="s">
        <v>344</v>
      </c>
      <c r="D125" s="4" t="s">
        <v>345</v>
      </c>
      <c r="E125" s="4">
        <v>20</v>
      </c>
      <c r="F125" s="4">
        <v>0</v>
      </c>
      <c r="G125" s="4">
        <v>79</v>
      </c>
      <c r="H125" s="4">
        <v>1</v>
      </c>
      <c r="I125" s="4" t="s">
        <v>348</v>
      </c>
      <c r="J125" t="s">
        <v>346</v>
      </c>
      <c r="L125">
        <v>55.496</v>
      </c>
      <c r="M125">
        <v>4.6917</v>
      </c>
      <c r="N125" s="4">
        <v>0</v>
      </c>
      <c r="O125">
        <v>4.0214</v>
      </c>
      <c r="P125">
        <v>30.0268</v>
      </c>
      <c r="Q125">
        <v>1.7427</v>
      </c>
      <c r="R125">
        <v>4.0214</v>
      </c>
      <c r="S125" s="4">
        <v>0</v>
      </c>
      <c r="U125" s="4">
        <v>12.5</v>
      </c>
      <c r="V125" s="4">
        <v>75</v>
      </c>
      <c r="W125" s="4">
        <v>0</v>
      </c>
      <c r="X125" s="4">
        <v>0</v>
      </c>
      <c r="Y125" s="4">
        <v>0</v>
      </c>
      <c r="Z125" s="4">
        <v>0</v>
      </c>
      <c r="AA125" s="4">
        <v>12.5</v>
      </c>
      <c r="AB125" s="4">
        <v>0</v>
      </c>
      <c r="AC125" s="4">
        <v>0</v>
      </c>
      <c r="AD125" s="4">
        <v>0</v>
      </c>
      <c r="AE125" s="4">
        <v>0</v>
      </c>
      <c r="AG125" s="43" t="s">
        <v>349</v>
      </c>
      <c r="AO125" s="4">
        <v>0.85</v>
      </c>
      <c r="AP125" s="4" t="s">
        <v>315</v>
      </c>
      <c r="AS125" s="4">
        <v>2015.6</v>
      </c>
      <c r="AT125" s="4">
        <v>2015.9</v>
      </c>
      <c r="AV125" s="4">
        <v>100</v>
      </c>
      <c r="AW125" s="4">
        <v>0</v>
      </c>
      <c r="AX125" s="59">
        <v>5</v>
      </c>
      <c r="AY125">
        <v>7.1806661576614</v>
      </c>
      <c r="AZ125" s="21">
        <v>1.61212968931819</v>
      </c>
      <c r="BA125" s="21">
        <v>3.40237639038486</v>
      </c>
      <c r="BB125">
        <v>5.88731411753406</v>
      </c>
      <c r="BC125" s="21">
        <v>2.22037889825284</v>
      </c>
      <c r="BD125" s="21">
        <v>3.61553150089425</v>
      </c>
      <c r="BE125">
        <v>2.03317157191749</v>
      </c>
      <c r="BF125" s="21">
        <v>0.629450236426818</v>
      </c>
      <c r="BG125" s="21">
        <v>1.13127376290611</v>
      </c>
    </row>
    <row r="126" spans="1:59">
      <c r="A126" s="29" t="s">
        <v>173</v>
      </c>
      <c r="B126" s="4" t="s">
        <v>350</v>
      </c>
      <c r="C126" s="4" t="s">
        <v>244</v>
      </c>
      <c r="D126" s="4" t="s">
        <v>245</v>
      </c>
      <c r="E126" s="4">
        <v>77.3</v>
      </c>
      <c r="F126" s="4">
        <v>9.1</v>
      </c>
      <c r="G126" s="4">
        <v>9.1</v>
      </c>
      <c r="H126" s="4">
        <f>100-SUM(E126:G126)</f>
        <v>4.50000000000001</v>
      </c>
      <c r="I126" s="4" t="s">
        <v>72</v>
      </c>
      <c r="J126" s="4" t="s">
        <v>176</v>
      </c>
      <c r="L126" s="4">
        <v>9.1</v>
      </c>
      <c r="M126" s="4">
        <v>4.5</v>
      </c>
      <c r="N126" s="4">
        <v>68.2</v>
      </c>
      <c r="O126" s="4">
        <v>9.1</v>
      </c>
      <c r="P126" s="4">
        <v>4.5</v>
      </c>
      <c r="Q126" s="4">
        <v>4.5</v>
      </c>
      <c r="R126" s="4">
        <v>0</v>
      </c>
      <c r="S126" s="4">
        <f>100-SUM(L126:R126)</f>
        <v>0.100000000000009</v>
      </c>
      <c r="U126" s="4">
        <v>7.69</v>
      </c>
      <c r="V126" s="4">
        <v>38.46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f>100-SUM(U126:AB126)</f>
        <v>53.85</v>
      </c>
      <c r="AD126" s="4">
        <v>0</v>
      </c>
      <c r="AE126" s="4">
        <f t="shared" ref="AE126:AE166" si="18">100-SUM(U126:AD126)</f>
        <v>0</v>
      </c>
      <c r="AG126" s="43" t="s">
        <v>351</v>
      </c>
      <c r="AO126" s="4">
        <f>22/70</f>
        <v>0.314285714285714</v>
      </c>
      <c r="AP126" s="4" t="s">
        <v>315</v>
      </c>
      <c r="AS126" s="4">
        <v>2018.7</v>
      </c>
      <c r="AV126" s="4">
        <v>65</v>
      </c>
      <c r="AW126" s="4">
        <v>35</v>
      </c>
      <c r="AX126" s="59">
        <v>5</v>
      </c>
      <c r="AY126">
        <v>5.84982832982827</v>
      </c>
      <c r="AZ126" s="21">
        <v>5.17618264190754</v>
      </c>
      <c r="BA126" s="21">
        <v>5.50270659394048</v>
      </c>
      <c r="BB126">
        <v>12.3311934121445</v>
      </c>
      <c r="BC126" s="21">
        <v>12.0682079219638</v>
      </c>
      <c r="BD126" s="21">
        <v>12.1989920085108</v>
      </c>
      <c r="BE126">
        <v>7.13364581092325</v>
      </c>
      <c r="BF126" s="21">
        <v>6.14637032402729</v>
      </c>
      <c r="BG126" s="21">
        <v>6.62163340229435</v>
      </c>
    </row>
    <row r="127" spans="1:59">
      <c r="A127" s="29" t="s">
        <v>352</v>
      </c>
      <c r="E127" s="4">
        <v>1.92307692307692</v>
      </c>
      <c r="F127" s="4">
        <v>5.76923076923077</v>
      </c>
      <c r="G127" s="4">
        <v>86.5384615384615</v>
      </c>
      <c r="H127" s="4">
        <v>5.76923076923077</v>
      </c>
      <c r="I127" s="4" t="s">
        <v>236</v>
      </c>
      <c r="J127" s="4" t="s">
        <v>353</v>
      </c>
      <c r="L127" s="4">
        <v>0</v>
      </c>
      <c r="M127" s="4">
        <v>11.1111111111111</v>
      </c>
      <c r="N127" s="4">
        <v>77.7777777777778</v>
      </c>
      <c r="O127" s="4">
        <v>0</v>
      </c>
      <c r="P127" s="4">
        <v>0</v>
      </c>
      <c r="Q127" s="4">
        <v>11.1111111111111</v>
      </c>
      <c r="R127" s="4">
        <v>0</v>
      </c>
      <c r="S127" s="4">
        <f>100-SUM(L127:R127)</f>
        <v>0</v>
      </c>
      <c r="U127" s="4">
        <v>27</v>
      </c>
      <c r="V127" s="4">
        <v>46</v>
      </c>
      <c r="W127" s="4">
        <v>2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4</v>
      </c>
      <c r="AD127" s="4">
        <v>0</v>
      </c>
      <c r="AE127" s="4">
        <f t="shared" si="18"/>
        <v>21</v>
      </c>
      <c r="AG127" s="43" t="s">
        <v>354</v>
      </c>
      <c r="AO127" s="4">
        <v>9</v>
      </c>
      <c r="AP127" s="4" t="s">
        <v>315</v>
      </c>
      <c r="AS127" s="4">
        <v>2016.1</v>
      </c>
      <c r="AV127" s="4">
        <v>99</v>
      </c>
      <c r="AW127" s="4">
        <v>1</v>
      </c>
      <c r="AX127" s="59">
        <v>5</v>
      </c>
      <c r="AY127">
        <v>4.23231667509137</v>
      </c>
      <c r="AZ127" s="21">
        <v>4.12922827266258</v>
      </c>
      <c r="BA127" s="21">
        <v>4.18045472091835</v>
      </c>
      <c r="BB127">
        <v>5.50704220601288</v>
      </c>
      <c r="BC127" s="21">
        <v>5.50684853899444</v>
      </c>
      <c r="BD127" s="21">
        <v>5.50694537165231</v>
      </c>
      <c r="BE127">
        <v>4.69879586567666</v>
      </c>
      <c r="BF127" s="21">
        <v>4.2946535861016</v>
      </c>
      <c r="BG127" s="21">
        <v>4.49218215513214</v>
      </c>
    </row>
    <row r="128" ht="17.5" spans="1:59">
      <c r="A128" s="29" t="s">
        <v>355</v>
      </c>
      <c r="C128" s="4" t="s">
        <v>356</v>
      </c>
      <c r="D128" s="4" t="s">
        <v>357</v>
      </c>
      <c r="E128" s="4">
        <v>84.9267</v>
      </c>
      <c r="F128" s="4">
        <v>7.22344</v>
      </c>
      <c r="G128" s="4">
        <v>7.84986</v>
      </c>
      <c r="H128" s="4">
        <f>100-E128-F128-G128</f>
        <v>0</v>
      </c>
      <c r="I128" s="4" t="s">
        <v>63</v>
      </c>
      <c r="J128" s="4" t="s">
        <v>358</v>
      </c>
      <c r="L128" s="4">
        <v>56.8849</v>
      </c>
      <c r="M128" s="4">
        <v>4.06321</v>
      </c>
      <c r="N128" s="4">
        <v>0</v>
      </c>
      <c r="O128" s="4">
        <v>22.573</v>
      </c>
      <c r="P128" s="4">
        <v>13.3183</v>
      </c>
      <c r="Q128" s="4">
        <v>3.1602</v>
      </c>
      <c r="R128" s="4">
        <v>0</v>
      </c>
      <c r="S128" s="4">
        <f>100-SUM(L128:R128)</f>
        <v>0.000390000000010104</v>
      </c>
      <c r="U128" s="4">
        <v>13.3</v>
      </c>
      <c r="V128" s="4">
        <v>0</v>
      </c>
      <c r="W128" s="4">
        <v>0</v>
      </c>
      <c r="X128" s="4">
        <v>0</v>
      </c>
      <c r="Y128" s="4">
        <v>40</v>
      </c>
      <c r="Z128" s="4">
        <v>20</v>
      </c>
      <c r="AA128" s="4">
        <v>0</v>
      </c>
      <c r="AB128" s="4">
        <v>0</v>
      </c>
      <c r="AC128" s="4">
        <v>13.3</v>
      </c>
      <c r="AD128" s="4">
        <v>0</v>
      </c>
      <c r="AE128" s="4">
        <f t="shared" si="18"/>
        <v>13.4</v>
      </c>
      <c r="AG128" s="43" t="s">
        <v>359</v>
      </c>
      <c r="AK128" s="44" t="s">
        <v>360</v>
      </c>
      <c r="AO128" s="4">
        <v>1.8</v>
      </c>
      <c r="AP128" s="4" t="s">
        <v>315</v>
      </c>
      <c r="AV128" s="4">
        <v>99</v>
      </c>
      <c r="AW128" s="4">
        <v>1</v>
      </c>
      <c r="AX128" s="59">
        <v>5</v>
      </c>
      <c r="AY128">
        <v>2.70795513120557</v>
      </c>
      <c r="AZ128" s="21">
        <v>0.750058039136192</v>
      </c>
      <c r="BA128" s="21">
        <v>1.39845269200582</v>
      </c>
      <c r="BB128">
        <v>3.45194275645972</v>
      </c>
      <c r="BC128" s="21">
        <v>1.42975006464689</v>
      </c>
      <c r="BD128" s="21">
        <v>2.28222356059212</v>
      </c>
      <c r="BE128">
        <v>2.28750033702909</v>
      </c>
      <c r="BF128" s="21">
        <v>1.43473058452083</v>
      </c>
      <c r="BG128" s="21">
        <v>1.92954775247686</v>
      </c>
    </row>
    <row r="129" ht="17.5" spans="1:59">
      <c r="A129" s="29" t="s">
        <v>355</v>
      </c>
      <c r="C129" s="4" t="s">
        <v>361</v>
      </c>
      <c r="D129" s="4" t="s">
        <v>362</v>
      </c>
      <c r="E129" s="4">
        <v>79.9226</v>
      </c>
      <c r="F129" s="4">
        <v>3.3855</v>
      </c>
      <c r="G129" s="4">
        <v>16.6919</v>
      </c>
      <c r="H129" s="4">
        <f>100-E129-F129-G129</f>
        <v>0</v>
      </c>
      <c r="I129" s="4" t="s">
        <v>63</v>
      </c>
      <c r="J129" s="4" t="s">
        <v>358</v>
      </c>
      <c r="L129" s="4">
        <v>62.8668</v>
      </c>
      <c r="M129" s="4">
        <v>5.53047</v>
      </c>
      <c r="N129" s="4">
        <v>0</v>
      </c>
      <c r="O129" s="4">
        <v>22.363</v>
      </c>
      <c r="P129" s="4">
        <v>8.2393</v>
      </c>
      <c r="Q129" s="4">
        <v>0</v>
      </c>
      <c r="R129" s="4">
        <v>0</v>
      </c>
      <c r="S129" s="4">
        <f>100-SUM(L129:R129)</f>
        <v>1.00043000000001</v>
      </c>
      <c r="U129" s="4">
        <v>0</v>
      </c>
      <c r="V129" s="4">
        <v>20</v>
      </c>
      <c r="W129" s="4">
        <v>0</v>
      </c>
      <c r="X129" s="4">
        <v>0</v>
      </c>
      <c r="Y129" s="4">
        <v>60</v>
      </c>
      <c r="Z129" s="4">
        <v>0</v>
      </c>
      <c r="AA129" s="4">
        <v>0</v>
      </c>
      <c r="AB129" s="4">
        <v>0</v>
      </c>
      <c r="AC129" s="4">
        <v>20</v>
      </c>
      <c r="AD129" s="4">
        <v>0</v>
      </c>
      <c r="AE129" s="4">
        <f t="shared" si="18"/>
        <v>0</v>
      </c>
      <c r="AG129" s="43" t="s">
        <v>359</v>
      </c>
      <c r="AK129" s="44" t="s">
        <v>360</v>
      </c>
      <c r="AO129" s="4">
        <v>1</v>
      </c>
      <c r="AP129" s="4" t="s">
        <v>315</v>
      </c>
      <c r="AV129" s="4">
        <v>65</v>
      </c>
      <c r="AW129" s="4">
        <v>35</v>
      </c>
      <c r="AX129" s="59">
        <v>5</v>
      </c>
      <c r="AY129">
        <v>2.70795513120557</v>
      </c>
      <c r="AZ129" s="21">
        <v>0.750058039136192</v>
      </c>
      <c r="BA129" s="21">
        <v>1.39845269200582</v>
      </c>
      <c r="BB129">
        <v>3.45194275645972</v>
      </c>
      <c r="BC129" s="21">
        <v>1.42975006464689</v>
      </c>
      <c r="BD129" s="21">
        <v>2.28222356059212</v>
      </c>
      <c r="BE129">
        <v>2.28750033702909</v>
      </c>
      <c r="BF129" s="21">
        <v>1.43473058452083</v>
      </c>
      <c r="BG129" s="21">
        <v>1.92954775247686</v>
      </c>
    </row>
    <row r="130" ht="17.5" spans="1:59">
      <c r="A130" s="29" t="s">
        <v>355</v>
      </c>
      <c r="C130" s="4" t="s">
        <v>363</v>
      </c>
      <c r="D130" s="4" t="s">
        <v>364</v>
      </c>
      <c r="E130" s="4">
        <v>89.707</v>
      </c>
      <c r="F130" s="4">
        <v>0</v>
      </c>
      <c r="G130" s="4">
        <v>10.293</v>
      </c>
      <c r="H130" s="4">
        <f>100-E130-F130-G130</f>
        <v>0</v>
      </c>
      <c r="I130" s="4" t="s">
        <v>63</v>
      </c>
      <c r="J130" s="4" t="s">
        <v>358</v>
      </c>
      <c r="L130" s="4">
        <v>93.34086</v>
      </c>
      <c r="M130" s="4">
        <v>3.49887</v>
      </c>
      <c r="N130" s="4">
        <v>0</v>
      </c>
      <c r="O130" s="4">
        <v>0</v>
      </c>
      <c r="P130" s="4">
        <v>0</v>
      </c>
      <c r="Q130" s="4">
        <v>3.16027</v>
      </c>
      <c r="R130" s="4">
        <v>0</v>
      </c>
      <c r="S130" s="4">
        <f>100-SUM(L130:R130)</f>
        <v>0</v>
      </c>
      <c r="U130" s="4">
        <v>27.8</v>
      </c>
      <c r="V130" s="4">
        <v>11.1</v>
      </c>
      <c r="W130" s="4">
        <v>5.6</v>
      </c>
      <c r="X130" s="4">
        <v>0</v>
      </c>
      <c r="Y130" s="4">
        <v>44.4</v>
      </c>
      <c r="Z130" s="4">
        <v>5.5</v>
      </c>
      <c r="AA130" s="4">
        <v>0</v>
      </c>
      <c r="AB130" s="4">
        <v>0</v>
      </c>
      <c r="AC130" s="4">
        <v>5.6</v>
      </c>
      <c r="AD130" s="4">
        <v>0</v>
      </c>
      <c r="AE130" s="4">
        <f t="shared" si="18"/>
        <v>0</v>
      </c>
      <c r="AG130" s="43" t="s">
        <v>359</v>
      </c>
      <c r="AK130" s="44" t="s">
        <v>360</v>
      </c>
      <c r="AO130" s="4">
        <v>2</v>
      </c>
      <c r="AP130" s="4" t="s">
        <v>315</v>
      </c>
      <c r="AV130" s="4">
        <v>99</v>
      </c>
      <c r="AW130" s="4">
        <v>1</v>
      </c>
      <c r="AX130" s="59">
        <v>5</v>
      </c>
      <c r="AY130">
        <v>2.70795513120557</v>
      </c>
      <c r="AZ130" s="21">
        <v>0.750058039136192</v>
      </c>
      <c r="BA130" s="21">
        <v>1.39845269200582</v>
      </c>
      <c r="BB130">
        <v>3.45194275645972</v>
      </c>
      <c r="BC130" s="21">
        <v>1.42975006464689</v>
      </c>
      <c r="BD130" s="21">
        <v>2.28222356059212</v>
      </c>
      <c r="BE130">
        <v>2.28750033702909</v>
      </c>
      <c r="BF130" s="21">
        <v>1.43473058452083</v>
      </c>
      <c r="BG130" s="21">
        <v>1.92954775247686</v>
      </c>
    </row>
    <row r="131" spans="1:59">
      <c r="A131" s="29" t="s">
        <v>365</v>
      </c>
      <c r="B131" s="4" t="s">
        <v>366</v>
      </c>
      <c r="C131" s="4" t="s">
        <v>367</v>
      </c>
      <c r="D131" s="4" t="s">
        <v>368</v>
      </c>
      <c r="E131" s="4">
        <v>55</v>
      </c>
      <c r="F131" s="4">
        <v>0</v>
      </c>
      <c r="G131" s="4">
        <v>26</v>
      </c>
      <c r="H131" s="4">
        <f>100-G131-F131-E131</f>
        <v>19</v>
      </c>
      <c r="I131" s="4" t="s">
        <v>72</v>
      </c>
      <c r="J131" s="4" t="s">
        <v>369</v>
      </c>
      <c r="L131" s="61">
        <v>5</v>
      </c>
      <c r="M131" s="4">
        <v>0</v>
      </c>
      <c r="N131" s="61">
        <v>60</v>
      </c>
      <c r="O131" s="4">
        <v>0</v>
      </c>
      <c r="P131" s="61">
        <v>12</v>
      </c>
      <c r="Q131" s="61">
        <v>2</v>
      </c>
      <c r="R131" s="61">
        <v>21</v>
      </c>
      <c r="S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f>1300/88</f>
        <v>14.7727272727273</v>
      </c>
      <c r="Z131" s="4">
        <v>0</v>
      </c>
      <c r="AA131" s="4">
        <v>0</v>
      </c>
      <c r="AB131" s="4">
        <v>0</v>
      </c>
      <c r="AC131" s="4">
        <f>6600/88</f>
        <v>75</v>
      </c>
      <c r="AD131" s="4">
        <v>0</v>
      </c>
      <c r="AE131" s="4">
        <f t="shared" si="18"/>
        <v>10.2272727272727</v>
      </c>
      <c r="AG131" s="43" t="s">
        <v>370</v>
      </c>
      <c r="AO131" s="4">
        <v>3.2</v>
      </c>
      <c r="AP131" s="4" t="s">
        <v>315</v>
      </c>
      <c r="AS131" s="4">
        <v>2017.9</v>
      </c>
      <c r="AT131" s="4">
        <v>2018.3</v>
      </c>
      <c r="AV131" s="4">
        <v>80</v>
      </c>
      <c r="AW131" s="4">
        <v>20</v>
      </c>
      <c r="AX131" s="59">
        <v>5</v>
      </c>
      <c r="AY131">
        <v>1.06529534079801</v>
      </c>
      <c r="AZ131" s="21">
        <v>0.963650990956326</v>
      </c>
      <c r="BA131" s="21">
        <v>1.01319934406866</v>
      </c>
      <c r="BB131">
        <v>2.09262211410571</v>
      </c>
      <c r="BC131" s="21">
        <v>2.09262211410571</v>
      </c>
      <c r="BD131" s="21">
        <v>2.09262211410571</v>
      </c>
      <c r="BE131">
        <v>2.86216008998981</v>
      </c>
      <c r="BF131" s="21">
        <v>0.865784144176443</v>
      </c>
      <c r="BG131" s="21">
        <v>1.57417051935545</v>
      </c>
    </row>
    <row r="132" spans="1:59">
      <c r="A132" s="29" t="s">
        <v>365</v>
      </c>
      <c r="B132" s="4" t="s">
        <v>371</v>
      </c>
      <c r="C132" s="4" t="s">
        <v>367</v>
      </c>
      <c r="D132" s="4" t="s">
        <v>368</v>
      </c>
      <c r="E132" s="4">
        <v>50</v>
      </c>
      <c r="F132" s="4">
        <v>0</v>
      </c>
      <c r="G132" s="4">
        <v>36</v>
      </c>
      <c r="H132" s="4">
        <f>100-G132-F132-E132</f>
        <v>14</v>
      </c>
      <c r="I132" s="4" t="s">
        <v>72</v>
      </c>
      <c r="J132" s="4" t="s">
        <v>369</v>
      </c>
      <c r="L132" s="61">
        <v>2</v>
      </c>
      <c r="M132" s="4">
        <v>0</v>
      </c>
      <c r="N132" s="61">
        <v>26</v>
      </c>
      <c r="O132" s="4">
        <v>0</v>
      </c>
      <c r="P132" s="61">
        <v>32</v>
      </c>
      <c r="Q132" s="61">
        <v>6</v>
      </c>
      <c r="R132" s="61">
        <v>34</v>
      </c>
      <c r="S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f>1300/88</f>
        <v>14.7727272727273</v>
      </c>
      <c r="Z132" s="4">
        <v>0</v>
      </c>
      <c r="AA132" s="4">
        <v>0</v>
      </c>
      <c r="AB132" s="4">
        <v>0</v>
      </c>
      <c r="AC132" s="4">
        <f>6600/88</f>
        <v>75</v>
      </c>
      <c r="AD132" s="4">
        <v>0</v>
      </c>
      <c r="AE132" s="4">
        <f t="shared" si="18"/>
        <v>10.2272727272727</v>
      </c>
      <c r="AG132" s="43" t="s">
        <v>370</v>
      </c>
      <c r="AO132" s="4" t="s">
        <v>372</v>
      </c>
      <c r="AP132" s="4" t="s">
        <v>315</v>
      </c>
      <c r="AS132" s="4">
        <v>2017.9</v>
      </c>
      <c r="AT132" s="4">
        <v>2018.3</v>
      </c>
      <c r="AV132" s="4">
        <v>66</v>
      </c>
      <c r="AW132" s="4">
        <v>34</v>
      </c>
      <c r="AX132" s="59">
        <v>5</v>
      </c>
      <c r="AY132">
        <v>1.06529534079801</v>
      </c>
      <c r="AZ132" s="21">
        <v>0.963650990956326</v>
      </c>
      <c r="BA132" s="21">
        <v>1.01319934406866</v>
      </c>
      <c r="BB132">
        <v>2.09262211410571</v>
      </c>
      <c r="BC132" s="21">
        <v>2.09262211410571</v>
      </c>
      <c r="BD132" s="21">
        <v>2.09262211410571</v>
      </c>
      <c r="BE132">
        <v>2.86216008998981</v>
      </c>
      <c r="BF132" s="21">
        <v>0.865784144176443</v>
      </c>
      <c r="BG132" s="21">
        <v>1.57417051935545</v>
      </c>
    </row>
    <row r="133" spans="1:59">
      <c r="A133" s="29" t="s">
        <v>365</v>
      </c>
      <c r="B133" s="4" t="s">
        <v>373</v>
      </c>
      <c r="C133" s="4" t="s">
        <v>367</v>
      </c>
      <c r="D133" s="4" t="s">
        <v>368</v>
      </c>
      <c r="E133" s="4">
        <v>54</v>
      </c>
      <c r="F133" s="4">
        <v>0</v>
      </c>
      <c r="G133" s="4">
        <v>22</v>
      </c>
      <c r="H133" s="4">
        <f>100-G133-F133-E133</f>
        <v>24</v>
      </c>
      <c r="I133" s="4" t="s">
        <v>72</v>
      </c>
      <c r="J133" s="4" t="s">
        <v>369</v>
      </c>
      <c r="L133" s="4">
        <v>0</v>
      </c>
      <c r="M133" s="4">
        <v>0</v>
      </c>
      <c r="N133" s="61">
        <v>68</v>
      </c>
      <c r="O133" s="4">
        <v>0</v>
      </c>
      <c r="P133" s="61">
        <v>12</v>
      </c>
      <c r="Q133" s="4">
        <v>0</v>
      </c>
      <c r="R133" s="61">
        <v>20</v>
      </c>
      <c r="S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f>1300/88</f>
        <v>14.7727272727273</v>
      </c>
      <c r="Z133" s="4">
        <v>0</v>
      </c>
      <c r="AA133" s="4">
        <v>0</v>
      </c>
      <c r="AB133" s="4">
        <v>0</v>
      </c>
      <c r="AC133" s="4">
        <f>6600/88</f>
        <v>75</v>
      </c>
      <c r="AD133" s="4">
        <v>0</v>
      </c>
      <c r="AE133" s="4">
        <f t="shared" si="18"/>
        <v>10.2272727272727</v>
      </c>
      <c r="AG133" s="43" t="s">
        <v>370</v>
      </c>
      <c r="AO133" s="4" t="s">
        <v>374</v>
      </c>
      <c r="AP133" s="4" t="s">
        <v>315</v>
      </c>
      <c r="AS133" s="4">
        <v>2017.9</v>
      </c>
      <c r="AT133" s="4">
        <v>2018.3</v>
      </c>
      <c r="AV133" s="4">
        <v>57</v>
      </c>
      <c r="AW133" s="4">
        <v>43</v>
      </c>
      <c r="AX133" s="59">
        <v>5</v>
      </c>
      <c r="AY133">
        <v>1.06529534079801</v>
      </c>
      <c r="AZ133" s="21">
        <v>0.963650990956326</v>
      </c>
      <c r="BA133" s="21">
        <v>1.01319934406866</v>
      </c>
      <c r="BB133">
        <v>2.09262211410571</v>
      </c>
      <c r="BC133" s="21">
        <v>2.09262211410571</v>
      </c>
      <c r="BD133" s="21">
        <v>2.09262211410571</v>
      </c>
      <c r="BE133">
        <v>2.86216008998981</v>
      </c>
      <c r="BF133" s="21">
        <v>0.865784144176443</v>
      </c>
      <c r="BG133" s="21">
        <v>1.57417051935545</v>
      </c>
    </row>
    <row r="134" spans="1:59">
      <c r="A134" s="29" t="s">
        <v>375</v>
      </c>
      <c r="E134" s="4">
        <v>93.3333333333333</v>
      </c>
      <c r="F134" s="4">
        <v>0</v>
      </c>
      <c r="G134" s="4">
        <v>6.66666666666667</v>
      </c>
      <c r="H134" s="4">
        <v>0</v>
      </c>
      <c r="I134" s="4" t="s">
        <v>285</v>
      </c>
      <c r="L134" s="4">
        <v>20</v>
      </c>
      <c r="M134" s="4">
        <v>6.66666666666667</v>
      </c>
      <c r="N134" s="4">
        <v>0</v>
      </c>
      <c r="O134" s="4">
        <v>0</v>
      </c>
      <c r="P134" s="4">
        <v>10</v>
      </c>
      <c r="Q134" s="4">
        <v>0</v>
      </c>
      <c r="R134" s="4">
        <v>63.3333333333333</v>
      </c>
      <c r="S134" s="4">
        <f t="shared" ref="S134:S151" si="19">100-SUM(L134:R134)</f>
        <v>0</v>
      </c>
      <c r="U134" s="4">
        <v>24.3119</v>
      </c>
      <c r="V134" s="4">
        <v>52.7523</v>
      </c>
      <c r="W134" s="4">
        <v>3.2111</v>
      </c>
      <c r="X134" s="4">
        <v>7.79819999999999</v>
      </c>
      <c r="Y134" s="4">
        <v>9.4037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f t="shared" si="18"/>
        <v>2.5228</v>
      </c>
      <c r="AG134" s="43" t="s">
        <v>351</v>
      </c>
      <c r="AO134" s="4">
        <v>1</v>
      </c>
      <c r="AP134" s="4" t="s">
        <v>376</v>
      </c>
      <c r="AS134" s="4">
        <v>2019.2</v>
      </c>
      <c r="AV134" s="30">
        <v>17</v>
      </c>
      <c r="AW134" s="30">
        <v>83</v>
      </c>
      <c r="AX134" s="59">
        <v>5</v>
      </c>
      <c r="AY134">
        <v>0.0251101183392941</v>
      </c>
      <c r="AZ134" s="21">
        <v>0.0251101183392941</v>
      </c>
      <c r="BA134" s="21">
        <v>0.0251101183392941</v>
      </c>
      <c r="BB134">
        <v>4.28013884260442</v>
      </c>
      <c r="BC134" s="21">
        <v>4.28013884260442</v>
      </c>
      <c r="BD134" s="21">
        <v>4.28013884260442</v>
      </c>
      <c r="BE134">
        <v>0.127879208460575</v>
      </c>
      <c r="BF134" s="21">
        <v>0.127879208460575</v>
      </c>
      <c r="BG134" s="21">
        <v>0.127879208460575</v>
      </c>
    </row>
    <row r="135" spans="1:59">
      <c r="A135" s="29" t="s">
        <v>375</v>
      </c>
      <c r="E135" s="4">
        <v>88.2352941176471</v>
      </c>
      <c r="F135" s="4">
        <v>0</v>
      </c>
      <c r="G135" s="4">
        <v>11.7647058823529</v>
      </c>
      <c r="H135" s="4">
        <v>0</v>
      </c>
      <c r="I135" s="4" t="s">
        <v>285</v>
      </c>
      <c r="L135" s="4">
        <v>41.1764705882353</v>
      </c>
      <c r="M135" s="4">
        <v>5.88235294117647</v>
      </c>
      <c r="N135" s="4">
        <v>0</v>
      </c>
      <c r="O135" s="4">
        <v>0</v>
      </c>
      <c r="P135" s="4">
        <v>5.88235294117647</v>
      </c>
      <c r="Q135" s="4">
        <v>5.88235294117647</v>
      </c>
      <c r="R135" s="4">
        <v>35.2941176470588</v>
      </c>
      <c r="S135" s="4">
        <f t="shared" si="19"/>
        <v>5.88235294117649</v>
      </c>
      <c r="U135" s="4">
        <v>13.3</v>
      </c>
      <c r="V135" s="4">
        <v>0</v>
      </c>
      <c r="W135" s="4">
        <v>0</v>
      </c>
      <c r="X135" s="4">
        <v>0</v>
      </c>
      <c r="Y135" s="4">
        <v>40</v>
      </c>
      <c r="Z135" s="4">
        <v>20</v>
      </c>
      <c r="AA135" s="4">
        <v>0</v>
      </c>
      <c r="AB135" s="4">
        <v>0</v>
      </c>
      <c r="AC135" s="4">
        <v>13.3</v>
      </c>
      <c r="AD135" s="4">
        <v>0</v>
      </c>
      <c r="AE135" s="4">
        <f t="shared" si="18"/>
        <v>13.4</v>
      </c>
      <c r="AG135" s="43" t="s">
        <v>351</v>
      </c>
      <c r="AO135" s="4">
        <v>0.4</v>
      </c>
      <c r="AP135" s="4" t="s">
        <v>315</v>
      </c>
      <c r="AS135" s="4">
        <v>2019.2</v>
      </c>
      <c r="AV135" s="4">
        <v>65</v>
      </c>
      <c r="AW135" s="4">
        <v>35</v>
      </c>
      <c r="AX135" s="59">
        <v>5</v>
      </c>
      <c r="AY135">
        <v>0.0251101183392941</v>
      </c>
      <c r="AZ135" s="21">
        <v>0.0251101183392941</v>
      </c>
      <c r="BA135" s="21">
        <v>0.0251101183392941</v>
      </c>
      <c r="BB135">
        <v>4.28013884260442</v>
      </c>
      <c r="BC135" s="21">
        <v>4.28013884260442</v>
      </c>
      <c r="BD135" s="21">
        <v>4.28013884260442</v>
      </c>
      <c r="BE135">
        <v>0.127879208460575</v>
      </c>
      <c r="BF135" s="21">
        <v>0.127879208460575</v>
      </c>
      <c r="BG135" s="21">
        <v>0.127879208460575</v>
      </c>
    </row>
    <row r="136" spans="1:59">
      <c r="A136" s="29" t="s">
        <v>166</v>
      </c>
      <c r="B136" s="4" t="s">
        <v>377</v>
      </c>
      <c r="C136" s="4" t="s">
        <v>378</v>
      </c>
      <c r="D136" s="4" t="s">
        <v>379</v>
      </c>
      <c r="E136" s="4">
        <v>21</v>
      </c>
      <c r="F136" s="4">
        <v>39</v>
      </c>
      <c r="G136" s="4">
        <v>25</v>
      </c>
      <c r="H136" s="4">
        <f>100-G136-F136-E136</f>
        <v>15</v>
      </c>
      <c r="I136" s="4" t="s">
        <v>72</v>
      </c>
      <c r="J136" s="4" t="s">
        <v>170</v>
      </c>
      <c r="L136" s="4">
        <v>28.976</v>
      </c>
      <c r="M136" s="4">
        <v>0</v>
      </c>
      <c r="N136" s="4">
        <v>0</v>
      </c>
      <c r="O136" s="4">
        <v>66.6667</v>
      </c>
      <c r="P136" s="4">
        <v>0</v>
      </c>
      <c r="Q136" s="4">
        <v>0</v>
      </c>
      <c r="R136" s="4">
        <v>0</v>
      </c>
      <c r="S136" s="4">
        <f t="shared" si="19"/>
        <v>4.3573</v>
      </c>
      <c r="U136" s="4">
        <v>29.1032</v>
      </c>
      <c r="V136" s="4">
        <v>16.7185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f t="shared" si="18"/>
        <v>54.1783</v>
      </c>
      <c r="AG136" s="43" t="s">
        <v>380</v>
      </c>
      <c r="AI136" s="42" t="s">
        <v>172</v>
      </c>
      <c r="AJ136" s="6" t="s">
        <v>66</v>
      </c>
      <c r="AO136" s="4">
        <v>0.405</v>
      </c>
      <c r="AP136" s="30" t="s">
        <v>67</v>
      </c>
      <c r="AS136" s="4">
        <v>2013</v>
      </c>
      <c r="AT136" s="4">
        <v>2015</v>
      </c>
      <c r="AV136" s="4">
        <v>17</v>
      </c>
      <c r="AW136" s="4">
        <v>83</v>
      </c>
      <c r="AX136" s="54">
        <v>6</v>
      </c>
      <c r="AY136">
        <v>4.07108836014985</v>
      </c>
      <c r="AZ136" s="21">
        <v>2.612391465849</v>
      </c>
      <c r="BA136" s="21">
        <v>3.16199145482387</v>
      </c>
      <c r="BB136">
        <v>13.5250593833682</v>
      </c>
      <c r="BC136" s="21">
        <v>12.7881201844092</v>
      </c>
      <c r="BD136" s="21">
        <v>13.1519888488197</v>
      </c>
      <c r="BE136">
        <v>3.60414179432339</v>
      </c>
      <c r="BF136" s="21">
        <v>2.33149831996973</v>
      </c>
      <c r="BG136" s="21">
        <v>2.82860314695252</v>
      </c>
    </row>
    <row r="137" spans="1:59">
      <c r="A137" s="29" t="s">
        <v>381</v>
      </c>
      <c r="C137" s="4" t="s">
        <v>382</v>
      </c>
      <c r="D137" s="4" t="s">
        <v>383</v>
      </c>
      <c r="E137" s="4">
        <v>69.5513</v>
      </c>
      <c r="F137" s="4">
        <v>5.4487</v>
      </c>
      <c r="G137" s="4">
        <v>20.1923</v>
      </c>
      <c r="H137" s="4">
        <f t="shared" ref="H137:H151" si="20">100-E137-F137-G137</f>
        <v>4.8077</v>
      </c>
      <c r="I137" s="4" t="s">
        <v>72</v>
      </c>
      <c r="J137" s="4" t="s">
        <v>97</v>
      </c>
      <c r="L137" s="4">
        <v>0</v>
      </c>
      <c r="M137" s="4">
        <v>0</v>
      </c>
      <c r="N137" s="4">
        <v>0</v>
      </c>
      <c r="O137" s="4">
        <v>6.25</v>
      </c>
      <c r="P137" s="4">
        <v>18.4375</v>
      </c>
      <c r="Q137" s="4">
        <v>11.25</v>
      </c>
      <c r="R137" s="4">
        <v>51.875</v>
      </c>
      <c r="S137" s="4">
        <f t="shared" si="19"/>
        <v>12.1875</v>
      </c>
      <c r="U137" s="4">
        <v>0</v>
      </c>
      <c r="V137" s="4">
        <v>63.7</v>
      </c>
      <c r="W137" s="4">
        <v>21.5</v>
      </c>
      <c r="X137" s="4">
        <v>0</v>
      </c>
      <c r="Y137" s="4">
        <v>14.8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f t="shared" si="18"/>
        <v>0</v>
      </c>
      <c r="AG137" s="43" t="s">
        <v>384</v>
      </c>
      <c r="AI137" s="42" t="s">
        <v>385</v>
      </c>
      <c r="AJ137" s="6" t="s">
        <v>66</v>
      </c>
      <c r="AO137" s="4">
        <v>3000</v>
      </c>
      <c r="AP137" s="4" t="s">
        <v>67</v>
      </c>
      <c r="AS137" s="4">
        <v>2018.1</v>
      </c>
      <c r="AV137" s="4">
        <v>60.0199</v>
      </c>
      <c r="AW137" s="4">
        <v>39.9801</v>
      </c>
      <c r="AX137" s="54">
        <v>6</v>
      </c>
      <c r="AY137">
        <v>1.05588972079324</v>
      </c>
      <c r="AZ137" s="21">
        <v>1.01525681791498</v>
      </c>
      <c r="BA137" s="21">
        <v>1.03623956702282</v>
      </c>
      <c r="BB137">
        <v>3.23780214283864</v>
      </c>
      <c r="BC137" s="21">
        <v>3.13660495853003</v>
      </c>
      <c r="BD137" s="21">
        <v>3.186801885271</v>
      </c>
      <c r="BE137">
        <v>1.36116156571737</v>
      </c>
      <c r="BF137" s="21">
        <v>1.3176775278934</v>
      </c>
      <c r="BG137" s="21">
        <v>1.33887807624541</v>
      </c>
    </row>
    <row r="138" spans="1:59">
      <c r="A138" s="29" t="s">
        <v>386</v>
      </c>
      <c r="B138" s="44" t="s">
        <v>387</v>
      </c>
      <c r="C138" s="4" t="s">
        <v>382</v>
      </c>
      <c r="D138" s="4" t="s">
        <v>383</v>
      </c>
      <c r="E138" s="4">
        <v>46.3807</v>
      </c>
      <c r="F138" s="4">
        <v>19.7051</v>
      </c>
      <c r="G138" s="4">
        <v>27.0107</v>
      </c>
      <c r="H138" s="4">
        <f t="shared" si="20"/>
        <v>6.9035</v>
      </c>
      <c r="I138" s="4" t="s">
        <v>72</v>
      </c>
      <c r="J138" s="4" t="s">
        <v>97</v>
      </c>
      <c r="L138" s="4">
        <v>0</v>
      </c>
      <c r="M138" s="4">
        <v>0</v>
      </c>
      <c r="N138" s="4">
        <v>0</v>
      </c>
      <c r="O138" s="4">
        <v>6.7024</v>
      </c>
      <c r="P138" s="4">
        <v>6.43432</v>
      </c>
      <c r="Q138" s="4">
        <v>25.8043</v>
      </c>
      <c r="R138" s="4">
        <v>44.90618</v>
      </c>
      <c r="S138" s="4">
        <f t="shared" si="19"/>
        <v>16.1528</v>
      </c>
      <c r="U138" s="4">
        <v>16.5</v>
      </c>
      <c r="V138" s="4">
        <v>39.2</v>
      </c>
      <c r="W138" s="4">
        <v>0</v>
      </c>
      <c r="X138" s="4">
        <v>18.2</v>
      </c>
      <c r="Y138" s="4">
        <v>26.1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f t="shared" si="18"/>
        <v>0</v>
      </c>
      <c r="AG138" s="43" t="s">
        <v>384</v>
      </c>
      <c r="AI138" s="4">
        <v>10</v>
      </c>
      <c r="AJ138" s="6" t="s">
        <v>66</v>
      </c>
      <c r="AO138" s="4">
        <v>18</v>
      </c>
      <c r="AP138" s="4" t="s">
        <v>231</v>
      </c>
      <c r="AS138" s="4">
        <v>2018.9</v>
      </c>
      <c r="AV138" s="4">
        <f>100-AW138</f>
        <v>73</v>
      </c>
      <c r="AW138" s="4">
        <v>27</v>
      </c>
      <c r="AX138" s="54">
        <v>6</v>
      </c>
      <c r="AY138">
        <v>2.43195893133504</v>
      </c>
      <c r="AZ138" s="21">
        <v>1.73022171147255</v>
      </c>
      <c r="BA138" s="21">
        <v>2.09315091272796</v>
      </c>
      <c r="BB138">
        <v>18.6799644377957</v>
      </c>
      <c r="BC138" s="21">
        <v>5.50846485391523</v>
      </c>
      <c r="BD138" s="21">
        <v>10.1438615713142</v>
      </c>
      <c r="BE138">
        <v>10.1907812191395</v>
      </c>
      <c r="BF138" s="21">
        <v>0.89094393400622</v>
      </c>
      <c r="BG138" s="21">
        <v>2.31393416534421</v>
      </c>
    </row>
    <row r="139" spans="1:59">
      <c r="A139" s="29" t="s">
        <v>386</v>
      </c>
      <c r="C139" s="4" t="s">
        <v>382</v>
      </c>
      <c r="D139" s="4" t="s">
        <v>383</v>
      </c>
      <c r="E139" s="4">
        <v>39.6783</v>
      </c>
      <c r="F139" s="4">
        <v>13.2038</v>
      </c>
      <c r="G139" s="4">
        <v>33.7131</v>
      </c>
      <c r="H139" s="4">
        <f t="shared" si="20"/>
        <v>13.4048</v>
      </c>
      <c r="I139" s="4" t="s">
        <v>72</v>
      </c>
      <c r="J139" s="4" t="s">
        <v>97</v>
      </c>
      <c r="L139" s="4">
        <v>0</v>
      </c>
      <c r="M139" s="4">
        <v>0</v>
      </c>
      <c r="N139" s="4">
        <v>0</v>
      </c>
      <c r="O139" s="4">
        <v>7.0376</v>
      </c>
      <c r="P139" s="4">
        <v>6.16622</v>
      </c>
      <c r="Q139" s="4">
        <v>25.6702</v>
      </c>
      <c r="R139" s="4">
        <v>44.90618</v>
      </c>
      <c r="S139" s="4">
        <f t="shared" si="19"/>
        <v>16.2198</v>
      </c>
      <c r="U139" s="4">
        <v>16.5</v>
      </c>
      <c r="V139" s="4">
        <v>39.2</v>
      </c>
      <c r="W139" s="4">
        <v>0</v>
      </c>
      <c r="X139" s="4">
        <v>18.2</v>
      </c>
      <c r="Y139" s="4">
        <v>26.1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f t="shared" si="18"/>
        <v>0</v>
      </c>
      <c r="AG139" s="43" t="s">
        <v>384</v>
      </c>
      <c r="AO139" s="4">
        <v>15</v>
      </c>
      <c r="AP139" s="4" t="s">
        <v>231</v>
      </c>
      <c r="AV139" s="4">
        <v>73.1903</v>
      </c>
      <c r="AW139" s="4">
        <v>26.8097</v>
      </c>
      <c r="AX139" s="54">
        <v>6</v>
      </c>
      <c r="AY139">
        <v>2.43195893133504</v>
      </c>
      <c r="AZ139" s="21">
        <v>1.73022171147255</v>
      </c>
      <c r="BA139" s="21">
        <v>2.09315091272796</v>
      </c>
      <c r="BB139">
        <v>18.6799644377957</v>
      </c>
      <c r="BC139" s="21">
        <v>5.50846485391523</v>
      </c>
      <c r="BD139" s="21">
        <v>10.1438615713142</v>
      </c>
      <c r="BE139">
        <v>10.1907812191395</v>
      </c>
      <c r="BF139" s="21">
        <v>0.89094393400622</v>
      </c>
      <c r="BG139" s="21">
        <v>2.31393416534421</v>
      </c>
    </row>
    <row r="140" spans="1:59">
      <c r="A140" s="29" t="s">
        <v>386</v>
      </c>
      <c r="C140" s="4" t="s">
        <v>382</v>
      </c>
      <c r="D140" s="4" t="s">
        <v>383</v>
      </c>
      <c r="E140" s="4">
        <v>61.7962</v>
      </c>
      <c r="F140" s="4">
        <v>18.9679</v>
      </c>
      <c r="G140" s="4">
        <v>9.38339999999999</v>
      </c>
      <c r="H140" s="4">
        <f t="shared" si="20"/>
        <v>9.85250000000001</v>
      </c>
      <c r="I140" s="4" t="s">
        <v>72</v>
      </c>
      <c r="J140" s="4" t="s">
        <v>97</v>
      </c>
      <c r="L140" s="4">
        <v>0</v>
      </c>
      <c r="M140" s="4">
        <v>0</v>
      </c>
      <c r="N140" s="4">
        <v>0</v>
      </c>
      <c r="O140" s="4">
        <v>9.18230000000001</v>
      </c>
      <c r="P140" s="4">
        <v>13.874</v>
      </c>
      <c r="Q140" s="4">
        <v>4.35659999999999</v>
      </c>
      <c r="R140" s="4">
        <v>54.8257</v>
      </c>
      <c r="S140" s="4">
        <f t="shared" si="19"/>
        <v>17.7614</v>
      </c>
      <c r="U140" s="4">
        <v>16.5</v>
      </c>
      <c r="V140" s="4">
        <v>39.2</v>
      </c>
      <c r="W140" s="4">
        <v>0</v>
      </c>
      <c r="X140" s="4">
        <v>18.2</v>
      </c>
      <c r="Y140" s="4">
        <v>26.1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f t="shared" si="18"/>
        <v>0</v>
      </c>
      <c r="AG140" s="43" t="s">
        <v>384</v>
      </c>
      <c r="AO140" s="4">
        <v>21</v>
      </c>
      <c r="AP140" s="4" t="s">
        <v>231</v>
      </c>
      <c r="AV140" s="4">
        <v>67.6273</v>
      </c>
      <c r="AW140" s="4">
        <v>32.3727</v>
      </c>
      <c r="AX140" s="54">
        <v>6</v>
      </c>
      <c r="AY140">
        <v>2.43195893133504</v>
      </c>
      <c r="AZ140" s="21">
        <v>1.73022171147255</v>
      </c>
      <c r="BA140" s="21">
        <v>2.09315091272796</v>
      </c>
      <c r="BB140">
        <v>18.6799644377957</v>
      </c>
      <c r="BC140" s="21">
        <v>5.50846485391523</v>
      </c>
      <c r="BD140" s="21">
        <v>10.1438615713142</v>
      </c>
      <c r="BE140">
        <v>10.1907812191395</v>
      </c>
      <c r="BF140" s="21">
        <v>0.89094393400622</v>
      </c>
      <c r="BG140" s="21">
        <v>2.31393416534421</v>
      </c>
    </row>
    <row r="141" spans="1:59">
      <c r="A141" s="29" t="s">
        <v>386</v>
      </c>
      <c r="C141" s="4" t="s">
        <v>382</v>
      </c>
      <c r="D141" s="4" t="s">
        <v>383</v>
      </c>
      <c r="E141" s="4">
        <v>61.9973</v>
      </c>
      <c r="F141" s="4">
        <v>16.756</v>
      </c>
      <c r="G141" s="4">
        <v>8.5121</v>
      </c>
      <c r="H141" s="4">
        <f t="shared" si="20"/>
        <v>12.7346</v>
      </c>
      <c r="I141" s="4" t="s">
        <v>72</v>
      </c>
      <c r="J141" s="4" t="s">
        <v>97</v>
      </c>
      <c r="L141" s="4">
        <v>0</v>
      </c>
      <c r="M141" s="4">
        <v>0</v>
      </c>
      <c r="N141" s="4">
        <v>0</v>
      </c>
      <c r="O141" s="4">
        <v>11.3941</v>
      </c>
      <c r="P141" s="4">
        <v>7.70777</v>
      </c>
      <c r="Q141" s="4">
        <v>4.22259999999999</v>
      </c>
      <c r="R141" s="4">
        <v>52.41283</v>
      </c>
      <c r="S141" s="4">
        <f t="shared" si="19"/>
        <v>24.2627</v>
      </c>
      <c r="U141" s="4">
        <v>16.5</v>
      </c>
      <c r="V141" s="4">
        <v>39.2</v>
      </c>
      <c r="W141" s="4">
        <v>0</v>
      </c>
      <c r="X141" s="4">
        <v>18.2</v>
      </c>
      <c r="Y141" s="4">
        <v>26.1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f t="shared" si="18"/>
        <v>0</v>
      </c>
      <c r="AG141" s="43" t="s">
        <v>384</v>
      </c>
      <c r="AO141" s="4">
        <v>24</v>
      </c>
      <c r="AP141" s="4" t="s">
        <v>231</v>
      </c>
      <c r="AV141" s="4">
        <v>58.244</v>
      </c>
      <c r="AW141" s="4">
        <v>41.756</v>
      </c>
      <c r="AX141" s="54">
        <v>6</v>
      </c>
      <c r="AY141">
        <v>2.43195893133504</v>
      </c>
      <c r="AZ141" s="21">
        <v>1.73022171147255</v>
      </c>
      <c r="BA141" s="21">
        <v>2.09315091272796</v>
      </c>
      <c r="BB141">
        <v>18.6799644377957</v>
      </c>
      <c r="BC141" s="21">
        <v>5.50846485391523</v>
      </c>
      <c r="BD141" s="21">
        <v>10.1438615713142</v>
      </c>
      <c r="BE141">
        <v>10.1907812191395</v>
      </c>
      <c r="BF141" s="21">
        <v>0.89094393400622</v>
      </c>
      <c r="BG141" s="21">
        <v>2.31393416534421</v>
      </c>
    </row>
    <row r="142" spans="1:59">
      <c r="A142" s="29" t="s">
        <v>386</v>
      </c>
      <c r="C142" s="4" t="s">
        <v>382</v>
      </c>
      <c r="D142" s="4" t="s">
        <v>383</v>
      </c>
      <c r="E142" s="4">
        <v>46.8499</v>
      </c>
      <c r="F142" s="4">
        <v>23.2574</v>
      </c>
      <c r="G142" s="4">
        <v>17.8284</v>
      </c>
      <c r="H142" s="4">
        <f t="shared" si="20"/>
        <v>12.0643</v>
      </c>
      <c r="I142" s="4" t="s">
        <v>72</v>
      </c>
      <c r="J142" s="4" t="s">
        <v>97</v>
      </c>
      <c r="L142" s="4">
        <v>0</v>
      </c>
      <c r="M142" s="4">
        <v>0</v>
      </c>
      <c r="N142" s="4">
        <v>0</v>
      </c>
      <c r="O142" s="4">
        <v>11.7292</v>
      </c>
      <c r="P142" s="4">
        <v>11.3941</v>
      </c>
      <c r="Q142" s="4">
        <v>5.36190000000001</v>
      </c>
      <c r="R142" s="4">
        <v>62.1314</v>
      </c>
      <c r="S142" s="4">
        <f t="shared" si="19"/>
        <v>9.38339999999999</v>
      </c>
      <c r="U142" s="4">
        <v>16.5</v>
      </c>
      <c r="V142" s="4">
        <v>39.2</v>
      </c>
      <c r="W142" s="4">
        <v>0</v>
      </c>
      <c r="X142" s="4">
        <v>18.2</v>
      </c>
      <c r="Y142" s="4">
        <v>26.1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f t="shared" si="18"/>
        <v>0</v>
      </c>
      <c r="AG142" s="43" t="s">
        <v>384</v>
      </c>
      <c r="AO142" s="4">
        <v>16</v>
      </c>
      <c r="AP142" s="4" t="s">
        <v>231</v>
      </c>
      <c r="AV142" s="4">
        <v>52.6139</v>
      </c>
      <c r="AW142" s="4">
        <v>47.3861</v>
      </c>
      <c r="AX142" s="54">
        <v>6</v>
      </c>
      <c r="AY142">
        <v>2.43195893133504</v>
      </c>
      <c r="AZ142" s="21">
        <v>1.73022171147255</v>
      </c>
      <c r="BA142" s="21">
        <v>2.09315091272796</v>
      </c>
      <c r="BB142">
        <v>18.6799644377957</v>
      </c>
      <c r="BC142" s="21">
        <v>5.50846485391523</v>
      </c>
      <c r="BD142" s="21">
        <v>10.1438615713142</v>
      </c>
      <c r="BE142">
        <v>10.1907812191395</v>
      </c>
      <c r="BF142" s="21">
        <v>0.89094393400622</v>
      </c>
      <c r="BG142" s="21">
        <v>2.31393416534421</v>
      </c>
    </row>
    <row r="143" spans="1:59">
      <c r="A143" s="29" t="s">
        <v>386</v>
      </c>
      <c r="C143" s="4" t="s">
        <v>382</v>
      </c>
      <c r="D143" s="4" t="s">
        <v>383</v>
      </c>
      <c r="E143" s="4">
        <v>62.2654</v>
      </c>
      <c r="F143" s="4">
        <v>16.4879</v>
      </c>
      <c r="G143" s="4">
        <v>8.7132</v>
      </c>
      <c r="H143" s="4">
        <f t="shared" si="20"/>
        <v>12.5335</v>
      </c>
      <c r="I143" s="4" t="s">
        <v>72</v>
      </c>
      <c r="J143" s="4" t="s">
        <v>97</v>
      </c>
      <c r="L143" s="4">
        <v>0</v>
      </c>
      <c r="M143" s="4">
        <v>0</v>
      </c>
      <c r="N143" s="4">
        <v>0</v>
      </c>
      <c r="O143" s="4">
        <v>12.0643</v>
      </c>
      <c r="P143" s="4">
        <v>7.84182</v>
      </c>
      <c r="Q143" s="4">
        <v>4.1555</v>
      </c>
      <c r="R143" s="4">
        <v>52.14478</v>
      </c>
      <c r="S143" s="4">
        <f t="shared" si="19"/>
        <v>23.7936</v>
      </c>
      <c r="U143" s="4">
        <v>16.5</v>
      </c>
      <c r="V143" s="4">
        <v>39.2</v>
      </c>
      <c r="W143" s="4">
        <v>0</v>
      </c>
      <c r="X143" s="4">
        <v>18.2</v>
      </c>
      <c r="Y143" s="4">
        <v>26.1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f t="shared" si="18"/>
        <v>0</v>
      </c>
      <c r="AG143" s="43" t="s">
        <v>384</v>
      </c>
      <c r="AO143" s="4">
        <v>22</v>
      </c>
      <c r="AP143" s="4" t="s">
        <v>231</v>
      </c>
      <c r="AV143" s="4">
        <v>54.4236</v>
      </c>
      <c r="AW143" s="4">
        <v>45.5764</v>
      </c>
      <c r="AX143" s="54">
        <v>6</v>
      </c>
      <c r="AY143">
        <v>2.43195893133504</v>
      </c>
      <c r="AZ143" s="21">
        <v>1.73022171147255</v>
      </c>
      <c r="BA143" s="21">
        <v>2.09315091272796</v>
      </c>
      <c r="BB143">
        <v>18.6799644377957</v>
      </c>
      <c r="BC143" s="21">
        <v>5.50846485391523</v>
      </c>
      <c r="BD143" s="21">
        <v>10.1438615713142</v>
      </c>
      <c r="BE143">
        <v>10.1907812191395</v>
      </c>
      <c r="BF143" s="21">
        <v>0.89094393400622</v>
      </c>
      <c r="BG143" s="21">
        <v>2.31393416534421</v>
      </c>
    </row>
    <row r="144" spans="1:59">
      <c r="A144" s="29" t="s">
        <v>386</v>
      </c>
      <c r="C144" s="4" t="s">
        <v>382</v>
      </c>
      <c r="D144" s="4" t="s">
        <v>383</v>
      </c>
      <c r="E144" s="4">
        <v>54.8928</v>
      </c>
      <c r="F144" s="4">
        <v>15.0134</v>
      </c>
      <c r="G144" s="4">
        <v>19.8391</v>
      </c>
      <c r="H144" s="4">
        <f t="shared" si="20"/>
        <v>10.2547</v>
      </c>
      <c r="I144" s="4" t="s">
        <v>72</v>
      </c>
      <c r="J144" s="4" t="s">
        <v>97</v>
      </c>
      <c r="L144" s="4">
        <v>0</v>
      </c>
      <c r="M144" s="4">
        <v>0</v>
      </c>
      <c r="N144" s="4">
        <v>0</v>
      </c>
      <c r="O144" s="4">
        <v>19.437</v>
      </c>
      <c r="P144" s="4">
        <v>9.51743</v>
      </c>
      <c r="Q144" s="4">
        <v>9.7185</v>
      </c>
      <c r="R144" s="4">
        <v>38.53887</v>
      </c>
      <c r="S144" s="4">
        <f t="shared" si="19"/>
        <v>22.7882</v>
      </c>
      <c r="U144" s="4">
        <v>16.5</v>
      </c>
      <c r="V144" s="4">
        <v>39.2</v>
      </c>
      <c r="W144" s="4">
        <v>0</v>
      </c>
      <c r="X144" s="4">
        <v>18.2</v>
      </c>
      <c r="Y144" s="4">
        <v>26.1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f t="shared" si="18"/>
        <v>0</v>
      </c>
      <c r="AG144" s="43" t="s">
        <v>384</v>
      </c>
      <c r="AO144" s="4">
        <v>20</v>
      </c>
      <c r="AP144" s="4" t="s">
        <v>231</v>
      </c>
      <c r="AV144" s="4">
        <v>65.1475</v>
      </c>
      <c r="AW144" s="4">
        <v>34.8525</v>
      </c>
      <c r="AX144" s="54">
        <v>6</v>
      </c>
      <c r="AY144">
        <v>2.43195893133504</v>
      </c>
      <c r="AZ144" s="21">
        <v>1.73022171147255</v>
      </c>
      <c r="BA144" s="21">
        <v>2.09315091272796</v>
      </c>
      <c r="BB144">
        <v>18.6799644377957</v>
      </c>
      <c r="BC144" s="21">
        <v>5.50846485391523</v>
      </c>
      <c r="BD144" s="21">
        <v>10.1438615713142</v>
      </c>
      <c r="BE144">
        <v>10.1907812191395</v>
      </c>
      <c r="BF144" s="21">
        <v>0.89094393400622</v>
      </c>
      <c r="BG144" s="21">
        <v>2.31393416534421</v>
      </c>
    </row>
    <row r="145" spans="1:59">
      <c r="A145" s="29" t="s">
        <v>386</v>
      </c>
      <c r="C145" s="4" t="s">
        <v>382</v>
      </c>
      <c r="D145" s="4" t="s">
        <v>383</v>
      </c>
      <c r="E145" s="4">
        <v>54.8928</v>
      </c>
      <c r="F145" s="4">
        <v>15.0134</v>
      </c>
      <c r="G145" s="4">
        <v>19.8391</v>
      </c>
      <c r="H145" s="4">
        <f t="shared" si="20"/>
        <v>10.2547</v>
      </c>
      <c r="I145" s="4" t="s">
        <v>72</v>
      </c>
      <c r="J145" s="4" t="s">
        <v>97</v>
      </c>
      <c r="L145" s="4">
        <v>0</v>
      </c>
      <c r="M145" s="4">
        <v>0</v>
      </c>
      <c r="N145" s="4">
        <v>0</v>
      </c>
      <c r="O145" s="4">
        <v>17.4262</v>
      </c>
      <c r="P145" s="4">
        <v>11.5282</v>
      </c>
      <c r="Q145" s="4">
        <v>11.2601</v>
      </c>
      <c r="R145" s="4">
        <v>33.512</v>
      </c>
      <c r="S145" s="4">
        <f t="shared" si="19"/>
        <v>26.2735</v>
      </c>
      <c r="U145" s="4">
        <v>16.5</v>
      </c>
      <c r="V145" s="4">
        <v>39.2</v>
      </c>
      <c r="W145" s="4">
        <v>0</v>
      </c>
      <c r="X145" s="4">
        <v>18.2</v>
      </c>
      <c r="Y145" s="4">
        <v>26.1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f t="shared" si="18"/>
        <v>0</v>
      </c>
      <c r="AG145" s="43" t="s">
        <v>384</v>
      </c>
      <c r="AO145" s="4">
        <v>16</v>
      </c>
      <c r="AP145" s="4" t="s">
        <v>231</v>
      </c>
      <c r="AV145" s="4">
        <v>65.1475</v>
      </c>
      <c r="AW145" s="4">
        <v>34.8525</v>
      </c>
      <c r="AX145" s="54">
        <v>6</v>
      </c>
      <c r="AY145">
        <v>2.43195893133504</v>
      </c>
      <c r="AZ145" s="21">
        <v>1.73022171147255</v>
      </c>
      <c r="BA145" s="21">
        <v>2.09315091272796</v>
      </c>
      <c r="BB145">
        <v>18.6799644377957</v>
      </c>
      <c r="BC145" s="21">
        <v>5.50846485391523</v>
      </c>
      <c r="BD145" s="21">
        <v>10.1438615713142</v>
      </c>
      <c r="BE145">
        <v>10.1907812191395</v>
      </c>
      <c r="BF145" s="21">
        <v>0.89094393400622</v>
      </c>
      <c r="BG145" s="21">
        <v>2.31393416534421</v>
      </c>
    </row>
    <row r="146" spans="1:59">
      <c r="A146" s="29" t="s">
        <v>386</v>
      </c>
      <c r="C146" s="4" t="s">
        <v>382</v>
      </c>
      <c r="D146" s="4" t="s">
        <v>383</v>
      </c>
      <c r="E146" s="4">
        <v>39.8794</v>
      </c>
      <c r="F146" s="4">
        <v>27.0107</v>
      </c>
      <c r="G146" s="4">
        <v>19.9061</v>
      </c>
      <c r="H146" s="4">
        <f t="shared" si="20"/>
        <v>13.2038</v>
      </c>
      <c r="I146" s="4" t="s">
        <v>72</v>
      </c>
      <c r="J146" s="4" t="s">
        <v>97</v>
      </c>
      <c r="L146" s="4">
        <v>0</v>
      </c>
      <c r="M146" s="4">
        <v>0</v>
      </c>
      <c r="N146" s="4">
        <v>0</v>
      </c>
      <c r="O146" s="4">
        <v>16.7561</v>
      </c>
      <c r="P146" s="4">
        <v>11.3941</v>
      </c>
      <c r="Q146" s="4">
        <v>11.0589</v>
      </c>
      <c r="R146" s="4">
        <v>34.3164</v>
      </c>
      <c r="S146" s="4">
        <f t="shared" si="19"/>
        <v>26.4745</v>
      </c>
      <c r="U146" s="4">
        <v>16.5</v>
      </c>
      <c r="V146" s="4">
        <v>39.2</v>
      </c>
      <c r="W146" s="4">
        <v>0</v>
      </c>
      <c r="X146" s="4">
        <v>18.2</v>
      </c>
      <c r="Y146" s="4">
        <v>26.1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f t="shared" si="18"/>
        <v>0</v>
      </c>
      <c r="AG146" s="43" t="s">
        <v>384</v>
      </c>
      <c r="AO146" s="4">
        <v>15</v>
      </c>
      <c r="AP146" s="4" t="s">
        <v>231</v>
      </c>
      <c r="AV146" s="4">
        <v>61.126</v>
      </c>
      <c r="AW146" s="4">
        <v>38.874</v>
      </c>
      <c r="AX146" s="54">
        <v>6</v>
      </c>
      <c r="AY146">
        <v>2.43195893133504</v>
      </c>
      <c r="AZ146" s="21">
        <v>1.73022171147255</v>
      </c>
      <c r="BA146" s="21">
        <v>2.09315091272796</v>
      </c>
      <c r="BB146">
        <v>18.6799644377957</v>
      </c>
      <c r="BC146" s="21">
        <v>5.50846485391523</v>
      </c>
      <c r="BD146" s="21">
        <v>10.1438615713142</v>
      </c>
      <c r="BE146">
        <v>10.1907812191395</v>
      </c>
      <c r="BF146" s="21">
        <v>0.89094393400622</v>
      </c>
      <c r="BG146" s="21">
        <v>2.31393416534421</v>
      </c>
    </row>
    <row r="147" spans="1:59">
      <c r="A147" s="29" t="s">
        <v>386</v>
      </c>
      <c r="C147" s="4" t="s">
        <v>382</v>
      </c>
      <c r="D147" s="4" t="s">
        <v>383</v>
      </c>
      <c r="E147" s="4">
        <v>72.1154</v>
      </c>
      <c r="F147" s="4">
        <v>5.4487</v>
      </c>
      <c r="G147" s="4">
        <v>17.9487</v>
      </c>
      <c r="H147" s="4">
        <f t="shared" si="20"/>
        <v>4.48720000000001</v>
      </c>
      <c r="I147" s="4" t="s">
        <v>72</v>
      </c>
      <c r="J147" s="4" t="s">
        <v>97</v>
      </c>
      <c r="L147" s="4">
        <v>0</v>
      </c>
      <c r="M147" s="4">
        <v>0</v>
      </c>
      <c r="N147" s="4">
        <v>0</v>
      </c>
      <c r="O147" s="4">
        <v>6.25</v>
      </c>
      <c r="P147" s="4">
        <v>15.9375</v>
      </c>
      <c r="Q147" s="4">
        <v>8.4375</v>
      </c>
      <c r="R147" s="4">
        <v>58.75</v>
      </c>
      <c r="S147" s="4">
        <f t="shared" si="19"/>
        <v>10.625</v>
      </c>
      <c r="U147" s="4">
        <v>0</v>
      </c>
      <c r="V147" s="4">
        <v>63.7</v>
      </c>
      <c r="W147" s="4">
        <v>21.5</v>
      </c>
      <c r="X147" s="4">
        <v>0</v>
      </c>
      <c r="Y147" s="4">
        <v>14.8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f t="shared" si="18"/>
        <v>0</v>
      </c>
      <c r="AG147" s="43" t="s">
        <v>384</v>
      </c>
      <c r="AO147" s="4">
        <v>3000</v>
      </c>
      <c r="AP147" s="4" t="s">
        <v>67</v>
      </c>
      <c r="AV147" s="4">
        <v>57.7646</v>
      </c>
      <c r="AW147" s="4">
        <v>42.2354</v>
      </c>
      <c r="AX147" s="54">
        <v>6</v>
      </c>
      <c r="AY147">
        <v>2.43195893133504</v>
      </c>
      <c r="AZ147" s="21">
        <v>1.73022171147255</v>
      </c>
      <c r="BA147" s="21">
        <v>2.09315091272796</v>
      </c>
      <c r="BB147">
        <v>18.6799644377957</v>
      </c>
      <c r="BC147" s="21">
        <v>5.50846485391523</v>
      </c>
      <c r="BD147" s="21">
        <v>10.1438615713142</v>
      </c>
      <c r="BE147">
        <v>10.1907812191395</v>
      </c>
      <c r="BF147" s="21">
        <v>0.89094393400622</v>
      </c>
      <c r="BG147" s="21">
        <v>2.31393416534421</v>
      </c>
    </row>
    <row r="148" spans="1:59">
      <c r="A148" s="29" t="s">
        <v>386</v>
      </c>
      <c r="C148" s="4" t="s">
        <v>382</v>
      </c>
      <c r="D148" s="4" t="s">
        <v>383</v>
      </c>
      <c r="E148" s="4">
        <v>75.9615</v>
      </c>
      <c r="F148" s="4">
        <v>3.8462</v>
      </c>
      <c r="G148" s="4">
        <v>16.3461</v>
      </c>
      <c r="H148" s="4">
        <f t="shared" si="20"/>
        <v>3.8462</v>
      </c>
      <c r="I148" s="4" t="s">
        <v>72</v>
      </c>
      <c r="J148" s="4" t="s">
        <v>97</v>
      </c>
      <c r="L148" s="4">
        <v>0</v>
      </c>
      <c r="M148" s="4">
        <v>0</v>
      </c>
      <c r="N148" s="4">
        <v>0</v>
      </c>
      <c r="O148" s="4">
        <v>13.4375</v>
      </c>
      <c r="P148" s="4">
        <v>14.0625</v>
      </c>
      <c r="Q148" s="4">
        <v>8.4375</v>
      </c>
      <c r="R148" s="4">
        <v>56.25</v>
      </c>
      <c r="S148" s="4">
        <f t="shared" si="19"/>
        <v>7.8125</v>
      </c>
      <c r="U148" s="4">
        <v>0</v>
      </c>
      <c r="V148" s="4">
        <v>63.7</v>
      </c>
      <c r="W148" s="4">
        <v>21.5</v>
      </c>
      <c r="X148" s="4">
        <v>0</v>
      </c>
      <c r="Y148" s="4">
        <v>14.8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f t="shared" si="18"/>
        <v>0</v>
      </c>
      <c r="AG148" s="43" t="s">
        <v>384</v>
      </c>
      <c r="AO148" s="4">
        <v>3000</v>
      </c>
      <c r="AP148" s="4" t="s">
        <v>67</v>
      </c>
      <c r="AV148" s="4">
        <v>56.1651</v>
      </c>
      <c r="AW148" s="4">
        <v>43.8349</v>
      </c>
      <c r="AX148" s="54">
        <v>6</v>
      </c>
      <c r="AY148">
        <v>2.43195893133504</v>
      </c>
      <c r="AZ148" s="21">
        <v>1.73022171147255</v>
      </c>
      <c r="BA148" s="21">
        <v>2.09315091272796</v>
      </c>
      <c r="BB148">
        <v>18.6799644377957</v>
      </c>
      <c r="BC148" s="21">
        <v>5.50846485391523</v>
      </c>
      <c r="BD148" s="21">
        <v>10.1438615713142</v>
      </c>
      <c r="BE148">
        <v>10.1907812191395</v>
      </c>
      <c r="BF148" s="21">
        <v>0.89094393400622</v>
      </c>
      <c r="BG148" s="21">
        <v>2.31393416534421</v>
      </c>
    </row>
    <row r="149" spans="1:59">
      <c r="A149" s="29" t="s">
        <v>386</v>
      </c>
      <c r="C149" s="4" t="s">
        <v>382</v>
      </c>
      <c r="D149" s="4" t="s">
        <v>383</v>
      </c>
      <c r="E149" s="4">
        <v>77.2436</v>
      </c>
      <c r="F149" s="4">
        <v>5.7692</v>
      </c>
      <c r="G149" s="4">
        <v>9.61540000000001</v>
      </c>
      <c r="H149" s="4">
        <f t="shared" si="20"/>
        <v>7.37179999999999</v>
      </c>
      <c r="I149" s="4" t="s">
        <v>72</v>
      </c>
      <c r="J149" s="4" t="s">
        <v>97</v>
      </c>
      <c r="L149" s="4">
        <v>0</v>
      </c>
      <c r="M149" s="4">
        <v>0</v>
      </c>
      <c r="N149" s="4">
        <v>0</v>
      </c>
      <c r="O149" s="4">
        <v>26.25</v>
      </c>
      <c r="P149" s="4">
        <v>4.375</v>
      </c>
      <c r="Q149" s="4">
        <v>9.0625</v>
      </c>
      <c r="R149" s="4">
        <v>45.9375</v>
      </c>
      <c r="S149" s="4">
        <f t="shared" si="19"/>
        <v>14.375</v>
      </c>
      <c r="U149" s="4">
        <v>0</v>
      </c>
      <c r="V149" s="4">
        <v>63.7</v>
      </c>
      <c r="W149" s="4">
        <v>21.5</v>
      </c>
      <c r="X149" s="4">
        <v>0</v>
      </c>
      <c r="Y149" s="4">
        <v>14.8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f t="shared" si="18"/>
        <v>0</v>
      </c>
      <c r="AG149" s="43" t="s">
        <v>384</v>
      </c>
      <c r="AO149" s="4">
        <v>3000</v>
      </c>
      <c r="AP149" s="4" t="s">
        <v>67</v>
      </c>
      <c r="AV149" s="4">
        <v>65.3861</v>
      </c>
      <c r="AW149" s="4">
        <v>34.6139</v>
      </c>
      <c r="AX149" s="54">
        <v>6</v>
      </c>
      <c r="AY149">
        <v>2.43195893133504</v>
      </c>
      <c r="AZ149" s="21">
        <v>1.73022171147255</v>
      </c>
      <c r="BA149" s="21">
        <v>2.09315091272796</v>
      </c>
      <c r="BB149">
        <v>18.6799644377957</v>
      </c>
      <c r="BC149" s="21">
        <v>5.50846485391523</v>
      </c>
      <c r="BD149" s="21">
        <v>10.1438615713142</v>
      </c>
      <c r="BE149">
        <v>10.1907812191395</v>
      </c>
      <c r="BF149" s="21">
        <v>0.89094393400622</v>
      </c>
      <c r="BG149" s="21">
        <v>2.31393416534421</v>
      </c>
    </row>
    <row r="150" spans="1:59">
      <c r="A150" s="29" t="s">
        <v>386</v>
      </c>
      <c r="C150" s="4" t="s">
        <v>382</v>
      </c>
      <c r="D150" s="4" t="s">
        <v>383</v>
      </c>
      <c r="E150" s="4">
        <v>78.5256</v>
      </c>
      <c r="F150" s="4">
        <v>3.8462</v>
      </c>
      <c r="G150" s="4">
        <v>8.6538</v>
      </c>
      <c r="H150" s="4">
        <f t="shared" si="20"/>
        <v>8.9744</v>
      </c>
      <c r="I150" s="4" t="s">
        <v>72</v>
      </c>
      <c r="J150" s="4" t="s">
        <v>97</v>
      </c>
      <c r="L150" s="4">
        <v>0</v>
      </c>
      <c r="M150" s="4">
        <v>0</v>
      </c>
      <c r="N150" s="4">
        <v>0</v>
      </c>
      <c r="O150" s="4">
        <v>26.5625</v>
      </c>
      <c r="P150" s="4">
        <v>5.625</v>
      </c>
      <c r="Q150" s="4">
        <v>9.375</v>
      </c>
      <c r="R150" s="4">
        <v>49.6875</v>
      </c>
      <c r="S150" s="4">
        <f t="shared" si="19"/>
        <v>8.75</v>
      </c>
      <c r="U150" s="4">
        <v>0</v>
      </c>
      <c r="V150" s="4">
        <v>63.7</v>
      </c>
      <c r="W150" s="4">
        <v>21.5</v>
      </c>
      <c r="X150" s="4">
        <v>0</v>
      </c>
      <c r="Y150" s="4">
        <v>14.8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f t="shared" si="18"/>
        <v>0</v>
      </c>
      <c r="AG150" s="43" t="s">
        <v>384</v>
      </c>
      <c r="AO150" s="4">
        <v>3000</v>
      </c>
      <c r="AP150" s="4" t="s">
        <v>67</v>
      </c>
      <c r="AV150" s="4">
        <v>46.4105</v>
      </c>
      <c r="AW150" s="4">
        <v>53.5895</v>
      </c>
      <c r="AX150" s="54">
        <v>6</v>
      </c>
      <c r="AY150">
        <v>2.43195893133504</v>
      </c>
      <c r="AZ150" s="21">
        <v>1.73022171147255</v>
      </c>
      <c r="BA150" s="21">
        <v>2.09315091272796</v>
      </c>
      <c r="BB150">
        <v>18.6799644377957</v>
      </c>
      <c r="BC150" s="21">
        <v>5.50846485391523</v>
      </c>
      <c r="BD150" s="21">
        <v>10.1438615713142</v>
      </c>
      <c r="BE150">
        <v>10.1907812191395</v>
      </c>
      <c r="BF150" s="21">
        <v>0.89094393400622</v>
      </c>
      <c r="BG150" s="21">
        <v>2.31393416534421</v>
      </c>
    </row>
    <row r="151" spans="1:59">
      <c r="A151" s="29" t="s">
        <v>386</v>
      </c>
      <c r="C151" s="4" t="s">
        <v>382</v>
      </c>
      <c r="D151" s="4" t="s">
        <v>383</v>
      </c>
      <c r="E151" s="4">
        <v>78.5256</v>
      </c>
      <c r="F151" s="4">
        <v>4.16670000000001</v>
      </c>
      <c r="G151" s="4">
        <v>9.2949</v>
      </c>
      <c r="H151" s="4">
        <f t="shared" si="20"/>
        <v>8.01279999999999</v>
      </c>
      <c r="I151" s="4" t="s">
        <v>72</v>
      </c>
      <c r="J151" s="4" t="s">
        <v>97</v>
      </c>
      <c r="L151" s="4">
        <v>0</v>
      </c>
      <c r="M151" s="4">
        <v>0</v>
      </c>
      <c r="N151" s="4">
        <v>0</v>
      </c>
      <c r="O151" s="4">
        <v>27.1875</v>
      </c>
      <c r="P151" s="4">
        <v>6.5625</v>
      </c>
      <c r="Q151" s="4">
        <v>9.375</v>
      </c>
      <c r="R151" s="4">
        <v>48.75</v>
      </c>
      <c r="S151" s="4">
        <f t="shared" si="19"/>
        <v>8.125</v>
      </c>
      <c r="U151" s="4">
        <v>0</v>
      </c>
      <c r="V151" s="4">
        <v>63.7</v>
      </c>
      <c r="W151" s="4">
        <v>21.5</v>
      </c>
      <c r="X151" s="4">
        <v>0</v>
      </c>
      <c r="Y151" s="4">
        <v>14.8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f t="shared" si="18"/>
        <v>0</v>
      </c>
      <c r="AG151" s="43" t="s">
        <v>384</v>
      </c>
      <c r="AO151" s="4">
        <v>3000</v>
      </c>
      <c r="AP151" s="4" t="s">
        <v>67</v>
      </c>
      <c r="AV151" s="4">
        <v>54.9758</v>
      </c>
      <c r="AW151" s="4">
        <v>45.0242</v>
      </c>
      <c r="AX151" s="54">
        <v>6</v>
      </c>
      <c r="AY151">
        <v>2.43195893133504</v>
      </c>
      <c r="AZ151" s="21">
        <v>1.73022171147255</v>
      </c>
      <c r="BA151" s="21">
        <v>2.09315091272796</v>
      </c>
      <c r="BB151">
        <v>18.6799644377957</v>
      </c>
      <c r="BC151" s="21">
        <v>5.50846485391523</v>
      </c>
      <c r="BD151" s="21">
        <v>10.1438615713142</v>
      </c>
      <c r="BE151">
        <v>10.1907812191395</v>
      </c>
      <c r="BF151" s="21">
        <v>0.89094393400622</v>
      </c>
      <c r="BG151" s="21">
        <v>2.31393416534421</v>
      </c>
    </row>
    <row r="152" hidden="1" spans="1:36">
      <c r="A152" s="29" t="s">
        <v>388</v>
      </c>
      <c r="C152" s="4" t="s">
        <v>389</v>
      </c>
      <c r="D152" s="4" t="s">
        <v>390</v>
      </c>
      <c r="E152" s="4">
        <v>5.8</v>
      </c>
      <c r="F152" s="4">
        <v>1.6</v>
      </c>
      <c r="G152" s="4">
        <v>75</v>
      </c>
      <c r="H152" s="4">
        <f t="shared" ref="H152:H166" si="21">100-G152-F152-E152</f>
        <v>17.6</v>
      </c>
      <c r="I152" s="4" t="s">
        <v>72</v>
      </c>
      <c r="J152" s="4" t="s">
        <v>391</v>
      </c>
      <c r="L152" s="4">
        <f ca="1" t="shared" ref="L152:L162" si="22">RANDBETWEEN(12,16)</f>
        <v>13</v>
      </c>
      <c r="U152" s="4">
        <v>8.2</v>
      </c>
      <c r="V152" s="4">
        <v>8.2</v>
      </c>
      <c r="W152" s="4">
        <v>5.2</v>
      </c>
      <c r="X152" s="4">
        <v>0</v>
      </c>
      <c r="Y152" s="4">
        <v>0</v>
      </c>
      <c r="Z152" s="4">
        <v>4.7</v>
      </c>
      <c r="AA152" s="4">
        <v>0</v>
      </c>
      <c r="AB152" s="4">
        <v>0</v>
      </c>
      <c r="AC152" s="4">
        <v>0</v>
      </c>
      <c r="AD152" s="4">
        <v>0</v>
      </c>
      <c r="AE152" s="4">
        <f t="shared" si="18"/>
        <v>73.7</v>
      </c>
      <c r="AG152" s="43" t="s">
        <v>217</v>
      </c>
      <c r="AH152" s="4">
        <v>10</v>
      </c>
      <c r="AI152" s="4">
        <v>20</v>
      </c>
      <c r="AJ152" s="6" t="s">
        <v>179</v>
      </c>
    </row>
    <row r="153" hidden="1" spans="1:33">
      <c r="A153" s="29" t="s">
        <v>392</v>
      </c>
      <c r="C153" s="4" t="s">
        <v>389</v>
      </c>
      <c r="D153" s="4" t="s">
        <v>390</v>
      </c>
      <c r="E153" s="4">
        <v>8.7878</v>
      </c>
      <c r="F153" s="4">
        <v>0</v>
      </c>
      <c r="G153" s="4">
        <v>54.28822</v>
      </c>
      <c r="H153" s="4">
        <f t="shared" si="21"/>
        <v>36.92398</v>
      </c>
      <c r="I153" s="4" t="s">
        <v>72</v>
      </c>
      <c r="J153" s="4" t="s">
        <v>391</v>
      </c>
      <c r="L153" s="4">
        <f ca="1" t="shared" si="22"/>
        <v>16</v>
      </c>
      <c r="U153" s="4">
        <v>17.84209</v>
      </c>
      <c r="V153" s="4">
        <v>26.8719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f t="shared" si="18"/>
        <v>55.28601</v>
      </c>
      <c r="AG153" s="43" t="s">
        <v>393</v>
      </c>
    </row>
    <row r="154" ht="17.5" hidden="1" spans="1:33">
      <c r="A154" s="29" t="s">
        <v>394</v>
      </c>
      <c r="C154" s="4" t="s">
        <v>389</v>
      </c>
      <c r="D154" s="4" t="s">
        <v>390</v>
      </c>
      <c r="E154" s="4">
        <v>10.77</v>
      </c>
      <c r="F154" s="4">
        <v>0</v>
      </c>
      <c r="G154" s="4">
        <v>10.77</v>
      </c>
      <c r="H154" s="4">
        <f t="shared" si="21"/>
        <v>78.46</v>
      </c>
      <c r="I154" s="4" t="s">
        <v>72</v>
      </c>
      <c r="J154" s="4" t="s">
        <v>391</v>
      </c>
      <c r="L154" s="4">
        <f ca="1" t="shared" si="22"/>
        <v>16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11.6719</v>
      </c>
      <c r="AA154" s="4">
        <v>0</v>
      </c>
      <c r="AB154" s="4">
        <v>0</v>
      </c>
      <c r="AC154" s="4">
        <v>0</v>
      </c>
      <c r="AD154" s="4">
        <v>0</v>
      </c>
      <c r="AE154" s="4">
        <f t="shared" si="18"/>
        <v>88.3281</v>
      </c>
      <c r="AG154" s="43" t="s">
        <v>395</v>
      </c>
    </row>
    <row r="155" hidden="1" spans="1:33">
      <c r="A155" s="29" t="s">
        <v>396</v>
      </c>
      <c r="C155" s="4" t="s">
        <v>389</v>
      </c>
      <c r="D155" s="4" t="s">
        <v>390</v>
      </c>
      <c r="E155" s="4">
        <v>5.2714</v>
      </c>
      <c r="F155" s="4">
        <v>0</v>
      </c>
      <c r="G155" s="4">
        <v>5.05369999999999</v>
      </c>
      <c r="H155" s="4">
        <f t="shared" si="21"/>
        <v>89.6749</v>
      </c>
      <c r="I155" s="4" t="s">
        <v>72</v>
      </c>
      <c r="J155" s="4" t="s">
        <v>391</v>
      </c>
      <c r="L155" s="4">
        <f ca="1" t="shared" si="22"/>
        <v>16</v>
      </c>
      <c r="U155" s="4">
        <v>0</v>
      </c>
      <c r="V155" s="4">
        <v>0</v>
      </c>
      <c r="W155" s="4">
        <v>30.1753</v>
      </c>
      <c r="X155" s="4">
        <v>0</v>
      </c>
      <c r="Y155" s="4">
        <v>0</v>
      </c>
      <c r="Z155" s="4">
        <v>5.0665</v>
      </c>
      <c r="AA155" s="4">
        <v>0</v>
      </c>
      <c r="AB155" s="4">
        <v>0</v>
      </c>
      <c r="AC155" s="4">
        <v>0</v>
      </c>
      <c r="AD155" s="4">
        <v>0</v>
      </c>
      <c r="AE155" s="4">
        <f t="shared" si="18"/>
        <v>64.7582</v>
      </c>
      <c r="AG155" s="43" t="s">
        <v>393</v>
      </c>
    </row>
    <row r="156" hidden="1" spans="1:33">
      <c r="A156" s="29" t="s">
        <v>397</v>
      </c>
      <c r="C156" s="4" t="s">
        <v>389</v>
      </c>
      <c r="D156" s="4" t="s">
        <v>390</v>
      </c>
      <c r="E156" s="4">
        <v>14.2831</v>
      </c>
      <c r="F156" s="4">
        <v>0</v>
      </c>
      <c r="G156" s="4">
        <v>35.1627</v>
      </c>
      <c r="H156" s="4">
        <f t="shared" si="21"/>
        <v>50.5542</v>
      </c>
      <c r="I156" s="4" t="s">
        <v>72</v>
      </c>
      <c r="J156" s="4" t="s">
        <v>391</v>
      </c>
      <c r="L156" s="4">
        <f ca="1" t="shared" si="22"/>
        <v>14</v>
      </c>
      <c r="U156" s="4">
        <v>10.5727</v>
      </c>
      <c r="V156" s="4">
        <v>0</v>
      </c>
      <c r="W156" s="4">
        <v>2.3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f t="shared" si="18"/>
        <v>87.1273</v>
      </c>
      <c r="AG156" s="43" t="s">
        <v>217</v>
      </c>
    </row>
    <row r="157" hidden="1" spans="1:33">
      <c r="A157" s="29" t="s">
        <v>398</v>
      </c>
      <c r="C157" s="4" t="s">
        <v>389</v>
      </c>
      <c r="D157" s="4" t="s">
        <v>390</v>
      </c>
      <c r="E157" s="4">
        <v>7.25460000000001</v>
      </c>
      <c r="F157" s="4">
        <v>0</v>
      </c>
      <c r="G157" s="4">
        <v>13.8447</v>
      </c>
      <c r="H157" s="4">
        <f t="shared" si="21"/>
        <v>78.9007</v>
      </c>
      <c r="I157" s="4" t="s">
        <v>72</v>
      </c>
      <c r="J157" s="4" t="s">
        <v>391</v>
      </c>
      <c r="L157" s="4">
        <f ca="1" t="shared" si="22"/>
        <v>15</v>
      </c>
      <c r="U157" s="4">
        <v>3.3036</v>
      </c>
      <c r="V157" s="4">
        <v>0</v>
      </c>
      <c r="W157" s="4">
        <v>7.81</v>
      </c>
      <c r="X157" s="4">
        <v>0</v>
      </c>
      <c r="Y157" s="4">
        <v>0</v>
      </c>
      <c r="Z157" s="4">
        <v>4.8451</v>
      </c>
      <c r="AA157" s="4">
        <v>0</v>
      </c>
      <c r="AB157" s="4">
        <v>0</v>
      </c>
      <c r="AC157" s="4">
        <v>0</v>
      </c>
      <c r="AD157" s="4">
        <v>0</v>
      </c>
      <c r="AE157" s="4">
        <f t="shared" si="18"/>
        <v>84.0413</v>
      </c>
      <c r="AG157" s="43" t="s">
        <v>217</v>
      </c>
    </row>
    <row r="158" hidden="1" spans="1:33">
      <c r="A158" s="29" t="s">
        <v>399</v>
      </c>
      <c r="C158" s="4" t="s">
        <v>389</v>
      </c>
      <c r="D158" s="4" t="s">
        <v>390</v>
      </c>
      <c r="E158" s="4">
        <v>3.9644</v>
      </c>
      <c r="F158" s="4">
        <v>0</v>
      </c>
      <c r="G158" s="4">
        <v>29.009</v>
      </c>
      <c r="H158" s="4">
        <f t="shared" si="21"/>
        <v>67.0266</v>
      </c>
      <c r="I158" s="4" t="s">
        <v>72</v>
      </c>
      <c r="J158" s="4" t="s">
        <v>391</v>
      </c>
      <c r="L158" s="4">
        <f ca="1" t="shared" si="22"/>
        <v>13</v>
      </c>
      <c r="U158" s="4">
        <v>21.146</v>
      </c>
      <c r="V158" s="4">
        <v>0</v>
      </c>
      <c r="W158" s="4">
        <v>8.26</v>
      </c>
      <c r="X158" s="4">
        <v>0</v>
      </c>
      <c r="Y158" s="4">
        <v>0</v>
      </c>
      <c r="Z158" s="4">
        <v>3.9665</v>
      </c>
      <c r="AA158" s="4">
        <v>0</v>
      </c>
      <c r="AB158" s="4">
        <v>0</v>
      </c>
      <c r="AC158" s="4">
        <v>0</v>
      </c>
      <c r="AD158" s="4">
        <v>0</v>
      </c>
      <c r="AE158" s="4">
        <f t="shared" si="18"/>
        <v>66.6275</v>
      </c>
      <c r="AG158" s="43" t="s">
        <v>393</v>
      </c>
    </row>
    <row r="159" hidden="1" spans="1:33">
      <c r="A159" s="29" t="s">
        <v>400</v>
      </c>
      <c r="C159" s="4" t="s">
        <v>389</v>
      </c>
      <c r="D159" s="4" t="s">
        <v>390</v>
      </c>
      <c r="E159" s="4">
        <v>3.96119999999999</v>
      </c>
      <c r="F159" s="4">
        <v>2.19880000000001</v>
      </c>
      <c r="G159" s="4">
        <v>18.8984</v>
      </c>
      <c r="H159" s="4">
        <f t="shared" si="21"/>
        <v>74.9416</v>
      </c>
      <c r="I159" s="4" t="s">
        <v>72</v>
      </c>
      <c r="J159" s="4" t="s">
        <v>391</v>
      </c>
      <c r="L159" s="4">
        <f ca="1" t="shared" si="22"/>
        <v>13</v>
      </c>
      <c r="U159" s="4">
        <v>12.9941</v>
      </c>
      <c r="V159" s="4">
        <v>0</v>
      </c>
      <c r="W159" s="4">
        <v>12.27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f t="shared" si="18"/>
        <v>74.7359</v>
      </c>
      <c r="AG159" s="43" t="s">
        <v>393</v>
      </c>
    </row>
    <row r="160" hidden="1" spans="1:33">
      <c r="A160" s="29" t="s">
        <v>401</v>
      </c>
      <c r="C160" s="4" t="s">
        <v>389</v>
      </c>
      <c r="D160" s="4" t="s">
        <v>390</v>
      </c>
      <c r="E160" s="4">
        <v>3.95899999999999</v>
      </c>
      <c r="F160" s="4">
        <v>0</v>
      </c>
      <c r="G160" s="4">
        <v>20.6503</v>
      </c>
      <c r="H160" s="4">
        <f t="shared" si="21"/>
        <v>75.3907</v>
      </c>
      <c r="I160" s="4" t="s">
        <v>72</v>
      </c>
      <c r="J160" s="4" t="s">
        <v>391</v>
      </c>
      <c r="L160" s="4">
        <f ca="1" t="shared" si="22"/>
        <v>15</v>
      </c>
      <c r="U160" s="4">
        <v>12.7753</v>
      </c>
      <c r="V160" s="4">
        <v>0</v>
      </c>
      <c r="W160" s="4">
        <v>18.59</v>
      </c>
      <c r="X160" s="4">
        <v>0</v>
      </c>
      <c r="Y160" s="4">
        <v>0</v>
      </c>
      <c r="Z160" s="4">
        <v>3.7449</v>
      </c>
      <c r="AA160" s="4">
        <v>0</v>
      </c>
      <c r="AB160" s="4">
        <v>0</v>
      </c>
      <c r="AC160" s="4">
        <v>0</v>
      </c>
      <c r="AD160" s="4">
        <v>0</v>
      </c>
      <c r="AE160" s="4">
        <f t="shared" si="18"/>
        <v>64.8898</v>
      </c>
      <c r="AG160" s="43" t="s">
        <v>402</v>
      </c>
    </row>
    <row r="161" hidden="1" spans="1:33">
      <c r="A161" s="29" t="s">
        <v>403</v>
      </c>
      <c r="C161" s="4" t="s">
        <v>389</v>
      </c>
      <c r="D161" s="4" t="s">
        <v>390</v>
      </c>
      <c r="E161" s="4">
        <v>6.81189999999999</v>
      </c>
      <c r="F161" s="4">
        <v>0</v>
      </c>
      <c r="G161" s="4">
        <v>13.403</v>
      </c>
      <c r="H161" s="4">
        <f t="shared" si="21"/>
        <v>79.7851</v>
      </c>
      <c r="I161" s="4" t="s">
        <v>72</v>
      </c>
      <c r="J161" s="4" t="s">
        <v>391</v>
      </c>
      <c r="L161" s="4">
        <f ca="1" t="shared" si="22"/>
        <v>15</v>
      </c>
      <c r="U161" s="4">
        <v>1.9828</v>
      </c>
      <c r="V161" s="4">
        <v>0</v>
      </c>
      <c r="W161" s="4">
        <v>35.66</v>
      </c>
      <c r="X161" s="4">
        <v>0</v>
      </c>
      <c r="Y161" s="4">
        <v>0</v>
      </c>
      <c r="Z161" s="4">
        <v>4.6259</v>
      </c>
      <c r="AA161" s="4">
        <v>0</v>
      </c>
      <c r="AB161" s="4">
        <v>0</v>
      </c>
      <c r="AC161" s="4">
        <v>0</v>
      </c>
      <c r="AD161" s="4">
        <v>0</v>
      </c>
      <c r="AE161" s="4">
        <f t="shared" si="18"/>
        <v>57.7313</v>
      </c>
      <c r="AG161" s="43" t="s">
        <v>217</v>
      </c>
    </row>
    <row r="162" hidden="1" spans="1:33">
      <c r="A162" s="29" t="s">
        <v>404</v>
      </c>
      <c r="C162" s="4" t="s">
        <v>389</v>
      </c>
      <c r="D162" s="4" t="s">
        <v>390</v>
      </c>
      <c r="E162" s="4">
        <v>4.1726</v>
      </c>
      <c r="F162" s="4">
        <v>0</v>
      </c>
      <c r="G162" s="4">
        <v>31.6515</v>
      </c>
      <c r="H162" s="4">
        <f t="shared" si="21"/>
        <v>64.1759</v>
      </c>
      <c r="I162" s="4" t="s">
        <v>72</v>
      </c>
      <c r="J162" s="4" t="s">
        <v>391</v>
      </c>
      <c r="L162" s="4">
        <f ca="1" t="shared" si="22"/>
        <v>14</v>
      </c>
      <c r="U162" s="4">
        <v>13.8749</v>
      </c>
      <c r="V162" s="4">
        <v>4.84960000000001</v>
      </c>
      <c r="W162" s="4">
        <v>10.33</v>
      </c>
      <c r="X162" s="4">
        <v>0</v>
      </c>
      <c r="Y162" s="4">
        <v>0</v>
      </c>
      <c r="Z162" s="4">
        <v>5.06299999999999</v>
      </c>
      <c r="AA162" s="4">
        <v>0</v>
      </c>
      <c r="AB162" s="4">
        <v>0</v>
      </c>
      <c r="AC162" s="4">
        <v>0</v>
      </c>
      <c r="AD162" s="4">
        <v>0</v>
      </c>
      <c r="AE162" s="4">
        <f t="shared" si="18"/>
        <v>65.8825</v>
      </c>
      <c r="AG162" s="43" t="s">
        <v>402</v>
      </c>
    </row>
    <row r="163" hidden="1" spans="1:33">
      <c r="A163" s="29" t="s">
        <v>386</v>
      </c>
      <c r="B163" s="60" t="s">
        <v>405</v>
      </c>
      <c r="C163" s="4" t="s">
        <v>406</v>
      </c>
      <c r="D163" s="4" t="s">
        <v>407</v>
      </c>
      <c r="E163" s="4">
        <v>80</v>
      </c>
      <c r="F163" s="4">
        <v>1</v>
      </c>
      <c r="G163" s="4">
        <v>19</v>
      </c>
      <c r="H163" s="4">
        <f t="shared" si="21"/>
        <v>0</v>
      </c>
      <c r="I163" s="4" t="s">
        <v>236</v>
      </c>
      <c r="J163" s="4" t="s">
        <v>353</v>
      </c>
      <c r="U163" s="4">
        <v>10</v>
      </c>
      <c r="V163" s="4">
        <v>0</v>
      </c>
      <c r="W163" s="4">
        <v>0</v>
      </c>
      <c r="X163" s="4">
        <v>0</v>
      </c>
      <c r="Y163" s="4">
        <v>0</v>
      </c>
      <c r="Z163" s="4">
        <v>12</v>
      </c>
      <c r="AA163" s="4">
        <v>0</v>
      </c>
      <c r="AB163" s="4">
        <v>0</v>
      </c>
      <c r="AC163" s="4">
        <v>0</v>
      </c>
      <c r="AD163" s="4">
        <v>0</v>
      </c>
      <c r="AE163" s="4">
        <f t="shared" si="18"/>
        <v>78</v>
      </c>
      <c r="AG163" s="63" t="s">
        <v>408</v>
      </c>
    </row>
    <row r="164" hidden="1" spans="1:33">
      <c r="A164" s="29" t="s">
        <v>386</v>
      </c>
      <c r="C164" s="4" t="s">
        <v>389</v>
      </c>
      <c r="D164" s="4" t="s">
        <v>390</v>
      </c>
      <c r="E164" s="4">
        <v>37</v>
      </c>
      <c r="F164" s="4">
        <v>0.5</v>
      </c>
      <c r="G164" s="4">
        <v>62.5</v>
      </c>
      <c r="H164" s="4">
        <f t="shared" si="21"/>
        <v>0</v>
      </c>
      <c r="I164" s="4" t="s">
        <v>72</v>
      </c>
      <c r="J164" s="4" t="s">
        <v>391</v>
      </c>
      <c r="L164" s="4">
        <f ca="1">RANDBETWEEN(12,16)</f>
        <v>14</v>
      </c>
      <c r="U164" s="4">
        <v>10</v>
      </c>
      <c r="V164" s="4">
        <v>5</v>
      </c>
      <c r="W164" s="4">
        <v>0</v>
      </c>
      <c r="X164" s="4">
        <v>2</v>
      </c>
      <c r="Y164" s="4">
        <v>0</v>
      </c>
      <c r="Z164" s="4">
        <v>27</v>
      </c>
      <c r="AA164" s="4">
        <v>0</v>
      </c>
      <c r="AB164" s="4">
        <v>8</v>
      </c>
      <c r="AC164" s="4">
        <v>0</v>
      </c>
      <c r="AD164" s="4">
        <v>0</v>
      </c>
      <c r="AE164" s="4">
        <f t="shared" si="18"/>
        <v>48</v>
      </c>
      <c r="AG164" s="43" t="s">
        <v>217</v>
      </c>
    </row>
    <row r="165" hidden="1" spans="1:33">
      <c r="A165" s="29" t="s">
        <v>386</v>
      </c>
      <c r="E165" s="4">
        <v>62.5</v>
      </c>
      <c r="F165" s="4">
        <v>2.5</v>
      </c>
      <c r="G165" s="4">
        <v>35</v>
      </c>
      <c r="H165" s="4">
        <f t="shared" si="21"/>
        <v>0</v>
      </c>
      <c r="I165" s="4" t="s">
        <v>72</v>
      </c>
      <c r="U165" s="4">
        <v>5</v>
      </c>
      <c r="V165" s="4">
        <v>0</v>
      </c>
      <c r="W165" s="4">
        <v>0</v>
      </c>
      <c r="X165" s="4">
        <v>0</v>
      </c>
      <c r="Y165" s="4">
        <v>0</v>
      </c>
      <c r="Z165" s="4">
        <v>24</v>
      </c>
      <c r="AA165" s="4">
        <v>0</v>
      </c>
      <c r="AB165" s="4">
        <v>5</v>
      </c>
      <c r="AC165" s="4">
        <v>0</v>
      </c>
      <c r="AD165" s="4">
        <v>0</v>
      </c>
      <c r="AE165" s="4">
        <f t="shared" si="18"/>
        <v>66</v>
      </c>
      <c r="AG165" s="43" t="s">
        <v>409</v>
      </c>
    </row>
    <row r="166" hidden="1" spans="1:33">
      <c r="A166" s="29" t="s">
        <v>410</v>
      </c>
      <c r="E166" s="4">
        <v>96</v>
      </c>
      <c r="G166" s="4">
        <v>4</v>
      </c>
      <c r="H166" s="4">
        <f t="shared" si="21"/>
        <v>0</v>
      </c>
      <c r="I166" s="4" t="s">
        <v>72</v>
      </c>
      <c r="U166" s="4">
        <v>0</v>
      </c>
      <c r="V166" s="4">
        <v>0</v>
      </c>
      <c r="W166" s="4">
        <v>0</v>
      </c>
      <c r="X166" s="4">
        <v>0</v>
      </c>
      <c r="Y166" s="4">
        <v>27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f t="shared" si="18"/>
        <v>73</v>
      </c>
      <c r="AG166" s="43" t="s">
        <v>411</v>
      </c>
    </row>
    <row r="167" hidden="1" spans="1:40">
      <c r="A167" s="29" t="s">
        <v>410</v>
      </c>
      <c r="C167" s="4" t="s">
        <v>412</v>
      </c>
      <c r="D167" s="4" t="s">
        <v>413</v>
      </c>
      <c r="I167" s="4" t="s">
        <v>414</v>
      </c>
      <c r="J167" s="4" t="s">
        <v>415</v>
      </c>
      <c r="L167" s="4">
        <f ca="1">RANDBETWEEN(12,16)</f>
        <v>13</v>
      </c>
      <c r="U167" s="4">
        <v>11.340206185567</v>
      </c>
      <c r="V167" s="4">
        <v>20.6185567010309</v>
      </c>
      <c r="W167" s="4">
        <v>1.03092783505155</v>
      </c>
      <c r="X167" s="4">
        <v>4.12371134020619</v>
      </c>
      <c r="Y167" s="4">
        <v>0</v>
      </c>
      <c r="Z167" s="4">
        <v>12.3711340206186</v>
      </c>
      <c r="AA167" s="4">
        <v>0</v>
      </c>
      <c r="AB167" s="4">
        <v>0</v>
      </c>
      <c r="AC167" s="4">
        <v>0</v>
      </c>
      <c r="AD167" s="4">
        <v>15.4639175257732</v>
      </c>
      <c r="AE167" s="4">
        <v>35.0515463917526</v>
      </c>
      <c r="AG167" s="43" t="s">
        <v>217</v>
      </c>
      <c r="AH167" s="4">
        <v>5</v>
      </c>
      <c r="AI167" s="4">
        <v>10</v>
      </c>
      <c r="AJ167" s="6" t="s">
        <v>179</v>
      </c>
      <c r="AK167" s="4" t="s">
        <v>416</v>
      </c>
      <c r="AL167" s="44" t="s">
        <v>417</v>
      </c>
      <c r="AM167" s="4" t="s">
        <v>418</v>
      </c>
      <c r="AN167" s="4" t="s">
        <v>419</v>
      </c>
    </row>
    <row r="168" hidden="1" spans="1:49">
      <c r="A168" s="57" t="s">
        <v>420</v>
      </c>
      <c r="C168" s="4" t="s">
        <v>421</v>
      </c>
      <c r="D168" s="4" t="s">
        <v>422</v>
      </c>
      <c r="E168" s="4">
        <v>70</v>
      </c>
      <c r="F168" s="4">
        <v>10</v>
      </c>
      <c r="G168" s="4">
        <v>0.4</v>
      </c>
      <c r="H168" s="4">
        <f>100-G168-F168-E168</f>
        <v>19.6</v>
      </c>
      <c r="I168" s="4" t="s">
        <v>72</v>
      </c>
      <c r="J168" s="4" t="s">
        <v>423</v>
      </c>
      <c r="L168" s="4">
        <v>13</v>
      </c>
      <c r="M168" s="4">
        <v>0</v>
      </c>
      <c r="N168" s="4">
        <v>0</v>
      </c>
      <c r="O168" s="4">
        <v>65</v>
      </c>
      <c r="P168" s="4">
        <v>3</v>
      </c>
      <c r="Q168" s="4">
        <v>19</v>
      </c>
      <c r="R168" s="4">
        <v>0</v>
      </c>
      <c r="S168" s="4">
        <v>0</v>
      </c>
      <c r="AG168" s="43" t="s">
        <v>217</v>
      </c>
      <c r="AI168" s="4">
        <v>20</v>
      </c>
      <c r="AJ168" s="6" t="s">
        <v>66</v>
      </c>
      <c r="AS168" s="4">
        <v>2018.7</v>
      </c>
      <c r="AT168" s="4">
        <v>2019.1</v>
      </c>
      <c r="AV168" s="4">
        <v>46</v>
      </c>
      <c r="AW168" s="4">
        <v>53</v>
      </c>
    </row>
    <row r="169" hidden="1" spans="1:37">
      <c r="A169" s="57" t="s">
        <v>420</v>
      </c>
      <c r="B169" s="44" t="s">
        <v>424</v>
      </c>
      <c r="I169" s="4" t="s">
        <v>72</v>
      </c>
      <c r="J169" s="62" t="s">
        <v>176</v>
      </c>
      <c r="L169" s="4">
        <v>27</v>
      </c>
      <c r="M169" s="4">
        <v>6</v>
      </c>
      <c r="N169" s="4">
        <v>20</v>
      </c>
      <c r="O169" s="4">
        <v>15</v>
      </c>
      <c r="P169" s="4">
        <v>5</v>
      </c>
      <c r="Q169" s="4">
        <v>6</v>
      </c>
      <c r="R169" s="4">
        <v>10</v>
      </c>
      <c r="S169" s="4">
        <v>11</v>
      </c>
      <c r="AG169" s="43" t="s">
        <v>65</v>
      </c>
      <c r="AK169" s="44" t="s">
        <v>425</v>
      </c>
    </row>
    <row r="170" hidden="1" spans="1:33">
      <c r="A170" s="57" t="s">
        <v>420</v>
      </c>
      <c r="I170" s="4" t="s">
        <v>72</v>
      </c>
      <c r="J170" s="62" t="s">
        <v>176</v>
      </c>
      <c r="AG170" s="63" t="s">
        <v>426</v>
      </c>
    </row>
    <row r="171" hidden="1" spans="1:36">
      <c r="A171" s="57" t="s">
        <v>420</v>
      </c>
      <c r="B171" s="4" t="s">
        <v>427</v>
      </c>
      <c r="I171" s="4" t="s">
        <v>236</v>
      </c>
      <c r="J171" s="4" t="s">
        <v>313</v>
      </c>
      <c r="AG171" s="63" t="s">
        <v>428</v>
      </c>
      <c r="AI171" s="42">
        <v>3</v>
      </c>
      <c r="AJ171" s="6" t="s">
        <v>66</v>
      </c>
    </row>
    <row r="172" hidden="1" spans="1:36">
      <c r="A172" s="29" t="s">
        <v>93</v>
      </c>
      <c r="C172" s="4" t="s">
        <v>429</v>
      </c>
      <c r="D172" s="4" t="s">
        <v>430</v>
      </c>
      <c r="E172" s="4">
        <v>12.7</v>
      </c>
      <c r="F172" s="4">
        <v>0</v>
      </c>
      <c r="G172" s="4">
        <v>71.9</v>
      </c>
      <c r="H172" s="4">
        <v>15.4</v>
      </c>
      <c r="I172" s="4" t="s">
        <v>431</v>
      </c>
      <c r="J172" s="62" t="s">
        <v>432</v>
      </c>
      <c r="L172" s="4">
        <f ca="1">RANDBETWEEN(12,16)</f>
        <v>15</v>
      </c>
      <c r="U172" s="4">
        <v>28.55</v>
      </c>
      <c r="V172" s="4">
        <v>28.55</v>
      </c>
      <c r="Z172" s="4">
        <v>28.6</v>
      </c>
      <c r="AA172" s="4">
        <v>5.7</v>
      </c>
      <c r="AC172" s="4">
        <v>2.9</v>
      </c>
      <c r="AD172" s="4">
        <v>5.7</v>
      </c>
      <c r="AE172" s="4">
        <f>100-SUM(U172:AD172)</f>
        <v>0</v>
      </c>
      <c r="AG172" s="43" t="s">
        <v>433</v>
      </c>
      <c r="AH172" s="4">
        <v>50</v>
      </c>
      <c r="AI172" s="4">
        <v>100</v>
      </c>
      <c r="AJ172" s="6" t="s">
        <v>179</v>
      </c>
    </row>
    <row r="173" hidden="1" spans="1:48">
      <c r="A173" s="29" t="s">
        <v>93</v>
      </c>
      <c r="B173" s="44" t="s">
        <v>434</v>
      </c>
      <c r="I173" s="4" t="s">
        <v>431</v>
      </c>
      <c r="AV173" s="4">
        <v>100</v>
      </c>
    </row>
    <row r="174" hidden="1" spans="1:46">
      <c r="A174" s="29" t="s">
        <v>93</v>
      </c>
      <c r="C174" s="4" t="s">
        <v>435</v>
      </c>
      <c r="D174" s="4" t="s">
        <v>436</v>
      </c>
      <c r="I174" s="4" t="s">
        <v>285</v>
      </c>
      <c r="J174" s="4" t="s">
        <v>437</v>
      </c>
      <c r="L174" s="4">
        <v>2</v>
      </c>
      <c r="M174" s="4">
        <v>2</v>
      </c>
      <c r="O174" s="4">
        <v>77</v>
      </c>
      <c r="P174" s="4">
        <v>4</v>
      </c>
      <c r="Q174" s="4">
        <v>1</v>
      </c>
      <c r="R174" s="4">
        <v>8</v>
      </c>
      <c r="U174" s="4">
        <v>15</v>
      </c>
      <c r="V174" s="4">
        <f>44/369*33</f>
        <v>3.9349593495935</v>
      </c>
      <c r="X174" s="4">
        <f>13/369*33</f>
        <v>1.16260162601626</v>
      </c>
      <c r="Z174" s="4">
        <v>33</v>
      </c>
      <c r="AB174" s="4">
        <f>2/369*33</f>
        <v>0.178861788617886</v>
      </c>
      <c r="AC174" s="4">
        <v>20</v>
      </c>
      <c r="AE174" s="4">
        <f t="shared" ref="AE174:AE182" si="23">100-SUM(U174:AD174)</f>
        <v>26.7235772357724</v>
      </c>
      <c r="AG174" s="43" t="s">
        <v>438</v>
      </c>
      <c r="AH174" s="4">
        <v>7.5</v>
      </c>
      <c r="AI174" s="64">
        <v>10.5</v>
      </c>
      <c r="AJ174" s="6" t="s">
        <v>179</v>
      </c>
      <c r="AS174" s="4">
        <v>2015.11</v>
      </c>
      <c r="AT174" s="4">
        <v>2016.5</v>
      </c>
    </row>
    <row r="175" hidden="1" spans="1:46">
      <c r="A175" s="29" t="s">
        <v>93</v>
      </c>
      <c r="E175" s="4">
        <v>6.20403545163115</v>
      </c>
      <c r="F175" s="4">
        <v>15.1989439939657</v>
      </c>
      <c r="G175" s="4">
        <v>62.1723552706015</v>
      </c>
      <c r="H175" s="4">
        <f t="shared" ref="H175:H182" si="24">100-E175-F175-G175</f>
        <v>16.4246652838016</v>
      </c>
      <c r="I175" s="4" t="s">
        <v>285</v>
      </c>
      <c r="J175" s="4" t="s">
        <v>439</v>
      </c>
      <c r="U175" s="4">
        <v>21.4445</v>
      </c>
      <c r="V175" s="4">
        <v>65.2222</v>
      </c>
      <c r="W175" s="4">
        <v>2.2222</v>
      </c>
      <c r="X175" s="4">
        <v>6.44439999999999</v>
      </c>
      <c r="Y175" s="4">
        <v>2.88890000000001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f t="shared" si="23"/>
        <v>1.7778</v>
      </c>
      <c r="AG175" s="43" t="s">
        <v>440</v>
      </c>
      <c r="AS175" s="4">
        <v>1980</v>
      </c>
      <c r="AT175" s="4">
        <v>2019</v>
      </c>
    </row>
    <row r="176" hidden="1" spans="1:46">
      <c r="A176" s="29" t="s">
        <v>441</v>
      </c>
      <c r="E176" s="4">
        <v>20.1923</v>
      </c>
      <c r="F176" s="4">
        <v>5.4487</v>
      </c>
      <c r="G176" s="4">
        <v>69.5513</v>
      </c>
      <c r="H176" s="4">
        <f t="shared" si="24"/>
        <v>4.8077</v>
      </c>
      <c r="I176" s="4" t="s">
        <v>285</v>
      </c>
      <c r="J176" s="4" t="s">
        <v>439</v>
      </c>
      <c r="U176" s="4">
        <v>11.2915</v>
      </c>
      <c r="V176" s="4">
        <v>84.7527</v>
      </c>
      <c r="W176" s="4">
        <v>1.6133</v>
      </c>
      <c r="X176" s="4">
        <v>0</v>
      </c>
      <c r="Y176" s="4">
        <v>0.921199999999999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f t="shared" si="23"/>
        <v>1.4213</v>
      </c>
      <c r="AG176" s="43" t="s">
        <v>440</v>
      </c>
      <c r="AS176" s="4">
        <v>1980</v>
      </c>
      <c r="AT176" s="4">
        <v>1989</v>
      </c>
    </row>
    <row r="177" hidden="1" spans="1:46">
      <c r="A177" s="29" t="s">
        <v>166</v>
      </c>
      <c r="E177" s="4">
        <v>17.9487</v>
      </c>
      <c r="F177" s="4">
        <v>5.4487</v>
      </c>
      <c r="G177" s="4">
        <v>72.1154</v>
      </c>
      <c r="H177" s="4">
        <f t="shared" si="24"/>
        <v>4.4872</v>
      </c>
      <c r="I177" s="4" t="s">
        <v>285</v>
      </c>
      <c r="J177" s="4" t="s">
        <v>439</v>
      </c>
      <c r="U177" s="4">
        <v>49.0783</v>
      </c>
      <c r="V177" s="4">
        <v>27.7646</v>
      </c>
      <c r="W177" s="4">
        <v>0</v>
      </c>
      <c r="X177" s="4">
        <v>14.5173</v>
      </c>
      <c r="Y177" s="4">
        <v>1.8437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f t="shared" si="23"/>
        <v>6.7961</v>
      </c>
      <c r="AG177" s="43" t="s">
        <v>440</v>
      </c>
      <c r="AS177" s="4">
        <v>1990</v>
      </c>
      <c r="AT177" s="4">
        <v>1999</v>
      </c>
    </row>
    <row r="178" hidden="1" spans="1:46">
      <c r="A178" s="29" t="s">
        <v>166</v>
      </c>
      <c r="E178" s="4">
        <v>16.3461</v>
      </c>
      <c r="F178" s="4">
        <v>3.8462</v>
      </c>
      <c r="G178" s="4">
        <v>75.9615</v>
      </c>
      <c r="H178" s="4">
        <f t="shared" si="24"/>
        <v>3.8462</v>
      </c>
      <c r="I178" s="4" t="s">
        <v>285</v>
      </c>
      <c r="J178" s="4" t="s">
        <v>439</v>
      </c>
      <c r="U178" s="4">
        <v>23.7331</v>
      </c>
      <c r="V178" s="4">
        <v>52.8038</v>
      </c>
      <c r="W178" s="4">
        <v>3.45740000000001</v>
      </c>
      <c r="X178" s="4">
        <v>7.83489999999999</v>
      </c>
      <c r="Y178" s="4">
        <v>9.67660000000001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f t="shared" si="23"/>
        <v>2.49419999999999</v>
      </c>
      <c r="AG178" s="43" t="s">
        <v>440</v>
      </c>
      <c r="AS178" s="4">
        <v>2010</v>
      </c>
      <c r="AT178" s="4">
        <v>2019</v>
      </c>
    </row>
    <row r="179" hidden="1" spans="1:46">
      <c r="A179" s="29" t="s">
        <v>166</v>
      </c>
      <c r="E179" s="4">
        <v>1.8476</v>
      </c>
      <c r="F179" s="4">
        <v>4.38799999999999</v>
      </c>
      <c r="G179" s="4">
        <v>72.0554</v>
      </c>
      <c r="H179" s="4">
        <f t="shared" si="24"/>
        <v>21.709</v>
      </c>
      <c r="I179" s="4" t="s">
        <v>285</v>
      </c>
      <c r="J179" s="4" t="s">
        <v>442</v>
      </c>
      <c r="U179" s="4">
        <v>24.3119</v>
      </c>
      <c r="V179" s="4">
        <v>52.7523</v>
      </c>
      <c r="W179" s="4">
        <v>3.2111</v>
      </c>
      <c r="X179" s="4">
        <v>7.79819999999999</v>
      </c>
      <c r="Y179" s="4">
        <v>9.4037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f t="shared" si="23"/>
        <v>2.5228</v>
      </c>
      <c r="AG179" s="43" t="s">
        <v>440</v>
      </c>
      <c r="AS179" s="4">
        <v>2010</v>
      </c>
      <c r="AT179" s="4">
        <v>2019</v>
      </c>
    </row>
    <row r="180" hidden="1" spans="1:46">
      <c r="A180" s="57" t="s">
        <v>262</v>
      </c>
      <c r="E180" s="4">
        <v>2.54040000000001</v>
      </c>
      <c r="F180" s="4">
        <v>2.07849999999999</v>
      </c>
      <c r="G180" s="4">
        <v>84.5266</v>
      </c>
      <c r="H180" s="4">
        <f t="shared" si="24"/>
        <v>10.8545</v>
      </c>
      <c r="I180" s="4" t="s">
        <v>285</v>
      </c>
      <c r="J180" s="4" t="s">
        <v>443</v>
      </c>
      <c r="U180" s="4">
        <v>22.9358</v>
      </c>
      <c r="V180" s="4">
        <v>65.367</v>
      </c>
      <c r="W180" s="4">
        <v>1.8348</v>
      </c>
      <c r="X180" s="4">
        <v>6.422</v>
      </c>
      <c r="Y180" s="4">
        <v>0</v>
      </c>
      <c r="Z180" s="4">
        <v>0</v>
      </c>
      <c r="AA180" s="4">
        <v>0</v>
      </c>
      <c r="AB180" s="4">
        <v>0</v>
      </c>
      <c r="AC180" s="4">
        <v>3.4404</v>
      </c>
      <c r="AD180" s="4">
        <v>0</v>
      </c>
      <c r="AE180" s="4">
        <f t="shared" si="23"/>
        <v>0</v>
      </c>
      <c r="AG180" s="43" t="s">
        <v>440</v>
      </c>
      <c r="AS180" s="4">
        <v>2010</v>
      </c>
      <c r="AT180" s="4">
        <v>2019</v>
      </c>
    </row>
    <row r="181" hidden="1" spans="1:46">
      <c r="A181" s="57" t="s">
        <v>262</v>
      </c>
      <c r="E181" s="4">
        <v>19.1686</v>
      </c>
      <c r="F181" s="4">
        <v>2.3095</v>
      </c>
      <c r="G181" s="4">
        <v>72.0554</v>
      </c>
      <c r="H181" s="4">
        <f t="shared" si="24"/>
        <v>6.4665</v>
      </c>
      <c r="I181" s="4" t="s">
        <v>285</v>
      </c>
      <c r="J181" s="4" t="s">
        <v>444</v>
      </c>
      <c r="U181" s="4">
        <v>22.2477</v>
      </c>
      <c r="V181" s="4">
        <v>74.3119</v>
      </c>
      <c r="W181" s="4">
        <v>2.0643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1.37609999999999</v>
      </c>
      <c r="AD181" s="4">
        <v>0</v>
      </c>
      <c r="AE181" s="4">
        <f t="shared" si="23"/>
        <v>0</v>
      </c>
      <c r="AG181" s="43" t="s">
        <v>440</v>
      </c>
      <c r="AS181" s="4">
        <v>2010</v>
      </c>
      <c r="AT181" s="4">
        <v>2019</v>
      </c>
    </row>
    <row r="182" hidden="1" spans="1:46">
      <c r="A182" s="57" t="s">
        <v>262</v>
      </c>
      <c r="E182" s="4">
        <v>28.6374</v>
      </c>
      <c r="F182" s="4">
        <v>20.3233</v>
      </c>
      <c r="G182" s="4">
        <v>39.261</v>
      </c>
      <c r="H182" s="4">
        <f t="shared" si="24"/>
        <v>11.7783</v>
      </c>
      <c r="I182" s="4" t="s">
        <v>285</v>
      </c>
      <c r="J182" s="4" t="s">
        <v>445</v>
      </c>
      <c r="U182" s="4">
        <v>34.633</v>
      </c>
      <c r="V182" s="4">
        <v>50.2294</v>
      </c>
      <c r="W182" s="4">
        <v>0</v>
      </c>
      <c r="X182" s="4">
        <v>13.3027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f t="shared" si="23"/>
        <v>1.83489999999999</v>
      </c>
      <c r="AG182" s="43" t="s">
        <v>440</v>
      </c>
      <c r="AS182" s="4">
        <v>2010</v>
      </c>
      <c r="AT182" s="4">
        <v>2019</v>
      </c>
    </row>
    <row r="183" hidden="1" spans="1:9">
      <c r="A183" s="57" t="s">
        <v>262</v>
      </c>
      <c r="I183" s="4" t="s">
        <v>285</v>
      </c>
    </row>
    <row r="184" hidden="1" spans="1:9">
      <c r="A184" s="57" t="s">
        <v>262</v>
      </c>
      <c r="I184" s="4" t="s">
        <v>285</v>
      </c>
    </row>
    <row r="185" hidden="1" spans="1:45">
      <c r="A185" s="57" t="s">
        <v>262</v>
      </c>
      <c r="B185" s="4" t="s">
        <v>446</v>
      </c>
      <c r="C185" s="4" t="s">
        <v>447</v>
      </c>
      <c r="D185" s="4" t="s">
        <v>448</v>
      </c>
      <c r="E185" s="4">
        <v>13</v>
      </c>
      <c r="F185" s="4">
        <v>17</v>
      </c>
      <c r="G185" s="4">
        <v>66</v>
      </c>
      <c r="H185" s="4">
        <f t="shared" ref="H185:H190" si="25">100-E185-F185-G185</f>
        <v>4</v>
      </c>
      <c r="I185" s="4" t="s">
        <v>72</v>
      </c>
      <c r="J185" s="4" t="s">
        <v>449</v>
      </c>
      <c r="U185" s="4">
        <v>23</v>
      </c>
      <c r="V185" s="4">
        <v>30</v>
      </c>
      <c r="W185" s="4">
        <v>2</v>
      </c>
      <c r="X185" s="4">
        <v>4</v>
      </c>
      <c r="Y185" s="4">
        <v>7</v>
      </c>
      <c r="Z185" s="4">
        <v>5</v>
      </c>
      <c r="AA185" s="4">
        <v>0</v>
      </c>
      <c r="AB185" s="4">
        <v>0</v>
      </c>
      <c r="AC185" s="4">
        <v>4</v>
      </c>
      <c r="AD185" s="4">
        <v>0</v>
      </c>
      <c r="AE185" s="4">
        <f t="shared" ref="AE185:AE190" si="26">100-SUM(U185:AD185)</f>
        <v>25</v>
      </c>
      <c r="AG185" s="43" t="s">
        <v>266</v>
      </c>
      <c r="AI185" s="4">
        <v>1</v>
      </c>
      <c r="AJ185" s="6" t="s">
        <v>66</v>
      </c>
      <c r="AN185" s="30" t="s">
        <v>450</v>
      </c>
      <c r="AO185" s="30">
        <v>32.8025</v>
      </c>
      <c r="AP185" s="30" t="s">
        <v>92</v>
      </c>
      <c r="AQ185" s="30">
        <v>822</v>
      </c>
      <c r="AR185" s="30" t="s">
        <v>231</v>
      </c>
      <c r="AS185" s="4">
        <v>2018.5</v>
      </c>
    </row>
    <row r="186" hidden="1" spans="2:45">
      <c r="B186" s="4" t="s">
        <v>451</v>
      </c>
      <c r="C186" s="4" t="s">
        <v>452</v>
      </c>
      <c r="D186" s="4" t="s">
        <v>453</v>
      </c>
      <c r="E186" s="4">
        <v>13</v>
      </c>
      <c r="F186" s="4">
        <v>17</v>
      </c>
      <c r="G186" s="4">
        <v>66</v>
      </c>
      <c r="H186" s="4">
        <f t="shared" si="25"/>
        <v>4</v>
      </c>
      <c r="I186" s="4" t="s">
        <v>72</v>
      </c>
      <c r="U186" s="4">
        <v>23</v>
      </c>
      <c r="V186" s="4">
        <v>30</v>
      </c>
      <c r="W186" s="4">
        <v>2</v>
      </c>
      <c r="X186" s="4">
        <v>4</v>
      </c>
      <c r="Y186" s="4">
        <v>7</v>
      </c>
      <c r="Z186" s="4">
        <v>5</v>
      </c>
      <c r="AA186" s="4">
        <v>0</v>
      </c>
      <c r="AB186" s="4">
        <v>0</v>
      </c>
      <c r="AC186" s="4">
        <v>0</v>
      </c>
      <c r="AD186" s="4">
        <v>0</v>
      </c>
      <c r="AE186" s="4">
        <f t="shared" si="26"/>
        <v>29</v>
      </c>
      <c r="AG186" s="43" t="s">
        <v>266</v>
      </c>
      <c r="AN186" s="30" t="s">
        <v>454</v>
      </c>
      <c r="AO186" s="30">
        <v>26.8577</v>
      </c>
      <c r="AP186" s="30" t="s">
        <v>92</v>
      </c>
      <c r="AQ186" s="30">
        <v>431</v>
      </c>
      <c r="AR186" s="30" t="s">
        <v>231</v>
      </c>
      <c r="AS186" s="4">
        <v>2018.5</v>
      </c>
    </row>
    <row r="187" hidden="1" spans="2:45">
      <c r="B187" s="4" t="s">
        <v>455</v>
      </c>
      <c r="C187" s="4" t="s">
        <v>456</v>
      </c>
      <c r="D187" s="4" t="s">
        <v>457</v>
      </c>
      <c r="E187" s="4">
        <v>13</v>
      </c>
      <c r="F187" s="4">
        <v>17</v>
      </c>
      <c r="G187" s="4">
        <v>66</v>
      </c>
      <c r="H187" s="4">
        <f t="shared" si="25"/>
        <v>4</v>
      </c>
      <c r="I187" s="4" t="s">
        <v>72</v>
      </c>
      <c r="U187" s="4">
        <v>23</v>
      </c>
      <c r="V187" s="4">
        <v>30</v>
      </c>
      <c r="W187" s="4">
        <v>2</v>
      </c>
      <c r="X187" s="4">
        <v>4</v>
      </c>
      <c r="Y187" s="4">
        <v>7</v>
      </c>
      <c r="Z187" s="4">
        <v>5</v>
      </c>
      <c r="AA187" s="4">
        <v>0</v>
      </c>
      <c r="AB187" s="4">
        <v>0</v>
      </c>
      <c r="AC187" s="4">
        <v>0</v>
      </c>
      <c r="AD187" s="4">
        <v>0</v>
      </c>
      <c r="AE187" s="4">
        <f t="shared" si="26"/>
        <v>29</v>
      </c>
      <c r="AG187" s="43" t="s">
        <v>266</v>
      </c>
      <c r="AO187" s="30">
        <v>11.2527</v>
      </c>
      <c r="AP187" s="30" t="s">
        <v>92</v>
      </c>
      <c r="AQ187" s="30">
        <v>324</v>
      </c>
      <c r="AR187" s="30" t="s">
        <v>231</v>
      </c>
      <c r="AS187" s="4">
        <v>2018.5</v>
      </c>
    </row>
    <row r="188" hidden="1" spans="2:45">
      <c r="B188" s="4" t="s">
        <v>458</v>
      </c>
      <c r="C188" s="4" t="s">
        <v>459</v>
      </c>
      <c r="D188" s="4" t="s">
        <v>460</v>
      </c>
      <c r="E188" s="4">
        <v>13</v>
      </c>
      <c r="F188" s="4">
        <v>17</v>
      </c>
      <c r="G188" s="4">
        <v>66</v>
      </c>
      <c r="H188" s="4">
        <f t="shared" si="25"/>
        <v>4</v>
      </c>
      <c r="I188" s="4" t="s">
        <v>72</v>
      </c>
      <c r="U188" s="4">
        <v>23</v>
      </c>
      <c r="V188" s="4">
        <v>30</v>
      </c>
      <c r="W188" s="4">
        <v>2</v>
      </c>
      <c r="X188" s="4">
        <v>4</v>
      </c>
      <c r="Y188" s="4">
        <v>7</v>
      </c>
      <c r="Z188" s="4">
        <v>5</v>
      </c>
      <c r="AA188" s="4">
        <v>0</v>
      </c>
      <c r="AB188" s="4">
        <v>0</v>
      </c>
      <c r="AC188" s="4">
        <v>0</v>
      </c>
      <c r="AD188" s="4">
        <v>0</v>
      </c>
      <c r="AE188" s="4">
        <f t="shared" si="26"/>
        <v>29</v>
      </c>
      <c r="AG188" s="43" t="s">
        <v>266</v>
      </c>
      <c r="AO188" s="30">
        <v>35.8811</v>
      </c>
      <c r="AP188" s="30" t="s">
        <v>92</v>
      </c>
      <c r="AQ188" s="30">
        <v>401</v>
      </c>
      <c r="AR188" s="30" t="s">
        <v>231</v>
      </c>
      <c r="AS188" s="4">
        <v>2018.5</v>
      </c>
    </row>
    <row r="189" hidden="1" spans="2:45">
      <c r="B189" s="4" t="s">
        <v>461</v>
      </c>
      <c r="C189" s="4" t="s">
        <v>462</v>
      </c>
      <c r="D189" s="4" t="s">
        <v>463</v>
      </c>
      <c r="E189" s="4">
        <v>13</v>
      </c>
      <c r="F189" s="4">
        <v>17</v>
      </c>
      <c r="G189" s="4">
        <v>66</v>
      </c>
      <c r="H189" s="4">
        <f t="shared" si="25"/>
        <v>4</v>
      </c>
      <c r="I189" s="4" t="s">
        <v>72</v>
      </c>
      <c r="U189" s="4">
        <v>23</v>
      </c>
      <c r="V189" s="4">
        <v>30</v>
      </c>
      <c r="W189" s="4">
        <v>2</v>
      </c>
      <c r="X189" s="4">
        <v>4</v>
      </c>
      <c r="Y189" s="4">
        <v>7</v>
      </c>
      <c r="Z189" s="4">
        <v>5</v>
      </c>
      <c r="AA189" s="4">
        <v>0</v>
      </c>
      <c r="AB189" s="4">
        <v>0</v>
      </c>
      <c r="AC189" s="4">
        <v>0</v>
      </c>
      <c r="AD189" s="4">
        <v>0</v>
      </c>
      <c r="AE189" s="4">
        <f t="shared" si="26"/>
        <v>29</v>
      </c>
      <c r="AG189" s="43" t="s">
        <v>266</v>
      </c>
      <c r="AO189" s="30">
        <v>26.1146</v>
      </c>
      <c r="AP189" s="30" t="s">
        <v>92</v>
      </c>
      <c r="AQ189" s="30">
        <v>415</v>
      </c>
      <c r="AR189" s="30" t="s">
        <v>231</v>
      </c>
      <c r="AS189" s="4">
        <v>2018.5</v>
      </c>
    </row>
    <row r="190" hidden="1" spans="2:45">
      <c r="B190" s="4" t="s">
        <v>464</v>
      </c>
      <c r="C190" s="4" t="s">
        <v>465</v>
      </c>
      <c r="D190" s="4" t="s">
        <v>466</v>
      </c>
      <c r="E190" s="4">
        <v>13</v>
      </c>
      <c r="F190" s="4">
        <v>17</v>
      </c>
      <c r="G190" s="4">
        <v>66</v>
      </c>
      <c r="H190" s="4">
        <f t="shared" si="25"/>
        <v>4</v>
      </c>
      <c r="I190" s="4" t="s">
        <v>72</v>
      </c>
      <c r="U190" s="4">
        <v>23</v>
      </c>
      <c r="V190" s="4">
        <v>30</v>
      </c>
      <c r="W190" s="4">
        <v>2</v>
      </c>
      <c r="X190" s="4">
        <v>4</v>
      </c>
      <c r="Y190" s="4">
        <v>7</v>
      </c>
      <c r="Z190" s="4">
        <v>5</v>
      </c>
      <c r="AA190" s="4">
        <v>0</v>
      </c>
      <c r="AB190" s="4">
        <v>0</v>
      </c>
      <c r="AC190" s="4">
        <v>0</v>
      </c>
      <c r="AD190" s="4">
        <v>0</v>
      </c>
      <c r="AE190" s="4">
        <f t="shared" si="26"/>
        <v>29</v>
      </c>
      <c r="AG190" s="43" t="s">
        <v>266</v>
      </c>
      <c r="AO190" s="30">
        <v>4.35244</v>
      </c>
      <c r="AP190" s="30" t="s">
        <v>92</v>
      </c>
      <c r="AQ190" s="30">
        <v>197</v>
      </c>
      <c r="AR190" s="30" t="s">
        <v>231</v>
      </c>
      <c r="AS190" s="4">
        <v>2018.5</v>
      </c>
    </row>
    <row r="191" hidden="1"/>
    <row r="192" hidden="1"/>
    <row r="193" hidden="1" spans="2:2">
      <c r="B193" s="44" t="s">
        <v>434</v>
      </c>
    </row>
    <row r="194" hidden="1" spans="2:42">
      <c r="B194" s="44" t="s">
        <v>434</v>
      </c>
      <c r="AG194" s="4"/>
      <c r="AJ194" s="4"/>
      <c r="AN194" s="44" t="s">
        <v>467</v>
      </c>
      <c r="AO194" s="4">
        <v>27</v>
      </c>
      <c r="AP194" s="4" t="s">
        <v>231</v>
      </c>
    </row>
    <row r="195" hidden="1" spans="2:2">
      <c r="B195" s="44" t="s">
        <v>434</v>
      </c>
    </row>
    <row r="196" hidden="1"/>
    <row r="197" hidden="1"/>
    <row r="198" hidden="1"/>
    <row r="199" hidden="1" spans="1:1">
      <c r="A199" s="30" t="s">
        <v>468</v>
      </c>
    </row>
    <row r="200" hidden="1"/>
    <row r="201" hidden="1" spans="1:1">
      <c r="A201" s="30" t="s">
        <v>469</v>
      </c>
    </row>
    <row r="202" hidden="1" spans="1:1">
      <c r="A202" s="30" t="s">
        <v>470</v>
      </c>
    </row>
    <row r="203" hidden="1"/>
    <row r="204" hidden="1"/>
    <row r="205" hidden="1" spans="3:46">
      <c r="C205" s="4" t="s">
        <v>471</v>
      </c>
      <c r="D205" s="4" t="s">
        <v>472</v>
      </c>
      <c r="E205" s="4">
        <v>60</v>
      </c>
      <c r="F205" s="4">
        <v>0</v>
      </c>
      <c r="G205" s="4">
        <v>40</v>
      </c>
      <c r="H205" s="4">
        <v>0</v>
      </c>
      <c r="J205" s="4" t="s">
        <v>473</v>
      </c>
      <c r="Q205" s="4">
        <v>80</v>
      </c>
      <c r="R205" s="4">
        <v>20</v>
      </c>
      <c r="S205" s="4">
        <f>100-SUM(L205:R205)</f>
        <v>0</v>
      </c>
      <c r="U205" s="4">
        <v>40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60</v>
      </c>
      <c r="AD205" s="4">
        <v>0</v>
      </c>
      <c r="AE205" s="4">
        <f>100-SUM(U205:AD205)</f>
        <v>0</v>
      </c>
      <c r="AG205" s="43" t="s">
        <v>409</v>
      </c>
      <c r="AI205" s="42" t="s">
        <v>474</v>
      </c>
      <c r="AJ205" s="6" t="s">
        <v>179</v>
      </c>
      <c r="AO205" s="30">
        <v>7920</v>
      </c>
      <c r="AP205" s="30" t="s">
        <v>67</v>
      </c>
      <c r="AQ205" s="30">
        <v>16.2</v>
      </c>
      <c r="AR205" s="30" t="s">
        <v>231</v>
      </c>
      <c r="AS205" s="4">
        <v>2013.6</v>
      </c>
      <c r="AT205" s="4">
        <v>2013.8</v>
      </c>
    </row>
    <row r="206" hidden="1" spans="3:46">
      <c r="C206" s="4" t="s">
        <v>475</v>
      </c>
      <c r="D206" s="4" t="s">
        <v>476</v>
      </c>
      <c r="E206" s="4">
        <v>83.3333333333333</v>
      </c>
      <c r="F206" s="4">
        <v>0</v>
      </c>
      <c r="G206" s="4">
        <v>16.6666666666667</v>
      </c>
      <c r="H206" s="4">
        <v>0</v>
      </c>
      <c r="J206" s="4" t="s">
        <v>473</v>
      </c>
      <c r="L206" s="4">
        <v>8.33333333333333</v>
      </c>
      <c r="M206" s="4">
        <v>0</v>
      </c>
      <c r="N206" s="4">
        <v>0</v>
      </c>
      <c r="O206" s="4">
        <v>0</v>
      </c>
      <c r="P206" s="4">
        <v>0</v>
      </c>
      <c r="Q206" s="4">
        <v>37.5</v>
      </c>
      <c r="R206" s="4">
        <v>54.1666666666667</v>
      </c>
      <c r="S206" s="4">
        <v>0</v>
      </c>
      <c r="U206" s="4">
        <v>16.6666666666667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83.3333333333333</v>
      </c>
      <c r="AD206" s="4">
        <v>0</v>
      </c>
      <c r="AE206" s="4">
        <v>0</v>
      </c>
      <c r="AG206" s="43" t="s">
        <v>409</v>
      </c>
      <c r="AI206" s="42" t="s">
        <v>477</v>
      </c>
      <c r="AJ206" s="6" t="s">
        <v>179</v>
      </c>
      <c r="AO206" s="4">
        <v>3142</v>
      </c>
      <c r="AP206" s="30" t="s">
        <v>67</v>
      </c>
      <c r="AQ206" s="4">
        <v>13.63</v>
      </c>
      <c r="AR206" s="30" t="s">
        <v>231</v>
      </c>
      <c r="AS206" s="4">
        <v>2013.6</v>
      </c>
      <c r="AT206" s="4">
        <v>2013.8</v>
      </c>
    </row>
    <row r="207" hidden="1" spans="3:46">
      <c r="C207" s="4" t="s">
        <v>478</v>
      </c>
      <c r="D207" s="4" t="s">
        <v>479</v>
      </c>
      <c r="E207" s="4">
        <v>85.7142857142857</v>
      </c>
      <c r="F207" s="4">
        <v>0</v>
      </c>
      <c r="G207" s="4">
        <v>14.2857142857143</v>
      </c>
      <c r="H207" s="4">
        <v>0</v>
      </c>
      <c r="J207" s="4" t="s">
        <v>473</v>
      </c>
      <c r="L207" s="4">
        <v>28.5714285714286</v>
      </c>
      <c r="M207" s="4">
        <v>0</v>
      </c>
      <c r="N207" s="4">
        <v>0</v>
      </c>
      <c r="O207" s="4">
        <v>0</v>
      </c>
      <c r="P207" s="4">
        <v>14.2857142857143</v>
      </c>
      <c r="Q207" s="4">
        <v>14.2857142857143</v>
      </c>
      <c r="R207" s="4">
        <v>42.8571428571429</v>
      </c>
      <c r="S207" s="4">
        <v>0</v>
      </c>
      <c r="U207" s="4">
        <v>14.2857142857143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85.7142857142857</v>
      </c>
      <c r="AD207" s="4">
        <v>0</v>
      </c>
      <c r="AE207" s="4">
        <v>0</v>
      </c>
      <c r="AG207" s="43" t="s">
        <v>409</v>
      </c>
      <c r="AI207" s="42" t="s">
        <v>480</v>
      </c>
      <c r="AJ207" s="6" t="s">
        <v>179</v>
      </c>
      <c r="AO207" s="4">
        <v>2150</v>
      </c>
      <c r="AP207" s="30" t="s">
        <v>67</v>
      </c>
      <c r="AQ207" s="4">
        <v>50.5</v>
      </c>
      <c r="AR207" s="30" t="s">
        <v>231</v>
      </c>
      <c r="AS207" s="4">
        <v>2013.6</v>
      </c>
      <c r="AT207" s="4">
        <v>2013.8</v>
      </c>
    </row>
    <row r="208" hidden="1"/>
    <row r="209" hidden="1"/>
    <row r="210" hidden="1" spans="1:1">
      <c r="A210" s="4" t="s">
        <v>481</v>
      </c>
    </row>
    <row r="211" hidden="1" spans="1:1">
      <c r="A211" s="4" t="s">
        <v>482</v>
      </c>
    </row>
    <row r="212" hidden="1"/>
    <row r="213" hidden="1" spans="2:49">
      <c r="B213" s="4" t="s">
        <v>483</v>
      </c>
      <c r="C213" s="4" t="s">
        <v>484</v>
      </c>
      <c r="D213" s="4" t="s">
        <v>485</v>
      </c>
      <c r="E213" s="4">
        <v>95.5</v>
      </c>
      <c r="F213" s="4">
        <v>3</v>
      </c>
      <c r="G213" s="4">
        <v>1.5</v>
      </c>
      <c r="H213" s="4">
        <f t="shared" ref="H213:H232" si="27">100-G213-F213-E213</f>
        <v>0</v>
      </c>
      <c r="J213" s="4" t="s">
        <v>176</v>
      </c>
      <c r="L213" s="4">
        <v>34.07037</v>
      </c>
      <c r="M213" s="4">
        <v>22.2111</v>
      </c>
      <c r="N213" s="4">
        <v>9.24630000000001</v>
      </c>
      <c r="O213" s="4">
        <v>9.3466</v>
      </c>
      <c r="P213" s="4">
        <v>3.3166</v>
      </c>
      <c r="Q213" s="4">
        <v>2.9146</v>
      </c>
      <c r="R213" s="4">
        <v>5.02513</v>
      </c>
      <c r="S213" s="4">
        <f t="shared" ref="S213:S232" si="28">100-SUM(L213:R213)</f>
        <v>13.8693</v>
      </c>
      <c r="AG213" s="43" t="s">
        <v>217</v>
      </c>
      <c r="AI213" s="42">
        <v>32</v>
      </c>
      <c r="AJ213" s="6" t="s">
        <v>179</v>
      </c>
      <c r="AO213" s="4">
        <v>0.041</v>
      </c>
      <c r="AP213" s="4" t="s">
        <v>67</v>
      </c>
      <c r="AS213" s="4">
        <v>2020</v>
      </c>
      <c r="AV213" s="4">
        <v>59.2592592592593</v>
      </c>
      <c r="AW213" s="4">
        <v>40.7407407407407</v>
      </c>
    </row>
    <row r="214" hidden="1" spans="2:49">
      <c r="B214" s="4" t="s">
        <v>483</v>
      </c>
      <c r="C214" s="4" t="s">
        <v>484</v>
      </c>
      <c r="D214" s="4" t="s">
        <v>485</v>
      </c>
      <c r="E214" s="4">
        <v>36</v>
      </c>
      <c r="F214" s="4">
        <v>0</v>
      </c>
      <c r="G214" s="4">
        <v>8</v>
      </c>
      <c r="H214" s="4">
        <f t="shared" si="27"/>
        <v>56</v>
      </c>
      <c r="J214" s="4" t="s">
        <v>176</v>
      </c>
      <c r="L214" s="4">
        <v>0</v>
      </c>
      <c r="M214" s="4">
        <v>33.4673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f t="shared" si="28"/>
        <v>66.5327</v>
      </c>
      <c r="AG214" s="43" t="s">
        <v>217</v>
      </c>
      <c r="AI214" s="42">
        <v>115</v>
      </c>
      <c r="AJ214" s="6" t="s">
        <v>179</v>
      </c>
      <c r="AO214" s="4">
        <v>0.009</v>
      </c>
      <c r="AP214" s="4" t="s">
        <v>67</v>
      </c>
      <c r="AS214" s="4">
        <v>2020</v>
      </c>
      <c r="AV214" s="4">
        <v>87</v>
      </c>
      <c r="AW214" s="4">
        <v>13</v>
      </c>
    </row>
    <row r="215" hidden="1" spans="2:49">
      <c r="B215" s="4" t="s">
        <v>486</v>
      </c>
      <c r="C215" s="4" t="s">
        <v>487</v>
      </c>
      <c r="D215" s="4" t="s">
        <v>488</v>
      </c>
      <c r="E215" s="4">
        <v>100</v>
      </c>
      <c r="F215" s="4">
        <v>0</v>
      </c>
      <c r="G215" s="4">
        <v>0</v>
      </c>
      <c r="H215" s="4">
        <f t="shared" si="27"/>
        <v>0</v>
      </c>
      <c r="J215" s="4" t="s">
        <v>176</v>
      </c>
      <c r="L215" s="4">
        <v>16.48239</v>
      </c>
      <c r="M215" s="4">
        <v>0</v>
      </c>
      <c r="N215" s="4">
        <v>33.5678</v>
      </c>
      <c r="O215" s="4">
        <v>16.4825</v>
      </c>
      <c r="P215" s="4">
        <v>0</v>
      </c>
      <c r="Q215" s="4">
        <v>16.7839</v>
      </c>
      <c r="R215" s="4">
        <v>8.54271</v>
      </c>
      <c r="S215" s="4">
        <f t="shared" si="28"/>
        <v>8.1407</v>
      </c>
      <c r="AG215" s="43" t="s">
        <v>217</v>
      </c>
      <c r="AI215" s="42">
        <v>15</v>
      </c>
      <c r="AJ215" s="6" t="s">
        <v>179</v>
      </c>
      <c r="AO215" s="4">
        <v>0.017</v>
      </c>
      <c r="AP215" s="4" t="s">
        <v>67</v>
      </c>
      <c r="AS215" s="4">
        <v>2020</v>
      </c>
      <c r="AV215" s="4">
        <v>98</v>
      </c>
      <c r="AW215" s="4">
        <v>2</v>
      </c>
    </row>
    <row r="216" hidden="1" spans="2:49">
      <c r="B216" s="4" t="s">
        <v>486</v>
      </c>
      <c r="C216" s="4" t="s">
        <v>487</v>
      </c>
      <c r="D216" s="4" t="s">
        <v>488</v>
      </c>
      <c r="E216" s="4">
        <v>0</v>
      </c>
      <c r="F216" s="4">
        <v>0</v>
      </c>
      <c r="G216" s="4">
        <v>100</v>
      </c>
      <c r="H216" s="4">
        <f t="shared" si="27"/>
        <v>0</v>
      </c>
      <c r="J216" s="4" t="s">
        <v>176</v>
      </c>
      <c r="L216" s="4">
        <v>0</v>
      </c>
      <c r="M216" s="4">
        <v>0</v>
      </c>
      <c r="N216" s="4">
        <v>24.7236</v>
      </c>
      <c r="O216" s="4">
        <v>0.276399999999995</v>
      </c>
      <c r="P216" s="4">
        <v>0</v>
      </c>
      <c r="Q216" s="4">
        <v>0</v>
      </c>
      <c r="R216" s="4">
        <v>0</v>
      </c>
      <c r="S216" s="4">
        <f t="shared" si="28"/>
        <v>75</v>
      </c>
      <c r="AG216" s="43" t="s">
        <v>217</v>
      </c>
      <c r="AI216" s="42">
        <v>112</v>
      </c>
      <c r="AJ216" s="6" t="s">
        <v>179</v>
      </c>
      <c r="AO216" s="4">
        <v>0.005</v>
      </c>
      <c r="AP216" s="4" t="s">
        <v>67</v>
      </c>
      <c r="AS216" s="4">
        <v>2020</v>
      </c>
      <c r="AV216" s="4">
        <v>0</v>
      </c>
      <c r="AW216" s="4">
        <v>100</v>
      </c>
    </row>
    <row r="217" hidden="1" spans="1:49">
      <c r="A217" s="4" t="s">
        <v>489</v>
      </c>
      <c r="B217" s="4" t="s">
        <v>486</v>
      </c>
      <c r="C217" s="4" t="s">
        <v>487</v>
      </c>
      <c r="D217" s="4" t="s">
        <v>488</v>
      </c>
      <c r="E217" s="4">
        <v>0</v>
      </c>
      <c r="F217" s="4">
        <v>0</v>
      </c>
      <c r="G217" s="4">
        <v>100</v>
      </c>
      <c r="H217" s="4">
        <f t="shared" si="27"/>
        <v>0</v>
      </c>
      <c r="J217" s="4" t="s">
        <v>176</v>
      </c>
      <c r="L217" s="4">
        <v>0</v>
      </c>
      <c r="M217" s="4">
        <v>0</v>
      </c>
      <c r="N217" s="4">
        <v>100</v>
      </c>
      <c r="O217" s="4">
        <v>0</v>
      </c>
      <c r="P217" s="4">
        <v>0</v>
      </c>
      <c r="Q217" s="4">
        <v>0</v>
      </c>
      <c r="R217" s="4">
        <v>0</v>
      </c>
      <c r="S217" s="4">
        <f t="shared" si="28"/>
        <v>0</v>
      </c>
      <c r="AG217" s="43" t="s">
        <v>217</v>
      </c>
      <c r="AI217" s="42">
        <v>849</v>
      </c>
      <c r="AJ217" s="6" t="s">
        <v>179</v>
      </c>
      <c r="AO217" s="4">
        <v>0.004</v>
      </c>
      <c r="AP217" s="4" t="s">
        <v>67</v>
      </c>
      <c r="AS217" s="4">
        <v>2020</v>
      </c>
      <c r="AV217" s="4">
        <v>0</v>
      </c>
      <c r="AW217" s="4">
        <v>100</v>
      </c>
    </row>
    <row r="218" hidden="1" spans="1:49">
      <c r="A218" s="4" t="s">
        <v>490</v>
      </c>
      <c r="B218" s="4" t="s">
        <v>491</v>
      </c>
      <c r="C218" s="4" t="s">
        <v>492</v>
      </c>
      <c r="D218" s="4" t="s">
        <v>493</v>
      </c>
      <c r="E218" s="4">
        <v>62</v>
      </c>
      <c r="F218" s="4">
        <v>15</v>
      </c>
      <c r="G218" s="4">
        <v>21</v>
      </c>
      <c r="H218" s="4">
        <f t="shared" si="27"/>
        <v>2</v>
      </c>
      <c r="J218" s="4" t="s">
        <v>176</v>
      </c>
      <c r="L218" s="4">
        <v>23.61814</v>
      </c>
      <c r="M218" s="4">
        <v>8.0402</v>
      </c>
      <c r="N218" s="4">
        <v>35.8794</v>
      </c>
      <c r="O218" s="4">
        <v>10.2513</v>
      </c>
      <c r="P218" s="4">
        <v>0</v>
      </c>
      <c r="Q218" s="4">
        <v>7.7386</v>
      </c>
      <c r="R218" s="4">
        <v>2.41206</v>
      </c>
      <c r="S218" s="4">
        <f t="shared" si="28"/>
        <v>12.0603</v>
      </c>
      <c r="AG218" s="43" t="s">
        <v>217</v>
      </c>
      <c r="AI218" s="42">
        <v>26</v>
      </c>
      <c r="AJ218" s="6" t="s">
        <v>179</v>
      </c>
      <c r="AO218" s="4">
        <v>0.046</v>
      </c>
      <c r="AP218" s="4" t="s">
        <v>67</v>
      </c>
      <c r="AS218" s="4">
        <v>2020</v>
      </c>
      <c r="AV218" s="4">
        <v>40</v>
      </c>
      <c r="AW218" s="4">
        <v>60</v>
      </c>
    </row>
    <row r="219" hidden="1" spans="1:49">
      <c r="A219" s="30" t="s">
        <v>494</v>
      </c>
      <c r="B219" s="4" t="s">
        <v>491</v>
      </c>
      <c r="C219" s="4" t="s">
        <v>492</v>
      </c>
      <c r="D219" s="4" t="s">
        <v>493</v>
      </c>
      <c r="E219" s="4">
        <v>28</v>
      </c>
      <c r="F219" s="4">
        <v>36</v>
      </c>
      <c r="G219" s="4">
        <v>36</v>
      </c>
      <c r="H219" s="4">
        <f t="shared" si="27"/>
        <v>0</v>
      </c>
      <c r="J219" s="4" t="s">
        <v>176</v>
      </c>
      <c r="L219" s="4">
        <v>66</v>
      </c>
      <c r="M219" s="4">
        <v>0</v>
      </c>
      <c r="N219" s="4">
        <v>0</v>
      </c>
      <c r="O219" s="4">
        <v>34</v>
      </c>
      <c r="P219" s="4">
        <v>0</v>
      </c>
      <c r="Q219" s="4">
        <v>0</v>
      </c>
      <c r="R219" s="4">
        <v>0</v>
      </c>
      <c r="S219" s="4">
        <f t="shared" si="28"/>
        <v>0</v>
      </c>
      <c r="AG219" s="43" t="s">
        <v>217</v>
      </c>
      <c r="AI219" s="42">
        <v>120</v>
      </c>
      <c r="AJ219" s="6" t="s">
        <v>179</v>
      </c>
      <c r="AO219" s="4">
        <v>0.002</v>
      </c>
      <c r="AP219" s="4" t="s">
        <v>67</v>
      </c>
      <c r="AS219" s="4">
        <v>2020</v>
      </c>
      <c r="AV219" s="4">
        <v>0</v>
      </c>
      <c r="AW219" s="4">
        <v>100</v>
      </c>
    </row>
    <row r="220" hidden="1" spans="1:49">
      <c r="A220" s="4" t="s">
        <v>495</v>
      </c>
      <c r="B220" s="4" t="s">
        <v>491</v>
      </c>
      <c r="C220" s="4" t="s">
        <v>492</v>
      </c>
      <c r="D220" s="4" t="s">
        <v>493</v>
      </c>
      <c r="E220" s="4">
        <v>0</v>
      </c>
      <c r="F220" s="4">
        <v>0</v>
      </c>
      <c r="G220" s="4">
        <v>100</v>
      </c>
      <c r="H220" s="4">
        <f t="shared" si="27"/>
        <v>0</v>
      </c>
      <c r="J220" s="4" t="s">
        <v>176</v>
      </c>
      <c r="L220" s="4">
        <v>33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f t="shared" si="28"/>
        <v>67</v>
      </c>
      <c r="AG220" s="43" t="s">
        <v>217</v>
      </c>
      <c r="AI220" s="42">
        <v>702</v>
      </c>
      <c r="AJ220" s="6" t="s">
        <v>179</v>
      </c>
      <c r="AO220" s="4">
        <v>0.017</v>
      </c>
      <c r="AP220" s="4" t="s">
        <v>67</v>
      </c>
      <c r="AS220" s="4">
        <v>2020</v>
      </c>
      <c r="AV220" s="4">
        <v>0</v>
      </c>
      <c r="AW220" s="4">
        <v>100</v>
      </c>
    </row>
    <row r="221" hidden="1" spans="1:49">
      <c r="A221" s="4" t="s">
        <v>496</v>
      </c>
      <c r="B221" s="4" t="s">
        <v>491</v>
      </c>
      <c r="C221" s="4" t="s">
        <v>492</v>
      </c>
      <c r="D221" s="4" t="s">
        <v>493</v>
      </c>
      <c r="E221" s="4">
        <v>10</v>
      </c>
      <c r="F221" s="4">
        <v>81</v>
      </c>
      <c r="G221" s="4">
        <v>9</v>
      </c>
      <c r="H221" s="4">
        <f t="shared" si="27"/>
        <v>0</v>
      </c>
      <c r="J221" s="4" t="s">
        <v>176</v>
      </c>
      <c r="L221" s="4">
        <v>16.6</v>
      </c>
      <c r="M221" s="4">
        <v>0</v>
      </c>
      <c r="N221" s="4">
        <v>0</v>
      </c>
      <c r="O221" s="4">
        <v>51</v>
      </c>
      <c r="P221" s="4">
        <v>0</v>
      </c>
      <c r="Q221" s="4">
        <v>0</v>
      </c>
      <c r="R221" s="4">
        <v>0</v>
      </c>
      <c r="S221" s="4">
        <f t="shared" si="28"/>
        <v>32.4</v>
      </c>
      <c r="AG221" s="43" t="s">
        <v>217</v>
      </c>
      <c r="AI221" s="42">
        <v>1070</v>
      </c>
      <c r="AJ221" s="6" t="s">
        <v>179</v>
      </c>
      <c r="AO221" s="4">
        <v>0.007</v>
      </c>
      <c r="AP221" s="4" t="s">
        <v>67</v>
      </c>
      <c r="AS221" s="4">
        <v>2020</v>
      </c>
      <c r="AV221" s="4">
        <v>0</v>
      </c>
      <c r="AW221" s="4">
        <v>100</v>
      </c>
    </row>
    <row r="222" hidden="1" spans="1:49">
      <c r="A222" s="4" t="s">
        <v>497</v>
      </c>
      <c r="B222" s="4" t="s">
        <v>491</v>
      </c>
      <c r="C222" s="4" t="s">
        <v>492</v>
      </c>
      <c r="D222" s="4" t="s">
        <v>493</v>
      </c>
      <c r="E222" s="4">
        <v>91</v>
      </c>
      <c r="F222" s="4">
        <v>4</v>
      </c>
      <c r="G222" s="4">
        <v>5</v>
      </c>
      <c r="H222" s="4">
        <f t="shared" si="27"/>
        <v>0</v>
      </c>
      <c r="J222" s="4" t="s">
        <v>176</v>
      </c>
      <c r="L222" s="4">
        <v>18.09048</v>
      </c>
      <c r="M222" s="4">
        <v>7.73869999999999</v>
      </c>
      <c r="N222" s="4">
        <v>9.04520000000001</v>
      </c>
      <c r="O222" s="4">
        <v>19.598</v>
      </c>
      <c r="P222" s="4">
        <v>0</v>
      </c>
      <c r="Q222" s="4">
        <v>8.9447</v>
      </c>
      <c r="R222" s="4">
        <v>4.62312</v>
      </c>
      <c r="S222" s="4">
        <f t="shared" si="28"/>
        <v>31.9598</v>
      </c>
      <c r="AG222" s="43" t="s">
        <v>217</v>
      </c>
      <c r="AI222" s="42">
        <v>1945</v>
      </c>
      <c r="AJ222" s="6" t="s">
        <v>179</v>
      </c>
      <c r="AO222" s="4">
        <v>0.012</v>
      </c>
      <c r="AP222" s="4" t="s">
        <v>67</v>
      </c>
      <c r="AS222" s="4">
        <v>2020</v>
      </c>
      <c r="AV222" s="4">
        <v>80</v>
      </c>
      <c r="AW222" s="4">
        <v>20</v>
      </c>
    </row>
    <row r="223" ht="17.5" hidden="1" spans="1:49">
      <c r="A223" s="4" t="s">
        <v>498</v>
      </c>
      <c r="B223" s="4" t="s">
        <v>499</v>
      </c>
      <c r="C223" s="4" t="s">
        <v>500</v>
      </c>
      <c r="D223" s="4" t="s">
        <v>501</v>
      </c>
      <c r="E223" s="4">
        <v>31</v>
      </c>
      <c r="F223" s="4">
        <v>0</v>
      </c>
      <c r="G223" s="4">
        <v>69</v>
      </c>
      <c r="H223" s="4">
        <f t="shared" si="27"/>
        <v>0</v>
      </c>
      <c r="J223" s="4" t="s">
        <v>176</v>
      </c>
      <c r="L223" s="4">
        <v>11.0553</v>
      </c>
      <c r="M223" s="4">
        <v>10.9548</v>
      </c>
      <c r="N223" s="4">
        <v>22.5125</v>
      </c>
      <c r="O223" s="4">
        <v>10.9548</v>
      </c>
      <c r="P223" s="4">
        <v>0</v>
      </c>
      <c r="Q223" s="4">
        <v>22.3116</v>
      </c>
      <c r="R223" s="4">
        <v>11.1558</v>
      </c>
      <c r="S223" s="4">
        <f t="shared" si="28"/>
        <v>11.0552</v>
      </c>
      <c r="AG223" s="43" t="s">
        <v>217</v>
      </c>
      <c r="AI223" s="42">
        <v>789</v>
      </c>
      <c r="AJ223" s="6" t="s">
        <v>179</v>
      </c>
      <c r="AO223" s="4">
        <v>0.008</v>
      </c>
      <c r="AP223" s="4" t="s">
        <v>67</v>
      </c>
      <c r="AS223" s="4">
        <v>2020</v>
      </c>
      <c r="AV223" s="4">
        <v>57</v>
      </c>
      <c r="AW223" s="4">
        <v>43</v>
      </c>
    </row>
    <row r="224" hidden="1" spans="1:49">
      <c r="A224" s="4" t="s">
        <v>502</v>
      </c>
      <c r="B224" s="4" t="s">
        <v>499</v>
      </c>
      <c r="C224" s="4" t="s">
        <v>500</v>
      </c>
      <c r="D224" s="4" t="s">
        <v>501</v>
      </c>
      <c r="E224" s="4">
        <v>30</v>
      </c>
      <c r="F224" s="4">
        <v>0</v>
      </c>
      <c r="G224" s="4">
        <v>70</v>
      </c>
      <c r="H224" s="4">
        <f t="shared" si="27"/>
        <v>0</v>
      </c>
      <c r="J224" s="4" t="s">
        <v>176</v>
      </c>
      <c r="L224" s="4">
        <v>9.04523</v>
      </c>
      <c r="M224" s="4">
        <v>13.7688</v>
      </c>
      <c r="N224" s="4">
        <v>59.0955</v>
      </c>
      <c r="O224" s="4">
        <v>0</v>
      </c>
      <c r="P224" s="4">
        <v>0</v>
      </c>
      <c r="Q224" s="4">
        <v>8.6433</v>
      </c>
      <c r="R224" s="4">
        <v>0</v>
      </c>
      <c r="S224" s="4">
        <f t="shared" si="28"/>
        <v>9.44717</v>
      </c>
      <c r="AG224" s="43" t="s">
        <v>217</v>
      </c>
      <c r="AI224" s="42">
        <v>2070</v>
      </c>
      <c r="AJ224" s="6" t="s">
        <v>179</v>
      </c>
      <c r="AO224" s="4">
        <v>0.022</v>
      </c>
      <c r="AP224" s="4" t="s">
        <v>67</v>
      </c>
      <c r="AS224" s="4">
        <v>2020</v>
      </c>
      <c r="AV224" s="4">
        <v>49</v>
      </c>
      <c r="AW224" s="4">
        <v>51</v>
      </c>
    </row>
    <row r="225" hidden="1" spans="1:49">
      <c r="A225" s="4" t="s">
        <v>503</v>
      </c>
      <c r="B225" s="4" t="s">
        <v>504</v>
      </c>
      <c r="C225" s="4" t="s">
        <v>505</v>
      </c>
      <c r="D225" s="4" t="s">
        <v>506</v>
      </c>
      <c r="E225" s="4">
        <v>23</v>
      </c>
      <c r="F225" s="4">
        <v>8</v>
      </c>
      <c r="G225" s="4">
        <v>11</v>
      </c>
      <c r="H225" s="4">
        <f t="shared" si="27"/>
        <v>58</v>
      </c>
      <c r="J225" s="4" t="s">
        <v>176</v>
      </c>
      <c r="L225" s="4">
        <v>7.03518</v>
      </c>
      <c r="M225" s="4">
        <v>0</v>
      </c>
      <c r="N225" s="4">
        <v>42.7136</v>
      </c>
      <c r="O225" s="4">
        <v>14.1708</v>
      </c>
      <c r="P225" s="4">
        <v>0</v>
      </c>
      <c r="Q225" s="4">
        <v>7.5377</v>
      </c>
      <c r="R225" s="4">
        <v>0</v>
      </c>
      <c r="S225" s="4">
        <f t="shared" si="28"/>
        <v>28.54272</v>
      </c>
      <c r="AG225" s="43" t="s">
        <v>217</v>
      </c>
      <c r="AI225" s="42">
        <v>21</v>
      </c>
      <c r="AJ225" s="6" t="s">
        <v>179</v>
      </c>
      <c r="AO225" s="4">
        <v>0.012</v>
      </c>
      <c r="AP225" s="4" t="s">
        <v>67</v>
      </c>
      <c r="AS225" s="4">
        <v>2020</v>
      </c>
      <c r="AV225" s="4">
        <v>60</v>
      </c>
      <c r="AW225" s="4">
        <v>40</v>
      </c>
    </row>
    <row r="226" hidden="1" spans="1:49">
      <c r="A226" s="4" t="s">
        <v>507</v>
      </c>
      <c r="B226" s="4" t="s">
        <v>504</v>
      </c>
      <c r="C226" s="4" t="s">
        <v>505</v>
      </c>
      <c r="D226" s="4" t="s">
        <v>506</v>
      </c>
      <c r="E226" s="4">
        <v>89</v>
      </c>
      <c r="F226" s="4">
        <v>7</v>
      </c>
      <c r="G226" s="4">
        <v>2</v>
      </c>
      <c r="H226" s="4">
        <f t="shared" si="27"/>
        <v>2</v>
      </c>
      <c r="J226" s="4" t="s">
        <v>176</v>
      </c>
      <c r="L226" s="4">
        <v>23</v>
      </c>
      <c r="M226" s="4">
        <v>0</v>
      </c>
      <c r="N226" s="4">
        <v>45.9297</v>
      </c>
      <c r="O226" s="4">
        <v>24.0703</v>
      </c>
      <c r="P226" s="4">
        <v>0</v>
      </c>
      <c r="Q226" s="4">
        <v>0</v>
      </c>
      <c r="R226" s="4">
        <v>0</v>
      </c>
      <c r="S226" s="4">
        <f t="shared" si="28"/>
        <v>7</v>
      </c>
      <c r="AG226" s="43" t="s">
        <v>217</v>
      </c>
      <c r="AI226" s="42">
        <v>86</v>
      </c>
      <c r="AJ226" s="6" t="s">
        <v>179</v>
      </c>
      <c r="AO226" s="4">
        <v>0.014</v>
      </c>
      <c r="AP226" s="4" t="s">
        <v>67</v>
      </c>
      <c r="AS226" s="4">
        <v>2020</v>
      </c>
      <c r="AV226" s="4">
        <v>93.2692307692308</v>
      </c>
      <c r="AW226" s="4">
        <v>6.73076923076923</v>
      </c>
    </row>
    <row r="227" hidden="1" spans="1:49">
      <c r="A227" s="4" t="s">
        <v>508</v>
      </c>
      <c r="B227" s="4" t="s">
        <v>504</v>
      </c>
      <c r="C227" s="4" t="s">
        <v>505</v>
      </c>
      <c r="D227" s="4" t="s">
        <v>506</v>
      </c>
      <c r="E227" s="4">
        <v>85</v>
      </c>
      <c r="F227" s="4">
        <v>11</v>
      </c>
      <c r="G227" s="4">
        <v>1</v>
      </c>
      <c r="H227" s="4">
        <f t="shared" si="27"/>
        <v>3</v>
      </c>
      <c r="J227" s="4" t="s">
        <v>176</v>
      </c>
      <c r="L227" s="4">
        <v>28.7437</v>
      </c>
      <c r="M227" s="4">
        <v>14.0704</v>
      </c>
      <c r="N227" s="4">
        <v>28.8443</v>
      </c>
      <c r="O227" s="4">
        <v>14.0702</v>
      </c>
      <c r="P227" s="4">
        <v>0</v>
      </c>
      <c r="Q227" s="4">
        <v>14.2714</v>
      </c>
      <c r="R227" s="4">
        <v>0</v>
      </c>
      <c r="S227" s="4">
        <f t="shared" si="28"/>
        <v>0</v>
      </c>
      <c r="AG227" s="43" t="s">
        <v>217</v>
      </c>
      <c r="AI227" s="42">
        <v>2475</v>
      </c>
      <c r="AJ227" s="6" t="s">
        <v>179</v>
      </c>
      <c r="AO227" s="4">
        <v>0.009</v>
      </c>
      <c r="AP227" s="4" t="s">
        <v>67</v>
      </c>
      <c r="AS227" s="4">
        <v>2020</v>
      </c>
      <c r="AV227" s="4">
        <v>95</v>
      </c>
      <c r="AW227" s="4">
        <v>5</v>
      </c>
    </row>
    <row r="228" hidden="1" spans="1:49">
      <c r="A228" s="4" t="s">
        <v>509</v>
      </c>
      <c r="B228" s="4" t="s">
        <v>510</v>
      </c>
      <c r="C228" s="4" t="s">
        <v>511</v>
      </c>
      <c r="D228" s="4" t="s">
        <v>512</v>
      </c>
      <c r="E228" s="4">
        <v>45</v>
      </c>
      <c r="F228" s="4">
        <v>51</v>
      </c>
      <c r="G228" s="4">
        <v>0</v>
      </c>
      <c r="H228" s="4">
        <f t="shared" si="27"/>
        <v>4</v>
      </c>
      <c r="J228" s="4" t="s">
        <v>176</v>
      </c>
      <c r="L228" s="4">
        <v>0</v>
      </c>
      <c r="M228" s="4">
        <v>22.0101</v>
      </c>
      <c r="N228" s="4">
        <v>33.2663</v>
      </c>
      <c r="O228" s="4">
        <v>22.3115</v>
      </c>
      <c r="P228" s="4">
        <v>0</v>
      </c>
      <c r="Q228" s="4">
        <v>11.2563</v>
      </c>
      <c r="R228" s="4">
        <v>11.1558</v>
      </c>
      <c r="S228" s="4">
        <f t="shared" si="28"/>
        <v>0</v>
      </c>
      <c r="AG228" s="43" t="s">
        <v>217</v>
      </c>
      <c r="AI228" s="42">
        <v>34</v>
      </c>
      <c r="AJ228" s="6" t="s">
        <v>179</v>
      </c>
      <c r="AO228" s="4">
        <v>0.01</v>
      </c>
      <c r="AP228" s="4" t="s">
        <v>67</v>
      </c>
      <c r="AS228" s="4">
        <v>2020</v>
      </c>
      <c r="AV228" s="4">
        <v>68.9655172413793</v>
      </c>
      <c r="AW228" s="4">
        <v>31.0344827586207</v>
      </c>
    </row>
    <row r="229" ht="17.5" hidden="1" spans="1:49">
      <c r="A229" s="4" t="s">
        <v>513</v>
      </c>
      <c r="B229" s="4" t="s">
        <v>510</v>
      </c>
      <c r="C229" s="4" t="s">
        <v>511</v>
      </c>
      <c r="D229" s="4" t="s">
        <v>512</v>
      </c>
      <c r="E229" s="4">
        <v>0</v>
      </c>
      <c r="F229" s="4">
        <v>100</v>
      </c>
      <c r="G229" s="4">
        <v>0</v>
      </c>
      <c r="H229" s="4">
        <f t="shared" si="27"/>
        <v>0</v>
      </c>
      <c r="J229" s="4" t="s">
        <v>176</v>
      </c>
      <c r="L229" s="4">
        <v>0</v>
      </c>
      <c r="M229" s="4">
        <v>0</v>
      </c>
      <c r="N229" s="4">
        <v>0</v>
      </c>
      <c r="O229" s="4">
        <v>100</v>
      </c>
      <c r="P229" s="4">
        <v>0</v>
      </c>
      <c r="Q229" s="4">
        <v>0</v>
      </c>
      <c r="R229" s="4">
        <v>0</v>
      </c>
      <c r="S229" s="4">
        <f t="shared" si="28"/>
        <v>0</v>
      </c>
      <c r="AG229" s="43" t="s">
        <v>217</v>
      </c>
      <c r="AI229" s="42">
        <v>93</v>
      </c>
      <c r="AJ229" s="6" t="s">
        <v>179</v>
      </c>
      <c r="AO229" s="4">
        <v>0.002</v>
      </c>
      <c r="AP229" s="4" t="s">
        <v>67</v>
      </c>
      <c r="AS229" s="4">
        <v>2020</v>
      </c>
      <c r="AV229" s="4">
        <v>0</v>
      </c>
      <c r="AW229" s="4">
        <v>100</v>
      </c>
    </row>
    <row r="230" hidden="1" spans="1:49">
      <c r="A230" s="4" t="s">
        <v>514</v>
      </c>
      <c r="B230" s="4" t="s">
        <v>510</v>
      </c>
      <c r="C230" s="4" t="s">
        <v>511</v>
      </c>
      <c r="D230" s="4" t="s">
        <v>512</v>
      </c>
      <c r="E230" s="4">
        <v>71</v>
      </c>
      <c r="F230" s="4">
        <v>0</v>
      </c>
      <c r="G230" s="4">
        <v>29</v>
      </c>
      <c r="H230" s="4">
        <f t="shared" si="27"/>
        <v>0</v>
      </c>
      <c r="J230" s="4" t="s">
        <v>176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50</v>
      </c>
      <c r="R230" s="4">
        <v>0</v>
      </c>
      <c r="S230" s="4">
        <f t="shared" si="28"/>
        <v>50</v>
      </c>
      <c r="AG230" s="43" t="s">
        <v>217</v>
      </c>
      <c r="AI230" s="42">
        <v>439</v>
      </c>
      <c r="AJ230" s="6" t="s">
        <v>179</v>
      </c>
      <c r="AO230" s="4">
        <v>0.003</v>
      </c>
      <c r="AP230" s="4" t="s">
        <v>67</v>
      </c>
      <c r="AS230" s="4">
        <v>2020</v>
      </c>
      <c r="AV230" s="4">
        <v>0</v>
      </c>
      <c r="AW230" s="4">
        <v>100</v>
      </c>
    </row>
    <row r="231" hidden="1" spans="2:49">
      <c r="B231" s="4" t="s">
        <v>510</v>
      </c>
      <c r="C231" s="4" t="s">
        <v>511</v>
      </c>
      <c r="D231" s="4" t="s">
        <v>512</v>
      </c>
      <c r="E231" s="4">
        <v>51</v>
      </c>
      <c r="F231" s="4">
        <v>7</v>
      </c>
      <c r="G231" s="4">
        <v>41</v>
      </c>
      <c r="H231" s="4">
        <f t="shared" si="27"/>
        <v>1</v>
      </c>
      <c r="J231" s="4" t="s">
        <v>176</v>
      </c>
      <c r="L231" s="4">
        <v>24.9246</v>
      </c>
      <c r="M231" s="4">
        <v>8.24119999999999</v>
      </c>
      <c r="N231" s="4">
        <v>24.7236</v>
      </c>
      <c r="O231" s="4">
        <v>8.84419999999999</v>
      </c>
      <c r="P231" s="4">
        <v>0</v>
      </c>
      <c r="Q231" s="4">
        <v>0</v>
      </c>
      <c r="R231" s="4">
        <v>0</v>
      </c>
      <c r="S231" s="4">
        <f t="shared" si="28"/>
        <v>33.2664</v>
      </c>
      <c r="AG231" s="43" t="s">
        <v>217</v>
      </c>
      <c r="AI231" s="42">
        <v>2108</v>
      </c>
      <c r="AJ231" s="6" t="s">
        <v>179</v>
      </c>
      <c r="AO231" s="4">
        <v>0.013</v>
      </c>
      <c r="AP231" s="4" t="s">
        <v>67</v>
      </c>
      <c r="AS231" s="4">
        <v>2020</v>
      </c>
      <c r="AV231" s="4">
        <v>63</v>
      </c>
      <c r="AW231" s="4">
        <v>37</v>
      </c>
    </row>
    <row r="232" hidden="1" spans="2:49">
      <c r="B232" s="4" t="s">
        <v>515</v>
      </c>
      <c r="C232" s="4" t="s">
        <v>516</v>
      </c>
      <c r="D232" s="4" t="s">
        <v>517</v>
      </c>
      <c r="E232" s="4">
        <v>90</v>
      </c>
      <c r="F232" s="4">
        <v>3</v>
      </c>
      <c r="G232" s="4">
        <v>7</v>
      </c>
      <c r="H232" s="4">
        <f t="shared" si="27"/>
        <v>0</v>
      </c>
      <c r="J232" s="4" t="s">
        <v>176</v>
      </c>
      <c r="L232" s="4">
        <v>30.5528</v>
      </c>
      <c r="M232" s="4">
        <v>14.9749</v>
      </c>
      <c r="N232" s="4">
        <v>38.4925</v>
      </c>
      <c r="O232" s="4">
        <v>15.9798</v>
      </c>
      <c r="P232" s="4">
        <v>0</v>
      </c>
      <c r="Q232" s="4">
        <v>0</v>
      </c>
      <c r="R232" s="4">
        <v>0</v>
      </c>
      <c r="S232" s="4">
        <f t="shared" si="28"/>
        <v>0</v>
      </c>
      <c r="AG232" s="43" t="s">
        <v>217</v>
      </c>
      <c r="AI232" s="42">
        <v>98</v>
      </c>
      <c r="AJ232" s="6" t="s">
        <v>179</v>
      </c>
      <c r="AO232" s="4">
        <v>0.01</v>
      </c>
      <c r="AP232" s="4" t="s">
        <v>67</v>
      </c>
      <c r="AS232" s="4">
        <v>2020</v>
      </c>
      <c r="AV232" s="4">
        <v>53.4883720930233</v>
      </c>
      <c r="AW232" s="4">
        <v>46.5116279069767</v>
      </c>
    </row>
    <row r="233" hidden="1" spans="1:1">
      <c r="A233" s="4" t="s">
        <v>518</v>
      </c>
    </row>
    <row r="234" hidden="1" spans="1:2">
      <c r="A234" s="4" t="s">
        <v>519</v>
      </c>
      <c r="B234" s="44" t="s">
        <v>520</v>
      </c>
    </row>
    <row r="235" hidden="1" spans="1:1">
      <c r="A235" s="4" t="s">
        <v>521</v>
      </c>
    </row>
    <row r="236" hidden="1" spans="1:1">
      <c r="A236" s="4" t="s">
        <v>522</v>
      </c>
    </row>
    <row r="237" hidden="1" spans="1:1">
      <c r="A237" s="4" t="s">
        <v>523</v>
      </c>
    </row>
    <row r="238" hidden="1"/>
    <row r="239" hidden="1" spans="3:49">
      <c r="C239" s="4" t="s">
        <v>524</v>
      </c>
      <c r="D239" s="4" t="s">
        <v>525</v>
      </c>
      <c r="E239" s="4">
        <v>0</v>
      </c>
      <c r="F239" s="4">
        <v>0</v>
      </c>
      <c r="G239" s="4">
        <v>0</v>
      </c>
      <c r="H239" s="4">
        <v>100</v>
      </c>
      <c r="J239" s="4" t="s">
        <v>176</v>
      </c>
      <c r="L239" s="4">
        <v>0</v>
      </c>
      <c r="M239" s="4">
        <v>0</v>
      </c>
      <c r="N239" s="4">
        <v>0</v>
      </c>
      <c r="O239" s="4">
        <v>100</v>
      </c>
      <c r="P239" s="4">
        <v>0</v>
      </c>
      <c r="Q239" s="4">
        <v>0</v>
      </c>
      <c r="R239" s="4">
        <v>0</v>
      </c>
      <c r="S239" s="4">
        <f>100-SUM(L239:R239)</f>
        <v>0</v>
      </c>
      <c r="U239" s="4">
        <v>0</v>
      </c>
      <c r="V239" s="4">
        <v>100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f t="shared" ref="AE239:AE258" si="29">100-SUM(U239:AD239)</f>
        <v>0</v>
      </c>
      <c r="AG239" s="43" t="s">
        <v>266</v>
      </c>
      <c r="AI239" s="4">
        <v>3</v>
      </c>
      <c r="AJ239" s="6" t="s">
        <v>66</v>
      </c>
      <c r="AK239" s="44" t="s">
        <v>526</v>
      </c>
      <c r="AO239" s="4">
        <v>66.6</v>
      </c>
      <c r="AP239" s="4" t="s">
        <v>231</v>
      </c>
      <c r="AS239" s="4">
        <v>2017</v>
      </c>
      <c r="AV239" s="30">
        <v>0</v>
      </c>
      <c r="AW239" s="30">
        <v>100</v>
      </c>
    </row>
    <row r="240" hidden="1" spans="3:45">
      <c r="C240" s="4" t="s">
        <v>524</v>
      </c>
      <c r="D240" s="4" t="s">
        <v>525</v>
      </c>
      <c r="E240" s="4">
        <v>41.6666666666667</v>
      </c>
      <c r="F240" s="4">
        <v>0</v>
      </c>
      <c r="G240" s="4">
        <v>58.3333333333333</v>
      </c>
      <c r="H240" s="4">
        <v>0</v>
      </c>
      <c r="J240" s="4" t="s">
        <v>176</v>
      </c>
      <c r="L240" s="4">
        <v>0</v>
      </c>
      <c r="M240" s="4">
        <v>0</v>
      </c>
      <c r="N240" s="4">
        <v>33.3333333333333</v>
      </c>
      <c r="O240" s="4">
        <v>0</v>
      </c>
      <c r="P240" s="4">
        <v>0</v>
      </c>
      <c r="Q240" s="4">
        <v>50</v>
      </c>
      <c r="R240" s="4">
        <v>0</v>
      </c>
      <c r="S240" s="4">
        <v>16.6666666666667</v>
      </c>
      <c r="U240" s="4">
        <v>0</v>
      </c>
      <c r="V240" s="4">
        <v>50</v>
      </c>
      <c r="W240" s="4">
        <v>33.3333333333333</v>
      </c>
      <c r="X240" s="4">
        <v>8.33333333333333</v>
      </c>
      <c r="Y240" s="4">
        <v>0</v>
      </c>
      <c r="Z240" s="4">
        <v>0</v>
      </c>
      <c r="AA240" s="4">
        <v>0</v>
      </c>
      <c r="AB240" s="4">
        <v>0</v>
      </c>
      <c r="AC240" s="4">
        <v>8.33333333333333</v>
      </c>
      <c r="AD240" s="4">
        <v>0</v>
      </c>
      <c r="AE240" s="4">
        <f t="shared" si="29"/>
        <v>0</v>
      </c>
      <c r="AG240" s="43" t="s">
        <v>266</v>
      </c>
      <c r="AI240" s="4">
        <v>3</v>
      </c>
      <c r="AJ240" s="6" t="s">
        <v>66</v>
      </c>
      <c r="AO240" s="4">
        <v>399.6</v>
      </c>
      <c r="AP240" s="4" t="s">
        <v>231</v>
      </c>
      <c r="AS240" s="4">
        <v>2017</v>
      </c>
    </row>
    <row r="241" hidden="1" spans="3:45">
      <c r="C241" s="4" t="s">
        <v>524</v>
      </c>
      <c r="D241" s="4" t="s">
        <v>525</v>
      </c>
      <c r="E241" s="4">
        <v>61.1111111111111</v>
      </c>
      <c r="F241" s="4">
        <v>0</v>
      </c>
      <c r="G241" s="4">
        <v>27.7777777777778</v>
      </c>
      <c r="H241" s="4">
        <v>11.1111111111111</v>
      </c>
      <c r="J241" s="4" t="s">
        <v>176</v>
      </c>
      <c r="L241" s="4">
        <v>11.1111111111111</v>
      </c>
      <c r="M241" s="4">
        <v>22.2222222222222</v>
      </c>
      <c r="N241" s="4">
        <v>50</v>
      </c>
      <c r="O241" s="4">
        <v>0</v>
      </c>
      <c r="P241" s="4">
        <v>0</v>
      </c>
      <c r="Q241" s="4">
        <v>16.6666666666667</v>
      </c>
      <c r="R241" s="4">
        <v>0</v>
      </c>
      <c r="S241" s="4">
        <v>0</v>
      </c>
      <c r="U241" s="4">
        <v>0</v>
      </c>
      <c r="V241" s="4">
        <v>0</v>
      </c>
      <c r="W241" s="4">
        <v>38.8888888888889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61.1111111111111</v>
      </c>
      <c r="AD241" s="4">
        <v>0</v>
      </c>
      <c r="AE241" s="4">
        <f t="shared" si="29"/>
        <v>0</v>
      </c>
      <c r="AG241" s="43" t="s">
        <v>266</v>
      </c>
      <c r="AI241" s="4">
        <v>3</v>
      </c>
      <c r="AJ241" s="6" t="s">
        <v>66</v>
      </c>
      <c r="AO241" s="4">
        <v>599.4</v>
      </c>
      <c r="AP241" s="4" t="s">
        <v>231</v>
      </c>
      <c r="AS241" s="4">
        <v>2017</v>
      </c>
    </row>
    <row r="242" hidden="1" spans="3:45">
      <c r="C242" s="4" t="s">
        <v>524</v>
      </c>
      <c r="D242" s="4" t="s">
        <v>525</v>
      </c>
      <c r="E242" s="4">
        <v>44.4444444444444</v>
      </c>
      <c r="F242" s="4">
        <v>0</v>
      </c>
      <c r="G242" s="4">
        <v>55.5555555555556</v>
      </c>
      <c r="H242" s="4">
        <v>0</v>
      </c>
      <c r="J242" s="4" t="s">
        <v>176</v>
      </c>
      <c r="L242" s="4">
        <v>0</v>
      </c>
      <c r="M242" s="4">
        <v>11.1111111111111</v>
      </c>
      <c r="N242" s="4">
        <v>77.7777777777778</v>
      </c>
      <c r="O242" s="4">
        <v>0</v>
      </c>
      <c r="P242" s="4">
        <v>0</v>
      </c>
      <c r="Q242" s="4">
        <v>11.1111111111111</v>
      </c>
      <c r="R242" s="4">
        <v>0</v>
      </c>
      <c r="S242" s="4">
        <v>0</v>
      </c>
      <c r="U242" s="4">
        <v>0</v>
      </c>
      <c r="V242" s="4">
        <v>11.1111111111111</v>
      </c>
      <c r="W242" s="4">
        <v>55.5555555555556</v>
      </c>
      <c r="X242" s="4">
        <v>11.1111111111111</v>
      </c>
      <c r="Y242" s="4">
        <v>0</v>
      </c>
      <c r="Z242" s="4">
        <v>0</v>
      </c>
      <c r="AA242" s="4">
        <v>0</v>
      </c>
      <c r="AB242" s="4">
        <v>0</v>
      </c>
      <c r="AC242" s="4">
        <v>22.2222222222222</v>
      </c>
      <c r="AD242" s="4">
        <v>0</v>
      </c>
      <c r="AE242" s="4">
        <f t="shared" si="29"/>
        <v>0</v>
      </c>
      <c r="AG242" s="43" t="s">
        <v>266</v>
      </c>
      <c r="AI242" s="4">
        <v>3</v>
      </c>
      <c r="AJ242" s="6" t="s">
        <v>66</v>
      </c>
      <c r="AO242" s="4">
        <v>299.7</v>
      </c>
      <c r="AP242" s="4" t="s">
        <v>231</v>
      </c>
      <c r="AS242" s="4">
        <v>2017</v>
      </c>
    </row>
    <row r="243" hidden="1" spans="3:45">
      <c r="C243" s="4" t="s">
        <v>524</v>
      </c>
      <c r="D243" s="4" t="s">
        <v>525</v>
      </c>
      <c r="E243" s="4">
        <v>7.69230769230769</v>
      </c>
      <c r="F243" s="4">
        <v>0</v>
      </c>
      <c r="G243" s="4">
        <v>69.2307692307692</v>
      </c>
      <c r="H243" s="4">
        <v>23.0769230769231</v>
      </c>
      <c r="J243" s="4" t="s">
        <v>176</v>
      </c>
      <c r="L243" s="4">
        <v>23.0769230769231</v>
      </c>
      <c r="M243" s="4">
        <v>0</v>
      </c>
      <c r="N243" s="4">
        <v>61.5384615384615</v>
      </c>
      <c r="O243" s="4">
        <v>0</v>
      </c>
      <c r="P243" s="4">
        <v>0</v>
      </c>
      <c r="Q243" s="4">
        <v>15.3846153846154</v>
      </c>
      <c r="R243" s="4">
        <v>0</v>
      </c>
      <c r="S243" s="4">
        <v>0</v>
      </c>
      <c r="U243" s="4">
        <v>38.4615384615385</v>
      </c>
      <c r="V243" s="4">
        <v>0</v>
      </c>
      <c r="W243" s="4">
        <v>61.5384615384615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f t="shared" si="29"/>
        <v>0</v>
      </c>
      <c r="AG243" s="43" t="s">
        <v>266</v>
      </c>
      <c r="AI243" s="4">
        <v>3</v>
      </c>
      <c r="AJ243" s="6" t="s">
        <v>66</v>
      </c>
      <c r="AO243" s="4">
        <v>432.9</v>
      </c>
      <c r="AP243" s="4" t="s">
        <v>231</v>
      </c>
      <c r="AS243" s="4">
        <v>2017</v>
      </c>
    </row>
    <row r="244" hidden="1" spans="3:45">
      <c r="C244" s="4" t="s">
        <v>524</v>
      </c>
      <c r="D244" s="4" t="s">
        <v>525</v>
      </c>
      <c r="E244" s="4">
        <v>11.9047619047619</v>
      </c>
      <c r="F244" s="4">
        <v>0</v>
      </c>
      <c r="G244" s="4">
        <v>66.6666666666667</v>
      </c>
      <c r="H244" s="4">
        <v>21.4285714285714</v>
      </c>
      <c r="J244" s="4" t="s">
        <v>176</v>
      </c>
      <c r="L244" s="4">
        <v>16.6666666666667</v>
      </c>
      <c r="M244" s="4">
        <v>0</v>
      </c>
      <c r="N244" s="4">
        <v>54.7619047619048</v>
      </c>
      <c r="O244" s="4">
        <v>0</v>
      </c>
      <c r="P244" s="4">
        <v>0</v>
      </c>
      <c r="Q244" s="4">
        <v>11.9047619047619</v>
      </c>
      <c r="R244" s="4">
        <v>0</v>
      </c>
      <c r="S244" s="4">
        <v>16.6666666666667</v>
      </c>
      <c r="U244" s="4">
        <v>59.5238095238095</v>
      </c>
      <c r="V244" s="4">
        <v>14.2857142857143</v>
      </c>
      <c r="W244" s="4">
        <v>21.4285714285714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4.76190476190476</v>
      </c>
      <c r="AD244" s="4">
        <v>0</v>
      </c>
      <c r="AE244" s="4">
        <f t="shared" si="29"/>
        <v>0</v>
      </c>
      <c r="AG244" s="43" t="s">
        <v>266</v>
      </c>
      <c r="AI244" s="4">
        <v>3</v>
      </c>
      <c r="AJ244" s="6" t="s">
        <v>66</v>
      </c>
      <c r="AO244" s="4">
        <v>1398.6</v>
      </c>
      <c r="AP244" s="4" t="s">
        <v>231</v>
      </c>
      <c r="AS244" s="4">
        <v>2017</v>
      </c>
    </row>
    <row r="245" hidden="1" spans="3:45">
      <c r="C245" s="4" t="s">
        <v>524</v>
      </c>
      <c r="D245" s="4" t="s">
        <v>525</v>
      </c>
      <c r="E245" s="4">
        <v>5.63380281690141</v>
      </c>
      <c r="F245" s="4">
        <v>0</v>
      </c>
      <c r="G245" s="4">
        <v>78.8732394366197</v>
      </c>
      <c r="H245" s="4">
        <v>15.4929577464789</v>
      </c>
      <c r="J245" s="4" t="s">
        <v>176</v>
      </c>
      <c r="L245" s="4">
        <v>25.3521126760563</v>
      </c>
      <c r="M245" s="4">
        <v>0</v>
      </c>
      <c r="N245" s="4">
        <v>46.4788732394366</v>
      </c>
      <c r="O245" s="4">
        <v>0</v>
      </c>
      <c r="P245" s="4">
        <v>0</v>
      </c>
      <c r="Q245" s="4">
        <v>18.3098591549296</v>
      </c>
      <c r="R245" s="4">
        <v>0</v>
      </c>
      <c r="S245" s="4">
        <v>9.85915492957746</v>
      </c>
      <c r="U245" s="4">
        <v>45.0704225352113</v>
      </c>
      <c r="V245" s="4">
        <v>8.45070422535211</v>
      </c>
      <c r="W245" s="4">
        <v>22.5352112676056</v>
      </c>
      <c r="X245" s="4">
        <v>2.8169014084507</v>
      </c>
      <c r="Y245" s="4">
        <v>0</v>
      </c>
      <c r="Z245" s="4">
        <v>0</v>
      </c>
      <c r="AA245" s="4">
        <v>0</v>
      </c>
      <c r="AB245" s="4">
        <v>0</v>
      </c>
      <c r="AC245" s="4">
        <v>21.1267605633803</v>
      </c>
      <c r="AD245" s="4">
        <v>0</v>
      </c>
      <c r="AE245" s="4">
        <f t="shared" si="29"/>
        <v>0</v>
      </c>
      <c r="AG245" s="43" t="s">
        <v>266</v>
      </c>
      <c r="AI245" s="4">
        <v>3</v>
      </c>
      <c r="AJ245" s="6" t="s">
        <v>66</v>
      </c>
      <c r="AO245" s="4">
        <v>2364.3</v>
      </c>
      <c r="AP245" s="4" t="s">
        <v>231</v>
      </c>
      <c r="AS245" s="4">
        <v>2017</v>
      </c>
    </row>
    <row r="246" hidden="1" spans="3:45">
      <c r="C246" s="4" t="s">
        <v>524</v>
      </c>
      <c r="D246" s="4" t="s">
        <v>525</v>
      </c>
      <c r="E246" s="4">
        <v>0</v>
      </c>
      <c r="F246" s="4">
        <v>0</v>
      </c>
      <c r="G246" s="4">
        <v>55</v>
      </c>
      <c r="H246" s="4">
        <v>45</v>
      </c>
      <c r="J246" s="4" t="s">
        <v>176</v>
      </c>
      <c r="L246" s="4">
        <v>25</v>
      </c>
      <c r="M246" s="4">
        <v>0</v>
      </c>
      <c r="N246" s="4">
        <v>65</v>
      </c>
      <c r="O246" s="4">
        <v>0</v>
      </c>
      <c r="P246" s="4">
        <v>0</v>
      </c>
      <c r="Q246" s="4">
        <v>10</v>
      </c>
      <c r="R246" s="4">
        <v>0</v>
      </c>
      <c r="S246" s="4">
        <v>0</v>
      </c>
      <c r="U246" s="4">
        <v>55</v>
      </c>
      <c r="V246" s="4">
        <v>0</v>
      </c>
      <c r="W246" s="4">
        <v>40</v>
      </c>
      <c r="X246" s="4">
        <v>5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f t="shared" si="29"/>
        <v>0</v>
      </c>
      <c r="AG246" s="43" t="s">
        <v>266</v>
      </c>
      <c r="AI246" s="4">
        <v>3</v>
      </c>
      <c r="AJ246" s="6" t="s">
        <v>66</v>
      </c>
      <c r="AO246" s="4">
        <v>666</v>
      </c>
      <c r="AP246" s="4" t="s">
        <v>231</v>
      </c>
      <c r="AS246" s="4">
        <v>2017</v>
      </c>
    </row>
    <row r="247" hidden="1" spans="3:45">
      <c r="C247" s="4" t="s">
        <v>524</v>
      </c>
      <c r="D247" s="4" t="s">
        <v>525</v>
      </c>
      <c r="E247" s="4">
        <v>4.76190476190476</v>
      </c>
      <c r="F247" s="4">
        <v>0</v>
      </c>
      <c r="G247" s="4">
        <v>76.1904761904762</v>
      </c>
      <c r="H247" s="4">
        <v>19.047619047619</v>
      </c>
      <c r="J247" s="4" t="s">
        <v>176</v>
      </c>
      <c r="L247" s="4">
        <v>9.52380952380952</v>
      </c>
      <c r="M247" s="4">
        <v>4.76190476190476</v>
      </c>
      <c r="N247" s="4">
        <v>61.9047619047619</v>
      </c>
      <c r="O247" s="4">
        <v>0</v>
      </c>
      <c r="P247" s="4">
        <v>0</v>
      </c>
      <c r="Q247" s="4">
        <v>4.76190476190476</v>
      </c>
      <c r="R247" s="4">
        <v>0</v>
      </c>
      <c r="S247" s="4">
        <v>19.047619047619</v>
      </c>
      <c r="U247" s="4">
        <v>61.9047619047619</v>
      </c>
      <c r="V247" s="4">
        <v>4.76190476190476</v>
      </c>
      <c r="W247" s="4">
        <v>14.2857142857143</v>
      </c>
      <c r="X247" s="4">
        <v>19.047619047619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f t="shared" si="29"/>
        <v>0</v>
      </c>
      <c r="AG247" s="43" t="s">
        <v>266</v>
      </c>
      <c r="AI247" s="4">
        <v>3</v>
      </c>
      <c r="AJ247" s="6" t="s">
        <v>66</v>
      </c>
      <c r="AO247" s="4">
        <v>699.3</v>
      </c>
      <c r="AP247" s="4" t="s">
        <v>231</v>
      </c>
      <c r="AS247" s="4">
        <v>2017</v>
      </c>
    </row>
    <row r="248" hidden="1" spans="3:45">
      <c r="C248" s="4" t="s">
        <v>524</v>
      </c>
      <c r="D248" s="4" t="s">
        <v>525</v>
      </c>
      <c r="E248" s="4">
        <v>0</v>
      </c>
      <c r="F248" s="4">
        <v>0</v>
      </c>
      <c r="G248" s="4">
        <v>73.3333333333333</v>
      </c>
      <c r="H248" s="4">
        <v>26.6666666666667</v>
      </c>
      <c r="J248" s="4" t="s">
        <v>176</v>
      </c>
      <c r="L248" s="4">
        <v>20</v>
      </c>
      <c r="M248" s="4">
        <v>22.2222222222222</v>
      </c>
      <c r="N248" s="4">
        <v>22.2222222222222</v>
      </c>
      <c r="O248" s="4">
        <v>0</v>
      </c>
      <c r="P248" s="4">
        <v>0</v>
      </c>
      <c r="Q248" s="4">
        <v>31.1111111111111</v>
      </c>
      <c r="R248" s="4">
        <v>0</v>
      </c>
      <c r="S248" s="4">
        <v>4.44444444444444</v>
      </c>
      <c r="U248" s="4">
        <v>26.6666666666667</v>
      </c>
      <c r="V248" s="4">
        <v>0</v>
      </c>
      <c r="W248" s="4">
        <v>0</v>
      </c>
      <c r="X248" s="4">
        <v>66.6666666666667</v>
      </c>
      <c r="Y248" s="4">
        <v>0</v>
      </c>
      <c r="Z248" s="4">
        <v>0</v>
      </c>
      <c r="AA248" s="4">
        <v>0</v>
      </c>
      <c r="AB248" s="4">
        <v>0</v>
      </c>
      <c r="AC248" s="4">
        <v>6.66666666666667</v>
      </c>
      <c r="AD248" s="4">
        <v>0</v>
      </c>
      <c r="AE248" s="4">
        <f t="shared" si="29"/>
        <v>0</v>
      </c>
      <c r="AG248" s="43" t="s">
        <v>266</v>
      </c>
      <c r="AI248" s="4">
        <v>3</v>
      </c>
      <c r="AJ248" s="6" t="s">
        <v>66</v>
      </c>
      <c r="AO248" s="4">
        <v>1498.5</v>
      </c>
      <c r="AP248" s="4" t="s">
        <v>231</v>
      </c>
      <c r="AS248" s="4">
        <v>2017</v>
      </c>
    </row>
    <row r="249" hidden="1" spans="3:45">
      <c r="C249" s="4" t="s">
        <v>524</v>
      </c>
      <c r="D249" s="4" t="s">
        <v>525</v>
      </c>
      <c r="E249" s="4">
        <v>10.5263157894737</v>
      </c>
      <c r="F249" s="4">
        <v>0</v>
      </c>
      <c r="G249" s="4">
        <v>89.4736842105263</v>
      </c>
      <c r="H249" s="4">
        <v>0</v>
      </c>
      <c r="J249" s="4" t="s">
        <v>176</v>
      </c>
      <c r="L249" s="4">
        <v>42.1052631578947</v>
      </c>
      <c r="M249" s="4">
        <v>5.26315789473684</v>
      </c>
      <c r="N249" s="4">
        <v>10.5263157894737</v>
      </c>
      <c r="O249" s="4">
        <v>0</v>
      </c>
      <c r="P249" s="4">
        <v>0</v>
      </c>
      <c r="Q249" s="4">
        <v>42.1052631578947</v>
      </c>
      <c r="R249" s="4">
        <v>0</v>
      </c>
      <c r="S249" s="4">
        <v>0</v>
      </c>
      <c r="U249" s="4">
        <v>73.6842105263158</v>
      </c>
      <c r="V249" s="4">
        <v>10.5263157894737</v>
      </c>
      <c r="W249" s="4">
        <v>5.26315789473684</v>
      </c>
      <c r="X249" s="4">
        <v>10.5263157894737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f t="shared" si="29"/>
        <v>0</v>
      </c>
      <c r="AG249" s="43" t="s">
        <v>266</v>
      </c>
      <c r="AI249" s="4">
        <v>3</v>
      </c>
      <c r="AJ249" s="6" t="s">
        <v>66</v>
      </c>
      <c r="AO249" s="4">
        <v>632.7</v>
      </c>
      <c r="AP249" s="4" t="s">
        <v>231</v>
      </c>
      <c r="AS249" s="4">
        <v>2017</v>
      </c>
    </row>
    <row r="250" hidden="1" spans="3:45">
      <c r="C250" s="4" t="s">
        <v>524</v>
      </c>
      <c r="D250" s="4" t="s">
        <v>525</v>
      </c>
      <c r="E250" s="4">
        <v>13.6363636363636</v>
      </c>
      <c r="F250" s="4">
        <v>0</v>
      </c>
      <c r="G250" s="4">
        <v>86.3636363636364</v>
      </c>
      <c r="H250" s="4">
        <v>0</v>
      </c>
      <c r="J250" s="4" t="s">
        <v>176</v>
      </c>
      <c r="L250" s="4">
        <v>18.1818181818182</v>
      </c>
      <c r="M250" s="4">
        <v>9.09090909090909</v>
      </c>
      <c r="N250" s="4">
        <v>54.5454545454545</v>
      </c>
      <c r="O250" s="4">
        <v>0</v>
      </c>
      <c r="P250" s="4">
        <v>0</v>
      </c>
      <c r="Q250" s="4">
        <v>18.1818181818182</v>
      </c>
      <c r="R250" s="4">
        <v>0</v>
      </c>
      <c r="S250" s="4">
        <v>0</v>
      </c>
      <c r="U250" s="4">
        <v>40.9090909090909</v>
      </c>
      <c r="V250" s="4">
        <v>31.8181818181818</v>
      </c>
      <c r="W250" s="4">
        <v>9.09090909090909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18.1818181818182</v>
      </c>
      <c r="AD250" s="4">
        <v>0</v>
      </c>
      <c r="AE250" s="4">
        <f t="shared" si="29"/>
        <v>0</v>
      </c>
      <c r="AG250" s="43" t="s">
        <v>266</v>
      </c>
      <c r="AI250" s="4">
        <v>3</v>
      </c>
      <c r="AJ250" s="6" t="s">
        <v>66</v>
      </c>
      <c r="AO250" s="4">
        <v>732.6</v>
      </c>
      <c r="AP250" s="4" t="s">
        <v>231</v>
      </c>
      <c r="AS250" s="4">
        <v>2017</v>
      </c>
    </row>
    <row r="251" hidden="1" spans="3:45">
      <c r="C251" s="4" t="s">
        <v>524</v>
      </c>
      <c r="D251" s="4" t="s">
        <v>525</v>
      </c>
      <c r="E251" s="4">
        <v>57.1428571428571</v>
      </c>
      <c r="F251" s="4">
        <v>0</v>
      </c>
      <c r="G251" s="4">
        <v>42.8571428571429</v>
      </c>
      <c r="H251" s="4">
        <v>0</v>
      </c>
      <c r="J251" s="4" t="s">
        <v>176</v>
      </c>
      <c r="L251" s="4">
        <v>42.8571428571429</v>
      </c>
      <c r="M251" s="4">
        <v>0</v>
      </c>
      <c r="N251" s="4">
        <v>14.2857142857143</v>
      </c>
      <c r="O251" s="4">
        <v>0</v>
      </c>
      <c r="P251" s="4">
        <v>0</v>
      </c>
      <c r="Q251" s="4">
        <v>42.8571428571429</v>
      </c>
      <c r="R251" s="4">
        <v>0</v>
      </c>
      <c r="S251" s="4">
        <v>0</v>
      </c>
      <c r="U251" s="4">
        <v>28.5714285714286</v>
      </c>
      <c r="V251" s="4">
        <v>28.5714285714286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42.8571428571429</v>
      </c>
      <c r="AD251" s="4">
        <v>0</v>
      </c>
      <c r="AE251" s="4">
        <f t="shared" si="29"/>
        <v>0</v>
      </c>
      <c r="AG251" s="43" t="s">
        <v>266</v>
      </c>
      <c r="AI251" s="4">
        <v>3</v>
      </c>
      <c r="AJ251" s="6" t="s">
        <v>66</v>
      </c>
      <c r="AO251" s="4">
        <v>233.1</v>
      </c>
      <c r="AP251" s="4" t="s">
        <v>231</v>
      </c>
      <c r="AS251" s="4">
        <v>2017</v>
      </c>
    </row>
    <row r="252" hidden="1" spans="3:45">
      <c r="C252" s="4" t="s">
        <v>524</v>
      </c>
      <c r="D252" s="4" t="s">
        <v>525</v>
      </c>
      <c r="E252" s="4">
        <v>0</v>
      </c>
      <c r="F252" s="4">
        <v>0</v>
      </c>
      <c r="G252" s="4">
        <v>100</v>
      </c>
      <c r="H252" s="4">
        <v>0</v>
      </c>
      <c r="J252" s="4" t="s">
        <v>176</v>
      </c>
      <c r="L252" s="4">
        <v>0</v>
      </c>
      <c r="M252" s="4">
        <v>0</v>
      </c>
      <c r="N252" s="4">
        <v>100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U252" s="4">
        <v>0</v>
      </c>
      <c r="V252" s="4">
        <v>100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f t="shared" si="29"/>
        <v>0</v>
      </c>
      <c r="AG252" s="43" t="s">
        <v>266</v>
      </c>
      <c r="AI252" s="4">
        <v>3</v>
      </c>
      <c r="AJ252" s="6" t="s">
        <v>66</v>
      </c>
      <c r="AO252" s="4">
        <v>133.2</v>
      </c>
      <c r="AP252" s="4" t="s">
        <v>231</v>
      </c>
      <c r="AS252" s="4">
        <v>2017</v>
      </c>
    </row>
    <row r="253" hidden="1" spans="3:45">
      <c r="C253" s="4" t="s">
        <v>524</v>
      </c>
      <c r="D253" s="4" t="s">
        <v>525</v>
      </c>
      <c r="E253" s="4">
        <v>31.1111111111111</v>
      </c>
      <c r="F253" s="4">
        <v>0</v>
      </c>
      <c r="G253" s="4">
        <v>68.8888888888889</v>
      </c>
      <c r="H253" s="4">
        <v>0</v>
      </c>
      <c r="J253" s="4" t="s">
        <v>176</v>
      </c>
      <c r="L253" s="4">
        <v>6.66666666666667</v>
      </c>
      <c r="M253" s="4">
        <v>4.44444444444444</v>
      </c>
      <c r="N253" s="4">
        <v>48.8888888888889</v>
      </c>
      <c r="O253" s="4">
        <v>0</v>
      </c>
      <c r="P253" s="4">
        <v>0</v>
      </c>
      <c r="Q253" s="4">
        <v>40</v>
      </c>
      <c r="R253" s="4">
        <v>0</v>
      </c>
      <c r="S253" s="4">
        <v>0</v>
      </c>
      <c r="U253" s="4">
        <v>53.3333333333333</v>
      </c>
      <c r="V253" s="4">
        <v>37.7777777777778</v>
      </c>
      <c r="W253" s="4">
        <v>0</v>
      </c>
      <c r="X253" s="4">
        <v>8.88888888888889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f t="shared" si="29"/>
        <v>0</v>
      </c>
      <c r="AG253" s="43" t="s">
        <v>266</v>
      </c>
      <c r="AI253" s="4">
        <v>3</v>
      </c>
      <c r="AJ253" s="6" t="s">
        <v>66</v>
      </c>
      <c r="AO253" s="4">
        <v>1498.5</v>
      </c>
      <c r="AP253" s="4" t="s">
        <v>231</v>
      </c>
      <c r="AS253" s="4">
        <v>2017</v>
      </c>
    </row>
    <row r="254" hidden="1" spans="3:45">
      <c r="C254" s="4" t="s">
        <v>524</v>
      </c>
      <c r="D254" s="4" t="s">
        <v>525</v>
      </c>
      <c r="E254" s="4">
        <v>100</v>
      </c>
      <c r="F254" s="4">
        <v>0</v>
      </c>
      <c r="G254" s="4">
        <v>0</v>
      </c>
      <c r="H254" s="4">
        <v>0</v>
      </c>
      <c r="J254" s="4" t="s">
        <v>176</v>
      </c>
      <c r="L254" s="4">
        <v>50</v>
      </c>
      <c r="M254" s="4">
        <v>0</v>
      </c>
      <c r="N254" s="4">
        <v>0</v>
      </c>
      <c r="O254" s="4">
        <v>0</v>
      </c>
      <c r="P254" s="4">
        <v>0</v>
      </c>
      <c r="Q254" s="4">
        <v>50</v>
      </c>
      <c r="R254" s="4">
        <v>0</v>
      </c>
      <c r="S254" s="4">
        <v>0</v>
      </c>
      <c r="U254" s="4">
        <v>100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f t="shared" si="29"/>
        <v>0</v>
      </c>
      <c r="AG254" s="43" t="s">
        <v>266</v>
      </c>
      <c r="AI254" s="4">
        <v>3</v>
      </c>
      <c r="AJ254" s="6" t="s">
        <v>66</v>
      </c>
      <c r="AO254" s="4">
        <v>66.6</v>
      </c>
      <c r="AP254" s="4" t="s">
        <v>231</v>
      </c>
      <c r="AS254" s="4">
        <v>2017</v>
      </c>
    </row>
    <row r="255" hidden="1" spans="3:45">
      <c r="C255" s="4" t="s">
        <v>524</v>
      </c>
      <c r="D255" s="4" t="s">
        <v>525</v>
      </c>
      <c r="E255" s="4">
        <v>100</v>
      </c>
      <c r="F255" s="4">
        <v>0</v>
      </c>
      <c r="G255" s="4">
        <v>0</v>
      </c>
      <c r="H255" s="4">
        <v>0</v>
      </c>
      <c r="J255" s="4" t="s">
        <v>176</v>
      </c>
      <c r="L255" s="4">
        <v>6.66666666666667</v>
      </c>
      <c r="M255" s="4">
        <v>33.3333333333333</v>
      </c>
      <c r="N255" s="4">
        <v>20</v>
      </c>
      <c r="O255" s="4">
        <v>0</v>
      </c>
      <c r="P255" s="4">
        <v>0</v>
      </c>
      <c r="Q255" s="4">
        <v>40</v>
      </c>
      <c r="R255" s="4">
        <v>0</v>
      </c>
      <c r="S255" s="4">
        <v>0</v>
      </c>
      <c r="U255" s="4">
        <v>26.6666666666667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73.3333333333333</v>
      </c>
      <c r="AD255" s="4">
        <v>0</v>
      </c>
      <c r="AE255" s="4">
        <f t="shared" si="29"/>
        <v>0</v>
      </c>
      <c r="AG255" s="43" t="s">
        <v>266</v>
      </c>
      <c r="AI255" s="4">
        <v>3</v>
      </c>
      <c r="AJ255" s="6" t="s">
        <v>66</v>
      </c>
      <c r="AO255" s="4">
        <v>499.5</v>
      </c>
      <c r="AP255" s="4" t="s">
        <v>231</v>
      </c>
      <c r="AS255" s="4">
        <v>2017</v>
      </c>
    </row>
    <row r="256" hidden="1" spans="3:45">
      <c r="C256" s="4" t="s">
        <v>524</v>
      </c>
      <c r="D256" s="4" t="s">
        <v>525</v>
      </c>
      <c r="E256" s="4">
        <v>4.16666666666667</v>
      </c>
      <c r="F256" s="4">
        <v>0</v>
      </c>
      <c r="G256" s="4">
        <v>95.8333333333333</v>
      </c>
      <c r="H256" s="4">
        <v>0</v>
      </c>
      <c r="J256" s="4" t="s">
        <v>176</v>
      </c>
      <c r="L256" s="4">
        <v>8.33333333333333</v>
      </c>
      <c r="M256" s="4">
        <v>12.5</v>
      </c>
      <c r="N256" s="4">
        <v>29.1666666666667</v>
      </c>
      <c r="O256" s="4">
        <v>0</v>
      </c>
      <c r="P256" s="4">
        <v>0</v>
      </c>
      <c r="Q256" s="4">
        <v>0</v>
      </c>
      <c r="R256" s="4">
        <v>16.6666666666667</v>
      </c>
      <c r="S256" s="4">
        <v>33.3333333333333</v>
      </c>
      <c r="U256" s="4">
        <v>0</v>
      </c>
      <c r="V256" s="4">
        <v>75</v>
      </c>
      <c r="W256" s="4">
        <v>0</v>
      </c>
      <c r="X256" s="4">
        <v>16.6666666666667</v>
      </c>
      <c r="Y256" s="4">
        <v>0</v>
      </c>
      <c r="Z256" s="4">
        <v>0</v>
      </c>
      <c r="AA256" s="4">
        <v>0</v>
      </c>
      <c r="AB256" s="4">
        <v>0</v>
      </c>
      <c r="AC256" s="4">
        <v>8.33333333333333</v>
      </c>
      <c r="AD256" s="4">
        <v>0</v>
      </c>
      <c r="AE256" s="4">
        <f t="shared" si="29"/>
        <v>0</v>
      </c>
      <c r="AG256" s="43" t="s">
        <v>266</v>
      </c>
      <c r="AI256" s="4">
        <v>3</v>
      </c>
      <c r="AJ256" s="6" t="s">
        <v>66</v>
      </c>
      <c r="AO256" s="4">
        <v>799.2</v>
      </c>
      <c r="AP256" s="4" t="s">
        <v>231</v>
      </c>
      <c r="AS256" s="4">
        <v>2017</v>
      </c>
    </row>
    <row r="257" hidden="1" spans="1:45">
      <c r="A257" s="4" t="s">
        <v>527</v>
      </c>
      <c r="C257" s="4" t="s">
        <v>524</v>
      </c>
      <c r="D257" s="4" t="s">
        <v>525</v>
      </c>
      <c r="E257" s="4">
        <v>0</v>
      </c>
      <c r="F257" s="4">
        <v>0</v>
      </c>
      <c r="G257" s="4">
        <v>100</v>
      </c>
      <c r="H257" s="4">
        <v>0</v>
      </c>
      <c r="J257" s="4" t="s">
        <v>176</v>
      </c>
      <c r="L257" s="4">
        <v>18.1818181818182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81.8181818181818</v>
      </c>
      <c r="S257" s="4">
        <v>0</v>
      </c>
      <c r="U257" s="4">
        <v>54.5454545454545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45.4545454545455</v>
      </c>
      <c r="AD257" s="4">
        <v>0</v>
      </c>
      <c r="AE257" s="4">
        <f t="shared" si="29"/>
        <v>0</v>
      </c>
      <c r="AG257" s="43" t="s">
        <v>266</v>
      </c>
      <c r="AI257" s="4">
        <v>3</v>
      </c>
      <c r="AJ257" s="6" t="s">
        <v>66</v>
      </c>
      <c r="AO257" s="4">
        <v>366.3</v>
      </c>
      <c r="AP257" s="4" t="s">
        <v>231</v>
      </c>
      <c r="AS257" s="4">
        <v>2017</v>
      </c>
    </row>
    <row r="258" hidden="1" spans="1:45">
      <c r="A258" s="30" t="s">
        <v>528</v>
      </c>
      <c r="C258" s="4" t="s">
        <v>524</v>
      </c>
      <c r="D258" s="4" t="s">
        <v>525</v>
      </c>
      <c r="E258" s="4">
        <v>0</v>
      </c>
      <c r="F258" s="4">
        <v>0</v>
      </c>
      <c r="G258" s="4">
        <v>100</v>
      </c>
      <c r="H258" s="4">
        <v>0</v>
      </c>
      <c r="J258" s="4" t="s">
        <v>176</v>
      </c>
      <c r="R258" s="4">
        <v>100</v>
      </c>
      <c r="U258" s="4">
        <v>100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f t="shared" si="29"/>
        <v>0</v>
      </c>
      <c r="AG258" s="43" t="s">
        <v>266</v>
      </c>
      <c r="AI258" s="4">
        <v>3</v>
      </c>
      <c r="AJ258" s="6" t="s">
        <v>66</v>
      </c>
      <c r="AO258" s="4">
        <v>33.3</v>
      </c>
      <c r="AP258" s="4" t="s">
        <v>231</v>
      </c>
      <c r="AS258" s="4">
        <v>2017</v>
      </c>
    </row>
    <row r="259" hidden="1" spans="1:1">
      <c r="A259" s="4" t="s">
        <v>529</v>
      </c>
    </row>
    <row r="260" ht="17.5" hidden="1" spans="1:31">
      <c r="A260" s="4" t="s">
        <v>530</v>
      </c>
      <c r="E260" s="65">
        <f>E240/SUM($E240:$H240)*100</f>
        <v>41.6666666666667</v>
      </c>
      <c r="F260" s="65">
        <f>F240/SUM($E240:$H240)*100</f>
        <v>0</v>
      </c>
      <c r="G260" s="65">
        <f>G240/SUM($E240:$H240)*100</f>
        <v>58.3333333333333</v>
      </c>
      <c r="H260" s="65">
        <f>H240/SUM($E240:$H240)*100</f>
        <v>0</v>
      </c>
      <c r="L260" s="65">
        <f t="shared" ref="L260:S260" si="30">L240/SUM($L240:$S240)*100</f>
        <v>0</v>
      </c>
      <c r="M260" s="65">
        <f t="shared" si="30"/>
        <v>0</v>
      </c>
      <c r="N260" s="65">
        <f t="shared" si="30"/>
        <v>33.3333333333333</v>
      </c>
      <c r="O260" s="65">
        <f t="shared" si="30"/>
        <v>0</v>
      </c>
      <c r="P260" s="65">
        <f t="shared" si="30"/>
        <v>0</v>
      </c>
      <c r="Q260" s="65">
        <f t="shared" si="30"/>
        <v>50</v>
      </c>
      <c r="R260" s="65">
        <f t="shared" si="30"/>
        <v>0</v>
      </c>
      <c r="S260" s="65">
        <f t="shared" si="30"/>
        <v>16.6666666666667</v>
      </c>
      <c r="U260" s="65">
        <f t="shared" ref="U260:AE260" si="31">U240/SUM($U240:$AE240)*100</f>
        <v>0</v>
      </c>
      <c r="V260" s="65">
        <f t="shared" si="31"/>
        <v>50</v>
      </c>
      <c r="W260" s="65">
        <f t="shared" si="31"/>
        <v>33.3333333333333</v>
      </c>
      <c r="X260" s="65">
        <f t="shared" si="31"/>
        <v>8.33333333333333</v>
      </c>
      <c r="Y260" s="65">
        <f t="shared" si="31"/>
        <v>0</v>
      </c>
      <c r="Z260" s="65">
        <f t="shared" si="31"/>
        <v>0</v>
      </c>
      <c r="AA260" s="65">
        <f t="shared" si="31"/>
        <v>0</v>
      </c>
      <c r="AB260" s="65">
        <f t="shared" si="31"/>
        <v>0</v>
      </c>
      <c r="AC260" s="65">
        <f t="shared" si="31"/>
        <v>8.33333333333333</v>
      </c>
      <c r="AD260" s="65">
        <f t="shared" si="31"/>
        <v>0</v>
      </c>
      <c r="AE260" s="65">
        <f t="shared" si="31"/>
        <v>0</v>
      </c>
    </row>
    <row r="261" hidden="1" spans="1:1">
      <c r="A261" s="4" t="s">
        <v>531</v>
      </c>
    </row>
    <row r="262" hidden="1" spans="1:1">
      <c r="A262" s="4" t="s">
        <v>532</v>
      </c>
    </row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 spans="1:1">
      <c r="A282" s="4" t="s">
        <v>533</v>
      </c>
    </row>
    <row r="283" hidden="1" spans="1:1">
      <c r="A283" s="4" t="s">
        <v>534</v>
      </c>
    </row>
    <row r="284" ht="17.5" hidden="1" spans="1:1">
      <c r="A284" s="4" t="s">
        <v>535</v>
      </c>
    </row>
    <row r="285" hidden="1" spans="1:1">
      <c r="A285" s="4" t="s">
        <v>536</v>
      </c>
    </row>
    <row r="286" hidden="1" spans="1:1">
      <c r="A286" s="4" t="s">
        <v>537</v>
      </c>
    </row>
    <row r="287" hidden="1" spans="1:1">
      <c r="A287" s="4" t="s">
        <v>538</v>
      </c>
    </row>
    <row r="288" hidden="1" spans="1:1">
      <c r="A288" s="4" t="s">
        <v>539</v>
      </c>
    </row>
    <row r="289" hidden="1" spans="1:1">
      <c r="A289" s="4" t="s">
        <v>540</v>
      </c>
    </row>
    <row r="290" hidden="1" spans="1:1">
      <c r="A290" s="30" t="s">
        <v>541</v>
      </c>
    </row>
    <row r="291" hidden="1" spans="1:1">
      <c r="A291" s="4" t="s">
        <v>542</v>
      </c>
    </row>
    <row r="292" hidden="1" spans="1:1">
      <c r="A292" s="4" t="s">
        <v>543</v>
      </c>
    </row>
    <row r="293" hidden="1" spans="1:1">
      <c r="A293" s="4" t="s">
        <v>544</v>
      </c>
    </row>
    <row r="294" hidden="1" spans="1:1">
      <c r="A294" s="4" t="s">
        <v>545</v>
      </c>
    </row>
    <row r="295" hidden="1" spans="1:1">
      <c r="A295" s="4" t="s">
        <v>546</v>
      </c>
    </row>
    <row r="296" hidden="1" spans="1:1">
      <c r="A296" s="4" t="s">
        <v>547</v>
      </c>
    </row>
    <row r="297" hidden="1" spans="1:1">
      <c r="A297" s="4" t="s">
        <v>548</v>
      </c>
    </row>
    <row r="298" hidden="1" spans="1:1">
      <c r="A298" s="4" t="s">
        <v>549</v>
      </c>
    </row>
    <row r="299" hidden="1" spans="1:1">
      <c r="A299" s="4" t="s">
        <v>550</v>
      </c>
    </row>
    <row r="300" hidden="1" spans="1:1">
      <c r="A300" s="4" t="s">
        <v>551</v>
      </c>
    </row>
    <row r="301" hidden="1" spans="1:1">
      <c r="A301" s="4" t="s">
        <v>552</v>
      </c>
    </row>
    <row r="302" hidden="1" spans="1:1">
      <c r="A302" s="4" t="s">
        <v>553</v>
      </c>
    </row>
    <row r="303" hidden="1" spans="1:1">
      <c r="A303" s="4" t="s">
        <v>554</v>
      </c>
    </row>
    <row r="304" hidden="1" spans="1:1">
      <c r="A304" s="4" t="s">
        <v>555</v>
      </c>
    </row>
    <row r="305" hidden="1" spans="1:1">
      <c r="A305" s="4" t="s">
        <v>556</v>
      </c>
    </row>
    <row r="306" hidden="1" spans="1:1">
      <c r="A306" s="4" t="s">
        <v>557</v>
      </c>
    </row>
    <row r="307" hidden="1" spans="1:1">
      <c r="A307" s="4" t="s">
        <v>558</v>
      </c>
    </row>
    <row r="308" hidden="1" spans="1:1">
      <c r="A308" s="4" t="s">
        <v>559</v>
      </c>
    </row>
    <row r="309" hidden="1" spans="1:1">
      <c r="A309" s="4" t="s">
        <v>560</v>
      </c>
    </row>
    <row r="310" hidden="1" spans="1:1">
      <c r="A310" s="4" t="s">
        <v>561</v>
      </c>
    </row>
    <row r="311" hidden="1" spans="1:1">
      <c r="A311" s="4" t="s">
        <v>562</v>
      </c>
    </row>
    <row r="312" hidden="1" spans="1:1">
      <c r="A312" s="4" t="s">
        <v>563</v>
      </c>
    </row>
    <row r="313" hidden="1" spans="1:1">
      <c r="A313" s="4" t="s">
        <v>564</v>
      </c>
    </row>
    <row r="314" hidden="1" spans="1:1">
      <c r="A314" s="49" t="s">
        <v>565</v>
      </c>
    </row>
    <row r="315" hidden="1" spans="1:1">
      <c r="A315" s="4" t="s">
        <v>566</v>
      </c>
    </row>
    <row r="316" hidden="1" spans="1:1">
      <c r="A316" s="4" t="s">
        <v>567</v>
      </c>
    </row>
    <row r="317" hidden="1" spans="1:1">
      <c r="A317" s="4" t="s">
        <v>568</v>
      </c>
    </row>
    <row r="318" hidden="1" spans="1:1">
      <c r="A318" s="4" t="s">
        <v>569</v>
      </c>
    </row>
    <row r="319" hidden="1" spans="1:1">
      <c r="A319" s="4" t="s">
        <v>570</v>
      </c>
    </row>
    <row r="320" hidden="1" spans="1:1">
      <c r="A320" s="4" t="s">
        <v>571</v>
      </c>
    </row>
    <row r="321" hidden="1" spans="1:1">
      <c r="A321" s="4" t="s">
        <v>572</v>
      </c>
    </row>
    <row r="322" hidden="1" spans="1:1">
      <c r="A322" s="4" t="s">
        <v>573</v>
      </c>
    </row>
    <row r="323" hidden="1" spans="1:1">
      <c r="A323" s="4" t="s">
        <v>574</v>
      </c>
    </row>
    <row r="324" hidden="1" spans="1:1">
      <c r="A324" s="4" t="s">
        <v>575</v>
      </c>
    </row>
    <row r="325" hidden="1" spans="1:1">
      <c r="A325" s="4" t="s">
        <v>576</v>
      </c>
    </row>
    <row r="326" hidden="1" spans="1:1">
      <c r="A326" s="4" t="s">
        <v>577</v>
      </c>
    </row>
    <row r="327" hidden="1" spans="1:1">
      <c r="A327" s="4" t="s">
        <v>578</v>
      </c>
    </row>
    <row r="328" hidden="1" spans="1:1">
      <c r="A328" s="4" t="s">
        <v>579</v>
      </c>
    </row>
    <row r="329" hidden="1" spans="1:1">
      <c r="A329" s="4" t="s">
        <v>580</v>
      </c>
    </row>
    <row r="330" hidden="1" spans="1:1">
      <c r="A330" s="4" t="s">
        <v>581</v>
      </c>
    </row>
    <row r="331" hidden="1" spans="1:1">
      <c r="A331" s="4" t="s">
        <v>582</v>
      </c>
    </row>
    <row r="332" hidden="1" spans="1:1">
      <c r="A332" s="4" t="s">
        <v>583</v>
      </c>
    </row>
    <row r="333" hidden="1" spans="1:1">
      <c r="A333" s="4" t="s">
        <v>584</v>
      </c>
    </row>
    <row r="334" hidden="1" spans="1:1">
      <c r="A334" s="4" t="s">
        <v>585</v>
      </c>
    </row>
    <row r="335" hidden="1" spans="1:1">
      <c r="A335" s="4" t="s">
        <v>586</v>
      </c>
    </row>
    <row r="336" hidden="1" spans="1:1">
      <c r="A336" s="4" t="s">
        <v>587</v>
      </c>
    </row>
    <row r="337" hidden="1" spans="1:1">
      <c r="A337" s="4" t="s">
        <v>588</v>
      </c>
    </row>
    <row r="338" hidden="1" spans="1:1">
      <c r="A338" s="4" t="s">
        <v>589</v>
      </c>
    </row>
    <row r="339" hidden="1" spans="1:1">
      <c r="A339" s="4" t="s">
        <v>590</v>
      </c>
    </row>
    <row r="340" hidden="1" spans="1:1">
      <c r="A340" s="4" t="s">
        <v>591</v>
      </c>
    </row>
    <row r="341" hidden="1" spans="1:1">
      <c r="A341" s="4" t="s">
        <v>592</v>
      </c>
    </row>
    <row r="342" hidden="1" spans="1:1">
      <c r="A342" s="4" t="s">
        <v>593</v>
      </c>
    </row>
    <row r="343" hidden="1" spans="1:1">
      <c r="A343" s="4" t="s">
        <v>594</v>
      </c>
    </row>
    <row r="344" hidden="1" spans="1:1">
      <c r="A344" s="4" t="s">
        <v>595</v>
      </c>
    </row>
    <row r="345" hidden="1" spans="1:1">
      <c r="A345" s="4" t="s">
        <v>596</v>
      </c>
    </row>
    <row r="346" hidden="1" spans="1:1">
      <c r="A346" s="4" t="s">
        <v>597</v>
      </c>
    </row>
    <row r="347" hidden="1" spans="1:1">
      <c r="A347" s="4" t="s">
        <v>598</v>
      </c>
    </row>
    <row r="348" hidden="1" spans="1:1">
      <c r="A348" s="4" t="s">
        <v>599</v>
      </c>
    </row>
    <row r="349" hidden="1" spans="1:1">
      <c r="A349" s="4" t="s">
        <v>600</v>
      </c>
    </row>
    <row r="350" hidden="1" spans="1:1">
      <c r="A350" s="4" t="s">
        <v>601</v>
      </c>
    </row>
    <row r="351" hidden="1" spans="1:1">
      <c r="A351" s="4" t="s">
        <v>602</v>
      </c>
    </row>
    <row r="352" hidden="1" spans="1:1">
      <c r="A352" s="4" t="s">
        <v>603</v>
      </c>
    </row>
    <row r="353" hidden="1" spans="1:1">
      <c r="A353" s="4" t="s">
        <v>604</v>
      </c>
    </row>
    <row r="354" hidden="1" spans="1:1">
      <c r="A354" s="4" t="s">
        <v>605</v>
      </c>
    </row>
    <row r="355" hidden="1" spans="1:1">
      <c r="A355" s="4" t="s">
        <v>606</v>
      </c>
    </row>
    <row r="356" hidden="1" spans="1:1">
      <c r="A356" s="30" t="s">
        <v>607</v>
      </c>
    </row>
    <row r="357" hidden="1" spans="1:1">
      <c r="A357" s="4" t="s">
        <v>608</v>
      </c>
    </row>
    <row r="358" spans="1:59">
      <c r="A358" s="4" t="s">
        <v>609</v>
      </c>
      <c r="C358" s="4" t="s">
        <v>382</v>
      </c>
      <c r="D358" s="4" t="s">
        <v>383</v>
      </c>
      <c r="E358" s="4">
        <v>77.5641</v>
      </c>
      <c r="F358" s="4">
        <v>4.4872</v>
      </c>
      <c r="G358" s="4">
        <v>10.2564</v>
      </c>
      <c r="H358" s="4">
        <f>100-E358-F358-G358</f>
        <v>7.6923</v>
      </c>
      <c r="I358" s="4" t="s">
        <v>72</v>
      </c>
      <c r="J358" s="4" t="s">
        <v>97</v>
      </c>
      <c r="L358" s="4">
        <v>0</v>
      </c>
      <c r="M358" s="4">
        <v>0</v>
      </c>
      <c r="N358" s="4">
        <v>0</v>
      </c>
      <c r="O358" s="4">
        <v>29.375</v>
      </c>
      <c r="P358" s="4">
        <v>5</v>
      </c>
      <c r="Q358" s="4">
        <v>8.75</v>
      </c>
      <c r="R358" s="4">
        <v>48.4375</v>
      </c>
      <c r="S358" s="4">
        <f>100-SUM(L358:R358)</f>
        <v>8.4375</v>
      </c>
      <c r="U358" s="4">
        <v>0</v>
      </c>
      <c r="V358" s="4">
        <v>63.7</v>
      </c>
      <c r="W358" s="4">
        <v>21.5</v>
      </c>
      <c r="X358" s="4">
        <v>0</v>
      </c>
      <c r="Y358" s="4">
        <v>14.8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f>100-SUM(U358:AD358)</f>
        <v>0</v>
      </c>
      <c r="AG358" s="43" t="s">
        <v>384</v>
      </c>
      <c r="AO358" s="4">
        <v>3000</v>
      </c>
      <c r="AP358" s="4" t="s">
        <v>67</v>
      </c>
      <c r="AV358" s="4">
        <v>49.1112</v>
      </c>
      <c r="AW358" s="4">
        <v>50.8888</v>
      </c>
      <c r="AX358" s="54">
        <v>6</v>
      </c>
      <c r="AY358">
        <v>2.43195893133504</v>
      </c>
      <c r="AZ358" s="21">
        <v>1.73022171147255</v>
      </c>
      <c r="BA358" s="21">
        <v>2.09315091272796</v>
      </c>
      <c r="BB358">
        <v>18.6799644377957</v>
      </c>
      <c r="BC358" s="21">
        <v>5.50846485391523</v>
      </c>
      <c r="BD358" s="21">
        <v>10.1438615713142</v>
      </c>
      <c r="BE358">
        <v>10.1907812191395</v>
      </c>
      <c r="BF358" s="21">
        <v>0.89094393400622</v>
      </c>
      <c r="BG358" s="21">
        <v>2.31393416534421</v>
      </c>
    </row>
    <row r="359" spans="1:59">
      <c r="A359" s="30" t="s">
        <v>610</v>
      </c>
      <c r="C359" s="4" t="s">
        <v>382</v>
      </c>
      <c r="D359" s="4" t="s">
        <v>383</v>
      </c>
      <c r="E359" s="4">
        <v>68.5897</v>
      </c>
      <c r="F359" s="4">
        <v>5.44880000000001</v>
      </c>
      <c r="G359" s="4">
        <v>13.782</v>
      </c>
      <c r="H359" s="4">
        <f>100-E359-F359-G359</f>
        <v>12.1795</v>
      </c>
      <c r="I359" s="4" t="s">
        <v>72</v>
      </c>
      <c r="J359" s="4" t="s">
        <v>97</v>
      </c>
      <c r="L359" s="4">
        <v>0</v>
      </c>
      <c r="M359" s="4">
        <v>0</v>
      </c>
      <c r="N359" s="4">
        <v>0</v>
      </c>
      <c r="O359" s="4">
        <v>29.375</v>
      </c>
      <c r="P359" s="4">
        <v>10.9375</v>
      </c>
      <c r="Q359" s="4">
        <v>13.75</v>
      </c>
      <c r="R359" s="4">
        <v>34.6875</v>
      </c>
      <c r="S359" s="4">
        <f>100-SUM(L359:R359)</f>
        <v>11.25</v>
      </c>
      <c r="U359" s="4">
        <v>0</v>
      </c>
      <c r="V359" s="4">
        <v>63.7</v>
      </c>
      <c r="W359" s="4">
        <v>21.5</v>
      </c>
      <c r="X359" s="4">
        <v>0</v>
      </c>
      <c r="Y359" s="4">
        <v>14.8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f>100-SUM(U359:AD359)</f>
        <v>0</v>
      </c>
      <c r="AG359" s="43" t="s">
        <v>384</v>
      </c>
      <c r="AO359" s="4">
        <v>3000</v>
      </c>
      <c r="AP359" s="4" t="s">
        <v>67</v>
      </c>
      <c r="AV359" s="4">
        <v>57.0217</v>
      </c>
      <c r="AW359" s="4">
        <v>42.9783</v>
      </c>
      <c r="AX359" s="54">
        <v>6</v>
      </c>
      <c r="AY359">
        <v>2.43195893133504</v>
      </c>
      <c r="AZ359" s="21">
        <v>1.73022171147255</v>
      </c>
      <c r="BA359" s="21">
        <v>2.09315091272796</v>
      </c>
      <c r="BB359">
        <v>18.6799644377957</v>
      </c>
      <c r="BC359" s="21">
        <v>5.50846485391523</v>
      </c>
      <c r="BD359" s="21">
        <v>10.1438615713142</v>
      </c>
      <c r="BE359">
        <v>10.1907812191395</v>
      </c>
      <c r="BF359" s="21">
        <v>0.89094393400622</v>
      </c>
      <c r="BG359" s="21">
        <v>2.31393416534421</v>
      </c>
    </row>
    <row r="360" spans="1:59">
      <c r="A360" s="4" t="s">
        <v>611</v>
      </c>
      <c r="C360" s="4" t="s">
        <v>382</v>
      </c>
      <c r="D360" s="4" t="s">
        <v>383</v>
      </c>
      <c r="E360" s="4">
        <v>67.6282</v>
      </c>
      <c r="F360" s="4">
        <v>7.0513</v>
      </c>
      <c r="G360" s="4">
        <v>13.4615</v>
      </c>
      <c r="H360" s="4">
        <f>100-E360-F360-G360</f>
        <v>11.859</v>
      </c>
      <c r="I360" s="4" t="s">
        <v>72</v>
      </c>
      <c r="J360" s="4" t="s">
        <v>97</v>
      </c>
      <c r="L360" s="4">
        <v>0</v>
      </c>
      <c r="M360" s="4">
        <v>0</v>
      </c>
      <c r="N360" s="4">
        <v>0</v>
      </c>
      <c r="O360" s="4">
        <v>28.4375</v>
      </c>
      <c r="P360" s="4">
        <v>11.25</v>
      </c>
      <c r="Q360" s="4">
        <v>13.75</v>
      </c>
      <c r="R360" s="4">
        <v>35.9375</v>
      </c>
      <c r="S360" s="4">
        <f>100-SUM(L360:R360)</f>
        <v>10.625</v>
      </c>
      <c r="U360" s="4">
        <v>0</v>
      </c>
      <c r="V360" s="4">
        <v>63.7</v>
      </c>
      <c r="W360" s="4">
        <v>21.5</v>
      </c>
      <c r="X360" s="4">
        <v>0</v>
      </c>
      <c r="Y360" s="4">
        <v>14.8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f>100-SUM(U360:AD360)</f>
        <v>0</v>
      </c>
      <c r="AG360" s="43" t="s">
        <v>384</v>
      </c>
      <c r="AO360" s="4">
        <v>3000</v>
      </c>
      <c r="AP360" s="4" t="s">
        <v>67</v>
      </c>
      <c r="AV360" s="4">
        <v>57.0624</v>
      </c>
      <c r="AW360" s="4">
        <v>42.9376</v>
      </c>
      <c r="AX360" s="54">
        <v>6</v>
      </c>
      <c r="AY360">
        <v>2.43195893133504</v>
      </c>
      <c r="AZ360" s="21">
        <v>1.73022171147255</v>
      </c>
      <c r="BA360" s="21">
        <v>2.09315091272796</v>
      </c>
      <c r="BB360">
        <v>18.6799644377957</v>
      </c>
      <c r="BC360" s="21">
        <v>5.50846485391523</v>
      </c>
      <c r="BD360" s="21">
        <v>10.1438615713142</v>
      </c>
      <c r="BE360">
        <v>10.1907812191395</v>
      </c>
      <c r="BF360" s="21">
        <v>0.89094393400622</v>
      </c>
      <c r="BG360" s="21">
        <v>2.31393416534421</v>
      </c>
    </row>
    <row r="361" ht="16.25" spans="1:59">
      <c r="A361" s="4" t="s">
        <v>612</v>
      </c>
      <c r="C361" s="4" t="s">
        <v>613</v>
      </c>
      <c r="D361" s="4" t="s">
        <v>614</v>
      </c>
      <c r="E361" s="4">
        <v>79</v>
      </c>
      <c r="F361" s="4">
        <v>2</v>
      </c>
      <c r="G361" s="4">
        <v>1</v>
      </c>
      <c r="H361" s="4">
        <f>100-G361-F361-E361</f>
        <v>18</v>
      </c>
      <c r="I361" s="4" t="s">
        <v>236</v>
      </c>
      <c r="J361" s="4" t="s">
        <v>353</v>
      </c>
      <c r="L361" s="4">
        <v>17</v>
      </c>
      <c r="M361" s="4">
        <v>1</v>
      </c>
      <c r="N361" s="4">
        <v>0</v>
      </c>
      <c r="O361" s="4">
        <v>46</v>
      </c>
      <c r="P361" s="4">
        <v>3</v>
      </c>
      <c r="Q361" s="4">
        <v>0</v>
      </c>
      <c r="R361" s="4">
        <v>27</v>
      </c>
      <c r="S361" s="4">
        <f>100-SUM(L361:R361)</f>
        <v>6</v>
      </c>
      <c r="U361" s="4">
        <v>10</v>
      </c>
      <c r="V361" s="4">
        <v>12</v>
      </c>
      <c r="W361" s="4">
        <v>0</v>
      </c>
      <c r="X361" s="4">
        <v>2</v>
      </c>
      <c r="Y361" s="4">
        <v>32</v>
      </c>
      <c r="Z361" s="4">
        <v>20</v>
      </c>
      <c r="AA361" s="4">
        <v>1</v>
      </c>
      <c r="AB361" s="4">
        <v>9</v>
      </c>
      <c r="AC361" s="4">
        <v>0</v>
      </c>
      <c r="AD361" s="4">
        <v>0</v>
      </c>
      <c r="AE361" s="4">
        <f>100-SUM(U361:AD361)</f>
        <v>14</v>
      </c>
      <c r="AG361" s="43" t="s">
        <v>615</v>
      </c>
      <c r="AV361" s="30">
        <v>81.8181818181818</v>
      </c>
      <c r="AW361" s="30">
        <v>18.1818181818182</v>
      </c>
      <c r="AX361" s="54">
        <v>6</v>
      </c>
      <c r="AY361">
        <v>2.43195893133504</v>
      </c>
      <c r="AZ361" s="21">
        <v>1.73022171147255</v>
      </c>
      <c r="BA361" s="21">
        <v>2.09315091272796</v>
      </c>
      <c r="BB361">
        <v>18.6799644377957</v>
      </c>
      <c r="BC361" s="21">
        <v>5.50846485391523</v>
      </c>
      <c r="BD361" s="21">
        <v>10.1438615713142</v>
      </c>
      <c r="BE361">
        <v>10.1907812191395</v>
      </c>
      <c r="BF361" s="21">
        <v>0.89094393400622</v>
      </c>
      <c r="BG361" s="21">
        <v>2.31393416534421</v>
      </c>
    </row>
    <row r="362" ht="16.25" hidden="1" spans="1:1">
      <c r="A362" s="4" t="s">
        <v>616</v>
      </c>
    </row>
    <row r="363" ht="16.25" hidden="1" spans="1:14">
      <c r="A363" s="4" t="s">
        <v>617</v>
      </c>
      <c r="L363" s="66"/>
      <c r="M363" s="66"/>
      <c r="N363" s="66"/>
    </row>
    <row r="364" ht="16.25" hidden="1" spans="1:40">
      <c r="A364" s="4" t="s">
        <v>618</v>
      </c>
      <c r="AK364" s="4" t="s">
        <v>619</v>
      </c>
      <c r="AL364" s="4" t="s">
        <v>620</v>
      </c>
      <c r="AM364" s="4" t="s">
        <v>621</v>
      </c>
      <c r="AN364" s="4" t="s">
        <v>622</v>
      </c>
    </row>
    <row r="365" ht="16.25" hidden="1" spans="1:49">
      <c r="A365" s="4" t="s">
        <v>623</v>
      </c>
      <c r="B365" s="44" t="s">
        <v>624</v>
      </c>
      <c r="C365" s="4" t="s">
        <v>625</v>
      </c>
      <c r="D365" s="4" t="s">
        <v>626</v>
      </c>
      <c r="E365" s="4">
        <v>2.2</v>
      </c>
      <c r="F365" s="4">
        <v>7.3</v>
      </c>
      <c r="G365" s="4">
        <v>82.3</v>
      </c>
      <c r="H365" s="4">
        <f>100-G365-F365-E365</f>
        <v>8.2</v>
      </c>
      <c r="I365" s="4" t="s">
        <v>285</v>
      </c>
      <c r="J365" s="4" t="s">
        <v>627</v>
      </c>
      <c r="N365" s="66"/>
      <c r="O365" s="66"/>
      <c r="P365" s="66"/>
      <c r="Q365" s="66"/>
      <c r="U365" s="4">
        <v>18.6</v>
      </c>
      <c r="V365" s="4">
        <v>46.4</v>
      </c>
      <c r="W365" s="4">
        <v>7.9</v>
      </c>
      <c r="AC365" s="4">
        <v>18.6</v>
      </c>
      <c r="AG365" s="43" t="s">
        <v>217</v>
      </c>
      <c r="AI365" s="42">
        <v>16</v>
      </c>
      <c r="AJ365" s="6" t="s">
        <v>66</v>
      </c>
      <c r="AO365" s="4">
        <v>19220</v>
      </c>
      <c r="AP365" s="4" t="s">
        <v>628</v>
      </c>
      <c r="AS365" s="4">
        <v>2018.5</v>
      </c>
      <c r="AT365" s="4">
        <v>2018.7</v>
      </c>
      <c r="AV365" s="4">
        <f>1.7/0.65</f>
        <v>2.61538461538462</v>
      </c>
      <c r="AW365" s="4">
        <f>63.3/0.65</f>
        <v>97.3846153846154</v>
      </c>
    </row>
    <row r="366" ht="16.25" hidden="1" spans="1:1">
      <c r="A366" s="30" t="s">
        <v>629</v>
      </c>
    </row>
    <row r="367" ht="16.25" spans="1:59">
      <c r="A367" s="4" t="s">
        <v>630</v>
      </c>
      <c r="C367" s="4" t="s">
        <v>613</v>
      </c>
      <c r="D367" s="4" t="s">
        <v>614</v>
      </c>
      <c r="E367" s="4">
        <v>95</v>
      </c>
      <c r="F367" s="4">
        <v>1</v>
      </c>
      <c r="G367" s="4">
        <v>3</v>
      </c>
      <c r="H367" s="4">
        <f>100-G367-F367-E367</f>
        <v>1</v>
      </c>
      <c r="I367" s="4" t="s">
        <v>236</v>
      </c>
      <c r="J367" s="4" t="s">
        <v>353</v>
      </c>
      <c r="L367" s="67">
        <v>26</v>
      </c>
      <c r="M367" s="4">
        <v>1</v>
      </c>
      <c r="N367" s="67">
        <v>0</v>
      </c>
      <c r="O367" s="4">
        <v>45</v>
      </c>
      <c r="P367" s="67">
        <v>3</v>
      </c>
      <c r="Q367" s="67">
        <v>0</v>
      </c>
      <c r="R367" s="67">
        <v>15</v>
      </c>
      <c r="S367" s="4">
        <f>100-SUM(L367:R367)</f>
        <v>10</v>
      </c>
      <c r="U367" s="4">
        <v>17</v>
      </c>
      <c r="V367" s="4">
        <v>39</v>
      </c>
      <c r="W367" s="4">
        <v>6</v>
      </c>
      <c r="X367" s="4">
        <v>4</v>
      </c>
      <c r="Y367" s="4">
        <v>11</v>
      </c>
      <c r="Z367" s="4">
        <v>0</v>
      </c>
      <c r="AA367" s="4">
        <v>0.03</v>
      </c>
      <c r="AB367" s="4">
        <v>0</v>
      </c>
      <c r="AC367" s="4">
        <v>6</v>
      </c>
      <c r="AD367" s="4">
        <v>0</v>
      </c>
      <c r="AE367" s="4">
        <f>100-SUM(U367:AD367)</f>
        <v>16.97</v>
      </c>
      <c r="AG367" s="43" t="s">
        <v>615</v>
      </c>
      <c r="AV367" s="30">
        <v>81.8181818181818</v>
      </c>
      <c r="AW367" s="30">
        <v>18.1818181818182</v>
      </c>
      <c r="AX367" s="54">
        <v>6</v>
      </c>
      <c r="AY367">
        <v>2.43195893133504</v>
      </c>
      <c r="AZ367" s="21">
        <v>1.73022171147255</v>
      </c>
      <c r="BA367" s="21">
        <v>2.09315091272796</v>
      </c>
      <c r="BB367">
        <v>18.6799644377957</v>
      </c>
      <c r="BC367" s="21">
        <v>5.50846485391523</v>
      </c>
      <c r="BD367" s="21">
        <v>10.1438615713142</v>
      </c>
      <c r="BE367">
        <v>10.1907812191395</v>
      </c>
      <c r="BF367" s="21">
        <v>0.89094393400622</v>
      </c>
      <c r="BG367" s="21">
        <v>2.31393416534421</v>
      </c>
    </row>
    <row r="368" ht="16.25" spans="1:59">
      <c r="A368" s="4" t="s">
        <v>631</v>
      </c>
      <c r="B368" s="4" t="s">
        <v>632</v>
      </c>
      <c r="C368" s="4" t="s">
        <v>633</v>
      </c>
      <c r="D368" s="4" t="s">
        <v>634</v>
      </c>
      <c r="E368" s="4">
        <v>69.8502</v>
      </c>
      <c r="F368" s="4">
        <v>0.561800000000005</v>
      </c>
      <c r="G368" s="4">
        <v>23.7828</v>
      </c>
      <c r="H368" s="4">
        <v>5.8052</v>
      </c>
      <c r="I368" s="4" t="s">
        <v>285</v>
      </c>
      <c r="J368" s="4" t="s">
        <v>635</v>
      </c>
      <c r="L368" s="68">
        <v>43.985</v>
      </c>
      <c r="M368">
        <v>0.939799999999998</v>
      </c>
      <c r="N368" s="68">
        <v>7.33083</v>
      </c>
      <c r="O368">
        <v>14.0977</v>
      </c>
      <c r="P368" s="68">
        <v>4.32327</v>
      </c>
      <c r="Q368" s="67">
        <v>0</v>
      </c>
      <c r="R368" s="68">
        <v>29.3234</v>
      </c>
      <c r="S368" s="4">
        <f>100-SUM(L368:R368)</f>
        <v>0</v>
      </c>
      <c r="U368" s="4">
        <v>36</v>
      </c>
      <c r="V368" s="4">
        <v>54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10</v>
      </c>
      <c r="AG368" s="6" t="s">
        <v>636</v>
      </c>
      <c r="AS368" s="4">
        <v>2020.1</v>
      </c>
      <c r="AT368" s="4">
        <v>2020.4</v>
      </c>
      <c r="AV368" s="4">
        <v>99</v>
      </c>
      <c r="AW368" s="4">
        <v>1</v>
      </c>
      <c r="AX368" s="59">
        <v>7</v>
      </c>
      <c r="AY368">
        <v>2.47245870615436</v>
      </c>
      <c r="AZ368" s="21">
        <v>2.47245870615436</v>
      </c>
      <c r="BA368" s="21">
        <v>2.47245870615436</v>
      </c>
      <c r="BB368">
        <v>3.28292757991639</v>
      </c>
      <c r="BC368" s="21">
        <v>3.28292757991639</v>
      </c>
      <c r="BD368">
        <v>3.28292757991639</v>
      </c>
      <c r="BE368">
        <v>1.77287169370254</v>
      </c>
      <c r="BF368" s="21">
        <v>1.77287169370255</v>
      </c>
      <c r="BG368" s="21">
        <v>1.77287169370254</v>
      </c>
    </row>
    <row r="369" ht="16.25" spans="1:59">
      <c r="A369" s="4" t="s">
        <v>637</v>
      </c>
      <c r="B369" s="4" t="s">
        <v>638</v>
      </c>
      <c r="C369" s="4" t="s">
        <v>639</v>
      </c>
      <c r="D369" s="4" t="s">
        <v>634</v>
      </c>
      <c r="E369" s="4">
        <v>71.9101</v>
      </c>
      <c r="F369" s="4">
        <v>0</v>
      </c>
      <c r="G369" s="4">
        <v>20.7865</v>
      </c>
      <c r="H369" s="4">
        <v>7.3034</v>
      </c>
      <c r="I369" s="4" t="s">
        <v>285</v>
      </c>
      <c r="J369" s="4" t="s">
        <v>635</v>
      </c>
      <c r="L369">
        <v>59.39846</v>
      </c>
      <c r="M369" s="4">
        <v>0</v>
      </c>
      <c r="N369" s="67">
        <v>0</v>
      </c>
      <c r="O369">
        <v>11.8421</v>
      </c>
      <c r="P369" s="68">
        <v>4.13534</v>
      </c>
      <c r="Q369" s="4">
        <v>0</v>
      </c>
      <c r="R369" s="68">
        <v>22.7444</v>
      </c>
      <c r="S369" s="4">
        <f>100-SUM(L369:R369)</f>
        <v>1.8797</v>
      </c>
      <c r="U369" s="4">
        <v>36</v>
      </c>
      <c r="V369" s="4">
        <v>54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10</v>
      </c>
      <c r="AG369" s="6" t="s">
        <v>636</v>
      </c>
      <c r="AS369" s="4">
        <v>2020.1</v>
      </c>
      <c r="AT369" s="4">
        <v>2020.4</v>
      </c>
      <c r="AV369" s="4">
        <v>99</v>
      </c>
      <c r="AW369" s="4">
        <v>1</v>
      </c>
      <c r="AX369" s="59">
        <v>7</v>
      </c>
      <c r="AY369">
        <v>2.47245870615436</v>
      </c>
      <c r="AZ369" s="21">
        <v>2.47245870615436</v>
      </c>
      <c r="BA369" s="21">
        <v>2.47245870615436</v>
      </c>
      <c r="BB369">
        <v>3.28292757991639</v>
      </c>
      <c r="BC369" s="21">
        <v>3.28292757991639</v>
      </c>
      <c r="BD369">
        <v>3.28292757991639</v>
      </c>
      <c r="BE369">
        <v>1.77287169370254</v>
      </c>
      <c r="BF369" s="21">
        <v>1.77287169370255</v>
      </c>
      <c r="BG369" s="21">
        <v>1.77287169370254</v>
      </c>
    </row>
    <row r="370" ht="17.5" hidden="1" spans="1:1">
      <c r="A370" s="4" t="s">
        <v>640</v>
      </c>
    </row>
    <row r="371" hidden="1" spans="1:14">
      <c r="A371" s="4" t="s">
        <v>641</v>
      </c>
      <c r="M371" s="8"/>
      <c r="N371" s="8"/>
    </row>
    <row r="372" hidden="1" spans="1:14">
      <c r="A372" s="4" t="s">
        <v>642</v>
      </c>
      <c r="M372" s="8"/>
      <c r="N372" s="8"/>
    </row>
    <row r="373" hidden="1" spans="1:37">
      <c r="A373" s="4" t="s">
        <v>643</v>
      </c>
      <c r="M373" s="8"/>
      <c r="N373" s="8"/>
      <c r="AK373" s="70" t="s">
        <v>644</v>
      </c>
    </row>
    <row r="374" ht="18.25" hidden="1" spans="1:15">
      <c r="A374" s="4" t="s">
        <v>645</v>
      </c>
      <c r="O374" s="69"/>
    </row>
    <row r="375" hidden="1" spans="1:2">
      <c r="A375" s="49" t="s">
        <v>646</v>
      </c>
      <c r="B375" s="44" t="s">
        <v>647</v>
      </c>
    </row>
    <row r="376" spans="1:59">
      <c r="A376" s="4" t="s">
        <v>648</v>
      </c>
      <c r="B376" s="4" t="s">
        <v>649</v>
      </c>
      <c r="C376" s="4" t="s">
        <v>650</v>
      </c>
      <c r="D376" s="4" t="s">
        <v>634</v>
      </c>
      <c r="E376" s="4">
        <v>73.0337</v>
      </c>
      <c r="F376" s="4">
        <v>0.748999999999995</v>
      </c>
      <c r="G376" s="4">
        <v>13.4832</v>
      </c>
      <c r="H376" s="4">
        <v>12.7341</v>
      </c>
      <c r="I376" s="4" t="s">
        <v>72</v>
      </c>
      <c r="J376" s="4" t="s">
        <v>635</v>
      </c>
      <c r="L376">
        <v>65.78951</v>
      </c>
      <c r="M376">
        <v>0.939800000000005</v>
      </c>
      <c r="N376">
        <v>1.69173</v>
      </c>
      <c r="O376">
        <v>17.6692</v>
      </c>
      <c r="P376">
        <v>2.25564</v>
      </c>
      <c r="Q376" s="4">
        <v>0</v>
      </c>
      <c r="R376">
        <v>10.5263</v>
      </c>
      <c r="S376" s="4">
        <f t="shared" ref="S376:S391" si="32">100-SUM(L376:R376)</f>
        <v>1.12781999999997</v>
      </c>
      <c r="U376" s="4">
        <v>36</v>
      </c>
      <c r="V376" s="4">
        <v>54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10</v>
      </c>
      <c r="AG376" s="6" t="s">
        <v>636</v>
      </c>
      <c r="AS376" s="4">
        <v>2020.1</v>
      </c>
      <c r="AT376" s="4">
        <v>2020.4</v>
      </c>
      <c r="AV376" s="4">
        <v>99</v>
      </c>
      <c r="AW376" s="4">
        <v>1</v>
      </c>
      <c r="AX376" s="59">
        <v>7</v>
      </c>
      <c r="AY376">
        <v>2.47245870615436</v>
      </c>
      <c r="AZ376" s="21">
        <v>2.47245870615436</v>
      </c>
      <c r="BA376" s="21">
        <v>2.47245870615436</v>
      </c>
      <c r="BB376">
        <v>3.28292757991639</v>
      </c>
      <c r="BC376" s="21">
        <v>3.28292757991639</v>
      </c>
      <c r="BD376">
        <v>3.28292757991639</v>
      </c>
      <c r="BE376">
        <v>1.77287169370254</v>
      </c>
      <c r="BF376" s="21">
        <v>1.77287169370255</v>
      </c>
      <c r="BG376" s="21">
        <v>1.77287169370254</v>
      </c>
    </row>
    <row r="377" spans="1:59">
      <c r="A377" s="4" t="s">
        <v>651</v>
      </c>
      <c r="B377" s="4" t="s">
        <v>652</v>
      </c>
      <c r="C377" s="4" t="s">
        <v>653</v>
      </c>
      <c r="D377" s="4" t="s">
        <v>634</v>
      </c>
      <c r="E377" s="4">
        <v>78.0899</v>
      </c>
      <c r="F377" s="4">
        <v>0.561800000000005</v>
      </c>
      <c r="G377" s="4">
        <v>9.5505</v>
      </c>
      <c r="H377" s="4">
        <v>11.7978</v>
      </c>
      <c r="I377" s="4" t="s">
        <v>72</v>
      </c>
      <c r="J377" s="4" t="s">
        <v>635</v>
      </c>
      <c r="L377">
        <v>57.3308</v>
      </c>
      <c r="M377" s="4">
        <v>0</v>
      </c>
      <c r="N377" s="4">
        <v>0</v>
      </c>
      <c r="O377">
        <v>23.6842</v>
      </c>
      <c r="P377">
        <v>3.94737</v>
      </c>
      <c r="Q377" s="4">
        <v>0</v>
      </c>
      <c r="R377">
        <v>13.3459</v>
      </c>
      <c r="S377" s="4">
        <f t="shared" si="32"/>
        <v>1.69172999999999</v>
      </c>
      <c r="U377" s="4">
        <v>36</v>
      </c>
      <c r="V377" s="4">
        <v>54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10</v>
      </c>
      <c r="AG377" s="6" t="s">
        <v>636</v>
      </c>
      <c r="AS377" s="4">
        <v>2020.1</v>
      </c>
      <c r="AT377" s="4">
        <v>2020.4</v>
      </c>
      <c r="AV377" s="4">
        <v>99</v>
      </c>
      <c r="AW377" s="4">
        <v>1</v>
      </c>
      <c r="AX377" s="59">
        <v>7</v>
      </c>
      <c r="AY377">
        <v>2.47245870615436</v>
      </c>
      <c r="AZ377" s="21">
        <v>2.47245870615436</v>
      </c>
      <c r="BA377" s="21">
        <v>2.47245870615436</v>
      </c>
      <c r="BB377">
        <v>3.28292757991639</v>
      </c>
      <c r="BC377" s="21">
        <v>3.28292757991639</v>
      </c>
      <c r="BD377">
        <v>3.28292757991639</v>
      </c>
      <c r="BE377">
        <v>1.77287169370254</v>
      </c>
      <c r="BF377" s="21">
        <v>1.77287169370255</v>
      </c>
      <c r="BG377" s="21">
        <v>1.77287169370254</v>
      </c>
    </row>
    <row r="378" spans="1:59">
      <c r="A378" s="49" t="s">
        <v>654</v>
      </c>
      <c r="B378" s="4" t="s">
        <v>655</v>
      </c>
      <c r="C378" s="4" t="s">
        <v>109</v>
      </c>
      <c r="D378" s="4" t="s">
        <v>110</v>
      </c>
      <c r="E378" s="4">
        <v>21</v>
      </c>
      <c r="F378" s="4">
        <f>100-E378</f>
        <v>79</v>
      </c>
      <c r="G378" s="4">
        <v>0</v>
      </c>
      <c r="H378" s="4">
        <f>100-SUM(E378:G378)</f>
        <v>0</v>
      </c>
      <c r="I378" s="4" t="s">
        <v>72</v>
      </c>
      <c r="J378" s="4" t="s">
        <v>97</v>
      </c>
      <c r="L378" s="4">
        <v>10</v>
      </c>
      <c r="M378" s="4">
        <v>10</v>
      </c>
      <c r="N378" s="4">
        <v>50</v>
      </c>
      <c r="O378" s="4">
        <v>0</v>
      </c>
      <c r="P378" s="4">
        <v>10</v>
      </c>
      <c r="Q378" s="4">
        <v>10</v>
      </c>
      <c r="R378" s="4">
        <v>10</v>
      </c>
      <c r="S378" s="4">
        <f t="shared" si="32"/>
        <v>0</v>
      </c>
      <c r="U378" s="4">
        <v>0</v>
      </c>
      <c r="V378" s="4">
        <v>0</v>
      </c>
      <c r="W378" s="4">
        <v>0</v>
      </c>
      <c r="X378" s="4">
        <v>20</v>
      </c>
      <c r="Y378" s="4">
        <v>60</v>
      </c>
      <c r="Z378" s="4">
        <v>0</v>
      </c>
      <c r="AA378" s="4">
        <v>0</v>
      </c>
      <c r="AB378" s="4">
        <v>0</v>
      </c>
      <c r="AC378" s="4">
        <v>20</v>
      </c>
      <c r="AD378" s="4">
        <v>0</v>
      </c>
      <c r="AE378" s="4">
        <f>100-SUM(U378:AD378)</f>
        <v>0</v>
      </c>
      <c r="AG378" s="43" t="s">
        <v>656</v>
      </c>
      <c r="AO378" s="4">
        <v>0.5</v>
      </c>
      <c r="AP378" s="4" t="s">
        <v>315</v>
      </c>
      <c r="AQ378" s="4">
        <v>0.1</v>
      </c>
      <c r="AR378" s="4" t="s">
        <v>376</v>
      </c>
      <c r="AS378" s="4">
        <v>2019.7</v>
      </c>
      <c r="AV378" s="4">
        <v>40</v>
      </c>
      <c r="AW378" s="4">
        <f>100-AV378</f>
        <v>60</v>
      </c>
      <c r="AX378" s="59">
        <v>7</v>
      </c>
      <c r="AY378">
        <v>4.58202014330224</v>
      </c>
      <c r="AZ378" s="21">
        <v>1.36501738381518</v>
      </c>
      <c r="BA378" s="21">
        <v>2.41543727891275</v>
      </c>
      <c r="BB378">
        <v>7.91577032710044</v>
      </c>
      <c r="BC378" s="21">
        <v>6.82835693390805</v>
      </c>
      <c r="BD378" s="21">
        <v>7.38839557324498</v>
      </c>
      <c r="BE378">
        <v>1.93927006776284</v>
      </c>
      <c r="BF378" s="21">
        <v>1.33388078856965</v>
      </c>
      <c r="BG378" s="21">
        <v>1.66699935060706</v>
      </c>
    </row>
    <row r="379" spans="1:59">
      <c r="A379" s="4" t="s">
        <v>657</v>
      </c>
      <c r="B379" s="4" t="s">
        <v>658</v>
      </c>
      <c r="C379" s="4" t="s">
        <v>109</v>
      </c>
      <c r="D379" s="4" t="s">
        <v>110</v>
      </c>
      <c r="E379" s="4">
        <v>100</v>
      </c>
      <c r="F379" s="4">
        <f>100-E379</f>
        <v>0</v>
      </c>
      <c r="G379" s="4">
        <v>0</v>
      </c>
      <c r="H379" s="4">
        <f>100-SUM(E379:G379)</f>
        <v>0</v>
      </c>
      <c r="I379" s="4" t="s">
        <v>72</v>
      </c>
      <c r="J379" s="4" t="s">
        <v>97</v>
      </c>
      <c r="L379" s="4">
        <v>50</v>
      </c>
      <c r="M379" s="4">
        <v>10</v>
      </c>
      <c r="N379" s="4">
        <v>0</v>
      </c>
      <c r="O379" s="4">
        <v>30</v>
      </c>
      <c r="P379" s="4">
        <v>0</v>
      </c>
      <c r="Q379" s="4">
        <v>0</v>
      </c>
      <c r="R379" s="4">
        <v>10</v>
      </c>
      <c r="S379" s="4">
        <f t="shared" si="32"/>
        <v>0</v>
      </c>
      <c r="U379" s="4">
        <v>10</v>
      </c>
      <c r="V379" s="4">
        <v>10</v>
      </c>
      <c r="W379" s="4">
        <v>20</v>
      </c>
      <c r="X379" s="4">
        <v>0</v>
      </c>
      <c r="Y379" s="4">
        <v>60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f>100-SUM(U379:AD379)</f>
        <v>0</v>
      </c>
      <c r="AG379" s="43" t="s">
        <v>656</v>
      </c>
      <c r="AO379" s="4">
        <v>0.5</v>
      </c>
      <c r="AP379" s="4" t="s">
        <v>315</v>
      </c>
      <c r="AQ379" s="4">
        <v>0.2</v>
      </c>
      <c r="AR379" s="4" t="s">
        <v>376</v>
      </c>
      <c r="AS379" s="4">
        <v>2019.7</v>
      </c>
      <c r="AV379" s="4">
        <v>0</v>
      </c>
      <c r="AW379" s="4">
        <f>100-AV379</f>
        <v>100</v>
      </c>
      <c r="AX379" s="59">
        <v>7</v>
      </c>
      <c r="AY379">
        <v>4.58202014330224</v>
      </c>
      <c r="AZ379" s="21">
        <v>1.36501738381518</v>
      </c>
      <c r="BA379" s="21">
        <v>2.41543727891275</v>
      </c>
      <c r="BB379">
        <v>7.91577032710044</v>
      </c>
      <c r="BC379" s="21">
        <v>6.82835693390805</v>
      </c>
      <c r="BD379" s="21">
        <v>7.38839557324498</v>
      </c>
      <c r="BE379">
        <v>1.93927006776284</v>
      </c>
      <c r="BF379" s="21">
        <v>1.33388078856965</v>
      </c>
      <c r="BG379" s="21">
        <v>1.66699935060706</v>
      </c>
    </row>
    <row r="380" spans="1:59">
      <c r="A380" s="4" t="s">
        <v>659</v>
      </c>
      <c r="B380" s="4" t="s">
        <v>660</v>
      </c>
      <c r="C380" s="4" t="s">
        <v>109</v>
      </c>
      <c r="D380" s="4" t="s">
        <v>110</v>
      </c>
      <c r="E380" s="4">
        <v>93</v>
      </c>
      <c r="F380" s="4">
        <f>100-E380</f>
        <v>7</v>
      </c>
      <c r="G380" s="4">
        <v>0</v>
      </c>
      <c r="H380" s="4">
        <f>100-SUM(E380:G380)</f>
        <v>0</v>
      </c>
      <c r="I380" s="4" t="s">
        <v>72</v>
      </c>
      <c r="J380" s="4" t="s">
        <v>97</v>
      </c>
      <c r="L380" s="4">
        <v>40</v>
      </c>
      <c r="M380" s="4">
        <v>0</v>
      </c>
      <c r="N380" s="4">
        <v>0</v>
      </c>
      <c r="O380" s="4">
        <v>20</v>
      </c>
      <c r="P380" s="4">
        <v>25</v>
      </c>
      <c r="Q380" s="4">
        <v>5</v>
      </c>
      <c r="R380" s="4">
        <v>10</v>
      </c>
      <c r="S380" s="4">
        <f t="shared" si="32"/>
        <v>0</v>
      </c>
      <c r="U380" s="4">
        <v>35</v>
      </c>
      <c r="V380" s="4">
        <v>0</v>
      </c>
      <c r="W380" s="4">
        <v>10</v>
      </c>
      <c r="X380" s="4">
        <v>0</v>
      </c>
      <c r="Y380" s="4">
        <v>55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f>100-SUM(U380:AD380)</f>
        <v>0</v>
      </c>
      <c r="AG380" s="43" t="s">
        <v>656</v>
      </c>
      <c r="AO380" s="4">
        <v>1.1</v>
      </c>
      <c r="AP380" s="4" t="s">
        <v>315</v>
      </c>
      <c r="AQ380" s="4">
        <v>0.9</v>
      </c>
      <c r="AR380" s="4" t="s">
        <v>376</v>
      </c>
      <c r="AS380" s="4">
        <v>2019.7</v>
      </c>
      <c r="AV380" s="4">
        <v>20</v>
      </c>
      <c r="AW380" s="4">
        <f>100-AV380</f>
        <v>80</v>
      </c>
      <c r="AX380" s="59">
        <v>7</v>
      </c>
      <c r="AY380">
        <v>4.58202014330224</v>
      </c>
      <c r="AZ380" s="21">
        <v>1.36501738381518</v>
      </c>
      <c r="BA380" s="21">
        <v>2.41543727891275</v>
      </c>
      <c r="BB380">
        <v>7.91577032710044</v>
      </c>
      <c r="BC380" s="21">
        <v>6.82835693390805</v>
      </c>
      <c r="BD380" s="21">
        <v>7.38839557324498</v>
      </c>
      <c r="BE380">
        <v>1.93927006776284</v>
      </c>
      <c r="BF380" s="21">
        <v>1.33388078856965</v>
      </c>
      <c r="BG380" s="21">
        <v>1.66699935060706</v>
      </c>
    </row>
    <row r="381" spans="1:59">
      <c r="A381" s="49" t="s">
        <v>661</v>
      </c>
      <c r="B381" s="4" t="s">
        <v>662</v>
      </c>
      <c r="C381" s="4" t="s">
        <v>109</v>
      </c>
      <c r="D381" s="4" t="s">
        <v>110</v>
      </c>
      <c r="E381" s="4">
        <v>89</v>
      </c>
      <c r="F381" s="4">
        <f>100-E381</f>
        <v>11</v>
      </c>
      <c r="G381" s="4">
        <v>0</v>
      </c>
      <c r="H381" s="4">
        <f>100-SUM(E381:G381)</f>
        <v>0</v>
      </c>
      <c r="I381" s="4" t="s">
        <v>72</v>
      </c>
      <c r="J381" s="4" t="s">
        <v>97</v>
      </c>
      <c r="L381" s="4">
        <v>70</v>
      </c>
      <c r="M381" s="4">
        <v>0</v>
      </c>
      <c r="N381" s="4">
        <v>0</v>
      </c>
      <c r="O381" s="4">
        <v>20</v>
      </c>
      <c r="P381" s="4">
        <v>10</v>
      </c>
      <c r="Q381" s="4">
        <v>0</v>
      </c>
      <c r="R381" s="4">
        <v>0</v>
      </c>
      <c r="S381" s="4">
        <f t="shared" si="32"/>
        <v>0</v>
      </c>
      <c r="U381" s="4">
        <v>6</v>
      </c>
      <c r="V381" s="4">
        <v>19</v>
      </c>
      <c r="W381" s="4">
        <v>0</v>
      </c>
      <c r="X381" s="4">
        <v>0</v>
      </c>
      <c r="Y381" s="4">
        <v>75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f>100-SUM(U381:AD381)</f>
        <v>0</v>
      </c>
      <c r="AG381" s="43" t="s">
        <v>656</v>
      </c>
      <c r="AO381" s="4">
        <v>0.5</v>
      </c>
      <c r="AP381" s="4" t="s">
        <v>315</v>
      </c>
      <c r="AQ381" s="4">
        <v>0.4</v>
      </c>
      <c r="AR381" s="4" t="s">
        <v>376</v>
      </c>
      <c r="AS381" s="4">
        <v>2019.7</v>
      </c>
      <c r="AV381" s="4">
        <v>10</v>
      </c>
      <c r="AW381" s="4">
        <f>100-AV381</f>
        <v>90</v>
      </c>
      <c r="AX381" s="59">
        <v>7</v>
      </c>
      <c r="AY381">
        <v>4.58202014330224</v>
      </c>
      <c r="AZ381" s="21">
        <v>1.36501738381518</v>
      </c>
      <c r="BA381" s="21">
        <v>2.41543727891275</v>
      </c>
      <c r="BB381">
        <v>7.91577032710044</v>
      </c>
      <c r="BC381" s="21">
        <v>6.82835693390805</v>
      </c>
      <c r="BD381" s="21">
        <v>7.38839557324498</v>
      </c>
      <c r="BE381">
        <v>1.93927006776284</v>
      </c>
      <c r="BF381" s="21">
        <v>1.33388078856965</v>
      </c>
      <c r="BG381" s="21">
        <v>1.66699935060706</v>
      </c>
    </row>
    <row r="382" spans="1:59">
      <c r="A382" s="4" t="s">
        <v>663</v>
      </c>
      <c r="C382" s="4" t="s">
        <v>664</v>
      </c>
      <c r="D382" s="4" t="s">
        <v>665</v>
      </c>
      <c r="E382" s="4">
        <v>75</v>
      </c>
      <c r="F382" s="4">
        <v>1</v>
      </c>
      <c r="G382" s="4">
        <v>19</v>
      </c>
      <c r="H382" s="4">
        <v>5</v>
      </c>
      <c r="I382" s="4" t="s">
        <v>72</v>
      </c>
      <c r="J382" s="4" t="s">
        <v>666</v>
      </c>
      <c r="L382" s="4">
        <v>15</v>
      </c>
      <c r="M382" s="4">
        <v>0</v>
      </c>
      <c r="N382" s="4">
        <v>0</v>
      </c>
      <c r="O382" s="4">
        <v>49</v>
      </c>
      <c r="P382" s="4">
        <v>19</v>
      </c>
      <c r="Q382" s="4">
        <v>4</v>
      </c>
      <c r="R382" s="4">
        <v>1</v>
      </c>
      <c r="S382" s="4">
        <f t="shared" si="32"/>
        <v>12</v>
      </c>
      <c r="U382" s="4">
        <v>15</v>
      </c>
      <c r="V382" s="4">
        <v>55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f>100-SUM(U382:AB382)</f>
        <v>30</v>
      </c>
      <c r="AD382" s="4">
        <v>0</v>
      </c>
      <c r="AE382" s="4">
        <f>100-SUM(U382:AD382)</f>
        <v>0</v>
      </c>
      <c r="AG382" s="43" t="s">
        <v>656</v>
      </c>
      <c r="AO382" s="4">
        <v>3.05714285714286</v>
      </c>
      <c r="AP382" s="4" t="s">
        <v>315</v>
      </c>
      <c r="AS382" s="4">
        <v>2020</v>
      </c>
      <c r="AV382" s="4">
        <v>65</v>
      </c>
      <c r="AW382" s="4">
        <v>35</v>
      </c>
      <c r="AX382" s="59">
        <v>7</v>
      </c>
      <c r="AY382">
        <v>8.32522242144195</v>
      </c>
      <c r="AZ382" s="21">
        <v>6.7471009752243</v>
      </c>
      <c r="BA382" s="21">
        <v>7.49473924287364</v>
      </c>
      <c r="BB382">
        <v>13.6188308374756</v>
      </c>
      <c r="BC382" s="21">
        <v>10.2914282416811</v>
      </c>
      <c r="BD382" s="21">
        <v>11.8388014722553</v>
      </c>
      <c r="BE382">
        <v>2.14985270028611</v>
      </c>
      <c r="BF382" s="21">
        <v>1.05989714241924</v>
      </c>
      <c r="BG382" s="21">
        <v>1.50951075970181</v>
      </c>
    </row>
    <row r="383" spans="1:59">
      <c r="A383" s="4" t="s">
        <v>667</v>
      </c>
      <c r="B383" s="4" t="s">
        <v>668</v>
      </c>
      <c r="C383" s="4" t="s">
        <v>669</v>
      </c>
      <c r="D383" s="4" t="s">
        <v>670</v>
      </c>
      <c r="E383" s="4">
        <v>21</v>
      </c>
      <c r="F383" s="4">
        <v>39</v>
      </c>
      <c r="G383" s="4">
        <v>25</v>
      </c>
      <c r="H383" s="4">
        <f>100-G383-F383-E383</f>
        <v>15</v>
      </c>
      <c r="I383" s="4" t="s">
        <v>72</v>
      </c>
      <c r="J383" s="4" t="s">
        <v>170</v>
      </c>
      <c r="L383" s="4">
        <v>20.4793</v>
      </c>
      <c r="M383" s="4">
        <v>0</v>
      </c>
      <c r="N383" s="4">
        <v>0</v>
      </c>
      <c r="O383" s="4">
        <v>71.2418</v>
      </c>
      <c r="P383" s="4">
        <v>0</v>
      </c>
      <c r="Q383" s="4">
        <v>8.2789</v>
      </c>
      <c r="R383" s="4">
        <v>0</v>
      </c>
      <c r="S383" s="4">
        <f t="shared" si="32"/>
        <v>0</v>
      </c>
      <c r="U383" s="4">
        <v>29.0251</v>
      </c>
      <c r="V383" s="4">
        <v>29.2565</v>
      </c>
      <c r="W383" s="4">
        <v>4.1797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37.5387</v>
      </c>
      <c r="AG383" s="43" t="s">
        <v>671</v>
      </c>
      <c r="AI383" s="42" t="s">
        <v>172</v>
      </c>
      <c r="AJ383" s="6" t="s">
        <v>66</v>
      </c>
      <c r="AO383" s="4">
        <v>0.405</v>
      </c>
      <c r="AP383" s="30" t="s">
        <v>67</v>
      </c>
      <c r="AS383" s="4">
        <v>2013</v>
      </c>
      <c r="AT383" s="4">
        <v>2015</v>
      </c>
      <c r="AV383" s="4">
        <v>25</v>
      </c>
      <c r="AW383" s="4">
        <v>75</v>
      </c>
      <c r="AX383" s="55">
        <v>8</v>
      </c>
      <c r="AY383">
        <v>4.07108836014985</v>
      </c>
      <c r="AZ383" s="21">
        <v>2.612391465849</v>
      </c>
      <c r="BA383" s="21">
        <v>3.16199145482387</v>
      </c>
      <c r="BB383">
        <v>13.5250593833682</v>
      </c>
      <c r="BC383" s="21">
        <v>12.7881201844092</v>
      </c>
      <c r="BD383" s="21">
        <v>13.1519888488197</v>
      </c>
      <c r="BE383">
        <v>3.60414179432339</v>
      </c>
      <c r="BF383" s="21">
        <v>2.33149831996973</v>
      </c>
      <c r="BG383" s="21">
        <v>2.82860314695252</v>
      </c>
    </row>
    <row r="384" spans="1:59">
      <c r="A384" s="30" t="s">
        <v>672</v>
      </c>
      <c r="B384" s="4" t="s">
        <v>673</v>
      </c>
      <c r="C384" s="4" t="s">
        <v>674</v>
      </c>
      <c r="D384" s="4" t="s">
        <v>675</v>
      </c>
      <c r="E384" s="4">
        <v>21</v>
      </c>
      <c r="F384" s="4">
        <v>39</v>
      </c>
      <c r="G384" s="4">
        <v>25</v>
      </c>
      <c r="H384" s="4">
        <f>100-G384-F384-E384</f>
        <v>15</v>
      </c>
      <c r="I384" s="4" t="s">
        <v>72</v>
      </c>
      <c r="J384" s="4" t="s">
        <v>170</v>
      </c>
      <c r="L384" s="4">
        <v>4.79303</v>
      </c>
      <c r="M384" s="4">
        <v>0</v>
      </c>
      <c r="N384" s="4">
        <v>0</v>
      </c>
      <c r="O384" s="4">
        <v>61.0022</v>
      </c>
      <c r="P384" s="4">
        <v>11.5468</v>
      </c>
      <c r="Q384" s="4">
        <v>14.37907</v>
      </c>
      <c r="R384" s="4">
        <v>5.22880000000001</v>
      </c>
      <c r="S384" s="4">
        <f t="shared" si="32"/>
        <v>3.05009999999999</v>
      </c>
      <c r="U384" s="4">
        <v>33.2818</v>
      </c>
      <c r="V384" s="4">
        <v>11.1457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55.5725</v>
      </c>
      <c r="AG384" s="43" t="s">
        <v>395</v>
      </c>
      <c r="AI384" s="42" t="s">
        <v>172</v>
      </c>
      <c r="AJ384" s="6" t="s">
        <v>66</v>
      </c>
      <c r="AO384" s="4">
        <v>0.405</v>
      </c>
      <c r="AP384" s="30" t="s">
        <v>67</v>
      </c>
      <c r="AS384" s="4">
        <v>2013</v>
      </c>
      <c r="AT384" s="4">
        <v>2015</v>
      </c>
      <c r="AV384" s="4">
        <v>7</v>
      </c>
      <c r="AW384" s="4">
        <v>93</v>
      </c>
      <c r="AX384" s="55">
        <v>8</v>
      </c>
      <c r="AY384">
        <v>4.07108836014985</v>
      </c>
      <c r="AZ384" s="21">
        <v>2.612391465849</v>
      </c>
      <c r="BA384" s="21">
        <v>3.16199145482387</v>
      </c>
      <c r="BB384">
        <v>13.5250593833682</v>
      </c>
      <c r="BC384" s="21">
        <v>12.7881201844092</v>
      </c>
      <c r="BD384" s="21">
        <v>13.1519888488197</v>
      </c>
      <c r="BE384">
        <v>3.60414179432339</v>
      </c>
      <c r="BF384" s="21">
        <v>2.33149831996973</v>
      </c>
      <c r="BG384" s="21">
        <v>2.82860314695252</v>
      </c>
    </row>
    <row r="385" spans="1:59">
      <c r="A385" s="49" t="s">
        <v>676</v>
      </c>
      <c r="B385" s="4" t="s">
        <v>677</v>
      </c>
      <c r="C385" s="4" t="s">
        <v>678</v>
      </c>
      <c r="D385" s="4" t="s">
        <v>679</v>
      </c>
      <c r="E385" s="4">
        <v>21</v>
      </c>
      <c r="F385" s="4">
        <v>39</v>
      </c>
      <c r="G385" s="4">
        <v>25</v>
      </c>
      <c r="H385" s="4">
        <f>100-G385-F385-E385</f>
        <v>15</v>
      </c>
      <c r="I385" s="4" t="s">
        <v>72</v>
      </c>
      <c r="J385" s="4" t="s">
        <v>170</v>
      </c>
      <c r="L385" s="4">
        <v>17.2113</v>
      </c>
      <c r="M385" s="4">
        <v>3.7037</v>
      </c>
      <c r="N385" s="4">
        <v>0</v>
      </c>
      <c r="O385" s="4">
        <v>56.6449</v>
      </c>
      <c r="P385" s="4">
        <v>7.4074</v>
      </c>
      <c r="Q385" s="4">
        <v>15.0327</v>
      </c>
      <c r="R385" s="4">
        <v>0</v>
      </c>
      <c r="S385" s="4">
        <f t="shared" si="32"/>
        <v>0</v>
      </c>
      <c r="U385" s="4">
        <v>28.4827</v>
      </c>
      <c r="V385" s="4">
        <v>35.7588</v>
      </c>
      <c r="W385" s="4">
        <v>10.6039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25.1546</v>
      </c>
      <c r="AG385" s="43" t="s">
        <v>680</v>
      </c>
      <c r="AI385" s="42" t="s">
        <v>172</v>
      </c>
      <c r="AJ385" s="6" t="s">
        <v>66</v>
      </c>
      <c r="AO385" s="4">
        <v>0.405</v>
      </c>
      <c r="AP385" s="30" t="s">
        <v>67</v>
      </c>
      <c r="AS385" s="4">
        <v>2013</v>
      </c>
      <c r="AT385" s="4">
        <v>2015</v>
      </c>
      <c r="AV385" s="4">
        <v>25</v>
      </c>
      <c r="AW385" s="4">
        <v>75</v>
      </c>
      <c r="AX385" s="55">
        <v>8</v>
      </c>
      <c r="AY385">
        <v>4.07108836014985</v>
      </c>
      <c r="AZ385" s="21">
        <v>2.612391465849</v>
      </c>
      <c r="BA385" s="21">
        <v>3.16199145482387</v>
      </c>
      <c r="BB385">
        <v>13.5250593833682</v>
      </c>
      <c r="BC385" s="21">
        <v>12.7881201844092</v>
      </c>
      <c r="BD385" s="21">
        <v>13.1519888488197</v>
      </c>
      <c r="BE385">
        <v>3.60414179432339</v>
      </c>
      <c r="BF385" s="21">
        <v>2.33149831996973</v>
      </c>
      <c r="BG385" s="21">
        <v>2.82860314695252</v>
      </c>
    </row>
    <row r="386" spans="1:59">
      <c r="A386" s="49" t="s">
        <v>681</v>
      </c>
      <c r="B386" s="4" t="s">
        <v>682</v>
      </c>
      <c r="C386" s="4" t="s">
        <v>683</v>
      </c>
      <c r="D386" s="4" t="s">
        <v>684</v>
      </c>
      <c r="E386">
        <v>71.2467538410498</v>
      </c>
      <c r="F386">
        <v>13.740461726785</v>
      </c>
      <c r="G386">
        <v>2.54458820972188</v>
      </c>
      <c r="H386">
        <v>12.4681962224434</v>
      </c>
      <c r="I386" s="4" t="s">
        <v>72</v>
      </c>
      <c r="J386" s="4" t="s">
        <v>176</v>
      </c>
      <c r="L386" s="4">
        <v>15.24</v>
      </c>
      <c r="M386" s="4">
        <v>6.7</v>
      </c>
      <c r="N386" s="4">
        <v>25</v>
      </c>
      <c r="O386" s="4">
        <v>0</v>
      </c>
      <c r="P386" s="4">
        <v>12.5</v>
      </c>
      <c r="Q386" s="4">
        <v>4.8</v>
      </c>
      <c r="R386" s="4">
        <v>25.71</v>
      </c>
      <c r="S386" s="4">
        <f t="shared" si="32"/>
        <v>10.05</v>
      </c>
      <c r="U386" s="4">
        <v>30</v>
      </c>
      <c r="V386" s="4">
        <v>30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30</v>
      </c>
      <c r="AD386" s="4">
        <v>0</v>
      </c>
      <c r="AE386" s="4">
        <v>10</v>
      </c>
      <c r="AG386" s="43" t="s">
        <v>685</v>
      </c>
      <c r="AO386" s="4">
        <v>34.9</v>
      </c>
      <c r="AP386" s="4" t="s">
        <v>67</v>
      </c>
      <c r="AS386" s="4">
        <v>2018.12</v>
      </c>
      <c r="AT386" s="4">
        <v>2019.4</v>
      </c>
      <c r="AV386" s="4">
        <f t="shared" ref="AV386:AV391" si="33">100-AW386</f>
        <v>50</v>
      </c>
      <c r="AW386" s="4">
        <v>50</v>
      </c>
      <c r="AX386" s="55">
        <v>8</v>
      </c>
      <c r="AY386">
        <v>1.50180317155839</v>
      </c>
      <c r="AZ386" s="21">
        <v>1.37516312672942</v>
      </c>
      <c r="BA386" s="21">
        <v>1.43708884385496</v>
      </c>
      <c r="BB386">
        <v>41.0345574362206</v>
      </c>
      <c r="BC386" s="21">
        <v>7.65204799227124</v>
      </c>
      <c r="BD386" s="21">
        <v>17.7200000802362</v>
      </c>
      <c r="BE386">
        <v>1.88057272816602</v>
      </c>
      <c r="BF386" s="21">
        <v>1.60781365415666</v>
      </c>
      <c r="BG386" s="21">
        <v>1.73885321691624</v>
      </c>
    </row>
    <row r="387" spans="1:59">
      <c r="A387" s="49" t="s">
        <v>686</v>
      </c>
      <c r="B387" s="4" t="s">
        <v>687</v>
      </c>
      <c r="C387" s="4" t="s">
        <v>688</v>
      </c>
      <c r="D387" s="4" t="s">
        <v>689</v>
      </c>
      <c r="E387">
        <v>50.0523748770073</v>
      </c>
      <c r="F387">
        <v>11.3089129094068</v>
      </c>
      <c r="G387">
        <v>29.31933845234</v>
      </c>
      <c r="H387">
        <v>9.31937376124588</v>
      </c>
      <c r="I387" s="4" t="s">
        <v>72</v>
      </c>
      <c r="J387" s="4" t="s">
        <v>176</v>
      </c>
      <c r="L387" s="4">
        <v>15.24</v>
      </c>
      <c r="M387" s="4">
        <v>6.7</v>
      </c>
      <c r="N387" s="4">
        <v>25</v>
      </c>
      <c r="O387" s="4">
        <v>0</v>
      </c>
      <c r="P387" s="4">
        <v>12.5</v>
      </c>
      <c r="Q387" s="4">
        <v>4.8</v>
      </c>
      <c r="R387" s="4">
        <v>25.71</v>
      </c>
      <c r="S387" s="4">
        <f t="shared" si="32"/>
        <v>10.05</v>
      </c>
      <c r="U387" s="4">
        <v>15</v>
      </c>
      <c r="V387" s="4">
        <v>45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40</v>
      </c>
      <c r="AG387" s="43" t="s">
        <v>685</v>
      </c>
      <c r="AO387" s="4">
        <v>84.9</v>
      </c>
      <c r="AP387" s="4" t="s">
        <v>67</v>
      </c>
      <c r="AS387" s="4">
        <v>2018.12</v>
      </c>
      <c r="AT387" s="4">
        <v>2019.4</v>
      </c>
      <c r="AV387" s="4">
        <f t="shared" si="33"/>
        <v>50</v>
      </c>
      <c r="AW387" s="4">
        <v>50</v>
      </c>
      <c r="AX387" s="55">
        <v>8</v>
      </c>
      <c r="AY387">
        <v>1.50180317155839</v>
      </c>
      <c r="AZ387" s="21">
        <v>1.37516312672942</v>
      </c>
      <c r="BA387" s="21">
        <v>1.43708884385496</v>
      </c>
      <c r="BB387">
        <v>41.0345574362206</v>
      </c>
      <c r="BC387" s="21">
        <v>7.65204799227124</v>
      </c>
      <c r="BD387" s="21">
        <v>17.7200000802362</v>
      </c>
      <c r="BE387">
        <v>1.88057272816602</v>
      </c>
      <c r="BF387" s="21">
        <v>1.60781365415666</v>
      </c>
      <c r="BG387" s="21">
        <v>1.73885321691624</v>
      </c>
    </row>
    <row r="388" spans="1:59">
      <c r="A388" s="4" t="s">
        <v>690</v>
      </c>
      <c r="B388" s="4" t="s">
        <v>691</v>
      </c>
      <c r="C388" s="4" t="s">
        <v>692</v>
      </c>
      <c r="D388" s="4" t="s">
        <v>693</v>
      </c>
      <c r="E388">
        <v>68.5645336154761</v>
      </c>
      <c r="F388">
        <v>6.1591820473634</v>
      </c>
      <c r="G388">
        <v>20.8021474195697</v>
      </c>
      <c r="H388">
        <v>4.47413691759081</v>
      </c>
      <c r="I388" s="4" t="s">
        <v>72</v>
      </c>
      <c r="J388" s="4" t="s">
        <v>176</v>
      </c>
      <c r="L388" s="4">
        <v>15.24</v>
      </c>
      <c r="M388" s="4">
        <v>6.7</v>
      </c>
      <c r="N388" s="4">
        <v>25</v>
      </c>
      <c r="O388" s="4">
        <v>0</v>
      </c>
      <c r="P388" s="4">
        <v>12.5</v>
      </c>
      <c r="Q388" s="4">
        <v>4.8</v>
      </c>
      <c r="R388" s="4">
        <v>25.71</v>
      </c>
      <c r="S388" s="4">
        <f t="shared" si="32"/>
        <v>10.05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100</v>
      </c>
      <c r="AG388" s="43" t="s">
        <v>685</v>
      </c>
      <c r="AO388" s="4">
        <v>153.1</v>
      </c>
      <c r="AP388" s="4" t="s">
        <v>67</v>
      </c>
      <c r="AS388" s="4">
        <v>2018.12</v>
      </c>
      <c r="AT388" s="4">
        <v>2019.4</v>
      </c>
      <c r="AV388" s="4">
        <f t="shared" si="33"/>
        <v>50</v>
      </c>
      <c r="AW388" s="4">
        <v>50</v>
      </c>
      <c r="AX388" s="55">
        <v>8</v>
      </c>
      <c r="AY388">
        <v>1.50180317155839</v>
      </c>
      <c r="AZ388" s="21">
        <v>1.37516312672942</v>
      </c>
      <c r="BA388" s="21">
        <v>1.43708884385496</v>
      </c>
      <c r="BB388">
        <v>41.0345574362206</v>
      </c>
      <c r="BC388" s="21">
        <v>7.65204799227124</v>
      </c>
      <c r="BD388" s="21">
        <v>17.7200000802362</v>
      </c>
      <c r="BE388">
        <v>1.88057272816602</v>
      </c>
      <c r="BF388" s="21">
        <v>1.60781365415666</v>
      </c>
      <c r="BG388" s="21">
        <v>1.73885321691624</v>
      </c>
    </row>
    <row r="389" spans="1:59">
      <c r="A389" s="49" t="s">
        <v>694</v>
      </c>
      <c r="B389" s="4" t="s">
        <v>695</v>
      </c>
      <c r="C389" s="4" t="s">
        <v>696</v>
      </c>
      <c r="D389" s="4" t="s">
        <v>697</v>
      </c>
      <c r="E389">
        <v>80.3381026046828</v>
      </c>
      <c r="F389">
        <v>8.45665238499212</v>
      </c>
      <c r="G389">
        <v>3.80567417345698</v>
      </c>
      <c r="H389">
        <v>7.39957083686811</v>
      </c>
      <c r="I389" s="4" t="s">
        <v>72</v>
      </c>
      <c r="J389" s="4" t="s">
        <v>176</v>
      </c>
      <c r="L389" s="4">
        <v>15.24</v>
      </c>
      <c r="M389" s="4">
        <v>6.7</v>
      </c>
      <c r="N389" s="4">
        <v>25</v>
      </c>
      <c r="O389" s="4">
        <v>0</v>
      </c>
      <c r="P389" s="4">
        <v>12.5</v>
      </c>
      <c r="Q389" s="4">
        <v>4.8</v>
      </c>
      <c r="R389" s="4">
        <v>25.71</v>
      </c>
      <c r="S389" s="4">
        <f t="shared" si="32"/>
        <v>10.05</v>
      </c>
      <c r="U389" s="4">
        <v>0</v>
      </c>
      <c r="V389" s="4">
        <v>45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45</v>
      </c>
      <c r="AD389" s="4">
        <v>0</v>
      </c>
      <c r="AE389" s="4">
        <v>10</v>
      </c>
      <c r="AG389" s="43" t="s">
        <v>685</v>
      </c>
      <c r="AO389" s="4">
        <v>42.1</v>
      </c>
      <c r="AP389" s="4" t="s">
        <v>67</v>
      </c>
      <c r="AS389" s="4">
        <v>2018.12</v>
      </c>
      <c r="AT389" s="4">
        <v>2019.4</v>
      </c>
      <c r="AV389" s="4">
        <f t="shared" si="33"/>
        <v>95</v>
      </c>
      <c r="AW389" s="4">
        <v>5</v>
      </c>
      <c r="AX389" s="55">
        <v>8</v>
      </c>
      <c r="AY389">
        <v>1.50180317155839</v>
      </c>
      <c r="AZ389" s="21">
        <v>1.37516312672942</v>
      </c>
      <c r="BA389" s="21">
        <v>1.43708884385496</v>
      </c>
      <c r="BB389">
        <v>41.0345574362206</v>
      </c>
      <c r="BC389" s="21">
        <v>7.65204799227124</v>
      </c>
      <c r="BD389" s="21">
        <v>17.7200000802362</v>
      </c>
      <c r="BE389">
        <v>1.88057272816602</v>
      </c>
      <c r="BF389" s="21">
        <v>1.60781365415666</v>
      </c>
      <c r="BG389" s="21">
        <v>1.73885321691624</v>
      </c>
    </row>
    <row r="390" spans="1:59">
      <c r="A390" s="45" t="s">
        <v>698</v>
      </c>
      <c r="B390" s="4" t="s">
        <v>699</v>
      </c>
      <c r="C390" s="4" t="s">
        <v>700</v>
      </c>
      <c r="D390" s="4" t="s">
        <v>701</v>
      </c>
      <c r="E390">
        <v>92.6316559375723</v>
      </c>
      <c r="F390">
        <v>2.29665004867083</v>
      </c>
      <c r="G390">
        <v>3.0621211876758</v>
      </c>
      <c r="H390">
        <v>2.00957282608111</v>
      </c>
      <c r="I390" s="4" t="s">
        <v>72</v>
      </c>
      <c r="J390" s="4" t="s">
        <v>176</v>
      </c>
      <c r="L390" s="4">
        <v>15.24</v>
      </c>
      <c r="M390" s="4">
        <v>6.7</v>
      </c>
      <c r="N390" s="4">
        <v>25</v>
      </c>
      <c r="O390" s="4">
        <v>0</v>
      </c>
      <c r="P390" s="4">
        <v>12.5</v>
      </c>
      <c r="Q390" s="4">
        <v>4.8</v>
      </c>
      <c r="R390" s="4">
        <v>25.71</v>
      </c>
      <c r="S390" s="4">
        <f t="shared" si="32"/>
        <v>10.05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100</v>
      </c>
      <c r="AG390" s="43" t="s">
        <v>685</v>
      </c>
      <c r="AO390" s="4">
        <v>92.9</v>
      </c>
      <c r="AP390" s="4" t="s">
        <v>67</v>
      </c>
      <c r="AS390" s="4">
        <v>2018.12</v>
      </c>
      <c r="AT390" s="4">
        <v>2019.4</v>
      </c>
      <c r="AV390" s="4">
        <f t="shared" si="33"/>
        <v>70</v>
      </c>
      <c r="AW390" s="4">
        <v>30</v>
      </c>
      <c r="AX390" s="55">
        <v>8</v>
      </c>
      <c r="AY390">
        <v>1.50180317155839</v>
      </c>
      <c r="AZ390" s="21">
        <v>1.37516312672942</v>
      </c>
      <c r="BA390" s="21">
        <v>1.43708884385496</v>
      </c>
      <c r="BB390">
        <v>41.0345574362206</v>
      </c>
      <c r="BC390" s="21">
        <v>7.65204799227124</v>
      </c>
      <c r="BD390" s="21">
        <v>17.7200000802362</v>
      </c>
      <c r="BE390">
        <v>1.88057272816602</v>
      </c>
      <c r="BF390" s="21">
        <v>1.60781365415666</v>
      </c>
      <c r="BG390" s="21">
        <v>1.73885321691624</v>
      </c>
    </row>
    <row r="391" spans="1:59">
      <c r="A391" s="30" t="s">
        <v>702</v>
      </c>
      <c r="B391" s="4" t="s">
        <v>703</v>
      </c>
      <c r="C391" s="4" t="s">
        <v>704</v>
      </c>
      <c r="D391" s="4" t="s">
        <v>705</v>
      </c>
      <c r="E391">
        <v>72.3310388061602</v>
      </c>
      <c r="F391">
        <v>3.05010493115194</v>
      </c>
      <c r="G391">
        <v>13.9434767596477</v>
      </c>
      <c r="H391">
        <v>10.6753795030402</v>
      </c>
      <c r="I391" s="4" t="s">
        <v>72</v>
      </c>
      <c r="J391" s="4" t="s">
        <v>176</v>
      </c>
      <c r="L391" s="4">
        <v>15.24</v>
      </c>
      <c r="M391" s="4">
        <v>6.7</v>
      </c>
      <c r="N391" s="4">
        <v>25</v>
      </c>
      <c r="O391" s="4">
        <v>0</v>
      </c>
      <c r="P391" s="4">
        <v>12.5</v>
      </c>
      <c r="Q391" s="4">
        <v>4.8</v>
      </c>
      <c r="R391" s="4">
        <v>25.71</v>
      </c>
      <c r="S391" s="4">
        <f t="shared" si="32"/>
        <v>10.05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100</v>
      </c>
      <c r="AG391" s="43" t="s">
        <v>685</v>
      </c>
      <c r="AO391" s="4">
        <v>40.1</v>
      </c>
      <c r="AP391" s="4" t="s">
        <v>67</v>
      </c>
      <c r="AS391" s="4">
        <v>2018.12</v>
      </c>
      <c r="AT391" s="4">
        <v>2019.4</v>
      </c>
      <c r="AV391" s="4">
        <f t="shared" si="33"/>
        <v>30</v>
      </c>
      <c r="AW391" s="4">
        <v>70</v>
      </c>
      <c r="AX391" s="55">
        <v>8</v>
      </c>
      <c r="AY391">
        <v>1.50180317155839</v>
      </c>
      <c r="AZ391" s="21">
        <v>1.37516312672942</v>
      </c>
      <c r="BA391" s="21">
        <v>1.43708884385496</v>
      </c>
      <c r="BB391">
        <v>41.0345574362206</v>
      </c>
      <c r="BC391" s="21">
        <v>7.65204799227124</v>
      </c>
      <c r="BD391" s="21">
        <v>17.7200000802362</v>
      </c>
      <c r="BE391">
        <v>1.88057272816602</v>
      </c>
      <c r="BF391" s="21">
        <v>1.60781365415666</v>
      </c>
      <c r="BG391" s="21">
        <v>1.73885321691624</v>
      </c>
    </row>
    <row r="392" hidden="1" spans="1:59">
      <c r="A392" s="45"/>
      <c r="E392"/>
      <c r="F392"/>
      <c r="G392"/>
      <c r="H392"/>
      <c r="AG392" s="43"/>
      <c r="AX392" s="55"/>
      <c r="AY392"/>
      <c r="AZ392" s="21"/>
      <c r="BA392" s="21"/>
      <c r="BB392"/>
      <c r="BC392" s="21"/>
      <c r="BD392" s="21"/>
      <c r="BE392"/>
      <c r="BF392" s="21"/>
      <c r="BG392" s="21"/>
    </row>
    <row r="393" hidden="1" spans="1:6">
      <c r="A393" s="71" t="s">
        <v>706</v>
      </c>
      <c r="B393" s="4">
        <v>1</v>
      </c>
      <c r="C393" s="4" t="s">
        <v>707</v>
      </c>
      <c r="D393" s="4" t="s">
        <v>708</v>
      </c>
      <c r="E393" s="4" t="s">
        <v>709</v>
      </c>
      <c r="F393" s="4" t="s">
        <v>348</v>
      </c>
    </row>
    <row r="394" hidden="1" spans="2:2">
      <c r="B394" s="4">
        <v>2</v>
      </c>
    </row>
    <row r="395" hidden="1" spans="2:2">
      <c r="B395" s="4">
        <v>3</v>
      </c>
    </row>
    <row r="396" hidden="1" spans="2:2">
      <c r="B396" s="4">
        <v>4</v>
      </c>
    </row>
    <row r="397" hidden="1" spans="1:10">
      <c r="A397" s="23"/>
      <c r="B397" s="4">
        <v>5</v>
      </c>
      <c r="C397" s="21"/>
      <c r="D397" s="21"/>
      <c r="E397"/>
      <c r="F397" s="21"/>
      <c r="G397" s="21"/>
      <c r="H397"/>
      <c r="I397" s="21"/>
      <c r="J397" s="21"/>
    </row>
    <row r="398" hidden="1" spans="1:10">
      <c r="A398" s="23"/>
      <c r="B398" s="4">
        <v>6</v>
      </c>
      <c r="C398" s="21"/>
      <c r="D398" s="21"/>
      <c r="E398"/>
      <c r="F398" s="21"/>
      <c r="G398" s="21"/>
      <c r="H398"/>
      <c r="I398" s="21"/>
      <c r="J398" s="21"/>
    </row>
    <row r="399" hidden="1" spans="1:10">
      <c r="A399" s="72" t="s">
        <v>710</v>
      </c>
      <c r="B399" s="4">
        <v>1</v>
      </c>
      <c r="C399" s="4" t="s">
        <v>711</v>
      </c>
      <c r="D399" s="21" t="s">
        <v>712</v>
      </c>
      <c r="E399" s="1" t="s">
        <v>713</v>
      </c>
      <c r="F399" s="21" t="s">
        <v>72</v>
      </c>
      <c r="G399" s="21"/>
      <c r="H399"/>
      <c r="I399" s="21"/>
      <c r="J399" s="21"/>
    </row>
    <row r="400" hidden="1" spans="1:10">
      <c r="A400" s="23"/>
      <c r="B400" s="4">
        <v>2</v>
      </c>
      <c r="D400" s="21"/>
      <c r="E400"/>
      <c r="F400" s="21"/>
      <c r="G400" s="21"/>
      <c r="H400"/>
      <c r="I400" s="21"/>
      <c r="J400" s="21"/>
    </row>
    <row r="401" hidden="1" spans="1:10">
      <c r="A401" s="23"/>
      <c r="B401" s="4">
        <v>3</v>
      </c>
      <c r="D401" s="21"/>
      <c r="E401"/>
      <c r="F401" s="21"/>
      <c r="G401" s="21"/>
      <c r="H401"/>
      <c r="I401" s="21"/>
      <c r="J401" s="21"/>
    </row>
    <row r="402" hidden="1" spans="1:10">
      <c r="A402" s="23"/>
      <c r="B402" s="4">
        <v>4</v>
      </c>
      <c r="D402" s="21"/>
      <c r="E402"/>
      <c r="F402" s="21"/>
      <c r="G402" s="21"/>
      <c r="H402"/>
      <c r="I402" s="21"/>
      <c r="J402" s="21"/>
    </row>
    <row r="403" hidden="1" spans="1:10">
      <c r="A403" s="23"/>
      <c r="B403" s="4">
        <v>5</v>
      </c>
      <c r="D403" s="21"/>
      <c r="E403"/>
      <c r="F403" s="21"/>
      <c r="G403" s="21"/>
      <c r="H403"/>
      <c r="I403" s="21"/>
      <c r="J403" s="21"/>
    </row>
    <row r="404" hidden="1" spans="1:10">
      <c r="A404" s="23"/>
      <c r="B404" s="4">
        <v>6</v>
      </c>
      <c r="D404" s="21"/>
      <c r="E404"/>
      <c r="F404" s="21"/>
      <c r="G404" s="21"/>
      <c r="H404"/>
      <c r="I404" s="21"/>
      <c r="J404" s="21"/>
    </row>
    <row r="405" hidden="1" spans="1:10">
      <c r="A405" s="23"/>
      <c r="B405" s="4">
        <v>7</v>
      </c>
      <c r="D405" s="21"/>
      <c r="E405"/>
      <c r="F405" s="21"/>
      <c r="G405"/>
      <c r="H405"/>
      <c r="I405" s="21"/>
      <c r="J405" s="21"/>
    </row>
    <row r="406" hidden="1" spans="1:10">
      <c r="A406" s="23"/>
      <c r="B406" s="4">
        <v>8</v>
      </c>
      <c r="D406" s="21"/>
      <c r="E406"/>
      <c r="F406" s="21"/>
      <c r="G406" s="21"/>
      <c r="H406"/>
      <c r="I406" s="21"/>
      <c r="J406" s="21"/>
    </row>
    <row r="407" hidden="1" spans="1:10">
      <c r="A407" s="23"/>
      <c r="B407" s="4">
        <v>9</v>
      </c>
      <c r="D407" s="21"/>
      <c r="E407"/>
      <c r="F407" s="21"/>
      <c r="G407"/>
      <c r="H407"/>
      <c r="I407" s="21"/>
      <c r="J407" s="21"/>
    </row>
    <row r="408" hidden="1" spans="1:10">
      <c r="A408" s="23"/>
      <c r="B408" s="4">
        <v>10</v>
      </c>
      <c r="D408" s="21"/>
      <c r="E408"/>
      <c r="F408" s="21"/>
      <c r="G408" s="21"/>
      <c r="H408"/>
      <c r="I408" s="21"/>
      <c r="J408" s="21"/>
    </row>
    <row r="409" hidden="1" spans="1:10">
      <c r="A409" s="23"/>
      <c r="B409" s="4">
        <v>11</v>
      </c>
      <c r="D409" s="21"/>
      <c r="E409"/>
      <c r="F409" s="21"/>
      <c r="G409" s="21"/>
      <c r="H409"/>
      <c r="I409" s="21"/>
      <c r="J409" s="21"/>
    </row>
    <row r="410" hidden="1" spans="1:10">
      <c r="A410" s="23"/>
      <c r="B410" s="4">
        <v>12</v>
      </c>
      <c r="D410" s="21"/>
      <c r="E410"/>
      <c r="F410" s="21"/>
      <c r="G410" s="21"/>
      <c r="H410"/>
      <c r="I410" s="21"/>
      <c r="J410" s="21"/>
    </row>
    <row r="411" hidden="1" spans="1:10">
      <c r="A411" s="23"/>
      <c r="B411" s="4">
        <v>13</v>
      </c>
      <c r="D411" s="21"/>
      <c r="E411"/>
      <c r="F411" s="21"/>
      <c r="G411" s="21"/>
      <c r="H411"/>
      <c r="I411" s="21"/>
      <c r="J411" s="21"/>
    </row>
    <row r="412" hidden="1" spans="1:10">
      <c r="A412" s="23"/>
      <c r="B412" s="4">
        <v>14</v>
      </c>
      <c r="D412" s="21"/>
      <c r="E412"/>
      <c r="F412" s="21"/>
      <c r="G412" s="21"/>
      <c r="H412"/>
      <c r="I412" s="21"/>
      <c r="J412" s="21"/>
    </row>
    <row r="413" hidden="1" spans="1:10">
      <c r="A413" s="23"/>
      <c r="B413" s="4">
        <v>15</v>
      </c>
      <c r="D413" s="21"/>
      <c r="E413"/>
      <c r="F413" s="21"/>
      <c r="G413" s="21"/>
      <c r="H413"/>
      <c r="I413" s="21"/>
      <c r="J413" s="21"/>
    </row>
    <row r="414" hidden="1" spans="1:10">
      <c r="A414" s="23"/>
      <c r="B414" s="4">
        <v>16</v>
      </c>
      <c r="D414" s="21"/>
      <c r="E414"/>
      <c r="F414" s="21"/>
      <c r="G414" s="21"/>
      <c r="H414"/>
      <c r="I414" s="21"/>
      <c r="J414" s="21"/>
    </row>
    <row r="415" hidden="1" spans="1:10">
      <c r="A415" s="23"/>
      <c r="B415" s="4">
        <v>17</v>
      </c>
      <c r="D415" s="21"/>
      <c r="E415"/>
      <c r="F415" s="21"/>
      <c r="G415" s="21"/>
      <c r="H415"/>
      <c r="I415" s="21"/>
      <c r="J415" s="21"/>
    </row>
    <row r="416" hidden="1" spans="1:10">
      <c r="A416" s="23"/>
      <c r="B416" s="4">
        <v>18</v>
      </c>
      <c r="D416" s="21"/>
      <c r="E416"/>
      <c r="F416" s="21"/>
      <c r="G416" s="21"/>
      <c r="H416"/>
      <c r="I416" s="21"/>
      <c r="J416" s="21"/>
    </row>
    <row r="417" hidden="1" spans="1:10">
      <c r="A417" s="23"/>
      <c r="B417" s="4">
        <v>19</v>
      </c>
      <c r="C417" s="4" t="s">
        <v>714</v>
      </c>
      <c r="D417" s="21" t="s">
        <v>715</v>
      </c>
      <c r="E417"/>
      <c r="F417" s="21"/>
      <c r="G417" s="21"/>
      <c r="H417"/>
      <c r="I417" s="21"/>
      <c r="J417" s="21"/>
    </row>
    <row r="418" hidden="1" spans="1:10">
      <c r="A418" s="72" t="s">
        <v>716</v>
      </c>
      <c r="B418" s="4">
        <v>1</v>
      </c>
      <c r="C418" s="4" t="s">
        <v>717</v>
      </c>
      <c r="D418" s="21" t="s">
        <v>718</v>
      </c>
      <c r="E418" s="1" t="s">
        <v>713</v>
      </c>
      <c r="F418" s="21" t="s">
        <v>72</v>
      </c>
      <c r="G418" s="21"/>
      <c r="H418"/>
      <c r="I418" s="21"/>
      <c r="J418" s="21"/>
    </row>
    <row r="419" hidden="1" spans="1:10">
      <c r="A419" s="23"/>
      <c r="B419" s="4">
        <v>2</v>
      </c>
      <c r="C419" s="21"/>
      <c r="D419" s="21"/>
      <c r="E419"/>
      <c r="F419" s="21"/>
      <c r="G419" s="21"/>
      <c r="H419"/>
      <c r="I419" s="21"/>
      <c r="J419" s="21"/>
    </row>
    <row r="420" hidden="1" spans="1:10">
      <c r="A420" s="23"/>
      <c r="B420" s="4">
        <v>3</v>
      </c>
      <c r="C420" s="21"/>
      <c r="D420" s="21"/>
      <c r="E420"/>
      <c r="F420" s="21"/>
      <c r="G420" s="21"/>
      <c r="H420"/>
      <c r="I420" s="21"/>
      <c r="J420" s="21"/>
    </row>
    <row r="421" hidden="1" spans="1:10">
      <c r="A421" s="23"/>
      <c r="B421" s="4">
        <v>4</v>
      </c>
      <c r="C421" s="21"/>
      <c r="D421" s="21"/>
      <c r="E421"/>
      <c r="F421" s="21"/>
      <c r="G421" s="21"/>
      <c r="H421"/>
      <c r="I421" s="21"/>
      <c r="J421" s="21"/>
    </row>
    <row r="422" hidden="1" spans="1:10">
      <c r="A422" s="23"/>
      <c r="B422" s="4">
        <v>5</v>
      </c>
      <c r="C422" s="21"/>
      <c r="D422" s="21"/>
      <c r="E422"/>
      <c r="F422" s="21"/>
      <c r="G422" s="21"/>
      <c r="H422"/>
      <c r="I422" s="21"/>
      <c r="J422" s="21"/>
    </row>
    <row r="423" hidden="1" spans="1:10">
      <c r="A423" s="23"/>
      <c r="B423" s="4">
        <v>6</v>
      </c>
      <c r="C423" s="21"/>
      <c r="D423" s="21"/>
      <c r="E423"/>
      <c r="F423" s="21"/>
      <c r="G423" s="21"/>
      <c r="H423"/>
      <c r="I423" s="21"/>
      <c r="J423" s="21"/>
    </row>
    <row r="424" hidden="1" spans="1:10">
      <c r="A424" s="23"/>
      <c r="B424" s="4">
        <v>7</v>
      </c>
      <c r="C424" s="21"/>
      <c r="D424" s="21"/>
      <c r="E424"/>
      <c r="F424" s="21"/>
      <c r="G424" s="21"/>
      <c r="H424"/>
      <c r="I424" s="21"/>
      <c r="J424" s="21"/>
    </row>
    <row r="425" hidden="1" spans="1:10">
      <c r="A425" s="23"/>
      <c r="B425" s="4">
        <v>8</v>
      </c>
      <c r="C425" s="4" t="s">
        <v>717</v>
      </c>
      <c r="D425" s="21" t="s">
        <v>719</v>
      </c>
      <c r="E425"/>
      <c r="F425" s="21"/>
      <c r="G425" s="21"/>
      <c r="H425"/>
      <c r="I425" s="21"/>
      <c r="J425" s="21"/>
    </row>
    <row r="426" hidden="1" spans="1:10">
      <c r="A426" s="72" t="s">
        <v>720</v>
      </c>
      <c r="B426" s="4">
        <v>1</v>
      </c>
      <c r="C426" s="21" t="s">
        <v>721</v>
      </c>
      <c r="D426" s="21" t="s">
        <v>722</v>
      </c>
      <c r="E426" s="1" t="s">
        <v>723</v>
      </c>
      <c r="F426" s="21" t="s">
        <v>72</v>
      </c>
      <c r="G426" s="21"/>
      <c r="H426"/>
      <c r="I426" s="21"/>
      <c r="J426" s="21"/>
    </row>
    <row r="427" hidden="1" spans="1:10">
      <c r="A427" s="23"/>
      <c r="B427" s="4">
        <v>2</v>
      </c>
      <c r="C427" s="21"/>
      <c r="D427" s="21"/>
      <c r="E427"/>
      <c r="F427" s="21"/>
      <c r="G427" s="21"/>
      <c r="H427"/>
      <c r="I427" s="21"/>
      <c r="J427" s="21"/>
    </row>
    <row r="428" hidden="1" spans="1:10">
      <c r="A428" s="23"/>
      <c r="B428" s="4">
        <v>3</v>
      </c>
      <c r="C428" s="21"/>
      <c r="D428" s="21"/>
      <c r="E428"/>
      <c r="F428" s="21"/>
      <c r="G428" s="21"/>
      <c r="H428"/>
      <c r="I428" s="21"/>
      <c r="J428" s="21"/>
    </row>
    <row r="429" hidden="1" spans="1:10">
      <c r="A429" s="23"/>
      <c r="B429" s="4">
        <v>4</v>
      </c>
      <c r="C429" s="21"/>
      <c r="D429" s="21"/>
      <c r="E429" s="21"/>
      <c r="F429" s="21"/>
      <c r="G429" s="21"/>
      <c r="H429" s="21"/>
      <c r="I429" s="21"/>
      <c r="J429" s="21"/>
    </row>
    <row r="430" hidden="1" spans="1:10">
      <c r="A430" s="23"/>
      <c r="B430" s="4">
        <v>5</v>
      </c>
      <c r="C430" s="21"/>
      <c r="D430" s="21"/>
      <c r="E430"/>
      <c r="F430" s="21"/>
      <c r="G430" s="21"/>
      <c r="H430"/>
      <c r="I430" s="21"/>
      <c r="J430" s="21"/>
    </row>
    <row r="431" hidden="1" spans="1:10">
      <c r="A431" s="23"/>
      <c r="B431" s="4">
        <v>6</v>
      </c>
      <c r="C431" s="21"/>
      <c r="D431" s="21"/>
      <c r="E431"/>
      <c r="F431" s="21"/>
      <c r="G431" s="21"/>
      <c r="H431"/>
      <c r="I431" s="21"/>
      <c r="J431" s="21"/>
    </row>
    <row r="432" hidden="1" spans="2:2">
      <c r="B432" s="4">
        <v>7</v>
      </c>
    </row>
    <row r="433" hidden="1" spans="2:4">
      <c r="B433" s="4">
        <v>8</v>
      </c>
      <c r="C433" s="21" t="s">
        <v>721</v>
      </c>
      <c r="D433" s="21" t="s">
        <v>724</v>
      </c>
    </row>
    <row r="434" hidden="1" spans="1:6">
      <c r="A434" s="71" t="s">
        <v>725</v>
      </c>
      <c r="C434" s="21" t="s">
        <v>726</v>
      </c>
      <c r="D434" s="4" t="s">
        <v>727</v>
      </c>
      <c r="E434" s="4" t="s">
        <v>723</v>
      </c>
      <c r="F434" s="4" t="s">
        <v>285</v>
      </c>
    </row>
    <row r="435" hidden="1" spans="1:6">
      <c r="A435" s="71" t="s">
        <v>728</v>
      </c>
      <c r="B435" s="4">
        <v>1</v>
      </c>
      <c r="C435" s="21" t="s">
        <v>729</v>
      </c>
      <c r="D435" s="4" t="s">
        <v>730</v>
      </c>
      <c r="E435" s="4" t="s">
        <v>709</v>
      </c>
      <c r="F435" s="4" t="s">
        <v>348</v>
      </c>
    </row>
    <row r="436" hidden="1" spans="2:2">
      <c r="B436" s="4">
        <v>2</v>
      </c>
    </row>
    <row r="437" hidden="1" spans="2:2">
      <c r="B437" s="4">
        <v>3</v>
      </c>
    </row>
    <row r="438" hidden="1" spans="2:2">
      <c r="B438" s="4">
        <v>4</v>
      </c>
    </row>
    <row r="439" hidden="1" spans="1:6">
      <c r="A439" s="71" t="s">
        <v>731</v>
      </c>
      <c r="B439" s="4">
        <v>1</v>
      </c>
      <c r="C439" s="4" t="s">
        <v>732</v>
      </c>
      <c r="D439" s="4" t="s">
        <v>733</v>
      </c>
      <c r="E439" s="4" t="s">
        <v>713</v>
      </c>
      <c r="F439" s="4" t="s">
        <v>72</v>
      </c>
    </row>
    <row r="440" hidden="1" spans="2:2">
      <c r="B440" s="4">
        <v>2</v>
      </c>
    </row>
    <row r="441" hidden="1" spans="2:2">
      <c r="B441" s="4">
        <v>3</v>
      </c>
    </row>
    <row r="442" hidden="1" spans="2:2">
      <c r="B442" s="4">
        <v>4</v>
      </c>
    </row>
    <row r="443" hidden="1" spans="2:2">
      <c r="B443" s="4">
        <v>5</v>
      </c>
    </row>
    <row r="444" hidden="1" spans="2:2">
      <c r="B444" s="4">
        <v>6</v>
      </c>
    </row>
    <row r="445" hidden="1" spans="2:2">
      <c r="B445" s="4">
        <v>7</v>
      </c>
    </row>
    <row r="446" hidden="1" customHeight="1" spans="1:6">
      <c r="A446" s="71" t="s">
        <v>734</v>
      </c>
      <c r="B446" s="4">
        <v>1</v>
      </c>
      <c r="C446" s="73" t="s">
        <v>735</v>
      </c>
      <c r="D446" s="4" t="s">
        <v>736</v>
      </c>
      <c r="E446" s="4" t="s">
        <v>723</v>
      </c>
      <c r="F446" s="4" t="s">
        <v>63</v>
      </c>
    </row>
    <row r="447" hidden="1" spans="2:2">
      <c r="B447" s="4">
        <v>2</v>
      </c>
    </row>
    <row r="448" hidden="1" spans="2:2">
      <c r="B448" s="4">
        <v>3</v>
      </c>
    </row>
    <row r="449" hidden="1" spans="2:2">
      <c r="B449" s="4">
        <v>4</v>
      </c>
    </row>
    <row r="450" hidden="1" spans="1:6">
      <c r="A450" s="71" t="s">
        <v>737</v>
      </c>
      <c r="B450" s="4">
        <v>1</v>
      </c>
      <c r="E450" s="4" t="s">
        <v>723</v>
      </c>
      <c r="F450" s="4" t="s">
        <v>285</v>
      </c>
    </row>
    <row r="451" hidden="1" spans="2:2">
      <c r="B451" s="4">
        <v>2</v>
      </c>
    </row>
    <row r="452" hidden="1" spans="2:2">
      <c r="B452" s="4">
        <v>3</v>
      </c>
    </row>
    <row r="453" hidden="1" spans="2:2">
      <c r="B453" s="4">
        <v>4</v>
      </c>
    </row>
    <row r="454" hidden="1" spans="2:2">
      <c r="B454" s="4">
        <v>5</v>
      </c>
    </row>
    <row r="455" hidden="1" spans="2:2">
      <c r="B455" s="4">
        <v>6</v>
      </c>
    </row>
    <row r="456" hidden="1" spans="1:6">
      <c r="A456" s="71" t="s">
        <v>738</v>
      </c>
      <c r="B456" s="4">
        <v>1</v>
      </c>
      <c r="E456" s="4" t="s">
        <v>739</v>
      </c>
      <c r="F456" s="4" t="s">
        <v>72</v>
      </c>
    </row>
    <row r="457" hidden="1" spans="2:2">
      <c r="B457" s="4">
        <v>2</v>
      </c>
    </row>
    <row r="458" hidden="1" spans="2:2">
      <c r="B458" s="4">
        <v>3</v>
      </c>
    </row>
    <row r="459" hidden="1" spans="2:2">
      <c r="B459" s="4">
        <v>4</v>
      </c>
    </row>
    <row r="460" hidden="1" spans="2:2">
      <c r="B460" s="4">
        <v>5</v>
      </c>
    </row>
    <row r="461" hidden="1" spans="2:2">
      <c r="B461" s="4">
        <v>6</v>
      </c>
    </row>
    <row r="462" hidden="1" spans="1:6">
      <c r="A462" s="71" t="s">
        <v>740</v>
      </c>
      <c r="B462" s="4">
        <v>1</v>
      </c>
      <c r="E462" s="4" t="s">
        <v>739</v>
      </c>
      <c r="F462" s="4" t="s">
        <v>236</v>
      </c>
    </row>
    <row r="463" hidden="1" spans="2:2">
      <c r="B463" s="4">
        <v>2</v>
      </c>
    </row>
    <row r="464" hidden="1" spans="2:2">
      <c r="B464" s="4">
        <v>3</v>
      </c>
    </row>
    <row r="465" hidden="1" spans="2:2">
      <c r="B465" s="4">
        <v>4</v>
      </c>
    </row>
    <row r="466" hidden="1" spans="1:6">
      <c r="A466" s="71" t="s">
        <v>741</v>
      </c>
      <c r="B466" s="4">
        <v>1</v>
      </c>
      <c r="E466" s="4" t="s">
        <v>709</v>
      </c>
      <c r="F466" s="4" t="s">
        <v>414</v>
      </c>
    </row>
    <row r="467" hidden="1" spans="2:2">
      <c r="B467" s="4">
        <v>2</v>
      </c>
    </row>
    <row r="468" hidden="1" spans="2:2">
      <c r="B468" s="4">
        <v>3</v>
      </c>
    </row>
    <row r="469" hidden="1" spans="2:2">
      <c r="B469" s="4">
        <v>4</v>
      </c>
    </row>
    <row r="470" hidden="1" spans="2:2">
      <c r="B470" s="4">
        <v>5</v>
      </c>
    </row>
    <row r="471" hidden="1" spans="2:2">
      <c r="B471" s="4">
        <v>6</v>
      </c>
    </row>
    <row r="472" ht="17.5" hidden="1" spans="1:6">
      <c r="A472" s="71" t="s">
        <v>742</v>
      </c>
      <c r="B472" s="4">
        <v>1</v>
      </c>
      <c r="E472" s="4" t="s">
        <v>709</v>
      </c>
      <c r="F472" s="4" t="s">
        <v>285</v>
      </c>
    </row>
    <row r="473" hidden="1" spans="1:6">
      <c r="A473" s="71" t="s">
        <v>743</v>
      </c>
      <c r="B473" s="4">
        <v>1</v>
      </c>
      <c r="E473" s="4" t="s">
        <v>723</v>
      </c>
      <c r="F473" s="4" t="s">
        <v>72</v>
      </c>
    </row>
    <row r="474" hidden="1" spans="2:2">
      <c r="B474" s="4">
        <v>2</v>
      </c>
    </row>
    <row r="475" hidden="1" spans="2:2">
      <c r="B475" s="4">
        <v>3</v>
      </c>
    </row>
    <row r="476" hidden="1" spans="1:6">
      <c r="A476" s="71" t="s">
        <v>744</v>
      </c>
      <c r="B476" s="4">
        <v>1</v>
      </c>
      <c r="E476" s="4" t="s">
        <v>709</v>
      </c>
      <c r="F476" s="4" t="s">
        <v>72</v>
      </c>
    </row>
    <row r="477" hidden="1" spans="1:6">
      <c r="A477" s="71" t="s">
        <v>745</v>
      </c>
      <c r="B477" s="4">
        <v>1</v>
      </c>
      <c r="E477" s="4" t="s">
        <v>746</v>
      </c>
      <c r="F477" s="4" t="s">
        <v>72</v>
      </c>
    </row>
    <row r="478" hidden="1" spans="2:2">
      <c r="B478" s="4">
        <v>2</v>
      </c>
    </row>
    <row r="479" hidden="1" spans="2:2">
      <c r="B479" s="4">
        <v>3</v>
      </c>
    </row>
    <row r="480" hidden="1" spans="1:6">
      <c r="A480" s="71" t="s">
        <v>747</v>
      </c>
      <c r="B480" s="4">
        <v>1</v>
      </c>
      <c r="C480" s="4" t="s">
        <v>748</v>
      </c>
      <c r="D480" s="4" t="s">
        <v>749</v>
      </c>
      <c r="E480" s="4" t="s">
        <v>723</v>
      </c>
      <c r="F480" s="4" t="s">
        <v>72</v>
      </c>
    </row>
    <row r="481" hidden="1" spans="2:2">
      <c r="B481" s="4">
        <v>2</v>
      </c>
    </row>
    <row r="482" hidden="1" spans="2:2">
      <c r="B482" s="4">
        <v>3</v>
      </c>
    </row>
    <row r="483" hidden="1" spans="2:2">
      <c r="B483" s="4">
        <v>4</v>
      </c>
    </row>
    <row r="484" hidden="1" spans="2:2">
      <c r="B484" s="4">
        <v>5</v>
      </c>
    </row>
    <row r="485" hidden="1" spans="2:2">
      <c r="B485" s="4">
        <v>6</v>
      </c>
    </row>
    <row r="486" hidden="1" spans="1:6">
      <c r="A486" s="71" t="s">
        <v>750</v>
      </c>
      <c r="B486" s="4">
        <v>1</v>
      </c>
      <c r="E486" s="4" t="s">
        <v>751</v>
      </c>
      <c r="F486" s="4" t="s">
        <v>431</v>
      </c>
    </row>
    <row r="487" hidden="1" spans="2:2">
      <c r="B487" s="4">
        <v>2</v>
      </c>
    </row>
    <row r="488" hidden="1" spans="2:2">
      <c r="B488" s="4">
        <v>3</v>
      </c>
    </row>
    <row r="489" hidden="1" spans="2:6">
      <c r="B489" s="4">
        <v>1</v>
      </c>
      <c r="E489" s="4" t="s">
        <v>709</v>
      </c>
      <c r="F489" s="4" t="s">
        <v>431</v>
      </c>
    </row>
    <row r="490" hidden="1" spans="2:2">
      <c r="B490" s="4">
        <v>2</v>
      </c>
    </row>
    <row r="491" hidden="1" spans="2:2">
      <c r="B491" s="4">
        <v>3</v>
      </c>
    </row>
    <row r="492" hidden="1" spans="1:6">
      <c r="A492" s="71" t="s">
        <v>752</v>
      </c>
      <c r="B492" s="4">
        <v>1</v>
      </c>
      <c r="E492" s="4" t="s">
        <v>751</v>
      </c>
      <c r="F492" s="4" t="s">
        <v>236</v>
      </c>
    </row>
    <row r="493" hidden="1" spans="2:2">
      <c r="B493" s="4">
        <v>2</v>
      </c>
    </row>
    <row r="494" hidden="1" spans="2:2">
      <c r="B494" s="4">
        <v>3</v>
      </c>
    </row>
    <row r="495" hidden="1" spans="2:6">
      <c r="B495" s="4">
        <v>1</v>
      </c>
      <c r="E495" s="4" t="s">
        <v>713</v>
      </c>
      <c r="F495" s="4" t="s">
        <v>236</v>
      </c>
    </row>
    <row r="496" hidden="1" spans="2:2">
      <c r="B496" s="4">
        <v>2</v>
      </c>
    </row>
    <row r="497" hidden="1" spans="1:6">
      <c r="A497" s="71" t="s">
        <v>753</v>
      </c>
      <c r="B497" s="4">
        <v>1</v>
      </c>
      <c r="E497" s="4" t="s">
        <v>754</v>
      </c>
      <c r="F497" s="4" t="s">
        <v>72</v>
      </c>
    </row>
    <row r="498" hidden="1" spans="2:2">
      <c r="B498" s="4">
        <v>2</v>
      </c>
    </row>
    <row r="499" hidden="1" spans="2:2">
      <c r="B499" s="4">
        <v>3</v>
      </c>
    </row>
    <row r="500" hidden="1" spans="2:2">
      <c r="B500" s="4">
        <v>4</v>
      </c>
    </row>
    <row r="501" hidden="1" spans="2:2">
      <c r="B501" s="4">
        <v>5</v>
      </c>
    </row>
    <row r="502" hidden="1" spans="2:2">
      <c r="B502" s="4">
        <v>6</v>
      </c>
    </row>
    <row r="503" hidden="1" spans="2:6">
      <c r="B503" s="4">
        <v>1</v>
      </c>
      <c r="E503" s="4" t="s">
        <v>713</v>
      </c>
      <c r="F503" s="4" t="s">
        <v>72</v>
      </c>
    </row>
    <row r="504" hidden="1" spans="2:2">
      <c r="B504" s="4">
        <v>2</v>
      </c>
    </row>
    <row r="505" hidden="1" spans="1:6">
      <c r="A505" s="71" t="s">
        <v>611</v>
      </c>
      <c r="B505" s="4">
        <v>1</v>
      </c>
      <c r="E505" s="4" t="s">
        <v>754</v>
      </c>
      <c r="F505" s="4" t="s">
        <v>285</v>
      </c>
    </row>
    <row r="506" hidden="1" spans="2:2">
      <c r="B506" s="4">
        <v>2</v>
      </c>
    </row>
    <row r="507" hidden="1" spans="2:2">
      <c r="B507" s="4">
        <v>3</v>
      </c>
    </row>
    <row r="508" hidden="1" spans="2:2">
      <c r="B508" s="4">
        <v>4</v>
      </c>
    </row>
    <row r="509" hidden="1" spans="1:6">
      <c r="A509" s="71" t="s">
        <v>755</v>
      </c>
      <c r="B509" s="4">
        <v>1</v>
      </c>
      <c r="E509" s="4" t="s">
        <v>709</v>
      </c>
      <c r="F509" s="4" t="s">
        <v>72</v>
      </c>
    </row>
    <row r="510" hidden="1" spans="2:2">
      <c r="B510" s="4">
        <v>2</v>
      </c>
    </row>
    <row r="511" hidden="1" spans="1:6">
      <c r="A511" s="4" t="s">
        <v>756</v>
      </c>
      <c r="B511" s="4">
        <v>1</v>
      </c>
      <c r="E511" s="4" t="s">
        <v>709</v>
      </c>
      <c r="F511" s="4" t="s">
        <v>72</v>
      </c>
    </row>
    <row r="512" hidden="1" spans="2:6">
      <c r="B512" s="4">
        <v>1</v>
      </c>
      <c r="E512" s="4" t="s">
        <v>723</v>
      </c>
      <c r="F512" s="4" t="s">
        <v>72</v>
      </c>
    </row>
    <row r="513" hidden="1" spans="2:6">
      <c r="B513" s="4">
        <v>1</v>
      </c>
      <c r="E513" s="4" t="s">
        <v>713</v>
      </c>
      <c r="F513" s="4" t="s">
        <v>72</v>
      </c>
    </row>
    <row r="514" hidden="1" spans="1:6">
      <c r="A514" s="4" t="s">
        <v>757</v>
      </c>
      <c r="B514" s="4">
        <v>1</v>
      </c>
      <c r="E514" s="4" t="s">
        <v>713</v>
      </c>
      <c r="F514" s="4" t="s">
        <v>72</v>
      </c>
    </row>
    <row r="515" hidden="1" spans="2:2">
      <c r="B515" s="4">
        <v>2</v>
      </c>
    </row>
    <row r="516" hidden="1" spans="2:2">
      <c r="B516" s="4">
        <v>3</v>
      </c>
    </row>
    <row r="517" hidden="1" spans="2:2">
      <c r="B517" s="4">
        <v>4</v>
      </c>
    </row>
    <row r="518" hidden="1" spans="2:2">
      <c r="B518" s="4">
        <v>5</v>
      </c>
    </row>
    <row r="519" hidden="1" spans="2:2">
      <c r="B519" s="4">
        <v>6</v>
      </c>
    </row>
    <row r="520" hidden="1" spans="1:6">
      <c r="A520" s="4" t="s">
        <v>758</v>
      </c>
      <c r="B520" s="4">
        <v>1</v>
      </c>
      <c r="E520" s="4" t="s">
        <v>754</v>
      </c>
      <c r="F520" s="4" t="s">
        <v>63</v>
      </c>
    </row>
    <row r="521" hidden="1" spans="2:2">
      <c r="B521" s="4">
        <v>2</v>
      </c>
    </row>
    <row r="522" hidden="1" spans="2:2">
      <c r="B522" s="4">
        <v>3</v>
      </c>
    </row>
    <row r="523" hidden="1" spans="2:6">
      <c r="B523" s="4">
        <v>1</v>
      </c>
      <c r="E523" s="4" t="s">
        <v>751</v>
      </c>
      <c r="F523" s="4" t="s">
        <v>63</v>
      </c>
    </row>
    <row r="524" hidden="1" spans="2:2">
      <c r="B524" s="4">
        <v>2</v>
      </c>
    </row>
    <row r="525" hidden="1" spans="2:2">
      <c r="B525" s="4">
        <v>3</v>
      </c>
    </row>
    <row r="526" hidden="1" spans="2:2">
      <c r="B526" s="4">
        <v>4</v>
      </c>
    </row>
    <row r="527" hidden="1" spans="2:2">
      <c r="B527" s="4">
        <v>5</v>
      </c>
    </row>
    <row r="528" hidden="1" spans="2:2">
      <c r="B528" s="4">
        <v>6</v>
      </c>
    </row>
    <row r="529" hidden="1" spans="1:6">
      <c r="A529" s="4" t="s">
        <v>759</v>
      </c>
      <c r="B529" s="4">
        <v>1</v>
      </c>
      <c r="E529" s="4" t="s">
        <v>709</v>
      </c>
      <c r="F529" s="4" t="s">
        <v>285</v>
      </c>
    </row>
    <row r="530" hidden="1" spans="2:2">
      <c r="B530" s="4">
        <v>2</v>
      </c>
    </row>
    <row r="531" hidden="1" spans="1:5">
      <c r="A531" s="74" t="s">
        <v>760</v>
      </c>
      <c r="C531" s="74" t="s">
        <v>761</v>
      </c>
      <c r="D531" s="74" t="s">
        <v>762</v>
      </c>
      <c r="E531" s="74" t="s">
        <v>763</v>
      </c>
    </row>
  </sheetData>
  <autoFilter ref="A1:BU531">
    <filterColumn colId="49">
      <filters>
        <filter val="1"/>
        <filter val="2"/>
        <filter val="3"/>
        <filter val="4"/>
        <filter val="5"/>
        <filter val="6"/>
        <filter val="7"/>
        <filter val="8"/>
      </filters>
    </filterColumn>
    <sortState ref="A1:BU531">
      <sortCondition ref="A1:A531" sortBy="cellColor" dxfId="0"/>
    </sortState>
    <extLst/>
  </autoFilter>
  <sortState ref="A397:J431">
    <sortCondition ref="A397"/>
  </sortState>
  <mergeCells count="3">
    <mergeCell ref="AK1:AN1"/>
    <mergeCell ref="AO1:AP1"/>
    <mergeCell ref="AS1:AT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22" workbookViewId="0">
      <selection activeCell="A1" sqref="A1"/>
    </sheetView>
  </sheetViews>
  <sheetFormatPr defaultColWidth="9" defaultRowHeight="22" customHeight="1" outlineLevelCol="2"/>
  <cols>
    <col min="1" max="1" width="15.0833333333333" customWidth="1"/>
    <col min="2" max="2" width="19.0833333333333" customWidth="1"/>
    <col min="3" max="3" width="32.3333333333333" customWidth="1"/>
  </cols>
  <sheetData>
    <row r="1" customHeight="1" spans="1:1">
      <c r="A1" s="21" t="s">
        <v>764</v>
      </c>
    </row>
    <row r="2" customHeight="1" spans="1:3">
      <c r="A2" s="35" t="s">
        <v>765</v>
      </c>
      <c r="B2" s="35" t="s">
        <v>766</v>
      </c>
      <c r="C2" s="35" t="s">
        <v>767</v>
      </c>
    </row>
    <row r="3" customHeight="1" spans="1:3">
      <c r="A3" s="36" t="s">
        <v>768</v>
      </c>
      <c r="B3" s="37" t="s">
        <v>4</v>
      </c>
      <c r="C3" s="38"/>
    </row>
    <row r="4" customHeight="1" spans="1:3">
      <c r="A4" s="36"/>
      <c r="B4" s="37" t="s">
        <v>5</v>
      </c>
      <c r="C4" s="38"/>
    </row>
    <row r="5" customHeight="1" spans="1:3">
      <c r="A5" s="36"/>
      <c r="B5" s="37" t="s">
        <v>6</v>
      </c>
      <c r="C5" s="38"/>
    </row>
    <row r="6" customHeight="1" spans="1:3">
      <c r="A6" s="36"/>
      <c r="B6" s="37" t="s">
        <v>769</v>
      </c>
      <c r="C6" s="38"/>
    </row>
    <row r="7" customHeight="1" spans="1:3">
      <c r="A7" s="36"/>
      <c r="B7" s="37"/>
      <c r="C7" s="38"/>
    </row>
    <row r="8" customHeight="1" spans="1:3">
      <c r="A8" s="36" t="s">
        <v>770</v>
      </c>
      <c r="B8" s="37" t="s">
        <v>771</v>
      </c>
      <c r="C8" s="38"/>
    </row>
    <row r="9" customHeight="1" spans="1:3">
      <c r="A9" s="36"/>
      <c r="B9" s="37" t="s">
        <v>772</v>
      </c>
      <c r="C9" s="37" t="s">
        <v>773</v>
      </c>
    </row>
    <row r="10" customHeight="1" spans="1:3">
      <c r="A10" s="36"/>
      <c r="B10" s="37" t="s">
        <v>774</v>
      </c>
      <c r="C10" s="38"/>
    </row>
    <row r="11" customHeight="1" spans="1:3">
      <c r="A11" s="36"/>
      <c r="B11" s="37" t="s">
        <v>775</v>
      </c>
      <c r="C11" s="38"/>
    </row>
    <row r="12" customHeight="1" spans="1:3">
      <c r="A12" s="36"/>
      <c r="B12" s="37" t="s">
        <v>776</v>
      </c>
      <c r="C12" s="38"/>
    </row>
    <row r="13" customHeight="1" spans="1:3">
      <c r="A13" s="36"/>
      <c r="B13" s="37" t="s">
        <v>777</v>
      </c>
      <c r="C13" s="38"/>
    </row>
    <row r="14" customHeight="1" spans="1:3">
      <c r="A14" s="36"/>
      <c r="B14" s="37" t="s">
        <v>778</v>
      </c>
      <c r="C14" s="38"/>
    </row>
    <row r="15" customHeight="1" spans="1:3">
      <c r="A15" s="36"/>
      <c r="B15" s="37" t="s">
        <v>779</v>
      </c>
      <c r="C15" s="38"/>
    </row>
    <row r="16" customHeight="1" spans="1:3">
      <c r="A16" s="36"/>
      <c r="B16" s="37"/>
      <c r="C16" s="38"/>
    </row>
    <row r="17" customHeight="1" spans="1:3">
      <c r="A17" s="36" t="s">
        <v>780</v>
      </c>
      <c r="B17" s="37" t="s">
        <v>17</v>
      </c>
      <c r="C17" s="38"/>
    </row>
    <row r="18" customHeight="1" spans="1:3">
      <c r="A18" s="36"/>
      <c r="B18" s="37" t="s">
        <v>18</v>
      </c>
      <c r="C18" s="38"/>
    </row>
    <row r="19" customHeight="1" spans="1:3">
      <c r="A19" s="36"/>
      <c r="B19" s="37" t="s">
        <v>19</v>
      </c>
      <c r="C19" s="38"/>
    </row>
    <row r="20" customHeight="1" spans="1:3">
      <c r="A20" s="36"/>
      <c r="B20" s="37" t="s">
        <v>20</v>
      </c>
      <c r="C20" s="37" t="s">
        <v>773</v>
      </c>
    </row>
    <row r="21" customHeight="1" spans="1:3">
      <c r="A21" s="36"/>
      <c r="B21" s="37" t="s">
        <v>21</v>
      </c>
      <c r="C21" s="38"/>
    </row>
    <row r="22" customHeight="1" spans="1:3">
      <c r="A22" s="36"/>
      <c r="B22" s="37" t="s">
        <v>781</v>
      </c>
      <c r="C22" s="37" t="s">
        <v>773</v>
      </c>
    </row>
    <row r="23" customHeight="1" spans="1:3">
      <c r="A23" s="36"/>
      <c r="B23" s="37" t="s">
        <v>23</v>
      </c>
      <c r="C23" s="37" t="s">
        <v>773</v>
      </c>
    </row>
    <row r="24" customHeight="1" spans="1:3">
      <c r="A24" s="36"/>
      <c r="B24" s="37" t="s">
        <v>782</v>
      </c>
      <c r="C24" s="37" t="s">
        <v>773</v>
      </c>
    </row>
    <row r="25" customHeight="1" spans="1:3">
      <c r="A25" s="36"/>
      <c r="B25" s="37" t="s">
        <v>25</v>
      </c>
      <c r="C25" s="38"/>
    </row>
    <row r="26" customHeight="1" spans="1:3">
      <c r="A26" s="36"/>
      <c r="B26" s="37" t="s">
        <v>26</v>
      </c>
      <c r="C26" s="37" t="s">
        <v>773</v>
      </c>
    </row>
    <row r="27" customHeight="1" spans="1:3">
      <c r="A27" s="36"/>
      <c r="B27" s="37" t="s">
        <v>783</v>
      </c>
      <c r="C27" s="38"/>
    </row>
    <row r="28" customHeight="1" spans="1:3">
      <c r="A28" s="36"/>
      <c r="B28" s="37"/>
      <c r="C28" s="38"/>
    </row>
    <row r="29" customHeight="1" spans="1:3">
      <c r="A29" s="36" t="s">
        <v>784</v>
      </c>
      <c r="B29" s="37" t="s">
        <v>785</v>
      </c>
      <c r="C29" s="38"/>
    </row>
    <row r="30" customHeight="1" spans="1:3">
      <c r="A30" s="36"/>
      <c r="B30" s="37" t="s">
        <v>786</v>
      </c>
      <c r="C30" s="37" t="s">
        <v>787</v>
      </c>
    </row>
    <row r="31" customHeight="1" spans="1:3">
      <c r="A31" s="36"/>
      <c r="B31" s="37"/>
      <c r="C31" s="37"/>
    </row>
    <row r="32" customHeight="1" spans="1:3">
      <c r="A32" s="36" t="s">
        <v>788</v>
      </c>
      <c r="B32" s="37" t="s">
        <v>789</v>
      </c>
      <c r="C32" s="38"/>
    </row>
    <row r="33" customHeight="1" spans="1:3">
      <c r="A33" s="36"/>
      <c r="B33" s="37" t="s">
        <v>790</v>
      </c>
      <c r="C33" s="38"/>
    </row>
    <row r="34" customHeight="1" spans="1:3">
      <c r="A34" s="39"/>
      <c r="B34" s="40" t="s">
        <v>791</v>
      </c>
      <c r="C34" s="41"/>
    </row>
    <row r="36" customHeight="1" spans="2:2">
      <c r="B36" s="6"/>
    </row>
    <row r="37" customHeight="1" spans="2:2">
      <c r="B37" s="6"/>
    </row>
    <row r="38" customHeight="1" spans="2:2">
      <c r="B38" s="6"/>
    </row>
    <row r="39" customHeight="1" spans="2:2">
      <c r="B39" s="6"/>
    </row>
    <row r="40" customHeight="1" spans="2:2">
      <c r="B40" s="6"/>
    </row>
    <row r="41" customHeight="1" spans="2:2">
      <c r="B41" s="6"/>
    </row>
  </sheetData>
  <mergeCells count="5">
    <mergeCell ref="A3:A6"/>
    <mergeCell ref="A8:A15"/>
    <mergeCell ref="A17:A27"/>
    <mergeCell ref="A29:A30"/>
    <mergeCell ref="A32:A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71"/>
  <sheetViews>
    <sheetView zoomScale="70" zoomScaleNormal="70" workbookViewId="0">
      <pane ySplit="1" topLeftCell="A23" activePane="bottomLeft" state="frozen"/>
      <selection/>
      <selection pane="bottomLeft" activeCell="A181" sqref="A181"/>
    </sheetView>
  </sheetViews>
  <sheetFormatPr defaultColWidth="8.58333333333333" defaultRowHeight="14"/>
  <cols>
    <col min="1" max="1" width="95" style="21" customWidth="1"/>
    <col min="2" max="6" width="8.58333333333333" customWidth="1"/>
    <col min="7" max="7" width="11.6666666666667" customWidth="1"/>
    <col min="8" max="8" width="8.58333333333333" customWidth="1"/>
  </cols>
  <sheetData>
    <row r="1" spans="2:36">
      <c r="B1" s="22" t="s">
        <v>792</v>
      </c>
      <c r="C1" s="22"/>
      <c r="D1" s="22"/>
      <c r="E1" s="22"/>
      <c r="F1" s="22"/>
      <c r="G1" s="22"/>
      <c r="H1" s="22"/>
      <c r="I1" s="22"/>
      <c r="J1" s="22"/>
      <c r="K1" s="22"/>
      <c r="L1" s="22"/>
      <c r="N1" s="22" t="s">
        <v>793</v>
      </c>
      <c r="O1" s="22"/>
      <c r="P1" s="22"/>
      <c r="Q1" s="22"/>
      <c r="R1" s="22"/>
      <c r="S1" s="22"/>
      <c r="T1" s="22"/>
      <c r="U1" s="22"/>
      <c r="V1" s="22"/>
      <c r="W1" s="22"/>
      <c r="X1" s="22"/>
      <c r="Z1" s="22" t="s">
        <v>794</v>
      </c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36">
      <c r="A2" s="23" t="s">
        <v>795</v>
      </c>
      <c r="B2" s="23" t="s">
        <v>17</v>
      </c>
      <c r="C2" s="23" t="s">
        <v>18</v>
      </c>
      <c r="D2" s="23" t="s">
        <v>19</v>
      </c>
      <c r="E2" s="23" t="s">
        <v>20</v>
      </c>
      <c r="F2" s="23" t="s">
        <v>21</v>
      </c>
      <c r="G2" s="23" t="s">
        <v>796</v>
      </c>
      <c r="H2" s="23" t="s">
        <v>23</v>
      </c>
      <c r="I2" s="23" t="s">
        <v>24</v>
      </c>
      <c r="J2" s="23" t="s">
        <v>25</v>
      </c>
      <c r="K2" s="23" t="s">
        <v>26</v>
      </c>
      <c r="L2" s="23" t="s">
        <v>797</v>
      </c>
      <c r="N2" s="23" t="s">
        <v>17</v>
      </c>
      <c r="O2" s="23" t="s">
        <v>18</v>
      </c>
      <c r="P2" s="23" t="s">
        <v>19</v>
      </c>
      <c r="Q2" s="23" t="s">
        <v>20</v>
      </c>
      <c r="R2" s="23" t="s">
        <v>21</v>
      </c>
      <c r="S2" s="23" t="s">
        <v>796</v>
      </c>
      <c r="T2" s="23" t="s">
        <v>23</v>
      </c>
      <c r="U2" s="23" t="s">
        <v>24</v>
      </c>
      <c r="V2" s="23" t="s">
        <v>25</v>
      </c>
      <c r="W2" s="23" t="s">
        <v>26</v>
      </c>
      <c r="X2" s="23" t="s">
        <v>797</v>
      </c>
      <c r="Z2" s="23" t="s">
        <v>17</v>
      </c>
      <c r="AA2" s="23" t="s">
        <v>18</v>
      </c>
      <c r="AB2" s="23" t="s">
        <v>19</v>
      </c>
      <c r="AC2" s="23" t="s">
        <v>20</v>
      </c>
      <c r="AD2" s="23" t="s">
        <v>21</v>
      </c>
      <c r="AE2" s="23" t="s">
        <v>796</v>
      </c>
      <c r="AF2" s="23" t="s">
        <v>23</v>
      </c>
      <c r="AG2" s="23" t="s">
        <v>24</v>
      </c>
      <c r="AH2" s="23" t="s">
        <v>25</v>
      </c>
      <c r="AI2" s="23" t="s">
        <v>26</v>
      </c>
      <c r="AJ2" s="23" t="s">
        <v>797</v>
      </c>
    </row>
    <row r="3" spans="1:36">
      <c r="A3" s="24" t="s">
        <v>410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6">
      <c r="A4" s="24" t="s">
        <v>388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6">
      <c r="A5" s="21" t="s">
        <v>392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ht="16.5" spans="1:36">
      <c r="A6" s="24" t="s">
        <v>798</v>
      </c>
      <c r="B6" s="21">
        <v>0.247059542601421</v>
      </c>
      <c r="C6" s="21">
        <v>0.103034601411145</v>
      </c>
      <c r="D6" s="21"/>
      <c r="E6" s="21"/>
      <c r="F6" s="21"/>
      <c r="G6" s="21">
        <v>1.26307878625417</v>
      </c>
      <c r="H6" s="21"/>
      <c r="I6" s="21"/>
      <c r="J6" s="21"/>
      <c r="K6" s="21"/>
      <c r="L6" s="21">
        <v>0.615948222213002</v>
      </c>
      <c r="M6" s="21"/>
      <c r="N6" s="21">
        <v>0.205882509261179</v>
      </c>
      <c r="O6" s="21"/>
      <c r="P6" s="21"/>
      <c r="Q6" s="21"/>
      <c r="R6" s="21"/>
      <c r="S6" s="21">
        <v>0.215669652046126</v>
      </c>
      <c r="T6" s="21"/>
      <c r="U6" s="21"/>
      <c r="V6" s="21"/>
      <c r="W6" s="21"/>
      <c r="X6" s="21">
        <v>0.370266495180406</v>
      </c>
      <c r="Y6" s="21"/>
      <c r="Z6" s="21">
        <v>0.276470760187296</v>
      </c>
      <c r="AA6" s="21">
        <v>0.161000430115399</v>
      </c>
      <c r="AB6" s="21"/>
      <c r="AC6" s="21"/>
      <c r="AD6" s="21"/>
      <c r="AE6" s="21">
        <v>1.30718932347887</v>
      </c>
      <c r="AF6" s="21"/>
      <c r="AG6" s="21"/>
      <c r="AH6" s="21"/>
      <c r="AI6" s="21"/>
      <c r="AJ6" s="21">
        <v>0.576625316350662</v>
      </c>
    </row>
    <row r="7" spans="1:36">
      <c r="A7" s="21" t="s">
        <v>799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spans="1:36">
      <c r="A8" s="21" t="s">
        <v>800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spans="1:36">
      <c r="A9" s="25" t="s">
        <v>225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spans="1:36">
      <c r="A10" s="24" t="s">
        <v>396</v>
      </c>
      <c r="B10" s="21">
        <v>0.217514048539074</v>
      </c>
      <c r="C10" s="21">
        <v>1.07999945519922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>
        <v>0.198367809646867</v>
      </c>
      <c r="O10" s="21">
        <v>3.38000308720445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>
        <v>0.453158330996989</v>
      </c>
      <c r="AA10" s="21">
        <v>5.79999455199215</v>
      </c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>
      <c r="A11" s="21" t="s">
        <v>468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>
      <c r="A12" s="25" t="s">
        <v>469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>
      <c r="A13" s="24" t="s">
        <v>397</v>
      </c>
      <c r="B13" s="21">
        <v>0.542113284666476</v>
      </c>
      <c r="C13" s="21"/>
      <c r="D13" s="21"/>
      <c r="E13" s="21"/>
      <c r="F13" s="21"/>
      <c r="G13" s="21">
        <v>1.31399951204427</v>
      </c>
      <c r="H13" s="21">
        <v>0.728650896597254</v>
      </c>
      <c r="I13" s="21"/>
      <c r="J13" s="21">
        <v>0.539568345323741</v>
      </c>
      <c r="K13" s="21">
        <v>0.736271523777932</v>
      </c>
      <c r="L13" s="21"/>
      <c r="M13" s="21"/>
      <c r="N13" s="21">
        <v>0.648875553130872</v>
      </c>
      <c r="O13" s="21"/>
      <c r="P13" s="21"/>
      <c r="Q13" s="21"/>
      <c r="R13" s="21"/>
      <c r="S13" s="21">
        <v>0.980000031079983</v>
      </c>
      <c r="T13" s="21">
        <v>1.11980045655095</v>
      </c>
      <c r="U13" s="21"/>
      <c r="V13" s="21">
        <v>1.09112709832134</v>
      </c>
      <c r="W13" s="21">
        <v>0.925751851357231</v>
      </c>
      <c r="X13" s="21"/>
      <c r="Y13" s="21"/>
      <c r="Z13" s="21">
        <v>0.553976047593069</v>
      </c>
      <c r="AA13" s="21"/>
      <c r="AB13" s="21"/>
      <c r="AC13" s="21"/>
      <c r="AD13" s="21"/>
      <c r="AE13" s="21">
        <v>1.31399951204427</v>
      </c>
      <c r="AF13" s="21">
        <v>0.831294661329391</v>
      </c>
      <c r="AG13" s="21"/>
      <c r="AH13" s="21">
        <v>0.79136690647482</v>
      </c>
      <c r="AI13" s="21">
        <v>0.86838777910368</v>
      </c>
      <c r="AJ13" s="21"/>
    </row>
    <row r="14" spans="1:36">
      <c r="A14" s="21" t="s">
        <v>470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>
      <c r="A15" s="24" t="s">
        <v>398</v>
      </c>
      <c r="B15" s="21">
        <v>0.679624083151327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>
        <v>0.387513072430156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>
        <v>0.651355619899974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2:36">
      <c r="B16" s="21">
        <v>0.980231231753765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>
        <v>0.894851420064575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>
        <v>0.888321443071748</v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>
      <c r="A17" s="21" t="s">
        <v>220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>
      <c r="A18" s="24" t="s">
        <v>386</v>
      </c>
      <c r="B18" s="21">
        <v>0.18449845202607</v>
      </c>
      <c r="C18" s="21">
        <v>0.41025641025641</v>
      </c>
      <c r="D18" s="21"/>
      <c r="E18" s="21">
        <v>0.421622296805587</v>
      </c>
      <c r="F18" s="21">
        <v>3.09057516317397</v>
      </c>
      <c r="G18" s="21"/>
      <c r="H18" s="21"/>
      <c r="I18" s="21"/>
      <c r="J18" s="21"/>
      <c r="K18" s="21"/>
      <c r="L18" s="21"/>
      <c r="M18" s="21"/>
      <c r="N18" s="21">
        <v>0.135897228087806</v>
      </c>
      <c r="O18" s="21">
        <v>1.53846438461823</v>
      </c>
      <c r="P18" s="21"/>
      <c r="Q18" s="21">
        <v>0.124879164087024</v>
      </c>
      <c r="R18" s="21">
        <v>0.149280544619987</v>
      </c>
      <c r="S18" s="21"/>
      <c r="T18" s="21"/>
      <c r="U18" s="21"/>
      <c r="V18" s="21"/>
      <c r="W18" s="21"/>
      <c r="X18" s="21"/>
      <c r="Y18" s="21"/>
      <c r="Z18" s="21">
        <v>0.0920735777575081</v>
      </c>
      <c r="AA18" s="21">
        <v>3.76922223076069</v>
      </c>
      <c r="AB18" s="21"/>
      <c r="AC18" s="21">
        <v>0.866170832111397</v>
      </c>
      <c r="AD18" s="21">
        <v>1.9904932180371</v>
      </c>
      <c r="AE18" s="21"/>
      <c r="AF18" s="21"/>
      <c r="AG18" s="21"/>
      <c r="AH18" s="21"/>
      <c r="AI18" s="21"/>
      <c r="AJ18" s="21"/>
    </row>
    <row r="19" s="21" customFormat="1" spans="1:30">
      <c r="A19" s="24" t="s">
        <v>381</v>
      </c>
      <c r="C19" s="21">
        <v>0.175458553283394</v>
      </c>
      <c r="D19" s="21">
        <v>0.616023724496858</v>
      </c>
      <c r="F19" s="21">
        <v>2.67072061943355</v>
      </c>
      <c r="O19" s="21">
        <v>0.170573434051677</v>
      </c>
      <c r="P19" s="21">
        <v>0.625470614290064</v>
      </c>
      <c r="R19" s="21">
        <v>0.186299823046917</v>
      </c>
      <c r="AA19" s="21">
        <v>0.167182053123509</v>
      </c>
      <c r="AB19" s="21">
        <v>0.764253384270409</v>
      </c>
      <c r="AD19" s="21">
        <v>2.2118670994359</v>
      </c>
    </row>
    <row r="20" spans="1:1">
      <c r="A20" s="21" t="s">
        <v>399</v>
      </c>
    </row>
    <row r="21" spans="1:1">
      <c r="A21" s="21" t="s">
        <v>481</v>
      </c>
    </row>
    <row r="22" spans="1:1">
      <c r="A22" s="21" t="s">
        <v>482</v>
      </c>
    </row>
    <row r="23" spans="1:30">
      <c r="A23" s="24" t="s">
        <v>400</v>
      </c>
      <c r="B23">
        <v>0.0798765298386228</v>
      </c>
      <c r="C23">
        <v>0.600753623188406</v>
      </c>
      <c r="D23">
        <v>0.419754649915993</v>
      </c>
      <c r="F23">
        <v>1.95045119588813</v>
      </c>
      <c r="N23">
        <v>0.0543160402902629</v>
      </c>
      <c r="O23">
        <v>0.20804347826087</v>
      </c>
      <c r="P23">
        <v>0.135803719932795</v>
      </c>
      <c r="R23">
        <v>0.224780242779406</v>
      </c>
      <c r="Z23">
        <v>0.188499584822556</v>
      </c>
      <c r="AA23">
        <v>0.993449275362318</v>
      </c>
      <c r="AB23">
        <v>1.2839509299832</v>
      </c>
      <c r="AD23">
        <v>1.1115091455995</v>
      </c>
    </row>
    <row r="24" ht="16.5" spans="1:36">
      <c r="A24" s="24" t="s">
        <v>801</v>
      </c>
      <c r="B24">
        <v>0.440204465330688</v>
      </c>
      <c r="C24">
        <v>0.396540040658508</v>
      </c>
      <c r="D24">
        <v>0.8399303915687</v>
      </c>
      <c r="F24">
        <v>0.919570012955636</v>
      </c>
      <c r="J24">
        <v>0.874690887137187</v>
      </c>
      <c r="L24">
        <v>0.737339331509146</v>
      </c>
      <c r="N24">
        <v>0.260601889440319</v>
      </c>
      <c r="O24">
        <v>0.276906909409799</v>
      </c>
      <c r="P24">
        <v>0.302009964727757</v>
      </c>
      <c r="R24">
        <v>0.269604383169837</v>
      </c>
      <c r="V24">
        <v>0.680332317703338</v>
      </c>
      <c r="X24">
        <v>0.490170515152608</v>
      </c>
      <c r="Z24">
        <v>0.644176914129221</v>
      </c>
      <c r="AA24">
        <v>0.363926263874444</v>
      </c>
      <c r="AB24">
        <v>0.916546468733646</v>
      </c>
      <c r="AD24">
        <v>1.02056684131281</v>
      </c>
      <c r="AH24">
        <v>0.816062418864844</v>
      </c>
      <c r="AJ24">
        <v>0.950466954208085</v>
      </c>
    </row>
    <row r="25" spans="1:1">
      <c r="A25" s="21" t="s">
        <v>489</v>
      </c>
    </row>
    <row r="26" spans="1:36">
      <c r="A26" s="21" t="s">
        <v>490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 spans="1:24">
      <c r="A27" s="21" t="s">
        <v>494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7">
      <c r="A28" s="24" t="s">
        <v>352</v>
      </c>
      <c r="B28">
        <v>0.257142495428839</v>
      </c>
      <c r="C28" s="27">
        <v>0.509256194196301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>
        <v>0.251429222513804</v>
      </c>
      <c r="O28" s="27">
        <v>0.245073978782324</v>
      </c>
      <c r="P28" s="27"/>
      <c r="Q28" s="27"/>
      <c r="R28" s="27"/>
      <c r="S28" s="27"/>
      <c r="T28" s="27"/>
      <c r="U28" s="27"/>
      <c r="V28" s="27"/>
      <c r="W28" s="27"/>
      <c r="X28" s="27"/>
      <c r="Z28">
        <v>0.708570632800589</v>
      </c>
      <c r="AA28">
        <v>0.785597366396442</v>
      </c>
    </row>
    <row r="29" spans="1:31">
      <c r="A29" s="24" t="s">
        <v>375</v>
      </c>
      <c r="B29" s="27"/>
      <c r="C29" s="27"/>
      <c r="D29" s="27"/>
      <c r="E29" s="27"/>
      <c r="F29" s="27"/>
      <c r="G29" s="27">
        <v>0.102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>
        <v>1.16198008398805</v>
      </c>
      <c r="T29" s="27"/>
      <c r="U29" s="27"/>
      <c r="V29" s="27"/>
      <c r="W29" s="27"/>
      <c r="X29" s="27"/>
      <c r="AE29">
        <v>0.241773784547411</v>
      </c>
    </row>
    <row r="30" spans="1:28">
      <c r="A30" s="24" t="s">
        <v>233</v>
      </c>
      <c r="B30" s="27">
        <v>0.485638517702163</v>
      </c>
      <c r="C30" s="27">
        <v>2.13787001287002</v>
      </c>
      <c r="D30" s="27">
        <v>1.74648027958064</v>
      </c>
      <c r="E30" s="27"/>
      <c r="F30" s="27"/>
      <c r="G30" s="27"/>
      <c r="H30" s="27"/>
      <c r="I30" s="27"/>
      <c r="J30" s="27"/>
      <c r="K30" s="27"/>
      <c r="L30" s="27"/>
      <c r="M30" s="27"/>
      <c r="N30" s="27">
        <v>0.573116131698583</v>
      </c>
      <c r="O30" s="27">
        <v>1.11229086229086</v>
      </c>
      <c r="P30" s="27">
        <v>1.22955566650025</v>
      </c>
      <c r="Q30" s="27"/>
      <c r="R30" s="27"/>
      <c r="S30" s="27"/>
      <c r="T30" s="27"/>
      <c r="U30" s="27"/>
      <c r="V30" s="27"/>
      <c r="W30" s="27"/>
      <c r="X30" s="27"/>
      <c r="Z30">
        <v>0.475995316159249</v>
      </c>
      <c r="AA30">
        <v>7.58204633204631</v>
      </c>
      <c r="AB30">
        <v>0.209286070893656</v>
      </c>
    </row>
    <row r="31" spans="1:24">
      <c r="A31" s="21" t="s">
        <v>495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A32" s="21" t="s">
        <v>496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A33" s="21" t="s">
        <v>497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6.5" spans="1:24">
      <c r="A34" s="21" t="s">
        <v>802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A35" s="21" t="s">
        <v>803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A36" s="21" t="s">
        <v>381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A37" s="21" t="s">
        <v>503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A38" s="21" t="s">
        <v>507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A39" s="21" t="s">
        <v>508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A40" s="21" t="s">
        <v>509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6.5" spans="1:24">
      <c r="A41" s="21" t="s">
        <v>804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A42" s="21" t="s">
        <v>514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34">
      <c r="A43" s="24" t="s">
        <v>401</v>
      </c>
      <c r="B43" s="27">
        <v>0.312499594531765</v>
      </c>
      <c r="C43" s="27"/>
      <c r="D43" s="27"/>
      <c r="E43" s="27"/>
      <c r="F43" s="27"/>
      <c r="G43" s="27"/>
      <c r="H43" s="27"/>
      <c r="I43" s="27"/>
      <c r="J43" s="27">
        <v>0.937963114085197</v>
      </c>
      <c r="K43" s="27"/>
      <c r="L43" s="27"/>
      <c r="M43" s="27"/>
      <c r="N43" s="27">
        <v>0.354166231163748</v>
      </c>
      <c r="O43" s="27"/>
      <c r="P43" s="27"/>
      <c r="Q43" s="27"/>
      <c r="R43" s="27"/>
      <c r="S43" s="27"/>
      <c r="T43" s="27"/>
      <c r="U43" s="27"/>
      <c r="V43" s="27">
        <v>3.52422610304118</v>
      </c>
      <c r="W43" s="27"/>
      <c r="X43" s="27"/>
      <c r="Z43">
        <v>0.416666366319826</v>
      </c>
      <c r="AH43">
        <v>4.22979707306458</v>
      </c>
    </row>
    <row r="44" spans="1:28">
      <c r="A44" s="24" t="s">
        <v>166</v>
      </c>
      <c r="B44" s="27">
        <v>0.436032523329945</v>
      </c>
      <c r="C44" s="27">
        <v>0.256944991526588</v>
      </c>
      <c r="D44" s="27">
        <v>1.1301402834013</v>
      </c>
      <c r="E44" s="27"/>
      <c r="F44" s="27"/>
      <c r="G44" s="27"/>
      <c r="H44" s="27"/>
      <c r="I44" s="27"/>
      <c r="J44" s="27"/>
      <c r="K44" s="27"/>
      <c r="L44" s="27"/>
      <c r="M44" s="27"/>
      <c r="N44" s="27">
        <v>0.598769287628199</v>
      </c>
      <c r="O44">
        <v>0.439487931113452</v>
      </c>
      <c r="P44" s="27">
        <v>4.12197642965182</v>
      </c>
      <c r="Q44" s="27"/>
      <c r="R44" s="27"/>
      <c r="S44" s="27"/>
      <c r="T44" s="27"/>
      <c r="U44" s="27"/>
      <c r="V44" s="27"/>
      <c r="W44" s="27"/>
      <c r="X44" s="27"/>
      <c r="Z44">
        <v>0.314349995380209</v>
      </c>
      <c r="AA44">
        <v>0.275524206476435</v>
      </c>
      <c r="AB44" s="27">
        <v>3.24807021745027</v>
      </c>
    </row>
    <row r="45" spans="1:31">
      <c r="A45" s="24" t="s">
        <v>309</v>
      </c>
      <c r="B45" s="27"/>
      <c r="C45" s="27"/>
      <c r="D45" s="27"/>
      <c r="E45" s="27"/>
      <c r="F45" s="27"/>
      <c r="G45" s="27">
        <v>15.5737879443849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>
        <v>0.377572269104381</v>
      </c>
      <c r="T45" s="27"/>
      <c r="U45" s="27"/>
      <c r="V45" s="27"/>
      <c r="W45" s="27"/>
      <c r="X45" s="27"/>
      <c r="AE45">
        <v>5.15133040447987</v>
      </c>
    </row>
    <row r="46" spans="1:24">
      <c r="A46" s="21" t="s">
        <v>518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A47" s="21" t="s">
        <v>519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A48" s="21" t="s">
        <v>521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A49" s="21" t="s">
        <v>522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A50" s="21" t="s">
        <v>523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7">
      <c r="A51" s="24" t="s">
        <v>403</v>
      </c>
      <c r="B51" s="27">
        <v>0.468608286890745</v>
      </c>
      <c r="C51" s="27">
        <v>0.665223329953813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>
        <v>0.427128793140641</v>
      </c>
      <c r="O51" s="27">
        <v>0.513431245540911</v>
      </c>
      <c r="P51" s="27"/>
      <c r="Q51" s="27"/>
      <c r="R51" s="27"/>
      <c r="S51" s="27"/>
      <c r="T51" s="27"/>
      <c r="U51" s="27"/>
      <c r="V51" s="27"/>
      <c r="W51" s="27"/>
      <c r="X51" s="27"/>
      <c r="Z51">
        <v>0.526349600684608</v>
      </c>
      <c r="AA51">
        <v>1.16467885171417</v>
      </c>
    </row>
    <row r="52" spans="1:24">
      <c r="A52" s="21" t="s">
        <v>527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A53" s="21" t="s">
        <v>528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A54" s="21" t="s">
        <v>529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6.5" spans="1:24">
      <c r="A55" s="21" t="s">
        <v>805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A56" s="21" t="s">
        <v>531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A57" s="21" t="s">
        <v>532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34">
      <c r="A58" s="24" t="s">
        <v>404</v>
      </c>
      <c r="B58" s="27">
        <v>0.693267001709054</v>
      </c>
      <c r="C58" s="27">
        <v>0.605850387328015</v>
      </c>
      <c r="D58" s="27"/>
      <c r="E58" s="27">
        <v>0.762592883519777</v>
      </c>
      <c r="F58" s="27"/>
      <c r="G58" s="27"/>
      <c r="H58" s="27"/>
      <c r="I58" s="27"/>
      <c r="J58" s="27">
        <v>0.424208748586929</v>
      </c>
      <c r="K58" s="27"/>
      <c r="L58" s="27"/>
      <c r="M58" s="27"/>
      <c r="N58" s="27">
        <v>0.465167436587306</v>
      </c>
      <c r="O58" s="27">
        <v>0.343076971588938</v>
      </c>
      <c r="P58" s="27"/>
      <c r="Q58" s="27">
        <v>0.402886499273184</v>
      </c>
      <c r="R58" s="27"/>
      <c r="S58" s="27"/>
      <c r="T58" s="27"/>
      <c r="U58" s="27"/>
      <c r="V58" s="27">
        <v>0.171210848006919</v>
      </c>
      <c r="W58" s="27"/>
      <c r="X58" s="27"/>
      <c r="Z58">
        <v>1.30674145895731</v>
      </c>
      <c r="AA58">
        <v>0.854013601151999</v>
      </c>
      <c r="AC58">
        <v>0.67625522540336</v>
      </c>
      <c r="AH58">
        <v>0.720837359274537</v>
      </c>
    </row>
    <row r="59" spans="1:24">
      <c r="A59" s="21" t="s">
        <v>533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A60" s="21" t="s">
        <v>534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6.5" spans="1:24">
      <c r="A61" s="21" t="s">
        <v>806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A62" s="21" t="s">
        <v>536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8">
      <c r="A63" s="24" t="s">
        <v>282</v>
      </c>
      <c r="B63" s="10">
        <v>0.20100486623634</v>
      </c>
      <c r="C63" s="27">
        <v>0.343727811728152</v>
      </c>
      <c r="D63" s="27">
        <v>1.00117382567694</v>
      </c>
      <c r="E63" s="27"/>
      <c r="F63" s="27"/>
      <c r="G63" s="27"/>
      <c r="H63" s="27"/>
      <c r="I63" s="27"/>
      <c r="J63" s="27"/>
      <c r="K63" s="27"/>
      <c r="L63" s="27"/>
      <c r="M63" s="27"/>
      <c r="N63" s="27">
        <v>0.264381617811505</v>
      </c>
      <c r="O63" s="27">
        <v>0.454635490311501</v>
      </c>
      <c r="P63" s="10">
        <v>2.46718759325946</v>
      </c>
      <c r="Q63" s="27"/>
      <c r="R63" s="27"/>
      <c r="S63" s="27"/>
      <c r="T63" s="27"/>
      <c r="U63" s="27"/>
      <c r="V63" s="27"/>
      <c r="W63" s="27"/>
      <c r="X63" s="27"/>
      <c r="Z63">
        <v>0.371916957792533</v>
      </c>
      <c r="AA63">
        <v>2.11157097516127</v>
      </c>
      <c r="AB63">
        <v>2.28687105823369</v>
      </c>
    </row>
    <row r="64" spans="1:24">
      <c r="A64" s="21" t="s">
        <v>537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A65" s="21" t="s">
        <v>538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31">
      <c r="A66" s="24" t="s">
        <v>60</v>
      </c>
      <c r="B66" s="27">
        <v>0.334345706786652</v>
      </c>
      <c r="C66" s="27"/>
      <c r="D66" s="27"/>
      <c r="E66" s="27"/>
      <c r="F66" s="27">
        <v>1.09931174775386</v>
      </c>
      <c r="G66" s="27">
        <v>2.65685635189173</v>
      </c>
      <c r="H66" s="27"/>
      <c r="I66" s="27"/>
      <c r="J66" s="27"/>
      <c r="K66" s="27"/>
      <c r="L66" s="27"/>
      <c r="M66" s="27"/>
      <c r="N66" s="27">
        <v>0.0759876109236345</v>
      </c>
      <c r="O66" s="27"/>
      <c r="P66" s="27"/>
      <c r="Q66" s="27"/>
      <c r="R66" s="27">
        <v>0.20547889472792</v>
      </c>
      <c r="S66" s="27">
        <v>0.627450015379883</v>
      </c>
      <c r="T66" s="27"/>
      <c r="U66" s="27"/>
      <c r="V66" s="27"/>
      <c r="W66" s="27"/>
      <c r="X66" s="27"/>
      <c r="Z66">
        <v>0.151975534308211</v>
      </c>
      <c r="AD66">
        <v>0.81164265129683</v>
      </c>
      <c r="AE66">
        <v>1.19607751461089</v>
      </c>
    </row>
    <row r="67" spans="1:24">
      <c r="A67" s="21" t="s">
        <v>539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A68" s="21" t="s">
        <v>540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A69" s="21" t="s">
        <v>541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A70" s="21" t="s">
        <v>542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A71" s="21" t="s">
        <v>543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A72" s="21" t="s">
        <v>544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A73" s="21" t="s">
        <v>545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A74" s="21" t="s">
        <v>546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A75" s="21" t="s">
        <v>547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A76" s="21" t="s">
        <v>548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A77" s="21" t="s">
        <v>549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A78" s="21" t="s">
        <v>550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A79" s="21" t="s">
        <v>551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A80" s="21" t="s">
        <v>552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A81" s="21" t="s">
        <v>553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A82" s="21" t="s">
        <v>554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A83" s="21" t="s">
        <v>555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A84" s="21" t="s">
        <v>556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A85" s="21" t="s">
        <v>557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A86" s="21" t="s">
        <v>558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A87" s="21" t="s">
        <v>559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A88" s="21" t="s">
        <v>560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A89" s="21" t="s">
        <v>561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A90" s="21" t="s">
        <v>562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A91" s="21" t="s">
        <v>563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A92" s="21" t="s">
        <v>564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A93" s="21" t="s">
        <v>565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A94" s="21" t="s">
        <v>566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A95" s="21" t="s">
        <v>567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A96" s="21" t="s">
        <v>568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A97" s="21" t="s">
        <v>569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A98" s="21" t="s">
        <v>570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A99" s="21" t="s">
        <v>571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A100" s="21" t="s">
        <v>572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A101" s="21" t="s">
        <v>573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A102" s="21" t="s">
        <v>574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A103" s="21" t="s">
        <v>575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A104" s="21" t="s">
        <v>576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A105" s="21" t="s">
        <v>577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A106" s="21" t="s">
        <v>578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A107" s="21" t="s">
        <v>807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A108" s="21" t="s">
        <v>580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A109" s="21" t="s">
        <v>581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A110" s="21" t="s">
        <v>582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A111" s="21" t="s">
        <v>583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A112" s="21" t="s">
        <v>584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A113" s="21" t="s">
        <v>585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A114" s="21" t="s">
        <v>586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A115" s="21" t="s">
        <v>587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A116" s="21" t="s">
        <v>588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A117" s="21" t="s">
        <v>589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A118" s="21" t="s">
        <v>590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A119" s="21" t="s">
        <v>591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A120" s="21" t="s">
        <v>592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A121" s="21" t="s">
        <v>593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A122" s="21" t="s">
        <v>594</v>
      </c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34">
      <c r="A123" s="24" t="s">
        <v>173</v>
      </c>
      <c r="B123" s="27">
        <v>0.411763961074198</v>
      </c>
      <c r="C123" s="27">
        <v>0.551020183257068</v>
      </c>
      <c r="D123" s="27">
        <v>0.680000660799709</v>
      </c>
      <c r="E123" s="27"/>
      <c r="F123" s="27"/>
      <c r="G123" s="27">
        <v>2.54545767769099</v>
      </c>
      <c r="H123" s="27"/>
      <c r="I123" s="27"/>
      <c r="J123" s="27">
        <v>0.216216185902109</v>
      </c>
      <c r="K123" s="27"/>
      <c r="L123" s="27" t="s">
        <v>713</v>
      </c>
      <c r="M123" s="27"/>
      <c r="N123" s="27">
        <v>0.477940236593631</v>
      </c>
      <c r="O123" s="27">
        <v>0.632653211161955</v>
      </c>
      <c r="P123" s="27">
        <v>0.599999056000415</v>
      </c>
      <c r="Q123" s="27"/>
      <c r="R123" s="27"/>
      <c r="S123" s="27">
        <v>0.818183071076396</v>
      </c>
      <c r="T123" s="27"/>
      <c r="U123" s="27"/>
      <c r="V123" s="27">
        <v>1.27027051278313</v>
      </c>
      <c r="W123" s="27"/>
      <c r="X123" s="27"/>
      <c r="Z123">
        <v>0.955882884947002</v>
      </c>
      <c r="AA123">
        <v>1.26530152436672</v>
      </c>
      <c r="AB123">
        <v>0.839999150400374</v>
      </c>
      <c r="AE123">
        <v>2.27273228430558</v>
      </c>
      <c r="AH123">
        <v>0.729729487216875</v>
      </c>
    </row>
    <row r="124" spans="1:28">
      <c r="A124" s="24"/>
      <c r="B124" s="27">
        <v>0.411763961074198</v>
      </c>
      <c r="C124" s="27">
        <v>0.551020183257068</v>
      </c>
      <c r="D124" s="27">
        <v>0.680000660799709</v>
      </c>
      <c r="E124" s="27"/>
      <c r="F124" s="27"/>
      <c r="G124" s="27"/>
      <c r="H124" s="27"/>
      <c r="I124" s="27"/>
      <c r="J124" s="27"/>
      <c r="K124" s="27"/>
      <c r="L124" s="27" t="s">
        <v>808</v>
      </c>
      <c r="M124" s="27"/>
      <c r="N124" s="27">
        <v>0.477940236593631</v>
      </c>
      <c r="O124" s="27">
        <v>0.632653211161955</v>
      </c>
      <c r="P124" s="27">
        <v>0.599999056000415</v>
      </c>
      <c r="Q124" s="27"/>
      <c r="R124" s="27"/>
      <c r="S124" s="27"/>
      <c r="T124" s="27"/>
      <c r="U124" s="27"/>
      <c r="V124" s="27"/>
      <c r="W124" s="27"/>
      <c r="X124" s="27"/>
      <c r="Z124">
        <v>0.955882884947002</v>
      </c>
      <c r="AA124">
        <v>1.26530152436672</v>
      </c>
      <c r="AB124">
        <v>0.839999150400374</v>
      </c>
    </row>
    <row r="125" spans="1:27">
      <c r="A125" s="24"/>
      <c r="B125" s="27">
        <v>0.411763961074198</v>
      </c>
      <c r="C125" s="27">
        <v>0.551020183257068</v>
      </c>
      <c r="D125" s="27"/>
      <c r="E125" s="27"/>
      <c r="F125" s="27"/>
      <c r="G125" s="27"/>
      <c r="H125" s="27"/>
      <c r="I125" s="27"/>
      <c r="J125" s="27"/>
      <c r="K125" s="27"/>
      <c r="L125" s="27" t="s">
        <v>809</v>
      </c>
      <c r="M125" s="27"/>
      <c r="N125" s="27">
        <v>0.477940236593631</v>
      </c>
      <c r="O125" s="27">
        <v>0.632653211161955</v>
      </c>
      <c r="P125" s="27"/>
      <c r="Q125" s="27"/>
      <c r="R125" s="27"/>
      <c r="S125" s="27"/>
      <c r="T125" s="27"/>
      <c r="U125" s="27"/>
      <c r="V125" s="27"/>
      <c r="W125" s="27"/>
      <c r="X125" s="27"/>
      <c r="Z125">
        <v>0.955882884947002</v>
      </c>
      <c r="AA125">
        <v>1.26530152436672</v>
      </c>
    </row>
    <row r="126" spans="1:24">
      <c r="A126" s="21" t="s">
        <v>595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A127" s="21" t="s">
        <v>596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A128" s="21" t="s">
        <v>597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A129" s="21" t="s">
        <v>598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A130" s="21" t="s">
        <v>599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A131" s="21" t="s">
        <v>600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A132" s="21" t="s">
        <v>601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A133" s="21" t="s">
        <v>602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A134" s="21" t="s">
        <v>603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A135" s="21" t="s">
        <v>604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A136" s="21" t="s">
        <v>605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A137" s="21" t="s">
        <v>606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A138" s="28" t="s">
        <v>607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A139" s="21" t="s">
        <v>608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A140" s="21" t="s">
        <v>609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A141" s="28" t="s">
        <v>610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A142" s="21" t="s">
        <v>611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A143" s="21" t="s">
        <v>612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A144" s="21" t="s">
        <v>616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A145" s="21" t="s">
        <v>617</v>
      </c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A146" s="21" t="s">
        <v>618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A147" s="21" t="s">
        <v>623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8">
      <c r="A148" s="24" t="s">
        <v>68</v>
      </c>
      <c r="B148" s="27">
        <v>0.387755102040816</v>
      </c>
      <c r="C148" s="27">
        <v>0.105263157894737</v>
      </c>
      <c r="D148" s="27">
        <v>0.697673272581159</v>
      </c>
      <c r="E148" s="27"/>
      <c r="F148" s="27"/>
      <c r="G148" s="27"/>
      <c r="H148" s="27"/>
      <c r="I148" s="27"/>
      <c r="J148" s="27"/>
      <c r="K148" s="27"/>
      <c r="L148" s="27"/>
      <c r="M148" s="27"/>
      <c r="N148" s="27">
        <v>0.36734693877551</v>
      </c>
      <c r="O148" s="27">
        <v>0.105263157894737</v>
      </c>
      <c r="P148" s="27">
        <v>1.18604342618004</v>
      </c>
      <c r="Q148" s="27"/>
      <c r="R148" s="27"/>
      <c r="S148" s="27"/>
      <c r="T148" s="27"/>
      <c r="U148" s="27"/>
      <c r="V148" s="27"/>
      <c r="W148" s="27"/>
      <c r="X148" s="27"/>
      <c r="Z148">
        <v>0.428571428571429</v>
      </c>
      <c r="AA148">
        <v>0.12280701754386</v>
      </c>
      <c r="AB148">
        <v>1.41860244727146</v>
      </c>
    </row>
    <row r="149" spans="1:24">
      <c r="A149" s="28" t="s">
        <v>629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A150" s="21" t="s">
        <v>630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A151" s="21" t="s">
        <v>631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A152" s="21" t="s">
        <v>637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6.5" spans="1:24">
      <c r="A153" s="21" t="s">
        <v>810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A154" s="21" t="s">
        <v>641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A155" s="21" t="s">
        <v>642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A156" s="21" t="s">
        <v>643</v>
      </c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6.5" spans="1:24">
      <c r="A157" s="21" t="s">
        <v>811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A158" s="25" t="s">
        <v>646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A159" s="21" t="s">
        <v>648</v>
      </c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A160" s="21" t="s">
        <v>651</v>
      </c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A161" s="25" t="s">
        <v>654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A162" s="21" t="s">
        <v>657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A163" s="21" t="s">
        <v>812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7">
      <c r="A164" s="24" t="s">
        <v>343</v>
      </c>
      <c r="B164" s="27">
        <v>0.709704669969693</v>
      </c>
      <c r="C164" s="27">
        <v>0.122222222222222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>
        <v>0.478088417106265</v>
      </c>
      <c r="O164" s="27">
        <v>0.0555555555555556</v>
      </c>
      <c r="P164" s="27"/>
      <c r="Q164" s="27"/>
      <c r="R164" s="27"/>
      <c r="S164" s="27"/>
      <c r="T164" s="27"/>
      <c r="U164" s="27"/>
      <c r="V164" s="27"/>
      <c r="W164" s="27"/>
      <c r="X164" s="27"/>
      <c r="Z164">
        <v>0.79430335841948</v>
      </c>
      <c r="AA164">
        <v>0.0444444444444444</v>
      </c>
    </row>
    <row r="165" spans="1:24">
      <c r="A165" s="21" t="s">
        <v>661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A166" s="21" t="s">
        <v>663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8">
      <c r="A167" s="24" t="s">
        <v>441</v>
      </c>
      <c r="B167" s="27">
        <v>0.628023574247425</v>
      </c>
      <c r="C167" s="27">
        <v>0.67019353669471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>
        <v>0.911038936263569</v>
      </c>
      <c r="P167" s="27">
        <v>1.61616876828722</v>
      </c>
      <c r="Q167" s="27"/>
      <c r="R167" s="27"/>
      <c r="S167" s="27"/>
      <c r="T167" s="27"/>
      <c r="U167" s="27"/>
      <c r="V167" s="27"/>
      <c r="W167" s="27"/>
      <c r="X167" s="27"/>
      <c r="AA167">
        <v>0.475821028634655</v>
      </c>
      <c r="AB167">
        <v>0.278975290773348</v>
      </c>
    </row>
    <row r="168" spans="1:24">
      <c r="A168" s="21" t="s">
        <v>667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21" spans="1:30">
      <c r="A169" s="24" t="s">
        <v>813</v>
      </c>
      <c r="B169" s="27">
        <v>0.160846243830066</v>
      </c>
      <c r="C169" s="27"/>
      <c r="D169" s="27"/>
      <c r="E169" s="27"/>
      <c r="F169" s="27">
        <v>1.78649387189401</v>
      </c>
      <c r="G169" s="27"/>
      <c r="H169" s="27"/>
      <c r="I169" s="27"/>
      <c r="J169" s="27"/>
      <c r="K169" s="27"/>
      <c r="L169" s="27"/>
      <c r="M169" s="27"/>
      <c r="N169" s="27">
        <v>0.342663128762589</v>
      </c>
      <c r="O169" s="27"/>
      <c r="P169" s="27"/>
      <c r="Q169" s="27"/>
      <c r="R169">
        <v>0.41012843917823</v>
      </c>
      <c r="S169" s="27"/>
      <c r="T169" s="27"/>
      <c r="U169" s="27"/>
      <c r="V169" s="27"/>
      <c r="W169" s="27"/>
      <c r="X169" s="27"/>
      <c r="Z169">
        <v>0.307694228080687</v>
      </c>
      <c r="AD169">
        <v>1.3217481240846</v>
      </c>
    </row>
    <row r="170" spans="1:34">
      <c r="A170" s="24" t="s">
        <v>672</v>
      </c>
      <c r="B170" s="27">
        <v>0.187502245535875</v>
      </c>
      <c r="C170" s="27">
        <v>0.551181258292572</v>
      </c>
      <c r="D170" s="27">
        <v>0.507692188875674</v>
      </c>
      <c r="E170" s="27"/>
      <c r="F170" s="27"/>
      <c r="G170" s="27"/>
      <c r="H170" s="27"/>
      <c r="I170" s="27"/>
      <c r="J170" s="27">
        <v>1.09629643429338</v>
      </c>
      <c r="K170" s="27"/>
      <c r="L170" s="27"/>
      <c r="M170" s="27"/>
      <c r="N170" s="27">
        <v>0.142856501275464</v>
      </c>
      <c r="O170" s="27">
        <v>0.385828861120463</v>
      </c>
      <c r="P170" s="27">
        <v>0.215381288518867</v>
      </c>
      <c r="Q170" s="27"/>
      <c r="R170" s="27"/>
      <c r="S170" s="27"/>
      <c r="T170" s="27"/>
      <c r="U170" s="27"/>
      <c r="V170" s="27">
        <v>0.577778605760274</v>
      </c>
      <c r="X170" s="27"/>
      <c r="Z170">
        <v>0.366071749362268</v>
      </c>
      <c r="AA170" s="27">
        <v>0.503938847852347</v>
      </c>
      <c r="AB170">
        <v>0.676920344140498</v>
      </c>
      <c r="AH170">
        <v>1.31111069711986</v>
      </c>
    </row>
    <row r="171" spans="1:34">
      <c r="A171" s="24" t="s">
        <v>86</v>
      </c>
      <c r="B171" s="27">
        <v>0.404546155474649</v>
      </c>
      <c r="C171" s="10">
        <v>0.0708658866335215</v>
      </c>
      <c r="D171" s="27">
        <v>0.645805412207516</v>
      </c>
      <c r="E171" s="27">
        <v>0.378288421052632</v>
      </c>
      <c r="F171" s="27"/>
      <c r="G171" s="27"/>
      <c r="H171" s="27"/>
      <c r="I171" s="27"/>
      <c r="J171" s="27">
        <v>1.96889139485434</v>
      </c>
      <c r="K171" s="27"/>
      <c r="L171" s="27"/>
      <c r="M171" s="27"/>
      <c r="N171" s="27">
        <v>0.609089174588157</v>
      </c>
      <c r="O171" s="27">
        <v>0.157480094202086</v>
      </c>
      <c r="P171" s="27">
        <v>1.53419238701996</v>
      </c>
      <c r="Q171" s="27">
        <v>0.981907368421053</v>
      </c>
      <c r="R171" s="27"/>
      <c r="S171" s="27"/>
      <c r="U171" s="27"/>
      <c r="V171" s="27">
        <v>1.97163714767306</v>
      </c>
      <c r="W171" s="27"/>
      <c r="X171" s="27"/>
      <c r="Z171">
        <v>0.427271705579325</v>
      </c>
      <c r="AA171">
        <v>0.110235754426626</v>
      </c>
      <c r="AB171">
        <v>1.31548356333287</v>
      </c>
      <c r="AC171">
        <v>0.917764210526316</v>
      </c>
      <c r="AH171">
        <v>0.409881533571444</v>
      </c>
    </row>
    <row r="172" spans="1:1">
      <c r="A172" s="25" t="s">
        <v>676</v>
      </c>
    </row>
    <row r="173" spans="1:34">
      <c r="A173" s="24" t="s">
        <v>365</v>
      </c>
      <c r="F173">
        <v>2.50633219836773</v>
      </c>
      <c r="J173">
        <v>2.25489922953032</v>
      </c>
      <c r="R173">
        <v>3.09704865623538</v>
      </c>
      <c r="V173">
        <v>2.39868998389414</v>
      </c>
      <c r="AD173">
        <v>0.953585538285595</v>
      </c>
      <c r="AH173">
        <v>1.3986902499069</v>
      </c>
    </row>
    <row r="174" spans="1:1">
      <c r="A174" s="25" t="s">
        <v>681</v>
      </c>
    </row>
    <row r="175" spans="1:30">
      <c r="A175" s="24" t="s">
        <v>93</v>
      </c>
      <c r="B175" s="27">
        <v>0.683334263472819</v>
      </c>
      <c r="C175" s="27">
        <v>0.471264367816092</v>
      </c>
      <c r="D175" s="27">
        <v>0.795453993027117</v>
      </c>
      <c r="E175" s="27"/>
      <c r="F175" s="27">
        <v>1.81176628415312</v>
      </c>
      <c r="G175" s="27"/>
      <c r="H175" s="27"/>
      <c r="I175" s="27"/>
      <c r="J175" s="27"/>
      <c r="K175" s="27"/>
      <c r="L175" s="27"/>
      <c r="M175" s="27"/>
      <c r="N175" s="27">
        <v>0.391667659653415</v>
      </c>
      <c r="O175" s="27">
        <v>0.482758620689655</v>
      </c>
      <c r="P175" s="27">
        <v>1.01704541251293</v>
      </c>
      <c r="Q175" s="27"/>
      <c r="R175" s="27">
        <v>0.341176671003571</v>
      </c>
      <c r="S175" s="27"/>
      <c r="T175" s="27"/>
      <c r="U175" s="27"/>
      <c r="V175" s="27"/>
      <c r="W175" s="27"/>
      <c r="X175" s="27"/>
      <c r="Z175">
        <v>0.591666754652834</v>
      </c>
      <c r="AA175">
        <v>0.252873563218391</v>
      </c>
      <c r="AB175">
        <v>1.10227141825991</v>
      </c>
      <c r="AD175">
        <v>1.17647083875446</v>
      </c>
    </row>
    <row r="176" spans="2:29">
      <c r="B176" s="27">
        <v>0.155000093999981</v>
      </c>
      <c r="C176" s="27">
        <v>0.379146873610189</v>
      </c>
      <c r="D176" s="27">
        <v>0.860557617053719</v>
      </c>
      <c r="E176" s="27">
        <v>0.752066589030374</v>
      </c>
      <c r="F176" s="27"/>
      <c r="G176" s="27"/>
      <c r="H176" s="27"/>
      <c r="I176" s="27"/>
      <c r="J176" s="27"/>
      <c r="K176" s="27"/>
      <c r="L176" s="27"/>
      <c r="M176" s="27"/>
      <c r="N176" s="27">
        <v>0.234999953000009</v>
      </c>
      <c r="O176" s="27">
        <v>0.137440620830567</v>
      </c>
      <c r="P176" s="27">
        <v>0.621513702179364</v>
      </c>
      <c r="Q176" s="27">
        <v>0.880166472575934</v>
      </c>
      <c r="R176" s="27"/>
      <c r="S176" s="27"/>
      <c r="T176" s="27"/>
      <c r="U176" s="27"/>
      <c r="V176" s="27"/>
      <c r="W176" s="27"/>
      <c r="X176" s="27"/>
      <c r="Z176">
        <v>0.224999530000094</v>
      </c>
      <c r="AA176">
        <v>0.17535563046659</v>
      </c>
      <c r="AB176">
        <v>0.772907744813661</v>
      </c>
      <c r="AC176">
        <v>0.809918354619678</v>
      </c>
    </row>
    <row r="177" ht="15.5" spans="1:26">
      <c r="A177" s="29" t="s">
        <v>137</v>
      </c>
      <c r="B177">
        <v>0.35</v>
      </c>
      <c r="N177">
        <v>0.189</v>
      </c>
      <c r="Z177">
        <v>0.366</v>
      </c>
    </row>
    <row r="178" ht="15.5" spans="1:34">
      <c r="A178" s="29" t="s">
        <v>152</v>
      </c>
      <c r="B178">
        <v>0.0320291292221878</v>
      </c>
      <c r="G178">
        <v>1.24372801028861</v>
      </c>
      <c r="J178">
        <v>0.96522514823727</v>
      </c>
      <c r="N178">
        <v>0.144345367214131</v>
      </c>
      <c r="S178">
        <v>0.152305285583513</v>
      </c>
      <c r="V178">
        <v>1.06556922361901</v>
      </c>
      <c r="Z178">
        <v>0.508442051440967</v>
      </c>
      <c r="AE178">
        <v>0.613300822212406</v>
      </c>
      <c r="AH178">
        <v>0.471623900870308</v>
      </c>
    </row>
    <row r="179" ht="15.5" spans="1:1">
      <c r="A179" s="30" t="s">
        <v>702</v>
      </c>
    </row>
    <row r="180" spans="1:27">
      <c r="A180" s="24" t="s">
        <v>420</v>
      </c>
      <c r="C180">
        <v>0.352517044000279</v>
      </c>
      <c r="O180">
        <v>0.146968145752379</v>
      </c>
      <c r="AA180">
        <v>0.229192358703492</v>
      </c>
    </row>
    <row r="181" spans="1:34">
      <c r="A181" s="24" t="s">
        <v>262</v>
      </c>
      <c r="F181">
        <v>6.59714567709121</v>
      </c>
      <c r="J181">
        <v>1.72340414622015</v>
      </c>
      <c r="R181">
        <v>21.5870957516552</v>
      </c>
      <c r="V181">
        <v>4.61169822737039</v>
      </c>
      <c r="AD181">
        <v>2.3535196351769</v>
      </c>
      <c r="AH181">
        <v>0.691489634449623</v>
      </c>
    </row>
    <row r="187" spans="1:34">
      <c r="A187" s="31" t="s">
        <v>814</v>
      </c>
      <c r="B187">
        <v>0.041070520024377</v>
      </c>
      <c r="C187">
        <v>0.174603174603175</v>
      </c>
      <c r="D187" s="10">
        <v>0.553845208048007</v>
      </c>
      <c r="F187">
        <v>3.40425952919604</v>
      </c>
      <c r="G187">
        <v>4.32876786676539</v>
      </c>
      <c r="J187">
        <v>0.730611934844111</v>
      </c>
      <c r="N187">
        <v>0.0119559760031757</v>
      </c>
      <c r="O187">
        <v>0.0317460317460318</v>
      </c>
      <c r="P187">
        <v>0.446154791951993</v>
      </c>
      <c r="R187">
        <v>0.276595014939352</v>
      </c>
      <c r="S187">
        <v>0.4520548476261</v>
      </c>
      <c r="V187">
        <v>0.159183950003901</v>
      </c>
      <c r="Z187">
        <v>0.234633813605282</v>
      </c>
      <c r="AA187">
        <v>0.0952380952380952</v>
      </c>
      <c r="AB187">
        <v>0.60000068307644</v>
      </c>
      <c r="AD187">
        <v>2.02127785875881</v>
      </c>
      <c r="AE187">
        <v>1.38355734228594</v>
      </c>
      <c r="AH187">
        <v>0.191835804532334</v>
      </c>
    </row>
    <row r="188" spans="1:34">
      <c r="A188" s="31" t="s">
        <v>814</v>
      </c>
      <c r="B188">
        <v>0.064038999150897</v>
      </c>
      <c r="C188">
        <v>0.110551876215515</v>
      </c>
      <c r="D188">
        <v>0.515151061416545</v>
      </c>
      <c r="G188">
        <v>3.79544713069109</v>
      </c>
      <c r="J188">
        <v>2.5037104429053</v>
      </c>
      <c r="N188">
        <v>0.0788176116868349</v>
      </c>
      <c r="O188">
        <v>0.0577887765460974</v>
      </c>
      <c r="P188">
        <v>0.0231729822604373</v>
      </c>
      <c r="S188">
        <v>0.0909088863638921</v>
      </c>
      <c r="V188">
        <v>2.13333696691207</v>
      </c>
      <c r="Z188">
        <v>0.192118238831317</v>
      </c>
      <c r="AA188">
        <v>0.163316835180854</v>
      </c>
      <c r="AB188">
        <v>0.301246897728932</v>
      </c>
      <c r="AE188">
        <v>2.39772637784203</v>
      </c>
      <c r="AH188">
        <v>0.340740243841084</v>
      </c>
    </row>
    <row r="189" spans="2:34">
      <c r="B189" s="32">
        <f>AVERAGE(B187:B188)</f>
        <v>0.052554759587637</v>
      </c>
      <c r="C189" s="32">
        <f>AVERAGE(C187:C188)</f>
        <v>0.142577525409345</v>
      </c>
      <c r="D189" s="32">
        <f>AVERAGE(D187:D188)</f>
        <v>0.534498134732276</v>
      </c>
      <c r="E189" s="32"/>
      <c r="F189" s="32">
        <f>AVERAGE(F187:F188)</f>
        <v>3.40425952919604</v>
      </c>
      <c r="G189" s="32">
        <f>AVERAGE(G187:G188)</f>
        <v>4.06210749872824</v>
      </c>
      <c r="H189" s="32"/>
      <c r="I189" s="32"/>
      <c r="J189" s="32">
        <f>AVERAGE(J187:J188)</f>
        <v>1.61716118887471</v>
      </c>
      <c r="K189" s="32"/>
      <c r="L189" s="32"/>
      <c r="M189" s="32"/>
      <c r="N189" s="32">
        <f t="shared" ref="N189:S189" si="0">AVERAGE(N187:N188)</f>
        <v>0.0453867938450053</v>
      </c>
      <c r="O189" s="32">
        <f t="shared" si="0"/>
        <v>0.0447674041460646</v>
      </c>
      <c r="P189" s="32">
        <f t="shared" si="0"/>
        <v>0.234663887106215</v>
      </c>
      <c r="Q189" s="32"/>
      <c r="R189" s="32">
        <f t="shared" si="0"/>
        <v>0.276595014939352</v>
      </c>
      <c r="S189" s="32">
        <f t="shared" si="0"/>
        <v>0.271481866994996</v>
      </c>
      <c r="T189" s="32"/>
      <c r="U189" s="32"/>
      <c r="V189" s="32">
        <f>AVERAGE(V187:V188)</f>
        <v>1.14626045845799</v>
      </c>
      <c r="W189" s="32"/>
      <c r="X189" s="32"/>
      <c r="Y189" s="32"/>
      <c r="Z189" s="32">
        <f>AVERAGE(Z187:Z188)</f>
        <v>0.213376026218299</v>
      </c>
      <c r="AA189" s="32">
        <f>AVERAGE(AA187:AA188)</f>
        <v>0.129277465209475</v>
      </c>
      <c r="AB189" s="32">
        <f>AVERAGE(AB187:AB188)</f>
        <v>0.450623790402686</v>
      </c>
      <c r="AC189" s="32"/>
      <c r="AD189" s="32">
        <f>AVERAGE(AD187:AD188)</f>
        <v>2.02127785875881</v>
      </c>
      <c r="AE189" s="32">
        <f>AVERAGE(AE187:AE188)</f>
        <v>1.89064186006398</v>
      </c>
      <c r="AF189" s="32"/>
      <c r="AG189" s="32"/>
      <c r="AH189" s="32">
        <f>AVERAGE(AH187:AH188)</f>
        <v>0.266288024186709</v>
      </c>
    </row>
    <row r="197" spans="1:36">
      <c r="A197" s="33" t="s">
        <v>795</v>
      </c>
      <c r="B197" s="23" t="s">
        <v>17</v>
      </c>
      <c r="C197" s="23" t="s">
        <v>18</v>
      </c>
      <c r="D197" s="23" t="s">
        <v>19</v>
      </c>
      <c r="E197" s="23" t="s">
        <v>20</v>
      </c>
      <c r="F197" s="23" t="s">
        <v>21</v>
      </c>
      <c r="G197" s="23" t="s">
        <v>796</v>
      </c>
      <c r="H197" s="23" t="s">
        <v>23</v>
      </c>
      <c r="I197" s="23" t="s">
        <v>24</v>
      </c>
      <c r="J197" s="23" t="s">
        <v>25</v>
      </c>
      <c r="K197" s="23" t="s">
        <v>26</v>
      </c>
      <c r="L197" s="23" t="s">
        <v>797</v>
      </c>
      <c r="N197" s="23" t="s">
        <v>17</v>
      </c>
      <c r="O197" s="23" t="s">
        <v>18</v>
      </c>
      <c r="P197" s="23" t="s">
        <v>19</v>
      </c>
      <c r="Q197" s="23" t="s">
        <v>20</v>
      </c>
      <c r="R197" s="23" t="s">
        <v>21</v>
      </c>
      <c r="S197" s="23" t="s">
        <v>796</v>
      </c>
      <c r="T197" s="23" t="s">
        <v>23</v>
      </c>
      <c r="U197" s="23" t="s">
        <v>24</v>
      </c>
      <c r="V197" s="23" t="s">
        <v>25</v>
      </c>
      <c r="W197" s="23" t="s">
        <v>26</v>
      </c>
      <c r="X197" s="23" t="s">
        <v>797</v>
      </c>
      <c r="Z197" s="23" t="s">
        <v>17</v>
      </c>
      <c r="AA197" s="23" t="s">
        <v>18</v>
      </c>
      <c r="AB197" s="23" t="s">
        <v>19</v>
      </c>
      <c r="AC197" s="23" t="s">
        <v>20</v>
      </c>
      <c r="AD197" s="23" t="s">
        <v>21</v>
      </c>
      <c r="AE197" s="23" t="s">
        <v>796</v>
      </c>
      <c r="AF197" s="23" t="s">
        <v>23</v>
      </c>
      <c r="AG197" s="23" t="s">
        <v>24</v>
      </c>
      <c r="AH197" s="23" t="s">
        <v>25</v>
      </c>
      <c r="AI197" s="23" t="s">
        <v>26</v>
      </c>
      <c r="AJ197" s="23" t="s">
        <v>797</v>
      </c>
    </row>
    <row r="198" spans="1:36">
      <c r="A198" s="33" t="s">
        <v>410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</row>
    <row r="199" spans="1:36">
      <c r="A199" s="33" t="s">
        <v>388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</row>
    <row r="200" ht="16.5" spans="1:36">
      <c r="A200" s="33" t="s">
        <v>798</v>
      </c>
      <c r="B200" s="21">
        <v>0.247059542601421</v>
      </c>
      <c r="C200" s="21">
        <v>0.103034601411145</v>
      </c>
      <c r="D200" s="21"/>
      <c r="E200" s="21"/>
      <c r="F200" s="21"/>
      <c r="G200" s="21">
        <v>1.26307878625417</v>
      </c>
      <c r="H200" s="21"/>
      <c r="I200" s="21"/>
      <c r="J200" s="21"/>
      <c r="K200" s="21"/>
      <c r="L200" s="21">
        <v>0.615948222213002</v>
      </c>
      <c r="M200" s="21"/>
      <c r="N200" s="21">
        <v>0.205882509261179</v>
      </c>
      <c r="O200" s="21"/>
      <c r="P200" s="21"/>
      <c r="Q200" s="21"/>
      <c r="R200" s="21"/>
      <c r="S200" s="21">
        <v>0.215669652046126</v>
      </c>
      <c r="T200" s="21"/>
      <c r="U200" s="21"/>
      <c r="V200" s="21"/>
      <c r="W200" s="21"/>
      <c r="X200" s="21">
        <v>0.370266495180406</v>
      </c>
      <c r="Y200" s="21"/>
      <c r="Z200" s="21">
        <v>0.276470760187296</v>
      </c>
      <c r="AA200" s="21">
        <v>0.161000430115399</v>
      </c>
      <c r="AB200" s="21"/>
      <c r="AC200" s="21"/>
      <c r="AD200" s="21"/>
      <c r="AE200" s="21">
        <v>1.30718932347887</v>
      </c>
      <c r="AF200" s="21"/>
      <c r="AG200" s="21"/>
      <c r="AH200" s="21"/>
      <c r="AI200" s="21"/>
      <c r="AJ200" s="21">
        <v>0.576625316350662</v>
      </c>
    </row>
    <row r="201" spans="1:36">
      <c r="A201" s="33" t="s">
        <v>396</v>
      </c>
      <c r="B201" s="21">
        <v>0.217514048539074</v>
      </c>
      <c r="C201" s="21">
        <v>1.07999945519922</v>
      </c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>
        <v>0.198367809646867</v>
      </c>
      <c r="O201" s="21">
        <v>3.38000308720445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>
        <v>0.453158330996989</v>
      </c>
      <c r="AA201" s="21">
        <v>5.79999455199215</v>
      </c>
      <c r="AB201" s="21"/>
      <c r="AC201" s="21"/>
      <c r="AD201" s="21"/>
      <c r="AE201" s="21"/>
      <c r="AF201" s="21"/>
      <c r="AG201" s="21"/>
      <c r="AH201" s="21"/>
      <c r="AI201" s="21"/>
      <c r="AJ201" s="21"/>
    </row>
    <row r="202" spans="1:36">
      <c r="A202" s="33" t="s">
        <v>397</v>
      </c>
      <c r="B202" s="21">
        <v>0.542113284666476</v>
      </c>
      <c r="C202" s="21"/>
      <c r="D202" s="21"/>
      <c r="E202" s="21"/>
      <c r="F202" s="21"/>
      <c r="G202" s="21">
        <v>1.31399951204427</v>
      </c>
      <c r="H202" s="21">
        <v>0.728650896597254</v>
      </c>
      <c r="I202" s="21"/>
      <c r="J202" s="21">
        <v>0.539568345323741</v>
      </c>
      <c r="K202" s="21">
        <v>0.736271523777932</v>
      </c>
      <c r="L202" s="21"/>
      <c r="M202" s="21"/>
      <c r="N202" s="21">
        <v>0.648875553130872</v>
      </c>
      <c r="O202" s="21"/>
      <c r="P202" s="21"/>
      <c r="Q202" s="21"/>
      <c r="R202" s="21"/>
      <c r="S202" s="21">
        <v>0.980000031079983</v>
      </c>
      <c r="T202" s="21">
        <v>1.11980045655095</v>
      </c>
      <c r="U202" s="21"/>
      <c r="V202" s="21">
        <v>1.09112709832134</v>
      </c>
      <c r="W202" s="21">
        <v>0.925751851357231</v>
      </c>
      <c r="X202" s="21"/>
      <c r="Y202" s="21"/>
      <c r="Z202" s="21">
        <v>0.553976047593069</v>
      </c>
      <c r="AA202" s="21"/>
      <c r="AB202" s="21"/>
      <c r="AC202" s="21"/>
      <c r="AD202" s="21"/>
      <c r="AE202" s="21">
        <v>1.31399951204427</v>
      </c>
      <c r="AF202" s="21">
        <v>0.831294661329391</v>
      </c>
      <c r="AG202" s="21"/>
      <c r="AH202" s="21">
        <v>0.79136690647482</v>
      </c>
      <c r="AI202" s="21">
        <v>0.86838777910368</v>
      </c>
      <c r="AJ202" s="21"/>
    </row>
    <row r="203" spans="1:36">
      <c r="A203" s="33" t="s">
        <v>398</v>
      </c>
      <c r="B203" s="21">
        <v>0.679624083151327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>
        <v>0.387513072430156</v>
      </c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>
        <v>0.651355619899974</v>
      </c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</row>
    <row r="204" spans="1:36">
      <c r="A204" s="33" t="s">
        <v>386</v>
      </c>
      <c r="B204" s="21">
        <v>0.18449845202607</v>
      </c>
      <c r="C204" s="21">
        <v>0.41025641025641</v>
      </c>
      <c r="D204" s="21"/>
      <c r="E204" s="21">
        <v>0.421622296805587</v>
      </c>
      <c r="F204" s="21">
        <v>3.09057516317397</v>
      </c>
      <c r="G204" s="21"/>
      <c r="H204" s="21"/>
      <c r="I204" s="21"/>
      <c r="J204" s="21"/>
      <c r="K204" s="21"/>
      <c r="L204" s="21"/>
      <c r="M204" s="21"/>
      <c r="N204" s="21">
        <v>0.135897228087806</v>
      </c>
      <c r="O204" s="21">
        <v>1.53846438461823</v>
      </c>
      <c r="P204" s="21"/>
      <c r="Q204" s="21">
        <v>0.124879164087024</v>
      </c>
      <c r="R204" s="21">
        <v>0.149280544619987</v>
      </c>
      <c r="S204" s="21"/>
      <c r="T204" s="21"/>
      <c r="U204" s="21"/>
      <c r="V204" s="21"/>
      <c r="W204" s="21"/>
      <c r="X204" s="21"/>
      <c r="Y204" s="21"/>
      <c r="Z204" s="21">
        <v>0.0920735777575081</v>
      </c>
      <c r="AA204" s="21">
        <v>3.76922223076069</v>
      </c>
      <c r="AB204" s="21"/>
      <c r="AC204" s="21">
        <v>0.866170832111397</v>
      </c>
      <c r="AD204" s="21">
        <v>1.9904932180371</v>
      </c>
      <c r="AE204" s="21"/>
      <c r="AF204" s="21"/>
      <c r="AG204" s="21"/>
      <c r="AH204" s="21"/>
      <c r="AI204" s="21"/>
      <c r="AJ204" s="21"/>
    </row>
    <row r="205" spans="1:36">
      <c r="A205" s="33" t="s">
        <v>381</v>
      </c>
      <c r="B205" s="21"/>
      <c r="C205" s="21">
        <v>0.175458553283394</v>
      </c>
      <c r="D205" s="21">
        <v>0.616023724496858</v>
      </c>
      <c r="E205" s="21"/>
      <c r="F205" s="21">
        <v>2.67072061943355</v>
      </c>
      <c r="G205" s="21"/>
      <c r="H205" s="21"/>
      <c r="I205" s="21"/>
      <c r="J205" s="21"/>
      <c r="K205" s="21"/>
      <c r="L205" s="21"/>
      <c r="M205" s="21"/>
      <c r="N205" s="21"/>
      <c r="O205" s="21">
        <v>0.170573434051677</v>
      </c>
      <c r="P205" s="21">
        <v>0.625470614290064</v>
      </c>
      <c r="Q205" s="21"/>
      <c r="R205" s="21">
        <v>0.186299823046917</v>
      </c>
      <c r="S205" s="21"/>
      <c r="T205" s="21"/>
      <c r="U205" s="21"/>
      <c r="V205" s="21"/>
      <c r="W205" s="21"/>
      <c r="X205" s="21"/>
      <c r="Y205" s="21"/>
      <c r="Z205" s="21"/>
      <c r="AA205" s="21">
        <v>0.167182053123509</v>
      </c>
      <c r="AB205" s="21">
        <v>0.764253384270409</v>
      </c>
      <c r="AC205" s="21"/>
      <c r="AD205" s="21">
        <v>2.2118670994359</v>
      </c>
      <c r="AE205" s="21"/>
      <c r="AF205" s="21"/>
      <c r="AG205" s="21"/>
      <c r="AH205" s="21"/>
      <c r="AI205" s="21"/>
      <c r="AJ205" s="21"/>
    </row>
    <row r="206" spans="1:30">
      <c r="A206" s="33" t="s">
        <v>400</v>
      </c>
      <c r="B206">
        <v>0.0798765298386228</v>
      </c>
      <c r="C206">
        <v>0.600753623188406</v>
      </c>
      <c r="D206">
        <v>0.419754649915993</v>
      </c>
      <c r="F206">
        <v>1.95045119588813</v>
      </c>
      <c r="N206">
        <v>0.0543160402902629</v>
      </c>
      <c r="O206">
        <v>0.20804347826087</v>
      </c>
      <c r="P206">
        <v>0.135803719932795</v>
      </c>
      <c r="R206">
        <v>0.224780242779406</v>
      </c>
      <c r="Z206">
        <v>0.188499584822556</v>
      </c>
      <c r="AA206">
        <v>0.993449275362318</v>
      </c>
      <c r="AB206">
        <v>1.2839509299832</v>
      </c>
      <c r="AD206">
        <v>1.1115091455995</v>
      </c>
    </row>
    <row r="207" ht="16.5" spans="1:36">
      <c r="A207" s="33" t="s">
        <v>801</v>
      </c>
      <c r="B207">
        <v>0.440204465330688</v>
      </c>
      <c r="C207">
        <v>0.396540040658508</v>
      </c>
      <c r="D207">
        <v>0.8399303915687</v>
      </c>
      <c r="F207">
        <v>0.919570012955636</v>
      </c>
      <c r="J207">
        <v>0.874690887137187</v>
      </c>
      <c r="L207">
        <v>0.737339331509146</v>
      </c>
      <c r="N207">
        <v>0.260601889440319</v>
      </c>
      <c r="O207">
        <v>0.276906909409799</v>
      </c>
      <c r="P207">
        <v>0.302009964727757</v>
      </c>
      <c r="R207">
        <v>0.269604383169837</v>
      </c>
      <c r="V207">
        <v>0.680332317703338</v>
      </c>
      <c r="X207">
        <v>0.490170515152608</v>
      </c>
      <c r="Z207">
        <v>0.644176914129221</v>
      </c>
      <c r="AA207">
        <v>0.363926263874444</v>
      </c>
      <c r="AB207">
        <v>0.916546468733646</v>
      </c>
      <c r="AD207">
        <v>1.02056684131281</v>
      </c>
      <c r="AH207">
        <v>0.816062418864844</v>
      </c>
      <c r="AJ207">
        <v>0.950466954208085</v>
      </c>
    </row>
    <row r="208" spans="1:27">
      <c r="A208" s="33" t="s">
        <v>352</v>
      </c>
      <c r="B208">
        <v>0.257142495428839</v>
      </c>
      <c r="C208" s="27">
        <v>0.509256194196301</v>
      </c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>
        <v>0.251429222513804</v>
      </c>
      <c r="O208" s="27">
        <v>0.245073978782324</v>
      </c>
      <c r="P208" s="27"/>
      <c r="Q208" s="27"/>
      <c r="R208" s="27"/>
      <c r="S208" s="27"/>
      <c r="T208" s="27"/>
      <c r="U208" s="27"/>
      <c r="V208" s="27"/>
      <c r="W208" s="27"/>
      <c r="X208" s="27"/>
      <c r="Z208">
        <v>0.708570632800589</v>
      </c>
      <c r="AA208">
        <v>0.785597366396442</v>
      </c>
    </row>
    <row r="209" spans="1:31">
      <c r="A209" s="33" t="s">
        <v>375</v>
      </c>
      <c r="B209" s="27"/>
      <c r="C209" s="27"/>
      <c r="D209" s="27"/>
      <c r="E209" s="27"/>
      <c r="F209" s="27"/>
      <c r="G209" s="27">
        <v>0.102</v>
      </c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>
        <v>1.16198008398805</v>
      </c>
      <c r="T209" s="27"/>
      <c r="U209" s="27"/>
      <c r="V209" s="27"/>
      <c r="W209" s="27"/>
      <c r="X209" s="27"/>
      <c r="AE209">
        <v>0.241773784547411</v>
      </c>
    </row>
    <row r="210" spans="1:28">
      <c r="A210" s="33" t="s">
        <v>233</v>
      </c>
      <c r="B210" s="27">
        <v>0.485638517702163</v>
      </c>
      <c r="C210" s="27">
        <v>2.13787001287002</v>
      </c>
      <c r="D210" s="27">
        <v>1.74648027958064</v>
      </c>
      <c r="E210" s="27"/>
      <c r="F210" s="27"/>
      <c r="G210" s="27"/>
      <c r="H210" s="27"/>
      <c r="I210" s="27"/>
      <c r="J210" s="27"/>
      <c r="K210" s="27"/>
      <c r="L210" s="27"/>
      <c r="M210" s="27"/>
      <c r="N210" s="27">
        <v>0.573116131698583</v>
      </c>
      <c r="O210" s="27">
        <v>1.11229086229086</v>
      </c>
      <c r="P210" s="27">
        <v>1.22955566650025</v>
      </c>
      <c r="Q210" s="27"/>
      <c r="R210" s="27"/>
      <c r="S210" s="27"/>
      <c r="T210" s="27"/>
      <c r="U210" s="27"/>
      <c r="V210" s="27"/>
      <c r="W210" s="27"/>
      <c r="X210" s="27"/>
      <c r="Z210">
        <v>0.475995316159249</v>
      </c>
      <c r="AA210">
        <v>7.58204633204631</v>
      </c>
      <c r="AB210">
        <v>0.209286070893656</v>
      </c>
    </row>
    <row r="211" spans="1:34">
      <c r="A211" s="33" t="s">
        <v>401</v>
      </c>
      <c r="B211" s="27">
        <v>0.312499594531765</v>
      </c>
      <c r="C211" s="27"/>
      <c r="D211" s="27"/>
      <c r="E211" s="27"/>
      <c r="F211" s="27"/>
      <c r="G211" s="27"/>
      <c r="H211" s="27"/>
      <c r="I211" s="27"/>
      <c r="J211" s="27">
        <v>0.937963114085197</v>
      </c>
      <c r="K211" s="27"/>
      <c r="L211" s="27"/>
      <c r="M211" s="27"/>
      <c r="N211" s="27">
        <v>0.354166231163748</v>
      </c>
      <c r="O211" s="27"/>
      <c r="P211" s="27"/>
      <c r="Q211" s="27"/>
      <c r="R211" s="27"/>
      <c r="S211" s="27"/>
      <c r="T211" s="27"/>
      <c r="U211" s="27"/>
      <c r="V211" s="27">
        <v>3.52422610304118</v>
      </c>
      <c r="W211" s="27"/>
      <c r="X211" s="27"/>
      <c r="Z211">
        <v>0.416666366319826</v>
      </c>
      <c r="AH211">
        <v>4.22979707306458</v>
      </c>
    </row>
    <row r="212" spans="1:28">
      <c r="A212" s="33" t="s">
        <v>166</v>
      </c>
      <c r="B212" s="27">
        <v>0.436032523329945</v>
      </c>
      <c r="C212" s="27">
        <v>0.256944991526588</v>
      </c>
      <c r="D212" s="27">
        <v>1.1301402834013</v>
      </c>
      <c r="E212" s="27"/>
      <c r="F212" s="27"/>
      <c r="G212" s="27"/>
      <c r="H212" s="27"/>
      <c r="I212" s="27"/>
      <c r="J212" s="27"/>
      <c r="K212" s="27"/>
      <c r="L212" s="27"/>
      <c r="M212" s="27"/>
      <c r="N212" s="27">
        <v>0.598769287628199</v>
      </c>
      <c r="O212">
        <v>0.439487931113452</v>
      </c>
      <c r="P212" s="27">
        <v>4.12197642965182</v>
      </c>
      <c r="Q212" s="27"/>
      <c r="R212" s="27"/>
      <c r="S212" s="27"/>
      <c r="T212" s="27"/>
      <c r="U212" s="27"/>
      <c r="V212" s="27"/>
      <c r="W212" s="27"/>
      <c r="X212" s="27"/>
      <c r="Z212">
        <v>0.314349995380209</v>
      </c>
      <c r="AA212">
        <v>0.275524206476435</v>
      </c>
      <c r="AB212" s="27">
        <v>3.24807021745027</v>
      </c>
    </row>
    <row r="213" spans="1:31">
      <c r="A213" s="33" t="s">
        <v>309</v>
      </c>
      <c r="B213" s="27"/>
      <c r="C213" s="27"/>
      <c r="D213" s="27"/>
      <c r="E213" s="27"/>
      <c r="F213" s="27"/>
      <c r="G213" s="27">
        <v>15.5737879443849</v>
      </c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>
        <v>0.377572269104381</v>
      </c>
      <c r="T213" s="27"/>
      <c r="U213" s="27"/>
      <c r="V213" s="27"/>
      <c r="W213" s="27"/>
      <c r="X213" s="27"/>
      <c r="AE213">
        <v>5.15133040447987</v>
      </c>
    </row>
    <row r="214" spans="1:27">
      <c r="A214" s="33" t="s">
        <v>403</v>
      </c>
      <c r="B214" s="27">
        <v>0.468608286890745</v>
      </c>
      <c r="C214" s="27">
        <v>0.665223329953813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>
        <v>0.427128793140641</v>
      </c>
      <c r="O214" s="27">
        <v>0.513431245540911</v>
      </c>
      <c r="P214" s="27"/>
      <c r="Q214" s="27"/>
      <c r="R214" s="27"/>
      <c r="S214" s="27"/>
      <c r="T214" s="27"/>
      <c r="U214" s="27"/>
      <c r="V214" s="27"/>
      <c r="W214" s="27"/>
      <c r="X214" s="27"/>
      <c r="Z214">
        <v>0.526349600684608</v>
      </c>
      <c r="AA214">
        <v>1.16467885171417</v>
      </c>
    </row>
    <row r="215" spans="1:34">
      <c r="A215" s="33" t="s">
        <v>404</v>
      </c>
      <c r="B215" s="27">
        <v>0.693267001709054</v>
      </c>
      <c r="C215" s="27">
        <v>0.605850387328015</v>
      </c>
      <c r="D215" s="27"/>
      <c r="E215" s="27">
        <v>0.762592883519777</v>
      </c>
      <c r="F215" s="27"/>
      <c r="G215" s="27"/>
      <c r="H215" s="27"/>
      <c r="I215" s="27"/>
      <c r="J215" s="27">
        <v>0.424208748586929</v>
      </c>
      <c r="K215" s="27"/>
      <c r="L215" s="27"/>
      <c r="M215" s="27"/>
      <c r="N215" s="27">
        <v>0.465167436587306</v>
      </c>
      <c r="O215" s="27">
        <v>0.343076971588938</v>
      </c>
      <c r="P215" s="27"/>
      <c r="Q215" s="27">
        <v>0.402886499273184</v>
      </c>
      <c r="R215" s="27"/>
      <c r="S215" s="27"/>
      <c r="T215" s="27"/>
      <c r="U215" s="27"/>
      <c r="V215" s="27">
        <v>0.171210848006919</v>
      </c>
      <c r="W215" s="27"/>
      <c r="X215" s="27"/>
      <c r="Z215">
        <v>1.30674145895731</v>
      </c>
      <c r="AA215">
        <v>0.854013601151999</v>
      </c>
      <c r="AC215">
        <v>0.67625522540336</v>
      </c>
      <c r="AH215">
        <v>0.720837359274537</v>
      </c>
    </row>
    <row r="216" spans="1:28">
      <c r="A216" s="33" t="s">
        <v>282</v>
      </c>
      <c r="B216" s="10">
        <v>0.20100486623634</v>
      </c>
      <c r="C216" s="27">
        <v>0.343727811728152</v>
      </c>
      <c r="D216" s="27">
        <v>1.00117382567694</v>
      </c>
      <c r="E216" s="27"/>
      <c r="F216" s="27"/>
      <c r="G216" s="27"/>
      <c r="H216" s="27"/>
      <c r="I216" s="27"/>
      <c r="J216" s="27"/>
      <c r="K216" s="27"/>
      <c r="L216" s="27"/>
      <c r="M216" s="27"/>
      <c r="N216" s="27">
        <v>0.264381617811505</v>
      </c>
      <c r="O216" s="27">
        <v>0.454635490311501</v>
      </c>
      <c r="P216" s="10">
        <v>2.46718759325946</v>
      </c>
      <c r="Q216" s="27"/>
      <c r="R216" s="27"/>
      <c r="S216" s="27"/>
      <c r="T216" s="27"/>
      <c r="U216" s="27"/>
      <c r="V216" s="27"/>
      <c r="W216" s="27"/>
      <c r="X216" s="27"/>
      <c r="Z216">
        <v>0.371916957792533</v>
      </c>
      <c r="AA216">
        <v>2.11157097516127</v>
      </c>
      <c r="AB216">
        <v>2.28687105823369</v>
      </c>
    </row>
    <row r="217" spans="1:31">
      <c r="A217" s="33" t="s">
        <v>60</v>
      </c>
      <c r="B217" s="27">
        <v>0.334345706786652</v>
      </c>
      <c r="C217" s="27"/>
      <c r="D217" s="27"/>
      <c r="E217" s="27"/>
      <c r="F217" s="27">
        <v>1.09931174775386</v>
      </c>
      <c r="G217" s="27">
        <v>2.65685635189173</v>
      </c>
      <c r="H217" s="27"/>
      <c r="I217" s="27"/>
      <c r="J217" s="27"/>
      <c r="K217" s="27"/>
      <c r="L217" s="27"/>
      <c r="M217" s="27"/>
      <c r="N217" s="27">
        <v>0.0759876109236345</v>
      </c>
      <c r="O217" s="27"/>
      <c r="P217" s="27"/>
      <c r="Q217" s="27"/>
      <c r="R217" s="27">
        <v>0.20547889472792</v>
      </c>
      <c r="S217" s="27">
        <v>0.627450015379883</v>
      </c>
      <c r="T217" s="27"/>
      <c r="U217" s="27"/>
      <c r="V217" s="27"/>
      <c r="W217" s="27"/>
      <c r="X217" s="27"/>
      <c r="Z217">
        <v>0.151975534308211</v>
      </c>
      <c r="AD217">
        <v>0.81164265129683</v>
      </c>
      <c r="AE217">
        <v>1.19607751461089</v>
      </c>
    </row>
    <row r="218" spans="1:34">
      <c r="A218" s="33" t="s">
        <v>173</v>
      </c>
      <c r="B218" s="27">
        <v>0.411763961074198</v>
      </c>
      <c r="C218" s="27">
        <v>0.551020183257068</v>
      </c>
      <c r="D218" s="27">
        <v>0.680000660799709</v>
      </c>
      <c r="E218" s="27"/>
      <c r="F218" s="27"/>
      <c r="G218" s="27">
        <v>2.54545767769099</v>
      </c>
      <c r="H218" s="27"/>
      <c r="I218" s="27"/>
      <c r="J218" s="27">
        <v>0.216216185902109</v>
      </c>
      <c r="K218" s="27"/>
      <c r="L218" s="27" t="s">
        <v>713</v>
      </c>
      <c r="M218" s="27"/>
      <c r="N218" s="27">
        <v>0.477940236593631</v>
      </c>
      <c r="O218" s="27">
        <v>0.632653211161955</v>
      </c>
      <c r="P218" s="27">
        <v>0.599999056000415</v>
      </c>
      <c r="Q218" s="27"/>
      <c r="R218" s="27"/>
      <c r="S218" s="27">
        <v>0.818183071076396</v>
      </c>
      <c r="T218" s="27"/>
      <c r="U218" s="27"/>
      <c r="V218" s="27">
        <v>1.27027051278313</v>
      </c>
      <c r="W218" s="27"/>
      <c r="X218" s="27"/>
      <c r="Z218">
        <v>0.955882884947002</v>
      </c>
      <c r="AA218">
        <v>1.26530152436672</v>
      </c>
      <c r="AB218">
        <v>0.839999150400374</v>
      </c>
      <c r="AE218">
        <v>2.27273228430558</v>
      </c>
      <c r="AH218">
        <v>0.729729487216875</v>
      </c>
    </row>
    <row r="219" spans="1:28">
      <c r="A219" s="33"/>
      <c r="B219" s="27">
        <v>0.411763961074198</v>
      </c>
      <c r="C219" s="27">
        <v>0.551020183257068</v>
      </c>
      <c r="D219" s="27">
        <v>0.680000660799709</v>
      </c>
      <c r="E219" s="27"/>
      <c r="F219" s="27"/>
      <c r="G219" s="27"/>
      <c r="H219" s="27"/>
      <c r="I219" s="27"/>
      <c r="J219" s="27"/>
      <c r="K219" s="27"/>
      <c r="L219" s="27" t="s">
        <v>808</v>
      </c>
      <c r="M219" s="27"/>
      <c r="N219" s="27">
        <v>0.477940236593631</v>
      </c>
      <c r="O219" s="27">
        <v>0.632653211161955</v>
      </c>
      <c r="P219" s="27">
        <v>0.599999056000415</v>
      </c>
      <c r="Q219" s="27"/>
      <c r="R219" s="27"/>
      <c r="S219" s="27"/>
      <c r="T219" s="27"/>
      <c r="U219" s="27"/>
      <c r="V219" s="27"/>
      <c r="W219" s="27"/>
      <c r="X219" s="27"/>
      <c r="Z219">
        <v>0.955882884947002</v>
      </c>
      <c r="AA219">
        <v>1.26530152436672</v>
      </c>
      <c r="AB219">
        <v>0.839999150400374</v>
      </c>
    </row>
    <row r="220" spans="1:27">
      <c r="A220" s="33"/>
      <c r="B220" s="27">
        <v>0.411763961074198</v>
      </c>
      <c r="C220" s="27">
        <v>0.551020183257068</v>
      </c>
      <c r="D220" s="27"/>
      <c r="E220" s="27"/>
      <c r="F220" s="27"/>
      <c r="G220" s="27"/>
      <c r="H220" s="27"/>
      <c r="I220" s="27"/>
      <c r="J220" s="27"/>
      <c r="K220" s="27"/>
      <c r="L220" s="27" t="s">
        <v>809</v>
      </c>
      <c r="M220" s="27"/>
      <c r="N220" s="27">
        <v>0.477940236593631</v>
      </c>
      <c r="O220" s="27">
        <v>0.632653211161955</v>
      </c>
      <c r="P220" s="27"/>
      <c r="Q220" s="27"/>
      <c r="R220" s="27"/>
      <c r="S220" s="27"/>
      <c r="T220" s="27"/>
      <c r="U220" s="27"/>
      <c r="V220" s="27"/>
      <c r="W220" s="27"/>
      <c r="X220" s="27"/>
      <c r="Z220">
        <v>0.955882884947002</v>
      </c>
      <c r="AA220">
        <v>1.26530152436672</v>
      </c>
    </row>
    <row r="221" spans="1:28">
      <c r="A221" s="33" t="s">
        <v>68</v>
      </c>
      <c r="B221" s="27">
        <v>0.387755102040816</v>
      </c>
      <c r="C221" s="27">
        <v>0.105263157894737</v>
      </c>
      <c r="D221" s="27">
        <v>0.697673272581159</v>
      </c>
      <c r="E221" s="27"/>
      <c r="F221" s="27"/>
      <c r="G221" s="27"/>
      <c r="H221" s="27"/>
      <c r="I221" s="27"/>
      <c r="J221" s="27"/>
      <c r="K221" s="27"/>
      <c r="L221" s="27"/>
      <c r="M221" s="27"/>
      <c r="N221" s="27">
        <v>0.36734693877551</v>
      </c>
      <c r="O221" s="27">
        <v>0.105263157894737</v>
      </c>
      <c r="P221" s="27">
        <v>1.18604342618004</v>
      </c>
      <c r="Q221" s="27"/>
      <c r="R221" s="27"/>
      <c r="S221" s="27"/>
      <c r="T221" s="27"/>
      <c r="U221" s="27"/>
      <c r="V221" s="27"/>
      <c r="W221" s="27"/>
      <c r="X221" s="27"/>
      <c r="Z221">
        <v>0.428571428571429</v>
      </c>
      <c r="AA221">
        <v>0.12280701754386</v>
      </c>
      <c r="AB221">
        <v>1.41860244727146</v>
      </c>
    </row>
    <row r="222" spans="1:27">
      <c r="A222" s="33" t="s">
        <v>343</v>
      </c>
      <c r="B222" s="27">
        <v>0.709704669969693</v>
      </c>
      <c r="C222" s="27">
        <v>0.122222222222222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>
        <v>0.478088417106265</v>
      </c>
      <c r="O222" s="27">
        <v>0.0555555555555556</v>
      </c>
      <c r="P222" s="27"/>
      <c r="Q222" s="27"/>
      <c r="R222" s="27"/>
      <c r="S222" s="27"/>
      <c r="T222" s="27"/>
      <c r="U222" s="27"/>
      <c r="V222" s="27"/>
      <c r="W222" s="27"/>
      <c r="X222" s="27"/>
      <c r="Z222">
        <v>0.79430335841948</v>
      </c>
      <c r="AA222">
        <v>0.0444444444444444</v>
      </c>
    </row>
    <row r="223" spans="1:28">
      <c r="A223" s="33" t="s">
        <v>441</v>
      </c>
      <c r="B223" s="27">
        <v>0.628023574247425</v>
      </c>
      <c r="C223" s="27">
        <v>0.67019353669471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>
        <v>0.911038936263569</v>
      </c>
      <c r="P223" s="27">
        <v>1.61616876828722</v>
      </c>
      <c r="Q223" s="27"/>
      <c r="R223" s="27"/>
      <c r="S223" s="27"/>
      <c r="T223" s="27"/>
      <c r="U223" s="27"/>
      <c r="V223" s="27"/>
      <c r="W223" s="27"/>
      <c r="X223" s="27"/>
      <c r="AA223">
        <v>0.475821028634655</v>
      </c>
      <c r="AB223">
        <v>0.278975290773348</v>
      </c>
    </row>
    <row r="224" ht="21" spans="1:30">
      <c r="A224" s="33" t="s">
        <v>813</v>
      </c>
      <c r="B224" s="27">
        <v>0.160846243830066</v>
      </c>
      <c r="C224" s="27"/>
      <c r="D224" s="27"/>
      <c r="E224" s="27"/>
      <c r="F224" s="27">
        <v>1.78649387189401</v>
      </c>
      <c r="G224" s="27"/>
      <c r="H224" s="27"/>
      <c r="I224" s="27"/>
      <c r="J224" s="27"/>
      <c r="K224" s="27"/>
      <c r="L224" s="27"/>
      <c r="M224" s="27"/>
      <c r="N224" s="27">
        <v>0.342663128762589</v>
      </c>
      <c r="O224" s="27"/>
      <c r="P224" s="27"/>
      <c r="Q224" s="27"/>
      <c r="R224">
        <v>0.41012843917823</v>
      </c>
      <c r="S224" s="27"/>
      <c r="T224" s="27"/>
      <c r="U224" s="27"/>
      <c r="V224" s="27"/>
      <c r="W224" s="27"/>
      <c r="X224" s="27"/>
      <c r="Z224">
        <v>0.307694228080687</v>
      </c>
      <c r="AD224">
        <v>1.3217481240846</v>
      </c>
    </row>
    <row r="225" spans="1:34">
      <c r="A225" s="33" t="s">
        <v>672</v>
      </c>
      <c r="B225" s="27">
        <v>0.187502245535875</v>
      </c>
      <c r="C225" s="27">
        <v>0.551181258292572</v>
      </c>
      <c r="D225" s="27">
        <v>0.507692188875674</v>
      </c>
      <c r="E225" s="27"/>
      <c r="F225" s="27"/>
      <c r="G225" s="27"/>
      <c r="H225" s="27"/>
      <c r="I225" s="27"/>
      <c r="J225" s="27">
        <v>1.09629643429338</v>
      </c>
      <c r="K225" s="27"/>
      <c r="L225" s="27"/>
      <c r="M225" s="27"/>
      <c r="N225" s="27">
        <v>0.142856501275464</v>
      </c>
      <c r="O225" s="27">
        <v>0.385828861120463</v>
      </c>
      <c r="P225" s="27">
        <v>0.215381288518867</v>
      </c>
      <c r="Q225" s="27"/>
      <c r="R225" s="27"/>
      <c r="S225" s="27"/>
      <c r="T225" s="27"/>
      <c r="U225" s="27"/>
      <c r="V225" s="27">
        <v>0.577778605760274</v>
      </c>
      <c r="X225" s="27"/>
      <c r="Z225">
        <v>0.366071749362268</v>
      </c>
      <c r="AA225" s="27">
        <v>0.503938847852347</v>
      </c>
      <c r="AB225">
        <v>0.676920344140498</v>
      </c>
      <c r="AH225">
        <v>1.31111069711986</v>
      </c>
    </row>
    <row r="226" spans="1:34">
      <c r="A226" s="33" t="s">
        <v>86</v>
      </c>
      <c r="B226" s="27">
        <v>0.404546155474649</v>
      </c>
      <c r="C226" s="10">
        <v>0.0708658866335215</v>
      </c>
      <c r="D226" s="27">
        <v>0.645805412207516</v>
      </c>
      <c r="E226" s="27">
        <v>0.378288421052632</v>
      </c>
      <c r="F226" s="27"/>
      <c r="G226" s="27"/>
      <c r="H226" s="27"/>
      <c r="I226" s="27"/>
      <c r="J226" s="27">
        <v>1.96889139485434</v>
      </c>
      <c r="K226" s="27"/>
      <c r="L226" s="27"/>
      <c r="M226" s="27"/>
      <c r="N226" s="27">
        <v>0.609089174588157</v>
      </c>
      <c r="O226" s="27">
        <v>0.157480094202086</v>
      </c>
      <c r="P226" s="27">
        <v>1.53419238701996</v>
      </c>
      <c r="Q226" s="27">
        <v>0.981907368421053</v>
      </c>
      <c r="R226" s="27"/>
      <c r="S226" s="27"/>
      <c r="U226" s="27"/>
      <c r="V226" s="27">
        <v>1.97163714767306</v>
      </c>
      <c r="W226" s="27"/>
      <c r="X226" s="27"/>
      <c r="Z226">
        <v>0.427271705579325</v>
      </c>
      <c r="AA226">
        <v>0.110235754426626</v>
      </c>
      <c r="AB226">
        <v>1.31548356333287</v>
      </c>
      <c r="AC226">
        <v>0.917764210526316</v>
      </c>
      <c r="AH226">
        <v>0.409881533571444</v>
      </c>
    </row>
    <row r="227" spans="1:34">
      <c r="A227" s="33" t="s">
        <v>365</v>
      </c>
      <c r="F227">
        <v>2.50633219836773</v>
      </c>
      <c r="J227">
        <v>2.25489922953032</v>
      </c>
      <c r="R227">
        <v>3.09704865623538</v>
      </c>
      <c r="V227">
        <v>2.39868998389414</v>
      </c>
      <c r="AD227">
        <v>0.953585538285595</v>
      </c>
      <c r="AH227">
        <v>1.3986902499069</v>
      </c>
    </row>
    <row r="228" spans="1:30">
      <c r="A228" s="33" t="s">
        <v>93</v>
      </c>
      <c r="B228" s="27">
        <v>0.683334263472819</v>
      </c>
      <c r="C228" s="27">
        <v>0.471264367816092</v>
      </c>
      <c r="D228" s="27">
        <v>0.795453993027117</v>
      </c>
      <c r="E228" s="27"/>
      <c r="F228" s="27">
        <v>1.81176628415312</v>
      </c>
      <c r="G228" s="27"/>
      <c r="H228" s="27"/>
      <c r="I228" s="27"/>
      <c r="J228" s="27"/>
      <c r="K228" s="27"/>
      <c r="L228" s="27"/>
      <c r="M228" s="27"/>
      <c r="N228" s="27">
        <v>0.391667659653415</v>
      </c>
      <c r="O228" s="27">
        <v>0.482758620689655</v>
      </c>
      <c r="P228" s="27">
        <v>1.01704541251293</v>
      </c>
      <c r="Q228" s="27"/>
      <c r="R228" s="27">
        <v>0.341176671003571</v>
      </c>
      <c r="S228" s="27"/>
      <c r="T228" s="27"/>
      <c r="U228" s="27"/>
      <c r="V228" s="27"/>
      <c r="W228" s="27"/>
      <c r="X228" s="27"/>
      <c r="Z228">
        <v>0.591666754652834</v>
      </c>
      <c r="AA228">
        <v>0.252873563218391</v>
      </c>
      <c r="AB228">
        <v>1.10227141825991</v>
      </c>
      <c r="AD228">
        <v>1.17647083875446</v>
      </c>
    </row>
    <row r="229" spans="1:26">
      <c r="A229" s="33" t="s">
        <v>137</v>
      </c>
      <c r="B229">
        <v>0.35</v>
      </c>
      <c r="N229">
        <v>0.189</v>
      </c>
      <c r="Z229">
        <v>0.366</v>
      </c>
    </row>
    <row r="230" spans="1:34">
      <c r="A230" s="33" t="s">
        <v>152</v>
      </c>
      <c r="B230">
        <v>0.0320291292221878</v>
      </c>
      <c r="G230">
        <v>1.24372801028861</v>
      </c>
      <c r="J230">
        <v>0.96522514823727</v>
      </c>
      <c r="N230">
        <v>0.144345367214131</v>
      </c>
      <c r="S230">
        <v>0.152305285583513</v>
      </c>
      <c r="V230">
        <v>1.06556922361901</v>
      </c>
      <c r="Z230">
        <v>0.508442051440967</v>
      </c>
      <c r="AE230">
        <v>0.613300822212406</v>
      </c>
      <c r="AH230">
        <v>0.471623900870308</v>
      </c>
    </row>
    <row r="231" spans="1:27">
      <c r="A231" s="33" t="s">
        <v>420</v>
      </c>
      <c r="C231">
        <v>0.352517044000279</v>
      </c>
      <c r="O231">
        <v>0.146968145752379</v>
      </c>
      <c r="AA231">
        <v>0.229192358703492</v>
      </c>
    </row>
    <row r="232" spans="1:34">
      <c r="A232" s="24" t="s">
        <v>262</v>
      </c>
      <c r="F232">
        <v>6.59714567709121</v>
      </c>
      <c r="J232">
        <v>1.72340414622015</v>
      </c>
      <c r="R232">
        <v>21.5870957516552</v>
      </c>
      <c r="V232">
        <v>4.61169822737039</v>
      </c>
      <c r="AD232">
        <v>2.3535196351769</v>
      </c>
      <c r="AH232">
        <v>0.691489634449623</v>
      </c>
    </row>
    <row r="236" s="21" customFormat="1" spans="1:37">
      <c r="A236" s="33" t="s">
        <v>795</v>
      </c>
      <c r="B236" s="23" t="s">
        <v>17</v>
      </c>
      <c r="C236" s="23" t="s">
        <v>18</v>
      </c>
      <c r="D236" s="23" t="s">
        <v>19</v>
      </c>
      <c r="E236" s="23" t="s">
        <v>20</v>
      </c>
      <c r="F236" s="23" t="s">
        <v>21</v>
      </c>
      <c r="G236" s="23" t="s">
        <v>796</v>
      </c>
      <c r="H236" s="23" t="s">
        <v>23</v>
      </c>
      <c r="I236" s="23" t="s">
        <v>24</v>
      </c>
      <c r="J236" s="23" t="s">
        <v>25</v>
      </c>
      <c r="K236" s="34" t="s">
        <v>37</v>
      </c>
      <c r="L236" s="34" t="s">
        <v>38</v>
      </c>
      <c r="M236" s="34" t="s">
        <v>39</v>
      </c>
      <c r="N236" s="23" t="s">
        <v>17</v>
      </c>
      <c r="O236" s="23" t="s">
        <v>18</v>
      </c>
      <c r="P236" s="23" t="s">
        <v>19</v>
      </c>
      <c r="Q236" s="23" t="s">
        <v>20</v>
      </c>
      <c r="R236" s="23" t="s">
        <v>21</v>
      </c>
      <c r="S236" s="23" t="s">
        <v>796</v>
      </c>
      <c r="T236" s="23" t="s">
        <v>23</v>
      </c>
      <c r="U236" s="23" t="s">
        <v>24</v>
      </c>
      <c r="V236" s="23" t="s">
        <v>25</v>
      </c>
      <c r="W236" s="34" t="s">
        <v>37</v>
      </c>
      <c r="X236" s="34" t="s">
        <v>38</v>
      </c>
      <c r="Y236" s="34" t="s">
        <v>39</v>
      </c>
      <c r="Z236" s="23" t="s">
        <v>17</v>
      </c>
      <c r="AA236" s="23" t="s">
        <v>18</v>
      </c>
      <c r="AB236" s="23" t="s">
        <v>19</v>
      </c>
      <c r="AC236" s="23" t="s">
        <v>20</v>
      </c>
      <c r="AD236" s="23" t="s">
        <v>21</v>
      </c>
      <c r="AE236" s="23" t="s">
        <v>796</v>
      </c>
      <c r="AF236" s="23" t="s">
        <v>23</v>
      </c>
      <c r="AG236" s="23" t="s">
        <v>24</v>
      </c>
      <c r="AH236" s="23" t="s">
        <v>25</v>
      </c>
      <c r="AI236" s="34" t="s">
        <v>37</v>
      </c>
      <c r="AJ236" s="34" t="s">
        <v>38</v>
      </c>
      <c r="AK236" s="34" t="s">
        <v>39</v>
      </c>
    </row>
    <row r="237" spans="1:37">
      <c r="A237" s="33" t="s">
        <v>410</v>
      </c>
      <c r="B237" s="21"/>
      <c r="C237" s="21"/>
      <c r="D237" s="21"/>
      <c r="E237" s="21"/>
      <c r="F237" s="21"/>
      <c r="G237" s="21"/>
      <c r="H237" s="21"/>
      <c r="I237" s="21"/>
      <c r="J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J237" s="21"/>
      <c r="AK237" s="21"/>
    </row>
    <row r="238" spans="1:37">
      <c r="A238" s="33" t="s">
        <v>388</v>
      </c>
      <c r="B238" s="21"/>
      <c r="C238" s="21"/>
      <c r="D238" s="21"/>
      <c r="E238" s="21"/>
      <c r="F238" s="21"/>
      <c r="G238" s="21"/>
      <c r="H238" s="21"/>
      <c r="I238" s="21"/>
      <c r="J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J238" s="21"/>
      <c r="AK238" s="21"/>
    </row>
    <row r="239" ht="16.5" spans="1:37">
      <c r="A239" s="33" t="s">
        <v>798</v>
      </c>
      <c r="B239" s="21">
        <f>B200/B$189</f>
        <v>4.70099272720371</v>
      </c>
      <c r="C239" s="21">
        <v>0.722656681797002</v>
      </c>
      <c r="D239" s="21"/>
      <c r="E239" s="21"/>
      <c r="F239" s="21"/>
      <c r="G239" s="21">
        <v>0.310941743085237</v>
      </c>
      <c r="H239" s="21"/>
      <c r="I239" s="21"/>
      <c r="J239" s="21"/>
      <c r="K239">
        <f>AVERAGE(B239:J239)</f>
        <v>1.91153038402865</v>
      </c>
      <c r="L239" s="21">
        <f>HARMEAN(B239:J239)</f>
        <v>0.623371377417657</v>
      </c>
      <c r="M239" s="21">
        <f>GEOMEAN(B239:J239)</f>
        <v>1.01843553350449</v>
      </c>
      <c r="N239" s="21">
        <v>4.53617653549758</v>
      </c>
      <c r="O239" s="21"/>
      <c r="P239" s="21"/>
      <c r="Q239" s="21"/>
      <c r="R239" s="21"/>
      <c r="S239" s="21">
        <v>0.794416416953922</v>
      </c>
      <c r="T239" s="21"/>
      <c r="U239" s="21"/>
      <c r="V239" s="21"/>
      <c r="W239">
        <f>AVERAGE(N239:V239)</f>
        <v>2.66529647622575</v>
      </c>
      <c r="X239" s="21">
        <f>HARMEAN(N239:V239)</f>
        <v>1.3520496283038</v>
      </c>
      <c r="Y239" s="21">
        <f t="shared" ref="Y239:Y268" si="1">GEOMEAN(N239:V239)</f>
        <v>1.89831849540599</v>
      </c>
      <c r="Z239" s="21">
        <v>1.29569738966104</v>
      </c>
      <c r="AA239" s="21">
        <v>1.2453866561703</v>
      </c>
      <c r="AB239" s="21"/>
      <c r="AC239" s="21"/>
      <c r="AD239" s="21"/>
      <c r="AE239" s="21">
        <v>0.691399757453077</v>
      </c>
      <c r="AF239" s="21"/>
      <c r="AG239" s="21"/>
      <c r="AH239" s="21"/>
      <c r="AI239">
        <f t="shared" ref="AI239:AI268" si="2">AVERAGE(Z239:AH239)</f>
        <v>1.07749460109481</v>
      </c>
      <c r="AJ239" s="21">
        <f t="shared" ref="AJ239:AJ268" si="3">HARMEAN(Z239:AH239)</f>
        <v>0.993019112289009</v>
      </c>
      <c r="AK239" s="21">
        <f t="shared" ref="AK239:AK264" si="4">GEOMEAN(Z239:AH239)</f>
        <v>1.0371597911603</v>
      </c>
    </row>
    <row r="240" spans="1:37">
      <c r="A240" s="33" t="s">
        <v>396</v>
      </c>
      <c r="B240" s="21">
        <v>4.13880779297185</v>
      </c>
      <c r="C240" s="21">
        <v>7.57482255424552</v>
      </c>
      <c r="D240" s="21"/>
      <c r="E240" s="21"/>
      <c r="F240" s="21"/>
      <c r="G240" s="21"/>
      <c r="H240" s="21"/>
      <c r="I240" s="21"/>
      <c r="J240" s="21"/>
      <c r="K240">
        <f t="shared" ref="K240:K271" si="5">AVERAGE(B240:J240)</f>
        <v>5.85681517360868</v>
      </c>
      <c r="L240" s="21">
        <f t="shared" ref="L240:L271" si="6">HARMEAN(B240:J240)</f>
        <v>5.35286391811704</v>
      </c>
      <c r="M240" s="21">
        <f t="shared" ref="M240:M260" si="7">GEOMEAN(B240:J240)</f>
        <v>5.59917267262676</v>
      </c>
      <c r="N240" s="21">
        <v>4.37060635576701</v>
      </c>
      <c r="O240" s="21">
        <v>75.5014312685266</v>
      </c>
      <c r="P240" s="21"/>
      <c r="Q240" s="21"/>
      <c r="R240" s="21"/>
      <c r="S240" s="21"/>
      <c r="T240" s="21"/>
      <c r="U240" s="21"/>
      <c r="V240" s="21"/>
      <c r="W240">
        <f t="shared" ref="W240:W271" si="8">AVERAGE(N240:V240)</f>
        <v>39.9360188121468</v>
      </c>
      <c r="X240" s="21">
        <f t="shared" ref="X240:X271" si="9">HARMEAN(N240:V240)</f>
        <v>8.26289262642677</v>
      </c>
      <c r="Y240" s="21">
        <f t="shared" si="1"/>
        <v>18.1655452814312</v>
      </c>
      <c r="Z240" s="21">
        <v>2.12375466460967</v>
      </c>
      <c r="AA240" s="21">
        <v>44.8646989062956</v>
      </c>
      <c r="AB240" s="21"/>
      <c r="AC240" s="21"/>
      <c r="AD240" s="21"/>
      <c r="AE240" s="21"/>
      <c r="AF240" s="21"/>
      <c r="AG240" s="21"/>
      <c r="AH240" s="21"/>
      <c r="AI240">
        <f t="shared" si="2"/>
        <v>23.4942267854526</v>
      </c>
      <c r="AJ240" s="21">
        <f t="shared" si="3"/>
        <v>4.05553306557639</v>
      </c>
      <c r="AK240" s="21">
        <f t="shared" si="4"/>
        <v>9.7612301262983</v>
      </c>
    </row>
    <row r="241" spans="1:37">
      <c r="A241" s="33" t="s">
        <v>397</v>
      </c>
      <c r="B241" s="21">
        <v>10.3152081546959</v>
      </c>
      <c r="C241" s="21"/>
      <c r="D241" s="21"/>
      <c r="E241" s="21"/>
      <c r="F241" s="21"/>
      <c r="G241" s="21">
        <v>0.323477286717709</v>
      </c>
      <c r="H241" s="21"/>
      <c r="I241" s="21"/>
      <c r="J241" s="21">
        <v>0.333651554981479</v>
      </c>
      <c r="K241">
        <f t="shared" si="5"/>
        <v>3.65744566546503</v>
      </c>
      <c r="L241" s="21">
        <f t="shared" si="6"/>
        <v>0.485006027781546</v>
      </c>
      <c r="M241" s="21">
        <f t="shared" si="7"/>
        <v>1.03642603445378</v>
      </c>
      <c r="N241" s="21">
        <v>14.2965717152607</v>
      </c>
      <c r="O241" s="21"/>
      <c r="P241" s="21"/>
      <c r="Q241" s="21"/>
      <c r="R241" s="21"/>
      <c r="S241" s="21">
        <v>3.60981763506896</v>
      </c>
      <c r="T241" s="21"/>
      <c r="U241" s="21"/>
      <c r="V241" s="21">
        <v>0.951901542332867</v>
      </c>
      <c r="W241">
        <f t="shared" si="8"/>
        <v>6.28609696422084</v>
      </c>
      <c r="X241" s="21">
        <f t="shared" si="9"/>
        <v>2.14669365357551</v>
      </c>
      <c r="Y241" s="21">
        <f t="shared" si="1"/>
        <v>3.66243337766947</v>
      </c>
      <c r="Z241" s="21">
        <v>2.59624315538761</v>
      </c>
      <c r="AA241" s="21"/>
      <c r="AB241" s="21"/>
      <c r="AC241" s="21"/>
      <c r="AD241" s="21"/>
      <c r="AE241" s="21">
        <v>0.69500180853914</v>
      </c>
      <c r="AF241" s="21"/>
      <c r="AG241" s="21"/>
      <c r="AH241" s="21">
        <v>2.97184565055749</v>
      </c>
      <c r="AI241">
        <f t="shared" si="2"/>
        <v>2.08769687149475</v>
      </c>
      <c r="AJ241" s="21">
        <f t="shared" si="3"/>
        <v>1.38856209961577</v>
      </c>
      <c r="AK241" s="21">
        <f t="shared" si="4"/>
        <v>1.75032696310037</v>
      </c>
    </row>
    <row r="242" spans="1:37">
      <c r="A242" s="33" t="s">
        <v>398</v>
      </c>
      <c r="B242" s="21">
        <v>12.9317323204196</v>
      </c>
      <c r="C242" s="21"/>
      <c r="D242" s="21"/>
      <c r="E242" s="21"/>
      <c r="F242" s="21"/>
      <c r="G242" s="21"/>
      <c r="H242" s="21"/>
      <c r="I242" s="21"/>
      <c r="J242" s="21"/>
      <c r="K242">
        <f t="shared" si="5"/>
        <v>12.9317323204196</v>
      </c>
      <c r="L242" s="21">
        <f t="shared" si="6"/>
        <v>12.9317323204196</v>
      </c>
      <c r="M242" s="21">
        <f t="shared" si="7"/>
        <v>12.9317323204196</v>
      </c>
      <c r="N242" s="21">
        <v>8.53801380537041</v>
      </c>
      <c r="O242" s="21"/>
      <c r="P242" s="21"/>
      <c r="Q242" s="21"/>
      <c r="R242" s="21"/>
      <c r="S242" s="21"/>
      <c r="T242" s="21"/>
      <c r="U242" s="21"/>
      <c r="V242" s="21"/>
      <c r="W242">
        <f t="shared" si="8"/>
        <v>8.53801380537041</v>
      </c>
      <c r="X242" s="21">
        <f t="shared" si="9"/>
        <v>8.53801380537041</v>
      </c>
      <c r="Y242" s="21">
        <f t="shared" si="1"/>
        <v>8.53801380537041</v>
      </c>
      <c r="Z242" s="21">
        <v>3.05261856940567</v>
      </c>
      <c r="AA242" s="21"/>
      <c r="AB242" s="21"/>
      <c r="AC242" s="21"/>
      <c r="AD242" s="21"/>
      <c r="AE242" s="21"/>
      <c r="AF242" s="21"/>
      <c r="AG242" s="21"/>
      <c r="AH242" s="21"/>
      <c r="AI242">
        <f t="shared" si="2"/>
        <v>3.05261856940567</v>
      </c>
      <c r="AJ242" s="21">
        <f t="shared" si="3"/>
        <v>3.05261856940567</v>
      </c>
      <c r="AK242" s="21">
        <f t="shared" si="4"/>
        <v>3.05261856940567</v>
      </c>
    </row>
    <row r="243" spans="1:37">
      <c r="A243" s="33" t="s">
        <v>386</v>
      </c>
      <c r="B243" s="21">
        <v>3.51059453936635</v>
      </c>
      <c r="C243" s="21">
        <v>2.8774269232023</v>
      </c>
      <c r="D243" s="21"/>
      <c r="E243" s="21"/>
      <c r="F243" s="21">
        <v>0.907855331436452</v>
      </c>
      <c r="G243" s="21"/>
      <c r="H243" s="21"/>
      <c r="I243" s="21"/>
      <c r="J243" s="21"/>
      <c r="K243">
        <f t="shared" si="5"/>
        <v>2.43195893133503</v>
      </c>
      <c r="L243" s="21">
        <f t="shared" si="6"/>
        <v>1.73022171147255</v>
      </c>
      <c r="M243" s="21">
        <f t="shared" si="7"/>
        <v>2.09315091272796</v>
      </c>
      <c r="N243" s="21">
        <v>2.99420198201026</v>
      </c>
      <c r="O243" s="21">
        <v>34.3657268935812</v>
      </c>
      <c r="P243" s="21"/>
      <c r="Q243" s="21"/>
      <c r="R243" s="21"/>
      <c r="S243" s="21"/>
      <c r="T243" s="21"/>
      <c r="U243" s="21"/>
      <c r="V243" s="21"/>
      <c r="W243">
        <f t="shared" si="8"/>
        <v>18.6799644377957</v>
      </c>
      <c r="X243" s="21">
        <f t="shared" si="9"/>
        <v>5.50846485391523</v>
      </c>
      <c r="Y243" s="21">
        <f t="shared" si="1"/>
        <v>10.1438615713142</v>
      </c>
      <c r="Z243" s="21">
        <v>0.431508540998461</v>
      </c>
      <c r="AA243" s="21">
        <v>29.1560654028392</v>
      </c>
      <c r="AB243" s="21"/>
      <c r="AC243" s="21"/>
      <c r="AD243" s="21">
        <v>0.984769713580787</v>
      </c>
      <c r="AE243" s="21"/>
      <c r="AF243" s="21"/>
      <c r="AG243" s="21"/>
      <c r="AH243" s="21"/>
      <c r="AI243">
        <f t="shared" si="2"/>
        <v>10.1907812191395</v>
      </c>
      <c r="AJ243" s="21">
        <f t="shared" si="3"/>
        <v>0.890943934006219</v>
      </c>
      <c r="AK243" s="21">
        <f t="shared" si="4"/>
        <v>2.31393416534421</v>
      </c>
    </row>
    <row r="244" spans="1:37">
      <c r="A244" s="33" t="s">
        <v>381</v>
      </c>
      <c r="B244" s="21"/>
      <c r="C244" s="21">
        <v>1.23061858998918</v>
      </c>
      <c r="D244" s="21">
        <v>1.15252736065285</v>
      </c>
      <c r="E244" s="21"/>
      <c r="F244" s="21">
        <v>0.784523211737701</v>
      </c>
      <c r="G244" s="21"/>
      <c r="H244" s="21"/>
      <c r="I244" s="21"/>
      <c r="J244" s="21"/>
      <c r="K244">
        <f t="shared" si="5"/>
        <v>1.05588972079324</v>
      </c>
      <c r="L244" s="21">
        <f t="shared" si="6"/>
        <v>1.01525681791498</v>
      </c>
      <c r="M244" s="21">
        <f t="shared" si="7"/>
        <v>1.03623956702283</v>
      </c>
      <c r="N244" s="21"/>
      <c r="O244" s="21">
        <v>3.81021498354337</v>
      </c>
      <c r="P244" s="21">
        <v>2.66538930213391</v>
      </c>
      <c r="Q244" s="21"/>
      <c r="R244" s="21"/>
      <c r="S244" s="21"/>
      <c r="T244" s="21"/>
      <c r="U244" s="21"/>
      <c r="V244" s="21"/>
      <c r="W244">
        <f t="shared" si="8"/>
        <v>3.23780214283864</v>
      </c>
      <c r="X244" s="21">
        <f t="shared" si="9"/>
        <v>3.13660495853003</v>
      </c>
      <c r="Y244" s="21">
        <f t="shared" si="1"/>
        <v>3.186801885271</v>
      </c>
      <c r="Z244" s="21"/>
      <c r="AA244" s="21">
        <v>1.29320336574218</v>
      </c>
      <c r="AB244" s="21">
        <v>1.69598987125704</v>
      </c>
      <c r="AC244" s="21"/>
      <c r="AD244" s="21">
        <v>1.0942914601529</v>
      </c>
      <c r="AE244" s="21"/>
      <c r="AF244" s="21"/>
      <c r="AG244" s="21"/>
      <c r="AH244" s="21"/>
      <c r="AI244">
        <f t="shared" si="2"/>
        <v>1.36116156571737</v>
      </c>
      <c r="AJ244" s="21">
        <f t="shared" si="3"/>
        <v>1.3176775278934</v>
      </c>
      <c r="AK244" s="21">
        <f t="shared" si="4"/>
        <v>1.33887807624542</v>
      </c>
    </row>
    <row r="245" spans="1:37">
      <c r="A245" s="33" t="s">
        <v>400</v>
      </c>
      <c r="B245" s="21">
        <v>1.51987242383681</v>
      </c>
      <c r="C245" s="21">
        <v>4.21352258333578</v>
      </c>
      <c r="D245" s="21">
        <v>0.785324817131951</v>
      </c>
      <c r="E245" s="21"/>
      <c r="F245" s="21">
        <v>0.572944330231119</v>
      </c>
      <c r="G245" s="21"/>
      <c r="H245" s="21"/>
      <c r="I245" s="21"/>
      <c r="J245" s="21"/>
      <c r="K245">
        <f t="shared" si="5"/>
        <v>1.77291603863391</v>
      </c>
      <c r="L245" s="21">
        <f t="shared" si="6"/>
        <v>1.02196984754501</v>
      </c>
      <c r="M245" s="21">
        <f t="shared" si="7"/>
        <v>1.30287740459126</v>
      </c>
      <c r="N245" s="21">
        <v>1.19673666476092</v>
      </c>
      <c r="O245" s="21">
        <v>4.64720888399241</v>
      </c>
      <c r="P245" s="21">
        <v>0.57871588853093</v>
      </c>
      <c r="Q245" s="21"/>
      <c r="R245" s="21"/>
      <c r="S245" s="21"/>
      <c r="T245" s="21"/>
      <c r="U245" s="21"/>
      <c r="V245" s="21"/>
      <c r="W245">
        <f t="shared" si="8"/>
        <v>2.14088714576142</v>
      </c>
      <c r="X245" s="21">
        <f t="shared" si="9"/>
        <v>1.07962125422204</v>
      </c>
      <c r="Y245" s="21">
        <f t="shared" si="1"/>
        <v>1.47644995926296</v>
      </c>
      <c r="Z245" s="21">
        <v>0.883415012283088</v>
      </c>
      <c r="AA245" s="21">
        <v>7.68462835926268</v>
      </c>
      <c r="AB245" s="21">
        <v>2.84927462182109</v>
      </c>
      <c r="AC245" s="21"/>
      <c r="AD245" s="21">
        <v>0.549904181052097</v>
      </c>
      <c r="AE245" s="21"/>
      <c r="AF245" s="21"/>
      <c r="AG245" s="21"/>
      <c r="AH245" s="21"/>
      <c r="AI245">
        <f t="shared" si="2"/>
        <v>2.99180554360474</v>
      </c>
      <c r="AJ245" s="21">
        <f t="shared" si="3"/>
        <v>1.16564861624308</v>
      </c>
      <c r="AK245" s="21">
        <f t="shared" si="4"/>
        <v>1.8059355366215</v>
      </c>
    </row>
    <row r="246" ht="16.5" spans="1:37">
      <c r="A246" s="33" t="s">
        <v>801</v>
      </c>
      <c r="B246" s="21">
        <v>8.37611034252056</v>
      </c>
      <c r="C246" s="21">
        <v>2.78122403597641</v>
      </c>
      <c r="D246" s="21">
        <v>1.57143746065534</v>
      </c>
      <c r="E246" s="21"/>
      <c r="F246" s="21">
        <v>0.270123357243801</v>
      </c>
      <c r="G246" s="21"/>
      <c r="H246" s="21"/>
      <c r="I246" s="21"/>
      <c r="J246" s="21">
        <v>0.540880459631757</v>
      </c>
      <c r="K246">
        <f t="shared" si="5"/>
        <v>2.70795513120557</v>
      </c>
      <c r="L246" s="21">
        <f t="shared" si="6"/>
        <v>0.750058039136191</v>
      </c>
      <c r="M246" s="21">
        <f t="shared" si="7"/>
        <v>1.39845269200582</v>
      </c>
      <c r="N246" s="21">
        <v>5.74179992378989</v>
      </c>
      <c r="O246" s="21">
        <v>6.1854582523106</v>
      </c>
      <c r="P246" s="21">
        <v>1.28698952553811</v>
      </c>
      <c r="Q246" s="21"/>
      <c r="R246" s="21"/>
      <c r="S246" s="21"/>
      <c r="T246" s="21"/>
      <c r="U246" s="21"/>
      <c r="V246" s="21">
        <v>0.593523324200293</v>
      </c>
      <c r="W246">
        <f t="shared" si="8"/>
        <v>3.45194275645972</v>
      </c>
      <c r="X246" s="21">
        <f t="shared" si="9"/>
        <v>1.42975006464689</v>
      </c>
      <c r="Y246" s="21">
        <f t="shared" si="1"/>
        <v>2.28222356059211</v>
      </c>
      <c r="Z246" s="21">
        <v>3.01897511893008</v>
      </c>
      <c r="AA246" s="21">
        <v>2.81507889472274</v>
      </c>
      <c r="AB246" s="21">
        <v>2.03395046656237</v>
      </c>
      <c r="AC246" s="21"/>
      <c r="AD246" s="21">
        <v>0.504911700729509</v>
      </c>
      <c r="AE246" s="21"/>
      <c r="AF246" s="21"/>
      <c r="AG246" s="21"/>
      <c r="AH246" s="21">
        <v>3.06458550420074</v>
      </c>
      <c r="AI246">
        <f t="shared" si="2"/>
        <v>2.28750033702909</v>
      </c>
      <c r="AJ246" s="21">
        <f t="shared" si="3"/>
        <v>1.43473058452084</v>
      </c>
      <c r="AK246" s="21">
        <f t="shared" si="4"/>
        <v>1.92954775247686</v>
      </c>
    </row>
    <row r="247" spans="1:37">
      <c r="A247" s="33" t="s">
        <v>352</v>
      </c>
      <c r="B247" s="21">
        <v>4.89284885796203</v>
      </c>
      <c r="C247" s="21">
        <v>3.5717844922207</v>
      </c>
      <c r="D247" s="21"/>
      <c r="E247" s="21"/>
      <c r="F247" s="21"/>
      <c r="G247" s="21"/>
      <c r="H247" s="21"/>
      <c r="I247" s="21"/>
      <c r="J247" s="21"/>
      <c r="K247">
        <f t="shared" si="5"/>
        <v>4.23231667509136</v>
      </c>
      <c r="L247" s="21">
        <f t="shared" si="6"/>
        <v>4.12922827266258</v>
      </c>
      <c r="M247" s="21">
        <f t="shared" si="7"/>
        <v>4.18045472091835</v>
      </c>
      <c r="N247" s="21">
        <v>5.53970001433519</v>
      </c>
      <c r="O247" s="21">
        <v>5.47438439769057</v>
      </c>
      <c r="P247" s="21"/>
      <c r="Q247" s="21"/>
      <c r="R247" s="21"/>
      <c r="S247" s="21"/>
      <c r="T247" s="21"/>
      <c r="U247" s="21"/>
      <c r="V247" s="21"/>
      <c r="W247">
        <f t="shared" si="8"/>
        <v>5.50704220601288</v>
      </c>
      <c r="X247" s="21">
        <f t="shared" si="9"/>
        <v>5.50684853899445</v>
      </c>
      <c r="Y247" s="21">
        <f t="shared" si="1"/>
        <v>5.50694537165231</v>
      </c>
      <c r="Z247" s="21">
        <v>3.32076028108081</v>
      </c>
      <c r="AA247" s="21">
        <v>6.07683145027251</v>
      </c>
      <c r="AB247" s="21"/>
      <c r="AC247" s="21"/>
      <c r="AD247" s="21"/>
      <c r="AE247" s="21"/>
      <c r="AF247" s="21"/>
      <c r="AG247" s="21"/>
      <c r="AH247" s="21"/>
      <c r="AI247">
        <f t="shared" si="2"/>
        <v>4.69879586567666</v>
      </c>
      <c r="AJ247" s="21">
        <f t="shared" si="3"/>
        <v>4.2946535861016</v>
      </c>
      <c r="AK247" s="21">
        <f t="shared" si="4"/>
        <v>4.49218215513214</v>
      </c>
    </row>
    <row r="248" spans="1:37">
      <c r="A248" s="33" t="s">
        <v>375</v>
      </c>
      <c r="B248" s="21"/>
      <c r="C248" s="21"/>
      <c r="D248" s="21"/>
      <c r="E248" s="21"/>
      <c r="F248" s="21"/>
      <c r="G248" s="21">
        <v>0.0251101183392941</v>
      </c>
      <c r="H248" s="21"/>
      <c r="I248" s="21"/>
      <c r="J248" s="21"/>
      <c r="K248">
        <f t="shared" si="5"/>
        <v>0.0251101183392941</v>
      </c>
      <c r="L248" s="21">
        <f t="shared" si="6"/>
        <v>0.0251101183392941</v>
      </c>
      <c r="M248" s="21">
        <f t="shared" si="7"/>
        <v>0.0251101183392941</v>
      </c>
      <c r="N248" s="21"/>
      <c r="O248" s="21"/>
      <c r="P248" s="21"/>
      <c r="Q248" s="21"/>
      <c r="R248" s="21"/>
      <c r="S248" s="21">
        <v>4.28013884260442</v>
      </c>
      <c r="T248" s="21"/>
      <c r="U248" s="21"/>
      <c r="V248" s="21"/>
      <c r="W248">
        <f t="shared" si="8"/>
        <v>4.28013884260442</v>
      </c>
      <c r="X248" s="21">
        <f t="shared" si="9"/>
        <v>4.28013884260442</v>
      </c>
      <c r="Y248" s="21">
        <f t="shared" si="1"/>
        <v>4.28013884260442</v>
      </c>
      <c r="Z248" s="21"/>
      <c r="AA248" s="21"/>
      <c r="AB248" s="21"/>
      <c r="AC248" s="21"/>
      <c r="AD248" s="21"/>
      <c r="AE248" s="21">
        <v>0.127879208460575</v>
      </c>
      <c r="AF248" s="21"/>
      <c r="AG248" s="21"/>
      <c r="AH248" s="21"/>
      <c r="AI248">
        <f t="shared" si="2"/>
        <v>0.127879208460575</v>
      </c>
      <c r="AJ248" s="21">
        <f t="shared" si="3"/>
        <v>0.127879208460575</v>
      </c>
      <c r="AK248" s="21">
        <f t="shared" si="4"/>
        <v>0.127879208460575</v>
      </c>
    </row>
    <row r="249" spans="1:37">
      <c r="A249" s="33" t="s">
        <v>233</v>
      </c>
      <c r="B249" s="21">
        <v>9.24061914682233</v>
      </c>
      <c r="C249" s="21">
        <v>14.994439037514</v>
      </c>
      <c r="D249" s="21">
        <v>3.26751426448931</v>
      </c>
      <c r="E249" s="21"/>
      <c r="F249" s="21"/>
      <c r="G249" s="21"/>
      <c r="H249" s="21"/>
      <c r="I249" s="21"/>
      <c r="J249" s="21"/>
      <c r="K249">
        <f t="shared" si="5"/>
        <v>9.16752414960855</v>
      </c>
      <c r="L249" s="21">
        <f t="shared" si="6"/>
        <v>6.2376249620562</v>
      </c>
      <c r="M249" s="21">
        <f t="shared" si="7"/>
        <v>7.67861563266994</v>
      </c>
      <c r="N249" s="21">
        <v>12.6273764491001</v>
      </c>
      <c r="O249" s="21">
        <v>24.8459986346704</v>
      </c>
      <c r="P249" s="21">
        <v>5.23964586823588</v>
      </c>
      <c r="Q249" s="21"/>
      <c r="R249" s="21"/>
      <c r="S249" s="21"/>
      <c r="T249" s="21"/>
      <c r="U249" s="21"/>
      <c r="V249" s="21"/>
      <c r="W249">
        <f t="shared" si="8"/>
        <v>14.2376736506688</v>
      </c>
      <c r="X249" s="21">
        <f t="shared" si="9"/>
        <v>9.66826455676885</v>
      </c>
      <c r="Y249" s="21">
        <f t="shared" si="1"/>
        <v>11.8020424779374</v>
      </c>
      <c r="Z249" s="21">
        <v>2.23078161401445</v>
      </c>
      <c r="AA249" s="21">
        <v>58.6494043626303</v>
      </c>
      <c r="AB249" s="21">
        <v>0.464436355449929</v>
      </c>
      <c r="AC249" s="21"/>
      <c r="AD249" s="21"/>
      <c r="AE249" s="21"/>
      <c r="AF249" s="21"/>
      <c r="AG249" s="21"/>
      <c r="AH249" s="21"/>
      <c r="AI249">
        <f t="shared" si="2"/>
        <v>20.4482074440316</v>
      </c>
      <c r="AJ249" s="21">
        <f t="shared" si="3"/>
        <v>1.145706616328</v>
      </c>
      <c r="AK249" s="21">
        <f t="shared" si="4"/>
        <v>3.93141560218659</v>
      </c>
    </row>
    <row r="250" spans="1:37">
      <c r="A250" s="33" t="s">
        <v>401</v>
      </c>
      <c r="B250" s="21">
        <v>5.94617113623478</v>
      </c>
      <c r="C250" s="21"/>
      <c r="D250" s="21"/>
      <c r="E250" s="21"/>
      <c r="F250" s="21"/>
      <c r="G250" s="21"/>
      <c r="H250" s="21"/>
      <c r="I250" s="21"/>
      <c r="J250" s="21">
        <v>0.580005951501889</v>
      </c>
      <c r="K250">
        <f t="shared" si="5"/>
        <v>3.26308854386833</v>
      </c>
      <c r="L250" s="21">
        <f t="shared" si="6"/>
        <v>1.05691727371161</v>
      </c>
      <c r="M250" s="21">
        <f t="shared" si="7"/>
        <v>1.85709844856564</v>
      </c>
      <c r="N250" s="21">
        <v>7.80328816292282</v>
      </c>
      <c r="O250" s="21"/>
      <c r="P250" s="21"/>
      <c r="Q250" s="21"/>
      <c r="R250" s="21"/>
      <c r="S250" s="21"/>
      <c r="T250" s="21"/>
      <c r="U250" s="21"/>
      <c r="V250" s="21">
        <v>3.07454215753211</v>
      </c>
      <c r="W250">
        <f t="shared" si="8"/>
        <v>5.43891516022746</v>
      </c>
      <c r="X250" s="21">
        <f t="shared" si="9"/>
        <v>4.41108892444539</v>
      </c>
      <c r="Y250" s="21">
        <f t="shared" si="1"/>
        <v>4.89811580347765</v>
      </c>
      <c r="Z250" s="21">
        <v>1.95273280557556</v>
      </c>
      <c r="AA250" s="21"/>
      <c r="AB250" s="21"/>
      <c r="AC250" s="21"/>
      <c r="AD250" s="21"/>
      <c r="AE250" s="21"/>
      <c r="AF250" s="21"/>
      <c r="AG250" s="21"/>
      <c r="AH250" s="21">
        <v>15.8842932797415</v>
      </c>
      <c r="AI250">
        <f t="shared" si="2"/>
        <v>8.91851304265853</v>
      </c>
      <c r="AJ250" s="21">
        <f t="shared" si="3"/>
        <v>3.47790942642256</v>
      </c>
      <c r="AK250" s="21">
        <f t="shared" si="4"/>
        <v>5.56936087722233</v>
      </c>
    </row>
    <row r="251" spans="1:37">
      <c r="A251" s="33" t="s">
        <v>166</v>
      </c>
      <c r="B251" s="21">
        <v>8.2967275799796</v>
      </c>
      <c r="C251" s="21">
        <v>1.80214231372644</v>
      </c>
      <c r="D251" s="21">
        <v>2.1143951867435</v>
      </c>
      <c r="E251" s="21"/>
      <c r="F251" s="21"/>
      <c r="G251" s="21"/>
      <c r="H251" s="21"/>
      <c r="I251" s="21"/>
      <c r="J251" s="21"/>
      <c r="K251">
        <f t="shared" si="5"/>
        <v>4.07108836014985</v>
      </c>
      <c r="L251" s="21">
        <f t="shared" si="6"/>
        <v>2.612391465849</v>
      </c>
      <c r="M251" s="21">
        <f t="shared" si="7"/>
        <v>3.16199145482387</v>
      </c>
      <c r="N251" s="21">
        <v>13.1925883479009</v>
      </c>
      <c r="O251" s="21">
        <v>9.81714127715592</v>
      </c>
      <c r="P251" s="21">
        <v>17.5654485250477</v>
      </c>
      <c r="Q251" s="21"/>
      <c r="R251" s="21"/>
      <c r="S251" s="21"/>
      <c r="T251" s="21"/>
      <c r="U251" s="21"/>
      <c r="V251" s="21"/>
      <c r="W251">
        <f t="shared" si="8"/>
        <v>13.5250593833682</v>
      </c>
      <c r="X251" s="21">
        <f t="shared" si="9"/>
        <v>12.7881201844092</v>
      </c>
      <c r="Y251" s="21">
        <f t="shared" si="1"/>
        <v>13.1519888488197</v>
      </c>
      <c r="Z251" s="21">
        <v>1.4732207781328</v>
      </c>
      <c r="AA251" s="21">
        <v>2.13126244415445</v>
      </c>
      <c r="AB251" s="21">
        <v>7.20794216068293</v>
      </c>
      <c r="AC251" s="21"/>
      <c r="AD251" s="21"/>
      <c r="AE251" s="21"/>
      <c r="AF251" s="21"/>
      <c r="AG251" s="21"/>
      <c r="AH251" s="21"/>
      <c r="AI251">
        <f t="shared" si="2"/>
        <v>3.60414179432339</v>
      </c>
      <c r="AJ251" s="21">
        <f t="shared" si="3"/>
        <v>2.33149831996973</v>
      </c>
      <c r="AK251" s="21">
        <f t="shared" si="4"/>
        <v>2.82860314695252</v>
      </c>
    </row>
    <row r="252" spans="1:37">
      <c r="A252" s="33" t="s">
        <v>309</v>
      </c>
      <c r="B252" s="21"/>
      <c r="C252" s="21"/>
      <c r="D252" s="21"/>
      <c r="E252" s="21"/>
      <c r="F252" s="21"/>
      <c r="G252" s="21">
        <v>3.8339182183782</v>
      </c>
      <c r="H252" s="21"/>
      <c r="I252" s="21"/>
      <c r="J252" s="21"/>
      <c r="K252">
        <f t="shared" si="5"/>
        <v>3.8339182183782</v>
      </c>
      <c r="L252" s="21">
        <f t="shared" si="6"/>
        <v>3.8339182183782</v>
      </c>
      <c r="M252" s="21">
        <f t="shared" si="7"/>
        <v>3.8339182183782</v>
      </c>
      <c r="N252" s="21"/>
      <c r="O252" s="21"/>
      <c r="P252" s="21"/>
      <c r="Q252" s="21"/>
      <c r="R252" s="21"/>
      <c r="S252" s="21">
        <v>1.39078264520459</v>
      </c>
      <c r="T252" s="21"/>
      <c r="U252" s="21"/>
      <c r="V252" s="21"/>
      <c r="W252">
        <f t="shared" si="8"/>
        <v>1.39078264520459</v>
      </c>
      <c r="X252" s="21">
        <f t="shared" si="9"/>
        <v>1.39078264520459</v>
      </c>
      <c r="Y252" s="21">
        <f t="shared" si="1"/>
        <v>1.39078264520459</v>
      </c>
      <c r="Z252" s="21"/>
      <c r="AA252" s="21"/>
      <c r="AB252" s="21"/>
      <c r="AC252" s="21"/>
      <c r="AD252" s="21"/>
      <c r="AE252" s="21">
        <v>2.72464632953041</v>
      </c>
      <c r="AF252" s="21"/>
      <c r="AG252" s="21"/>
      <c r="AH252" s="21"/>
      <c r="AI252">
        <f t="shared" si="2"/>
        <v>2.72464632953041</v>
      </c>
      <c r="AJ252" s="21">
        <f t="shared" si="3"/>
        <v>2.72464632953041</v>
      </c>
      <c r="AK252" s="21">
        <f t="shared" si="4"/>
        <v>2.72464632953041</v>
      </c>
    </row>
    <row r="253" spans="1:37">
      <c r="A253" s="33" t="s">
        <v>403</v>
      </c>
      <c r="B253" s="21">
        <v>8.91657179230976</v>
      </c>
      <c r="C253" s="21">
        <v>4.66569557890652</v>
      </c>
      <c r="D253" s="21"/>
      <c r="E253" s="21"/>
      <c r="F253" s="21"/>
      <c r="G253" s="21"/>
      <c r="H253" s="21"/>
      <c r="I253" s="21"/>
      <c r="J253" s="21"/>
      <c r="K253">
        <f t="shared" si="5"/>
        <v>6.79113368560814</v>
      </c>
      <c r="L253" s="21">
        <f t="shared" si="6"/>
        <v>6.12593000172354</v>
      </c>
      <c r="M253" s="21">
        <f t="shared" si="7"/>
        <v>6.44996198363853</v>
      </c>
      <c r="N253" s="21">
        <v>9.41086067016046</v>
      </c>
      <c r="O253" s="21">
        <v>11.46886345846</v>
      </c>
      <c r="P253" s="21"/>
      <c r="Q253" s="21"/>
      <c r="R253" s="21"/>
      <c r="S253" s="21"/>
      <c r="T253" s="21"/>
      <c r="U253" s="21"/>
      <c r="V253" s="21"/>
      <c r="W253">
        <f t="shared" si="8"/>
        <v>10.4398620643102</v>
      </c>
      <c r="X253" s="21">
        <f t="shared" si="9"/>
        <v>10.3384388977358</v>
      </c>
      <c r="Y253" s="21">
        <f t="shared" si="1"/>
        <v>10.3890267134444</v>
      </c>
      <c r="Z253" s="21">
        <v>2.46677009602809</v>
      </c>
      <c r="AA253" s="21">
        <v>9.00914053216459</v>
      </c>
      <c r="AB253" s="21"/>
      <c r="AC253" s="21"/>
      <c r="AD253" s="21"/>
      <c r="AE253" s="21"/>
      <c r="AF253" s="21"/>
      <c r="AG253" s="21"/>
      <c r="AH253" s="21"/>
      <c r="AI253">
        <f t="shared" si="2"/>
        <v>5.73795531409634</v>
      </c>
      <c r="AJ253" s="21">
        <f t="shared" si="3"/>
        <v>3.87306579419713</v>
      </c>
      <c r="AK253" s="21">
        <f t="shared" si="4"/>
        <v>4.71417844970449</v>
      </c>
    </row>
    <row r="254" spans="1:37">
      <c r="A254" s="33" t="s">
        <v>404</v>
      </c>
      <c r="B254" s="21">
        <v>13.1913266685771</v>
      </c>
      <c r="C254" s="21">
        <v>4.2492699013298</v>
      </c>
      <c r="D254" s="21"/>
      <c r="E254" s="21"/>
      <c r="F254" s="21"/>
      <c r="G254" s="21"/>
      <c r="H254" s="21"/>
      <c r="I254" s="21"/>
      <c r="J254" s="21">
        <v>0.262316923943812</v>
      </c>
      <c r="K254">
        <f t="shared" si="5"/>
        <v>5.9009711646169</v>
      </c>
      <c r="L254" s="21">
        <f t="shared" si="6"/>
        <v>0.727568255491786</v>
      </c>
      <c r="M254" s="21">
        <f t="shared" si="7"/>
        <v>2.44986997115968</v>
      </c>
      <c r="N254" s="21">
        <v>10.248960042779</v>
      </c>
      <c r="O254" s="21">
        <v>7.66354400334595</v>
      </c>
      <c r="P254" s="21"/>
      <c r="Q254" s="21"/>
      <c r="R254" s="21"/>
      <c r="S254" s="21"/>
      <c r="T254" s="21"/>
      <c r="U254" s="21"/>
      <c r="V254" s="21">
        <v>0.149364698697921</v>
      </c>
      <c r="W254">
        <f t="shared" si="8"/>
        <v>6.02062291494096</v>
      </c>
      <c r="X254" s="21">
        <f t="shared" si="9"/>
        <v>0.433333066747045</v>
      </c>
      <c r="Y254" s="21">
        <f t="shared" si="1"/>
        <v>2.27223096631895</v>
      </c>
      <c r="Z254" s="21">
        <v>6.12412501121571</v>
      </c>
      <c r="AA254" s="21">
        <v>6.60605156334248</v>
      </c>
      <c r="AB254" s="21"/>
      <c r="AC254" s="21"/>
      <c r="AD254" s="21"/>
      <c r="AE254" s="21"/>
      <c r="AF254" s="21"/>
      <c r="AG254" s="21"/>
      <c r="AH254" s="21">
        <v>2.70698376870722</v>
      </c>
      <c r="AI254">
        <f t="shared" si="2"/>
        <v>5.1457201144218</v>
      </c>
      <c r="AJ254" s="21">
        <f t="shared" si="3"/>
        <v>4.38545304712653</v>
      </c>
      <c r="AK254" s="21">
        <f t="shared" si="4"/>
        <v>4.78436038911831</v>
      </c>
    </row>
    <row r="255" spans="1:37">
      <c r="A255" s="33" t="s">
        <v>282</v>
      </c>
      <c r="B255" s="21">
        <v>3.82467483085251</v>
      </c>
      <c r="C255" s="21">
        <v>2.4108134205675</v>
      </c>
      <c r="D255" s="21">
        <v>1.87311004589084</v>
      </c>
      <c r="E255" s="21"/>
      <c r="F255" s="21"/>
      <c r="G255" s="21"/>
      <c r="H255" s="21"/>
      <c r="I255" s="21"/>
      <c r="J255" s="21"/>
      <c r="K255">
        <f t="shared" si="5"/>
        <v>2.70286609910362</v>
      </c>
      <c r="L255" s="21">
        <f t="shared" si="6"/>
        <v>2.47907381650846</v>
      </c>
      <c r="M255" s="21">
        <f t="shared" si="7"/>
        <v>2.58488050101594</v>
      </c>
      <c r="N255" s="21">
        <v>5.8250780769922</v>
      </c>
      <c r="O255" s="21">
        <v>10.1555026248147</v>
      </c>
      <c r="P255" s="21">
        <v>10.5137080259083</v>
      </c>
      <c r="Q255" s="21"/>
      <c r="R255" s="21"/>
      <c r="S255" s="21"/>
      <c r="T255" s="21"/>
      <c r="U255" s="21"/>
      <c r="V255" s="21"/>
      <c r="W255">
        <f t="shared" si="8"/>
        <v>8.83142957590507</v>
      </c>
      <c r="X255" s="21">
        <f t="shared" si="9"/>
        <v>8.21345735819132</v>
      </c>
      <c r="Y255" s="21">
        <f t="shared" si="1"/>
        <v>8.53597291882277</v>
      </c>
      <c r="Z255" s="21">
        <v>1.74301192305472</v>
      </c>
      <c r="AA255" s="21">
        <v>16.3336353458029</v>
      </c>
      <c r="AB255" s="21">
        <v>5.07490085286021</v>
      </c>
      <c r="AC255" s="21"/>
      <c r="AD255" s="21"/>
      <c r="AE255" s="21"/>
      <c r="AF255" s="21"/>
      <c r="AG255" s="21"/>
      <c r="AH255" s="21"/>
      <c r="AI255">
        <f t="shared" si="2"/>
        <v>7.71718270723928</v>
      </c>
      <c r="AJ255" s="21">
        <f t="shared" si="3"/>
        <v>3.60580787590155</v>
      </c>
      <c r="AK255" s="21">
        <f t="shared" si="4"/>
        <v>5.24731245262642</v>
      </c>
    </row>
    <row r="256" spans="1:37">
      <c r="A256" s="33" t="s">
        <v>60</v>
      </c>
      <c r="B256" s="21">
        <v>6.36185398639524</v>
      </c>
      <c r="C256" s="21"/>
      <c r="D256" s="21"/>
      <c r="E256" s="21"/>
      <c r="F256" s="21">
        <v>0.3229224265441</v>
      </c>
      <c r="G256" s="21">
        <v>0.654058602024574</v>
      </c>
      <c r="H256" s="21"/>
      <c r="I256" s="21"/>
      <c r="J256" s="21"/>
      <c r="K256">
        <f t="shared" si="5"/>
        <v>2.4462783383213</v>
      </c>
      <c r="L256" s="21">
        <f t="shared" si="6"/>
        <v>0.6272449057228</v>
      </c>
      <c r="M256" s="21">
        <f t="shared" si="7"/>
        <v>1.10348437672958</v>
      </c>
      <c r="N256" s="21">
        <v>1.67422292887949</v>
      </c>
      <c r="O256" s="21"/>
      <c r="P256" s="21"/>
      <c r="Q256" s="21"/>
      <c r="R256" s="21"/>
      <c r="S256" s="21">
        <v>2.31120414164327</v>
      </c>
      <c r="T256" s="21"/>
      <c r="U256" s="21"/>
      <c r="V256" s="21"/>
      <c r="W256">
        <f t="shared" si="8"/>
        <v>1.99271353526138</v>
      </c>
      <c r="X256" s="21">
        <f t="shared" si="9"/>
        <v>1.94180994848959</v>
      </c>
      <c r="Y256" s="21">
        <f t="shared" si="1"/>
        <v>1.96709709146763</v>
      </c>
      <c r="Z256" s="21">
        <v>0.712242780980129</v>
      </c>
      <c r="AA256" s="21"/>
      <c r="AB256" s="21"/>
      <c r="AC256" s="21"/>
      <c r="AD256" s="21">
        <v>0.401549271308611</v>
      </c>
      <c r="AE256" s="21">
        <v>0.632630399165294</v>
      </c>
      <c r="AF256" s="21"/>
      <c r="AG256" s="21"/>
      <c r="AH256" s="21"/>
      <c r="AI256">
        <f t="shared" si="2"/>
        <v>0.582140817151345</v>
      </c>
      <c r="AJ256" s="21">
        <f t="shared" si="3"/>
        <v>0.547938016641449</v>
      </c>
      <c r="AK256" s="21">
        <f t="shared" si="4"/>
        <v>0.565595117392859</v>
      </c>
    </row>
    <row r="257" spans="1:37">
      <c r="A257" s="33" t="s">
        <v>173</v>
      </c>
      <c r="B257" s="21">
        <v>7.83495090273539</v>
      </c>
      <c r="C257" s="21">
        <v>3.86470575692116</v>
      </c>
      <c r="D257" s="21">
        <v>1.27222270128279</v>
      </c>
      <c r="E257" s="21"/>
      <c r="F257" s="21"/>
      <c r="G257" s="21">
        <v>0.626634740338093</v>
      </c>
      <c r="H257" s="21"/>
      <c r="I257" s="21"/>
      <c r="J257" s="21">
        <v>0.133701072836507</v>
      </c>
      <c r="K257">
        <f t="shared" si="5"/>
        <v>2.74644303482279</v>
      </c>
      <c r="L257" s="21">
        <f t="shared" si="6"/>
        <v>0.487918714782177</v>
      </c>
      <c r="M257" s="21">
        <f t="shared" si="7"/>
        <v>1.26407558411733</v>
      </c>
      <c r="N257" s="21">
        <v>10.5303811109854</v>
      </c>
      <c r="O257" s="21">
        <v>14.1320057133036</v>
      </c>
      <c r="P257" s="21">
        <v>2.55684444419366</v>
      </c>
      <c r="Q257" s="21"/>
      <c r="R257" s="21"/>
      <c r="S257" s="21">
        <v>3.0137669234884</v>
      </c>
      <c r="T257" s="21"/>
      <c r="U257" s="21"/>
      <c r="V257" s="21">
        <v>1.10818662844914</v>
      </c>
      <c r="W257">
        <f t="shared" si="8"/>
        <v>6.26823696408404</v>
      </c>
      <c r="X257" s="21">
        <f t="shared" si="9"/>
        <v>2.79170913938468</v>
      </c>
      <c r="Y257" s="21">
        <f t="shared" si="1"/>
        <v>4.17652373306952</v>
      </c>
      <c r="Z257" s="21">
        <v>4.47980451172645</v>
      </c>
      <c r="AA257" s="21">
        <v>9.78748711012005</v>
      </c>
      <c r="AB257" s="21">
        <v>1.86408078821079</v>
      </c>
      <c r="AC257" s="21"/>
      <c r="AD257" s="21"/>
      <c r="AE257" s="21">
        <v>1.20209561224285</v>
      </c>
      <c r="AF257" s="21"/>
      <c r="AG257" s="21"/>
      <c r="AH257" s="21">
        <v>2.74037666337267</v>
      </c>
      <c r="AI257">
        <f t="shared" si="2"/>
        <v>4.01476893713456</v>
      </c>
      <c r="AJ257" s="21">
        <f t="shared" si="3"/>
        <v>2.42878008368086</v>
      </c>
      <c r="AK257" s="21">
        <f t="shared" si="4"/>
        <v>3.06216687196298</v>
      </c>
    </row>
    <row r="258" spans="1:37">
      <c r="A258" s="33"/>
      <c r="B258" s="21">
        <v>7.83495090273539</v>
      </c>
      <c r="C258" s="21">
        <v>3.86470575692116</v>
      </c>
      <c r="D258" s="21">
        <v>1.27222270128279</v>
      </c>
      <c r="E258" s="21"/>
      <c r="F258" s="21"/>
      <c r="G258" s="21"/>
      <c r="H258" s="21"/>
      <c r="I258" s="21"/>
      <c r="J258" s="21"/>
      <c r="K258">
        <f t="shared" si="5"/>
        <v>4.32395978697978</v>
      </c>
      <c r="L258" s="21">
        <f t="shared" si="6"/>
        <v>2.55882955055767</v>
      </c>
      <c r="M258" s="21">
        <f t="shared" si="7"/>
        <v>3.37731797457174</v>
      </c>
      <c r="N258" s="21">
        <v>10.5303811109854</v>
      </c>
      <c r="O258" s="21">
        <v>14.1320057133036</v>
      </c>
      <c r="P258" s="21">
        <v>2.55684444419366</v>
      </c>
      <c r="Q258" s="21"/>
      <c r="R258" s="21"/>
      <c r="S258" s="21"/>
      <c r="T258" s="21"/>
      <c r="U258" s="21"/>
      <c r="V258" s="21"/>
      <c r="W258">
        <f t="shared" si="8"/>
        <v>9.07307708949422</v>
      </c>
      <c r="X258" s="21">
        <f t="shared" si="9"/>
        <v>5.38762350581533</v>
      </c>
      <c r="Y258" s="21">
        <f t="shared" si="1"/>
        <v>7.2463181882823</v>
      </c>
      <c r="Z258" s="21">
        <v>4.47980451172645</v>
      </c>
      <c r="AA258" s="21">
        <v>9.78748711012005</v>
      </c>
      <c r="AB258" s="21">
        <v>1.86408078821079</v>
      </c>
      <c r="AC258" s="21"/>
      <c r="AD258" s="21"/>
      <c r="AE258" s="21"/>
      <c r="AF258" s="21"/>
      <c r="AG258" s="21"/>
      <c r="AH258" s="21"/>
      <c r="AI258">
        <f t="shared" si="2"/>
        <v>5.37712413668576</v>
      </c>
      <c r="AJ258" s="21">
        <f t="shared" si="3"/>
        <v>3.48087310479823</v>
      </c>
      <c r="AK258" s="21">
        <f t="shared" si="4"/>
        <v>4.33975286768066</v>
      </c>
    </row>
    <row r="259" customHeight="1" spans="1:37">
      <c r="A259" s="33"/>
      <c r="B259" s="21">
        <v>7.83495090273539</v>
      </c>
      <c r="C259" s="21">
        <v>3.86470575692116</v>
      </c>
      <c r="D259" s="21"/>
      <c r="E259" s="21"/>
      <c r="F259" s="21"/>
      <c r="G259" s="21"/>
      <c r="H259" s="21"/>
      <c r="I259" s="21"/>
      <c r="J259" s="21"/>
      <c r="K259">
        <f t="shared" si="5"/>
        <v>5.84982832982827</v>
      </c>
      <c r="L259" s="21">
        <f t="shared" si="6"/>
        <v>5.17618264190754</v>
      </c>
      <c r="M259" s="21">
        <f t="shared" si="7"/>
        <v>5.50270659394049</v>
      </c>
      <c r="N259" s="21">
        <v>10.5303811109854</v>
      </c>
      <c r="O259" s="21">
        <v>14.1320057133036</v>
      </c>
      <c r="P259" s="21"/>
      <c r="Q259" s="21"/>
      <c r="R259" s="21"/>
      <c r="S259" s="21"/>
      <c r="T259" s="21"/>
      <c r="U259" s="21"/>
      <c r="V259" s="21"/>
      <c r="W259">
        <f t="shared" si="8"/>
        <v>12.3311934121445</v>
      </c>
      <c r="X259" s="21">
        <f t="shared" si="9"/>
        <v>12.0682079219638</v>
      </c>
      <c r="Y259" s="21">
        <f t="shared" si="1"/>
        <v>12.1989920085108</v>
      </c>
      <c r="Z259" s="21">
        <v>4.47980451172645</v>
      </c>
      <c r="AA259" s="21">
        <v>9.78748711012005</v>
      </c>
      <c r="AB259" s="21"/>
      <c r="AC259" s="21"/>
      <c r="AD259" s="21"/>
      <c r="AE259" s="21"/>
      <c r="AF259" s="21"/>
      <c r="AG259" s="21"/>
      <c r="AH259" s="21"/>
      <c r="AI259">
        <f t="shared" si="2"/>
        <v>7.13364581092325</v>
      </c>
      <c r="AJ259" s="21">
        <f t="shared" si="3"/>
        <v>6.14637032402729</v>
      </c>
      <c r="AK259" s="21">
        <f t="shared" si="4"/>
        <v>6.62163340229435</v>
      </c>
    </row>
    <row r="260" customHeight="1" spans="1:37">
      <c r="A260" s="33" t="s">
        <v>68</v>
      </c>
      <c r="B260" s="21">
        <v>7.37811579927828</v>
      </c>
      <c r="C260" s="21">
        <v>0.738287171084803</v>
      </c>
      <c r="D260" s="21">
        <v>1.30528663665144</v>
      </c>
      <c r="E260" s="21"/>
      <c r="F260" s="21"/>
      <c r="G260" s="21"/>
      <c r="H260" s="21"/>
      <c r="I260" s="21"/>
      <c r="J260" s="21"/>
      <c r="K260">
        <f t="shared" si="5"/>
        <v>3.14056320233817</v>
      </c>
      <c r="L260" s="21">
        <f t="shared" si="6"/>
        <v>1.3297060713489</v>
      </c>
      <c r="M260" s="21">
        <f t="shared" si="7"/>
        <v>1.92290971514487</v>
      </c>
      <c r="N260" s="21">
        <v>8.09369659443207</v>
      </c>
      <c r="O260" s="21">
        <v>2.35133485853435</v>
      </c>
      <c r="P260" s="21">
        <v>5.05422219330751</v>
      </c>
      <c r="Q260" s="21"/>
      <c r="R260" s="21"/>
      <c r="S260" s="21"/>
      <c r="T260" s="21"/>
      <c r="U260" s="21"/>
      <c r="V260" s="21"/>
      <c r="W260">
        <f t="shared" si="8"/>
        <v>5.16641788209131</v>
      </c>
      <c r="X260" s="21">
        <f t="shared" si="9"/>
        <v>4.01769038092291</v>
      </c>
      <c r="Y260" s="21">
        <f t="shared" si="1"/>
        <v>4.5818258446415</v>
      </c>
      <c r="Z260" s="21">
        <v>2.00852661926025</v>
      </c>
      <c r="AA260" s="21">
        <v>0.94994914500273</v>
      </c>
      <c r="AB260" s="21">
        <v>3.14808600319075</v>
      </c>
      <c r="AC260" s="21"/>
      <c r="AD260" s="21"/>
      <c r="AE260" s="21"/>
      <c r="AF260" s="21"/>
      <c r="AG260" s="21"/>
      <c r="AH260" s="21"/>
      <c r="AI260">
        <f t="shared" si="2"/>
        <v>2.03552058915124</v>
      </c>
      <c r="AJ260" s="21">
        <f t="shared" si="3"/>
        <v>1.60580775285983</v>
      </c>
      <c r="AK260" s="21">
        <f t="shared" si="4"/>
        <v>1.81778080089594</v>
      </c>
    </row>
    <row r="261" customHeight="1" spans="1:37">
      <c r="A261" s="33" t="s">
        <v>343</v>
      </c>
      <c r="B261" s="21">
        <v>13.5040988777855</v>
      </c>
      <c r="C261" s="21">
        <v>0.857233437537354</v>
      </c>
      <c r="D261" s="21"/>
      <c r="E261" s="21"/>
      <c r="F261" s="21"/>
      <c r="G261" s="21"/>
      <c r="H261" s="21"/>
      <c r="I261" s="21"/>
      <c r="J261" s="21"/>
      <c r="K261">
        <f t="shared" si="5"/>
        <v>7.18066615766143</v>
      </c>
      <c r="L261" s="21">
        <f t="shared" si="6"/>
        <v>1.61212968931819</v>
      </c>
      <c r="M261" s="21">
        <f t="shared" ref="M261:M271" si="10">GEOMEAN(B261:J261)</f>
        <v>3.40237639038487</v>
      </c>
      <c r="N261" s="21">
        <v>10.5336459486194</v>
      </c>
      <c r="O261" s="21">
        <v>1.24098228644868</v>
      </c>
      <c r="P261" s="21"/>
      <c r="Q261" s="21"/>
      <c r="R261" s="21"/>
      <c r="S261" s="21"/>
      <c r="T261" s="21"/>
      <c r="U261" s="21"/>
      <c r="V261" s="21"/>
      <c r="W261">
        <f t="shared" si="8"/>
        <v>5.88731411753404</v>
      </c>
      <c r="X261" s="21">
        <f t="shared" si="9"/>
        <v>2.22037889825283</v>
      </c>
      <c r="Y261" s="21">
        <f t="shared" si="1"/>
        <v>3.61553150089424</v>
      </c>
      <c r="Z261" s="21">
        <v>3.72255202469113</v>
      </c>
      <c r="AA261" s="21">
        <v>0.343791119143844</v>
      </c>
      <c r="AB261" s="21"/>
      <c r="AC261" s="21"/>
      <c r="AD261" s="21"/>
      <c r="AE261" s="21"/>
      <c r="AF261" s="21"/>
      <c r="AG261" s="21"/>
      <c r="AH261" s="21"/>
      <c r="AI261">
        <f t="shared" si="2"/>
        <v>2.03317157191749</v>
      </c>
      <c r="AJ261" s="21">
        <f t="shared" si="3"/>
        <v>0.629450236426817</v>
      </c>
      <c r="AK261" s="21">
        <f t="shared" si="4"/>
        <v>1.13127376290611</v>
      </c>
    </row>
    <row r="262" customHeight="1" spans="1:37">
      <c r="A262" s="33" t="s">
        <v>441</v>
      </c>
      <c r="B262" s="21">
        <v>11.9498895851702</v>
      </c>
      <c r="C262" s="21">
        <v>4.70055525771373</v>
      </c>
      <c r="D262" s="21"/>
      <c r="E262" s="21"/>
      <c r="F262" s="21"/>
      <c r="G262" s="21"/>
      <c r="H262" s="21"/>
      <c r="I262" s="21"/>
      <c r="J262" s="21"/>
      <c r="K262">
        <f t="shared" si="5"/>
        <v>8.32522242144196</v>
      </c>
      <c r="L262" s="21">
        <f t="shared" si="6"/>
        <v>6.7471009752243</v>
      </c>
      <c r="M262" s="21">
        <f t="shared" si="10"/>
        <v>7.49473924287365</v>
      </c>
      <c r="N262" s="21"/>
      <c r="O262" s="21">
        <v>20.3504972790265</v>
      </c>
      <c r="P262" s="21">
        <v>6.88716439592471</v>
      </c>
      <c r="Q262" s="21"/>
      <c r="R262" s="21"/>
      <c r="S262" s="21"/>
      <c r="T262" s="21"/>
      <c r="U262" s="21"/>
      <c r="V262" s="21"/>
      <c r="W262">
        <f t="shared" si="8"/>
        <v>13.6188308374756</v>
      </c>
      <c r="X262" s="21">
        <f t="shared" si="9"/>
        <v>10.2914282416811</v>
      </c>
      <c r="Y262" s="21">
        <f t="shared" si="1"/>
        <v>11.8388014722553</v>
      </c>
      <c r="Z262" s="21"/>
      <c r="AA262" s="21">
        <v>3.68061848879587</v>
      </c>
      <c r="AB262" s="21">
        <v>0.619086911776341</v>
      </c>
      <c r="AC262" s="21"/>
      <c r="AD262" s="21"/>
      <c r="AE262" s="21"/>
      <c r="AF262" s="21"/>
      <c r="AG262" s="21"/>
      <c r="AH262" s="21"/>
      <c r="AI262">
        <f t="shared" si="2"/>
        <v>2.14985270028611</v>
      </c>
      <c r="AJ262" s="21">
        <f t="shared" si="3"/>
        <v>1.05989714241924</v>
      </c>
      <c r="AK262" s="21">
        <f t="shared" si="4"/>
        <v>1.50951075970181</v>
      </c>
    </row>
    <row r="263" customHeight="1" spans="1:37">
      <c r="A263" s="33" t="s">
        <v>813</v>
      </c>
      <c r="B263" s="21">
        <v>3.06054570684219</v>
      </c>
      <c r="C263" s="21"/>
      <c r="D263" s="21"/>
      <c r="E263" s="21"/>
      <c r="F263" s="21">
        <v>0.524781925870356</v>
      </c>
      <c r="G263" s="21"/>
      <c r="H263" s="21"/>
      <c r="I263" s="21"/>
      <c r="J263" s="21"/>
      <c r="K263">
        <f t="shared" si="5"/>
        <v>1.79266381635627</v>
      </c>
      <c r="L263" s="21">
        <f t="shared" si="6"/>
        <v>0.895939916674089</v>
      </c>
      <c r="M263" s="21">
        <f t="shared" si="10"/>
        <v>1.26732753077131</v>
      </c>
      <c r="N263" s="21">
        <v>7.5498421398254</v>
      </c>
      <c r="O263" s="21"/>
      <c r="P263" s="21"/>
      <c r="Q263" s="21"/>
      <c r="R263" s="21"/>
      <c r="S263" s="21"/>
      <c r="T263" s="21"/>
      <c r="U263" s="21"/>
      <c r="V263" s="21"/>
      <c r="W263">
        <f t="shared" si="8"/>
        <v>7.5498421398254</v>
      </c>
      <c r="X263" s="21">
        <f t="shared" si="9"/>
        <v>7.5498421398254</v>
      </c>
      <c r="Y263" s="21">
        <f t="shared" si="1"/>
        <v>7.5498421398254</v>
      </c>
      <c r="Z263" s="21">
        <v>1.44202811128319</v>
      </c>
      <c r="AA263" s="21"/>
      <c r="AB263" s="21"/>
      <c r="AC263" s="21"/>
      <c r="AD263" s="21">
        <v>0.653917084361789</v>
      </c>
      <c r="AE263" s="21"/>
      <c r="AF263" s="21"/>
      <c r="AG263" s="21"/>
      <c r="AH263" s="21"/>
      <c r="AI263">
        <f t="shared" si="2"/>
        <v>1.04797259782249</v>
      </c>
      <c r="AJ263" s="21">
        <f t="shared" si="3"/>
        <v>0.899801025386892</v>
      </c>
      <c r="AK263" s="21">
        <f t="shared" si="4"/>
        <v>0.971064785736792</v>
      </c>
    </row>
    <row r="264" spans="1:37">
      <c r="A264" s="33" t="s">
        <v>672</v>
      </c>
      <c r="B264" s="21">
        <v>3.5677500383806</v>
      </c>
      <c r="C264" s="21">
        <v>3.86583549342795</v>
      </c>
      <c r="D264" s="21">
        <v>0.949848382782425</v>
      </c>
      <c r="E264" s="21"/>
      <c r="F264" s="21"/>
      <c r="G264" s="21"/>
      <c r="H264" s="21"/>
      <c r="I264" s="21"/>
      <c r="J264" s="21">
        <v>0.677914138575287</v>
      </c>
      <c r="K264">
        <f t="shared" si="5"/>
        <v>2.26533701329157</v>
      </c>
      <c r="L264" s="21">
        <f t="shared" si="6"/>
        <v>1.3042580935698</v>
      </c>
      <c r="M264" s="21">
        <f t="shared" si="10"/>
        <v>1.72630167520635</v>
      </c>
      <c r="N264" s="21">
        <v>3.14753453974553</v>
      </c>
      <c r="O264" s="21">
        <v>8.61852208052095</v>
      </c>
      <c r="P264" s="21">
        <v>0.917828862271338</v>
      </c>
      <c r="Q264" s="21"/>
      <c r="R264" s="21"/>
      <c r="S264" s="21"/>
      <c r="T264" s="21"/>
      <c r="U264" s="21"/>
      <c r="V264" s="21">
        <v>0.504055253321337</v>
      </c>
      <c r="W264">
        <f t="shared" si="8"/>
        <v>3.29698518396479</v>
      </c>
      <c r="X264" s="21">
        <f t="shared" si="9"/>
        <v>1.14051895505919</v>
      </c>
      <c r="Y264" s="21">
        <f t="shared" si="1"/>
        <v>1.88217842014467</v>
      </c>
      <c r="Z264" s="21">
        <v>1.71561799069099</v>
      </c>
      <c r="AA264" s="21">
        <v>3.8981182608724</v>
      </c>
      <c r="AB264" s="21">
        <v>1.50218510109195</v>
      </c>
      <c r="AC264" s="21"/>
      <c r="AD264" s="21"/>
      <c r="AE264" s="21"/>
      <c r="AF264" s="21"/>
      <c r="AG264" s="21"/>
      <c r="AH264" s="21">
        <v>4.92365625951158</v>
      </c>
      <c r="AI264">
        <f t="shared" si="2"/>
        <v>3.00989440304173</v>
      </c>
      <c r="AJ264" s="21">
        <f t="shared" si="3"/>
        <v>2.34162918255662</v>
      </c>
      <c r="AK264" s="21">
        <f t="shared" si="4"/>
        <v>2.65198885444646</v>
      </c>
    </row>
    <row r="265" spans="1:37">
      <c r="A265" s="33" t="s">
        <v>86</v>
      </c>
      <c r="B265" s="21">
        <v>7.697612141105</v>
      </c>
      <c r="C265" s="21">
        <v>0.497034062206249</v>
      </c>
      <c r="D265" s="21">
        <v>1.2082463347248</v>
      </c>
      <c r="E265" s="21"/>
      <c r="F265" s="21"/>
      <c r="G265" s="21"/>
      <c r="H265" s="21"/>
      <c r="I265" s="21"/>
      <c r="J265" s="21">
        <v>1.21749854522813</v>
      </c>
      <c r="K265">
        <f t="shared" si="5"/>
        <v>2.65509777081604</v>
      </c>
      <c r="L265" s="21">
        <f t="shared" si="6"/>
        <v>1.05517316454968</v>
      </c>
      <c r="M265" s="21">
        <f t="shared" si="10"/>
        <v>1.54025110330067</v>
      </c>
      <c r="N265" s="21">
        <v>13.4199647736339</v>
      </c>
      <c r="O265" s="21">
        <v>3.51774013271506</v>
      </c>
      <c r="P265" s="21">
        <v>6.53782908797358</v>
      </c>
      <c r="Q265" s="21"/>
      <c r="R265" s="21"/>
      <c r="S265" s="21"/>
      <c r="T265" s="21"/>
      <c r="U265" s="21"/>
      <c r="V265" s="21">
        <v>1.72006033456428</v>
      </c>
      <c r="W265">
        <f t="shared" si="8"/>
        <v>6.29889858222171</v>
      </c>
      <c r="X265" s="21">
        <f t="shared" si="9"/>
        <v>3.6592499645344</v>
      </c>
      <c r="Y265" s="21">
        <f t="shared" si="1"/>
        <v>4.80007577546982</v>
      </c>
      <c r="Z265" s="21">
        <v>2.00243538672987</v>
      </c>
      <c r="AA265" s="21">
        <v>0.852706651139904</v>
      </c>
      <c r="AB265" s="21">
        <v>2.91925014024965</v>
      </c>
      <c r="AC265" s="21"/>
      <c r="AD265" s="21"/>
      <c r="AE265" s="21"/>
      <c r="AF265" s="21"/>
      <c r="AG265" s="21"/>
      <c r="AH265" s="21">
        <v>1.53924133397773</v>
      </c>
      <c r="AI265">
        <f t="shared" si="2"/>
        <v>1.82840837802429</v>
      </c>
      <c r="AJ265" s="21">
        <f t="shared" si="3"/>
        <v>1.50130281089881</v>
      </c>
      <c r="AK265" s="21">
        <f t="shared" ref="AK265:AK271" si="11">GEOMEAN(Z265:AH265)</f>
        <v>1.66430932772263</v>
      </c>
    </row>
    <row r="266" spans="1:37">
      <c r="A266" s="33" t="s">
        <v>365</v>
      </c>
      <c r="B266" s="21"/>
      <c r="C266" s="21"/>
      <c r="D266" s="21"/>
      <c r="E266" s="21"/>
      <c r="F266" s="21">
        <v>0.736234172768735</v>
      </c>
      <c r="G266" s="21"/>
      <c r="H266" s="21"/>
      <c r="I266" s="21"/>
      <c r="J266" s="21">
        <v>1.39435650882729</v>
      </c>
      <c r="K266">
        <f t="shared" si="5"/>
        <v>1.06529534079801</v>
      </c>
      <c r="L266" s="21">
        <f t="shared" si="6"/>
        <v>0.963650990956326</v>
      </c>
      <c r="M266" s="21">
        <f t="shared" si="10"/>
        <v>1.01319934406866</v>
      </c>
      <c r="N266" s="21"/>
      <c r="O266" s="21"/>
      <c r="P266" s="21"/>
      <c r="Q266" s="21"/>
      <c r="R266" s="21"/>
      <c r="S266" s="21"/>
      <c r="T266" s="21"/>
      <c r="U266" s="21"/>
      <c r="V266" s="21">
        <v>2.09262211410571</v>
      </c>
      <c r="W266">
        <f t="shared" si="8"/>
        <v>2.09262211410571</v>
      </c>
      <c r="X266" s="21">
        <f t="shared" si="9"/>
        <v>2.09262211410571</v>
      </c>
      <c r="Y266" s="21">
        <f t="shared" si="1"/>
        <v>2.09262211410571</v>
      </c>
      <c r="Z266" s="21"/>
      <c r="AA266" s="21"/>
      <c r="AB266" s="21"/>
      <c r="AC266" s="21"/>
      <c r="AD266" s="21">
        <v>0.471773603096388</v>
      </c>
      <c r="AE266" s="21"/>
      <c r="AF266" s="21"/>
      <c r="AG266" s="21"/>
      <c r="AH266" s="21">
        <v>5.25254657688324</v>
      </c>
      <c r="AI266">
        <f t="shared" si="2"/>
        <v>2.86216008998981</v>
      </c>
      <c r="AJ266" s="21">
        <f t="shared" si="3"/>
        <v>0.865784144176444</v>
      </c>
      <c r="AK266" s="21">
        <f t="shared" si="11"/>
        <v>1.57417051935545</v>
      </c>
    </row>
    <row r="267" spans="1:37">
      <c r="A267" s="33" t="s">
        <v>93</v>
      </c>
      <c r="B267" s="21">
        <v>13.0023287868596</v>
      </c>
      <c r="C267" s="21">
        <v>3.3053201510061</v>
      </c>
      <c r="D267" s="21">
        <v>1.48822594755275</v>
      </c>
      <c r="E267" s="21"/>
      <c r="F267" s="21">
        <v>0.532205687790493</v>
      </c>
      <c r="G267" s="21"/>
      <c r="H267" s="21"/>
      <c r="I267" s="21"/>
      <c r="J267" s="21"/>
      <c r="K267">
        <f t="shared" si="5"/>
        <v>4.58202014330224</v>
      </c>
      <c r="L267" s="21">
        <f t="shared" si="6"/>
        <v>1.36501738381518</v>
      </c>
      <c r="M267" s="21">
        <f t="shared" si="10"/>
        <v>2.41543727891275</v>
      </c>
      <c r="N267" s="21">
        <v>8.62955116395641</v>
      </c>
      <c r="O267" s="21">
        <v>10.7837081443127</v>
      </c>
      <c r="P267" s="21">
        <v>4.3340516730322</v>
      </c>
      <c r="Q267" s="21"/>
      <c r="R267" s="21"/>
      <c r="S267" s="21"/>
      <c r="T267" s="21"/>
      <c r="U267" s="21"/>
      <c r="V267" s="21"/>
      <c r="W267">
        <f t="shared" si="8"/>
        <v>7.91577032710044</v>
      </c>
      <c r="X267" s="21">
        <f t="shared" si="9"/>
        <v>6.82835693390805</v>
      </c>
      <c r="Y267" s="21">
        <f t="shared" si="1"/>
        <v>7.38839557324498</v>
      </c>
      <c r="Z267" s="21">
        <v>2.77288299505359</v>
      </c>
      <c r="AA267" s="21">
        <v>1.9560529192667</v>
      </c>
      <c r="AB267" s="21">
        <v>2.44610125283199</v>
      </c>
      <c r="AC267" s="21"/>
      <c r="AD267" s="21">
        <v>0.582043103899078</v>
      </c>
      <c r="AE267" s="21"/>
      <c r="AF267" s="21"/>
      <c r="AG267" s="21"/>
      <c r="AH267" s="21"/>
      <c r="AI267">
        <f t="shared" si="2"/>
        <v>1.93927006776284</v>
      </c>
      <c r="AJ267" s="21">
        <f t="shared" si="3"/>
        <v>1.33388078856965</v>
      </c>
      <c r="AK267" s="21">
        <f t="shared" si="11"/>
        <v>1.66699935060706</v>
      </c>
    </row>
    <row r="268" spans="1:37">
      <c r="A268" s="33" t="s">
        <v>137</v>
      </c>
      <c r="B268" s="21">
        <v>6.65972031355908</v>
      </c>
      <c r="C268" s="21"/>
      <c r="D268" s="21"/>
      <c r="E268" s="21"/>
      <c r="F268" s="21"/>
      <c r="G268" s="21"/>
      <c r="H268" s="21"/>
      <c r="I268" s="21"/>
      <c r="J268" s="21"/>
      <c r="K268">
        <f t="shared" si="5"/>
        <v>6.65972031355908</v>
      </c>
      <c r="L268" s="21">
        <f t="shared" si="6"/>
        <v>6.65972031355908</v>
      </c>
      <c r="M268" s="21">
        <f t="shared" si="10"/>
        <v>6.65972031355908</v>
      </c>
      <c r="N268" s="21">
        <v>4.1642068978353</v>
      </c>
      <c r="O268" s="21"/>
      <c r="P268" s="21"/>
      <c r="Q268" s="21"/>
      <c r="R268" s="21"/>
      <c r="S268" s="21"/>
      <c r="T268" s="21"/>
      <c r="U268" s="21"/>
      <c r="V268" s="21"/>
      <c r="W268">
        <f t="shared" si="8"/>
        <v>4.1642068978353</v>
      </c>
      <c r="X268" s="21">
        <f t="shared" si="9"/>
        <v>4.1642068978353</v>
      </c>
      <c r="Y268" s="21">
        <f t="shared" si="1"/>
        <v>4.1642068978353</v>
      </c>
      <c r="Z268" s="21">
        <v>1.71528173284825</v>
      </c>
      <c r="AA268" s="21"/>
      <c r="AB268" s="21"/>
      <c r="AC268" s="21"/>
      <c r="AD268" s="21"/>
      <c r="AE268" s="21"/>
      <c r="AF268" s="21"/>
      <c r="AG268" s="21"/>
      <c r="AH268" s="21"/>
      <c r="AI268">
        <f t="shared" si="2"/>
        <v>1.71528173284825</v>
      </c>
      <c r="AJ268" s="21">
        <f t="shared" si="3"/>
        <v>1.71528173284825</v>
      </c>
      <c r="AK268" s="21">
        <f t="shared" si="11"/>
        <v>1.71528173284825</v>
      </c>
    </row>
    <row r="269" spans="1:37">
      <c r="A269" s="33" t="s">
        <v>152</v>
      </c>
      <c r="B269" s="21">
        <v>0.609442978590322</v>
      </c>
      <c r="C269" s="21"/>
      <c r="D269" s="21"/>
      <c r="E269" s="21"/>
      <c r="F269" s="21"/>
      <c r="G269" s="21">
        <v>0.306178014904331</v>
      </c>
      <c r="H269" s="21"/>
      <c r="I269" s="21"/>
      <c r="J269" s="21">
        <v>0.596863908729421</v>
      </c>
      <c r="K269">
        <f t="shared" si="5"/>
        <v>0.504161634074691</v>
      </c>
      <c r="L269" s="21">
        <f t="shared" si="6"/>
        <v>0.455764955550045</v>
      </c>
      <c r="M269" s="21">
        <f t="shared" si="10"/>
        <v>0.481128185862048</v>
      </c>
      <c r="N269" s="21">
        <v>3.18033848583944</v>
      </c>
      <c r="O269" s="21"/>
      <c r="P269" s="21"/>
      <c r="Q269" s="21"/>
      <c r="R269" s="21"/>
      <c r="S269" s="21">
        <v>0.561014579976792</v>
      </c>
      <c r="T269" s="21"/>
      <c r="U269" s="21"/>
      <c r="V269" s="21">
        <v>0.929604799464574</v>
      </c>
      <c r="W269">
        <f t="shared" si="8"/>
        <v>1.5569859550936</v>
      </c>
      <c r="X269" s="21">
        <f t="shared" si="9"/>
        <v>0.945583929288397</v>
      </c>
      <c r="Y269" s="21">
        <f t="shared" ref="Y269:Y271" si="12">GEOMEAN(N269:V269)</f>
        <v>1.18371899490185</v>
      </c>
      <c r="Z269" s="21">
        <v>2.3828452542311</v>
      </c>
      <c r="AA269" s="21"/>
      <c r="AB269" s="21"/>
      <c r="AC269" s="21"/>
      <c r="AD269" s="21"/>
      <c r="AE269" s="21">
        <v>0.324387624735893</v>
      </c>
      <c r="AF269" s="21"/>
      <c r="AG269" s="21"/>
      <c r="AH269" s="21">
        <v>1.77110443592321</v>
      </c>
      <c r="AI269">
        <f t="shared" ref="AI269:AI271" si="13">AVERAGE(Z269:AH269)</f>
        <v>1.4927791049634</v>
      </c>
      <c r="AJ269" s="21">
        <f t="shared" ref="AJ269:AJ271" si="14">HARMEAN(Z269:AH269)</f>
        <v>0.737641288138481</v>
      </c>
      <c r="AK269" s="21">
        <f t="shared" si="11"/>
        <v>1.11037096259818</v>
      </c>
    </row>
    <row r="270" spans="1:37">
      <c r="A270" s="33" t="s">
        <v>420</v>
      </c>
      <c r="B270" s="21"/>
      <c r="C270" s="21">
        <v>2.47245870615436</v>
      </c>
      <c r="D270" s="21"/>
      <c r="E270" s="21"/>
      <c r="F270" s="21"/>
      <c r="G270" s="21"/>
      <c r="H270" s="21"/>
      <c r="I270" s="21"/>
      <c r="J270" s="21"/>
      <c r="K270">
        <f t="shared" si="5"/>
        <v>2.47245870615436</v>
      </c>
      <c r="L270" s="21">
        <f t="shared" si="6"/>
        <v>2.47245870615436</v>
      </c>
      <c r="M270" s="21">
        <f t="shared" si="10"/>
        <v>2.47245870615436</v>
      </c>
      <c r="N270" s="21"/>
      <c r="O270" s="21">
        <v>3.28292757991639</v>
      </c>
      <c r="P270" s="21"/>
      <c r="Q270" s="21"/>
      <c r="R270" s="21"/>
      <c r="S270" s="21"/>
      <c r="T270" s="21"/>
      <c r="U270" s="21"/>
      <c r="V270" s="21"/>
      <c r="W270">
        <f t="shared" si="8"/>
        <v>3.28292757991639</v>
      </c>
      <c r="X270" s="21">
        <f t="shared" si="9"/>
        <v>3.28292757991639</v>
      </c>
      <c r="Y270" s="21">
        <f t="shared" si="12"/>
        <v>3.28292757991639</v>
      </c>
      <c r="Z270" s="21"/>
      <c r="AA270" s="21">
        <v>1.77287169370254</v>
      </c>
      <c r="AB270" s="21"/>
      <c r="AC270" s="21"/>
      <c r="AD270" s="21"/>
      <c r="AE270" s="21"/>
      <c r="AF270" s="21"/>
      <c r="AG270" s="21"/>
      <c r="AH270" s="21"/>
      <c r="AI270">
        <f t="shared" si="13"/>
        <v>1.77287169370254</v>
      </c>
      <c r="AJ270" s="21">
        <f t="shared" si="14"/>
        <v>1.77287169370254</v>
      </c>
      <c r="AK270" s="21">
        <f t="shared" si="11"/>
        <v>1.77287169370254</v>
      </c>
    </row>
    <row r="271" spans="1:37">
      <c r="A271" s="24" t="s">
        <v>262</v>
      </c>
      <c r="F271">
        <f>F232/F189</f>
        <v>1.93790914603071</v>
      </c>
      <c r="J271">
        <f>J232/J189</f>
        <v>1.06569719708607</v>
      </c>
      <c r="K271">
        <f t="shared" si="5"/>
        <v>1.50180317155839</v>
      </c>
      <c r="L271" s="21">
        <f t="shared" si="6"/>
        <v>1.37516312672941</v>
      </c>
      <c r="M271" s="21">
        <f t="shared" si="10"/>
        <v>1.43708884385496</v>
      </c>
      <c r="R271">
        <f>R232/R189</f>
        <v>78.0458597794632</v>
      </c>
      <c r="V271">
        <f>V232/V189</f>
        <v>4.023255092978</v>
      </c>
      <c r="W271">
        <f t="shared" si="8"/>
        <v>41.0345574362206</v>
      </c>
      <c r="X271" s="21">
        <f t="shared" si="9"/>
        <v>7.65204799227128</v>
      </c>
      <c r="Y271" s="21">
        <f t="shared" si="12"/>
        <v>17.7200000802362</v>
      </c>
      <c r="AD271">
        <f>AD232/AD189</f>
        <v>1.16437214457101</v>
      </c>
      <c r="AH271">
        <f>AH232/AH189</f>
        <v>2.59677331176104</v>
      </c>
      <c r="AI271">
        <f t="shared" si="13"/>
        <v>1.88057272816602</v>
      </c>
      <c r="AJ271" s="21">
        <f t="shared" si="14"/>
        <v>1.60781365415666</v>
      </c>
      <c r="AK271" s="21">
        <f t="shared" si="11"/>
        <v>1.73885321691624</v>
      </c>
    </row>
  </sheetData>
  <autoFilter ref="A1:AJ181">
    <extLst/>
  </autoFilter>
  <mergeCells count="3">
    <mergeCell ref="B1:L1"/>
    <mergeCell ref="N1:X1"/>
    <mergeCell ref="Z1:AJ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97"/>
  <sheetViews>
    <sheetView workbookViewId="0">
      <selection activeCell="F28" sqref="F28"/>
    </sheetView>
  </sheetViews>
  <sheetFormatPr defaultColWidth="9" defaultRowHeight="14"/>
  <cols>
    <col min="1" max="2" width="9" style="10"/>
    <col min="3" max="3" width="11.5833333333333" style="10"/>
    <col min="4" max="4" width="12.6666666666667" style="10"/>
    <col min="5" max="6" width="9.41666666666667" style="10"/>
    <col min="7" max="7" width="10.5" style="10"/>
    <col min="8" max="8" width="9.41666666666667" style="10"/>
    <col min="9" max="9" width="9" style="10"/>
    <col min="10" max="10" width="9.41666666666667" style="10"/>
    <col min="11" max="11" width="9" style="10"/>
    <col min="12" max="12" width="11.5833333333333" style="10"/>
    <col min="13" max="13" width="12.6666666666667" style="10"/>
    <col min="14" max="14" width="9.41666666666667" style="10"/>
    <col min="15" max="15" width="12.6666666666667" style="10"/>
    <col min="16" max="16" width="10.4166666666667" style="10" customWidth="1"/>
    <col min="17" max="17" width="9.41666666666667" style="10"/>
    <col min="18" max="28" width="9" style="10"/>
    <col min="29" max="29" width="12.6666666666667" style="10"/>
    <col min="30" max="16384" width="9" style="10"/>
  </cols>
  <sheetData>
    <row r="2" ht="15.5" customHeight="1" spans="2:3">
      <c r="B2" s="10">
        <v>1457.13</v>
      </c>
      <c r="C2" s="10">
        <v>4.16421</v>
      </c>
    </row>
    <row r="3" spans="2:14">
      <c r="B3" s="10">
        <v>1635.57</v>
      </c>
      <c r="C3" s="10">
        <v>27.4719</v>
      </c>
      <c r="D3" s="10">
        <f>C3/C$2</f>
        <v>6.59714567709121</v>
      </c>
      <c r="F3"/>
      <c r="G3"/>
      <c r="H3"/>
      <c r="I3"/>
      <c r="J3"/>
      <c r="K3"/>
      <c r="L3"/>
      <c r="M3"/>
      <c r="N3"/>
    </row>
    <row r="4" spans="2:14">
      <c r="B4" s="10">
        <v>3454.52</v>
      </c>
      <c r="C4" s="10">
        <v>89.8932</v>
      </c>
      <c r="D4" s="10">
        <f>C4/C$2</f>
        <v>21.5870957516552</v>
      </c>
      <c r="F4"/>
      <c r="G4"/>
      <c r="H4"/>
      <c r="I4"/>
      <c r="J4"/>
      <c r="K4"/>
      <c r="L4"/>
      <c r="M4"/>
      <c r="N4"/>
    </row>
    <row r="5" spans="2:16">
      <c r="B5" s="10">
        <v>1025.2</v>
      </c>
      <c r="C5" s="10">
        <v>9.80055</v>
      </c>
      <c r="D5" s="10">
        <f>C5/C$2</f>
        <v>2.3535196351769</v>
      </c>
      <c r="F5"/>
      <c r="G5"/>
      <c r="H5"/>
      <c r="I5"/>
      <c r="J5"/>
      <c r="K5"/>
      <c r="L5"/>
      <c r="M5"/>
      <c r="N5"/>
      <c r="O5"/>
      <c r="P5"/>
    </row>
    <row r="6" spans="6:29">
      <c r="F6"/>
      <c r="G6"/>
      <c r="H6"/>
      <c r="I6"/>
      <c r="J6"/>
      <c r="K6"/>
      <c r="L6"/>
      <c r="M6"/>
      <c r="N6"/>
      <c r="O6"/>
      <c r="P6"/>
      <c r="AC6" s="10">
        <v>53.4883720930233</v>
      </c>
    </row>
    <row r="7" spans="3:29">
      <c r="C7" s="10">
        <f>110-C2</f>
        <v>105.83579</v>
      </c>
      <c r="F7"/>
      <c r="G7"/>
      <c r="H7"/>
      <c r="I7"/>
      <c r="J7"/>
      <c r="K7"/>
      <c r="L7"/>
      <c r="M7"/>
      <c r="N7"/>
      <c r="O7"/>
      <c r="P7"/>
      <c r="AC7" s="10">
        <v>46.5116279069767</v>
      </c>
    </row>
    <row r="8" spans="3:16">
      <c r="C8" s="10">
        <f>110-C3</f>
        <v>82.5281</v>
      </c>
      <c r="F8"/>
      <c r="G8"/>
      <c r="H8"/>
      <c r="I8"/>
      <c r="J8"/>
      <c r="K8"/>
      <c r="L8"/>
      <c r="M8"/>
      <c r="N8"/>
      <c r="O8"/>
      <c r="P8"/>
    </row>
    <row r="9" spans="3:16">
      <c r="C9" s="10">
        <f>110-C4</f>
        <v>20.1068</v>
      </c>
      <c r="F9"/>
      <c r="G9"/>
      <c r="H9"/>
      <c r="I9"/>
      <c r="J9"/>
      <c r="K9"/>
      <c r="L9"/>
      <c r="M9"/>
      <c r="N9"/>
      <c r="O9"/>
      <c r="P9"/>
    </row>
    <row r="10" spans="3:16">
      <c r="C10" s="10">
        <f>110-C5</f>
        <v>100.19945</v>
      </c>
      <c r="F10"/>
      <c r="G10"/>
      <c r="H10"/>
      <c r="I10"/>
      <c r="J10"/>
      <c r="K10"/>
      <c r="L10"/>
      <c r="M10"/>
      <c r="N10"/>
      <c r="O10"/>
      <c r="P10"/>
    </row>
    <row r="11" ht="14.75" spans="6:16">
      <c r="F11">
        <v>0.058156</v>
      </c>
      <c r="G11">
        <v>73.7037</v>
      </c>
      <c r="H11"/>
      <c r="I11"/>
      <c r="J11"/>
      <c r="K11"/>
      <c r="L11"/>
      <c r="O11"/>
      <c r="P11"/>
    </row>
    <row r="12" spans="6:24">
      <c r="F12">
        <v>0.0524823</v>
      </c>
      <c r="G12">
        <v>100</v>
      </c>
      <c r="H12">
        <f t="shared" ref="H12:H16" si="0">G12-G11</f>
        <v>26.2963</v>
      </c>
      <c r="I12"/>
      <c r="J12">
        <v>0.293358</v>
      </c>
      <c r="K12">
        <v>23.2831</v>
      </c>
      <c r="L12">
        <f>K12+15</f>
        <v>38.2831</v>
      </c>
      <c r="M12"/>
      <c r="N12"/>
      <c r="O12">
        <v>55.496</v>
      </c>
      <c r="P12">
        <f>O12</f>
        <v>55.496</v>
      </c>
      <c r="S12" s="15"/>
      <c r="T12" s="15"/>
      <c r="V12" s="16"/>
      <c r="W12" s="16"/>
      <c r="X12" s="15"/>
    </row>
    <row r="13" spans="6:24">
      <c r="F13">
        <v>0.131915</v>
      </c>
      <c r="G13">
        <v>75.5556</v>
      </c>
      <c r="H13"/>
      <c r="I13"/>
      <c r="J13">
        <v>0.298893</v>
      </c>
      <c r="K13">
        <v>53.7688</v>
      </c>
      <c r="L13"/>
      <c r="M13"/>
      <c r="N13"/>
      <c r="O13">
        <v>85.5228</v>
      </c>
      <c r="P13">
        <f>O13-O12</f>
        <v>30.0268</v>
      </c>
      <c r="S13" s="13"/>
      <c r="T13" s="13"/>
      <c r="U13" s="13"/>
      <c r="V13" s="13"/>
      <c r="W13" s="13"/>
      <c r="X13" s="13"/>
    </row>
    <row r="14" spans="1:24">
      <c r="A14" s="10" t="s">
        <v>815</v>
      </c>
      <c r="F14">
        <v>0.129078</v>
      </c>
      <c r="G14">
        <v>84.0741</v>
      </c>
      <c r="H14">
        <f t="shared" si="0"/>
        <v>8.5185</v>
      </c>
      <c r="I14"/>
      <c r="J14">
        <v>0.302583</v>
      </c>
      <c r="K14">
        <v>56.9514</v>
      </c>
      <c r="L14">
        <f>K14-K13+15</f>
        <v>18.1826</v>
      </c>
      <c r="O14">
        <v>89.5442</v>
      </c>
      <c r="P14">
        <f>O14-O13</f>
        <v>4.0214</v>
      </c>
      <c r="S14" s="13"/>
      <c r="T14" s="13"/>
      <c r="U14" s="13"/>
      <c r="V14" s="13"/>
      <c r="W14" s="13"/>
      <c r="X14" s="13"/>
    </row>
    <row r="15" spans="6:24">
      <c r="F15">
        <v>0.207092</v>
      </c>
      <c r="G15">
        <v>79.8148</v>
      </c>
      <c r="H15"/>
      <c r="I15"/>
      <c r="J15">
        <v>0.302583</v>
      </c>
      <c r="K15">
        <v>63.1491</v>
      </c>
      <c r="L15">
        <f t="shared" ref="L15:L17" si="1">K15-K14</f>
        <v>6.1977</v>
      </c>
      <c r="M15"/>
      <c r="N15"/>
      <c r="O15">
        <v>91.2869</v>
      </c>
      <c r="P15">
        <f t="shared" ref="P15:P20" si="2">O15-O14</f>
        <v>1.7427</v>
      </c>
      <c r="S15" s="13"/>
      <c r="T15" s="13"/>
      <c r="U15" s="13"/>
      <c r="V15" s="13"/>
      <c r="W15" s="13"/>
      <c r="X15" s="13"/>
    </row>
    <row r="16" spans="6:24">
      <c r="F16">
        <v>0.205674</v>
      </c>
      <c r="G16">
        <v>87.7778</v>
      </c>
      <c r="H16">
        <f t="shared" si="0"/>
        <v>7.96299999999999</v>
      </c>
      <c r="I16"/>
      <c r="J16">
        <v>0.306273</v>
      </c>
      <c r="K16">
        <v>84.7571</v>
      </c>
      <c r="L16">
        <f t="shared" si="1"/>
        <v>21.608</v>
      </c>
      <c r="M16"/>
      <c r="N16"/>
      <c r="O16">
        <v>95.3083</v>
      </c>
      <c r="P16">
        <f t="shared" si="2"/>
        <v>4.0214</v>
      </c>
      <c r="S16" s="13"/>
      <c r="T16" s="13"/>
      <c r="U16" s="13"/>
      <c r="V16" s="13"/>
      <c r="W16" s="13"/>
      <c r="X16" s="13"/>
    </row>
    <row r="17" spans="3:24">
      <c r="C17" s="10">
        <v>0.32418</v>
      </c>
      <c r="F17">
        <v>0.28227</v>
      </c>
      <c r="G17">
        <v>82.5926</v>
      </c>
      <c r="H17"/>
      <c r="I17"/>
      <c r="J17">
        <v>0.304428</v>
      </c>
      <c r="K17">
        <v>97.1524</v>
      </c>
      <c r="L17">
        <f t="shared" si="1"/>
        <v>12.3953</v>
      </c>
      <c r="M17"/>
      <c r="O17">
        <v>100</v>
      </c>
      <c r="P17">
        <f t="shared" si="2"/>
        <v>4.6917</v>
      </c>
      <c r="S17" s="13"/>
      <c r="T17" s="13"/>
      <c r="U17" s="13"/>
      <c r="V17" s="13"/>
      <c r="W17" s="13"/>
      <c r="X17" s="13"/>
    </row>
    <row r="18" spans="3:24">
      <c r="C18" s="10">
        <v>0.40344</v>
      </c>
      <c r="F18"/>
      <c r="G18"/>
      <c r="H18"/>
      <c r="I18"/>
      <c r="J18"/>
      <c r="K18"/>
      <c r="L18">
        <f>100-K17</f>
        <v>2.8476</v>
      </c>
      <c r="N18"/>
      <c r="S18" s="13"/>
      <c r="T18" s="13"/>
      <c r="U18" s="13"/>
      <c r="V18" s="13"/>
      <c r="W18" s="13"/>
      <c r="X18" s="13"/>
    </row>
    <row r="19" spans="3:24">
      <c r="C19" s="10">
        <v>0.24587</v>
      </c>
      <c r="F19">
        <v>0.285106</v>
      </c>
      <c r="G19">
        <v>99.0741</v>
      </c>
      <c r="H19">
        <f>G19-G17</f>
        <v>16.4815</v>
      </c>
      <c r="I19"/>
      <c r="J19">
        <v>0.5</v>
      </c>
      <c r="K19">
        <v>13.7353</v>
      </c>
      <c r="L19">
        <f>K19+9</f>
        <v>22.7353</v>
      </c>
      <c r="M19"/>
      <c r="O19">
        <v>30.0268</v>
      </c>
      <c r="P19">
        <f>O19</f>
        <v>30.0268</v>
      </c>
      <c r="S19" s="13"/>
      <c r="T19" s="13"/>
      <c r="U19" s="13"/>
      <c r="V19" s="13"/>
      <c r="W19" s="13"/>
      <c r="X19" s="13"/>
    </row>
    <row r="20" spans="3:24">
      <c r="C20" s="10">
        <v>0.38239</v>
      </c>
      <c r="F20">
        <v>0.357447</v>
      </c>
      <c r="G20">
        <v>93.7037</v>
      </c>
      <c r="H20"/>
      <c r="I20"/>
      <c r="J20">
        <v>0.50369</v>
      </c>
      <c r="K20">
        <v>31.8258</v>
      </c>
      <c r="L20"/>
      <c r="M20"/>
      <c r="N20"/>
      <c r="O20">
        <v>76.4075</v>
      </c>
      <c r="P20">
        <f t="shared" si="2"/>
        <v>46.3807</v>
      </c>
      <c r="S20" s="13"/>
      <c r="T20" s="13"/>
      <c r="U20" s="13"/>
      <c r="V20" s="13"/>
      <c r="W20" s="13"/>
      <c r="X20" s="13"/>
    </row>
    <row r="21" customHeight="1" spans="3:24">
      <c r="C21" s="10">
        <v>0.7146</v>
      </c>
      <c r="F21">
        <v>0.358865</v>
      </c>
      <c r="G21">
        <v>99.6296</v>
      </c>
      <c r="H21">
        <f>G21-G20</f>
        <v>5.9259</v>
      </c>
      <c r="I21"/>
      <c r="J21">
        <v>0.509225</v>
      </c>
      <c r="K21">
        <v>95.4774</v>
      </c>
      <c r="L21">
        <f>K21-K20+9</f>
        <v>72.6516</v>
      </c>
      <c r="M21"/>
      <c r="N21"/>
      <c r="O21">
        <v>86.7292</v>
      </c>
      <c r="P21">
        <f t="shared" ref="P21:P27" si="3">O21-O20</f>
        <v>10.3217</v>
      </c>
      <c r="S21" s="13"/>
      <c r="T21" s="13"/>
      <c r="U21" s="13"/>
      <c r="V21" s="13"/>
      <c r="W21" s="13"/>
      <c r="X21" s="13"/>
    </row>
    <row r="22" customHeight="1" spans="3:24">
      <c r="C22" s="10">
        <v>0.64355</v>
      </c>
      <c r="F22"/>
      <c r="G22"/>
      <c r="H22"/>
      <c r="I22"/>
      <c r="J22"/>
      <c r="K22"/>
      <c r="L22"/>
      <c r="O22">
        <v>100</v>
      </c>
      <c r="P22">
        <f t="shared" si="3"/>
        <v>13.2708</v>
      </c>
      <c r="S22" s="13"/>
      <c r="T22" s="13"/>
      <c r="U22" s="13"/>
      <c r="V22" s="13"/>
      <c r="W22" s="13"/>
      <c r="X22" s="13"/>
    </row>
    <row r="23" customHeight="1" spans="3:24">
      <c r="C23" s="10">
        <v>0.55352</v>
      </c>
      <c r="F23">
        <v>0.51773</v>
      </c>
      <c r="G23">
        <v>85.9259</v>
      </c>
      <c r="H23"/>
      <c r="I23"/>
      <c r="J23">
        <v>0.904059</v>
      </c>
      <c r="K23">
        <v>12.5628</v>
      </c>
      <c r="L23">
        <f>K23</f>
        <v>12.5628</v>
      </c>
      <c r="M23"/>
      <c r="N23"/>
      <c r="S23" s="13"/>
      <c r="T23" s="13"/>
      <c r="U23" s="13"/>
      <c r="V23" s="13"/>
      <c r="W23" s="13"/>
      <c r="X23" s="13"/>
    </row>
    <row r="24" customHeight="1" spans="6:24">
      <c r="F24"/>
      <c r="G24"/>
      <c r="H24"/>
      <c r="I24"/>
      <c r="J24"/>
      <c r="K24"/>
      <c r="L24"/>
      <c r="M24"/>
      <c r="N24"/>
      <c r="S24" s="13"/>
      <c r="T24" s="13"/>
      <c r="U24" s="13"/>
      <c r="V24" s="13"/>
      <c r="W24" s="13"/>
      <c r="X24" s="13"/>
    </row>
    <row r="25" customHeight="1" spans="3:24">
      <c r="C25" s="10">
        <v>0.23852</v>
      </c>
      <c r="F25">
        <v>0.519149</v>
      </c>
      <c r="G25">
        <v>92.4074</v>
      </c>
      <c r="H25">
        <f>G25-G23</f>
        <v>6.4815</v>
      </c>
      <c r="I25"/>
      <c r="J25"/>
      <c r="K25"/>
      <c r="L25">
        <f>100-K23</f>
        <v>87.4372</v>
      </c>
      <c r="M25"/>
      <c r="O25">
        <v>70.7775</v>
      </c>
      <c r="P25">
        <f>O25</f>
        <v>70.7775</v>
      </c>
      <c r="S25" s="13"/>
      <c r="T25" s="13"/>
      <c r="U25" s="13"/>
      <c r="V25" s="13"/>
      <c r="W25" s="13"/>
      <c r="X25" s="13"/>
    </row>
    <row r="26" spans="3:24">
      <c r="C26" s="10">
        <v>0.40954</v>
      </c>
      <c r="F26">
        <v>0.590071</v>
      </c>
      <c r="G26">
        <v>73.3333</v>
      </c>
      <c r="H26"/>
      <c r="I26"/>
      <c r="J26"/>
      <c r="K26"/>
      <c r="L26"/>
      <c r="M26"/>
      <c r="N26"/>
      <c r="O26">
        <v>98.7936</v>
      </c>
      <c r="P26">
        <f>O26-O25</f>
        <v>28.0161</v>
      </c>
      <c r="S26" s="13"/>
      <c r="T26" s="13"/>
      <c r="U26" s="13"/>
      <c r="V26" s="13"/>
      <c r="W26" s="13"/>
      <c r="X26" s="13"/>
    </row>
    <row r="27" spans="3:24">
      <c r="C27" s="10">
        <v>0.49133</v>
      </c>
      <c r="F27">
        <v>0.587234</v>
      </c>
      <c r="G27">
        <v>88.8889</v>
      </c>
      <c r="H27">
        <f t="shared" ref="H27:H31" si="4">G27-G26</f>
        <v>15.5556</v>
      </c>
      <c r="I27"/>
      <c r="J27"/>
      <c r="K27"/>
      <c r="L27"/>
      <c r="M27"/>
      <c r="N27"/>
      <c r="O27">
        <v>100</v>
      </c>
      <c r="P27">
        <f t="shared" si="3"/>
        <v>1.2064</v>
      </c>
      <c r="S27" s="13"/>
      <c r="T27" s="13"/>
      <c r="U27" s="13"/>
      <c r="V27" s="13"/>
      <c r="W27" s="13"/>
      <c r="X27" s="13"/>
    </row>
    <row r="28" spans="3:24">
      <c r="C28" s="10">
        <v>0.32965</v>
      </c>
      <c r="F28">
        <v>0.67234</v>
      </c>
      <c r="G28">
        <v>85.3704</v>
      </c>
      <c r="H28"/>
      <c r="I28"/>
      <c r="J28"/>
      <c r="K28"/>
      <c r="L28"/>
      <c r="M28"/>
      <c r="N28"/>
      <c r="S28" s="13"/>
      <c r="T28" s="13"/>
      <c r="U28" s="13"/>
      <c r="V28" s="13"/>
      <c r="W28" s="13"/>
      <c r="X28" s="13"/>
    </row>
    <row r="29" spans="3:24">
      <c r="C29" s="10">
        <v>0.19591</v>
      </c>
      <c r="F29">
        <v>0.665248</v>
      </c>
      <c r="G29">
        <v>92.2222</v>
      </c>
      <c r="H29">
        <f t="shared" si="4"/>
        <v>6.8518</v>
      </c>
      <c r="I29"/>
      <c r="J29"/>
      <c r="K29"/>
      <c r="L29"/>
      <c r="M29"/>
      <c r="N29"/>
      <c r="O29">
        <v>44.7721</v>
      </c>
      <c r="P29">
        <f>O29</f>
        <v>44.7721</v>
      </c>
      <c r="S29" s="13"/>
      <c r="T29" s="13"/>
      <c r="U29" s="13"/>
      <c r="V29" s="13"/>
      <c r="W29" s="13"/>
      <c r="X29" s="13"/>
    </row>
    <row r="30" spans="3:24">
      <c r="C30" s="10">
        <v>0.15044</v>
      </c>
      <c r="F30">
        <v>0.746099</v>
      </c>
      <c r="G30">
        <v>75.1852</v>
      </c>
      <c r="H30"/>
      <c r="I30"/>
      <c r="J30"/>
      <c r="K30"/>
      <c r="L30"/>
      <c r="M30"/>
      <c r="O30">
        <v>89.2761</v>
      </c>
      <c r="P30">
        <f>O30-O29</f>
        <v>44.504</v>
      </c>
      <c r="S30" s="13"/>
      <c r="T30" s="13"/>
      <c r="U30" s="13"/>
      <c r="V30" s="13"/>
      <c r="W30" s="13"/>
      <c r="X30" s="13"/>
    </row>
    <row r="31" spans="3:24">
      <c r="C31" s="10">
        <v>0.16497</v>
      </c>
      <c r="F31">
        <v>0.741844</v>
      </c>
      <c r="G31">
        <v>94.0741</v>
      </c>
      <c r="H31">
        <f t="shared" si="4"/>
        <v>18.8889</v>
      </c>
      <c r="I31"/>
      <c r="J31"/>
      <c r="K31"/>
      <c r="L31"/>
      <c r="M31"/>
      <c r="N31"/>
      <c r="O31">
        <v>98.3914</v>
      </c>
      <c r="P31">
        <f>O31-O30</f>
        <v>9.1153</v>
      </c>
      <c r="S31" s="13"/>
      <c r="T31" s="13"/>
      <c r="U31" s="13"/>
      <c r="V31" s="13"/>
      <c r="W31" s="13"/>
      <c r="X31" s="13"/>
    </row>
    <row r="32" spans="6:24">
      <c r="F32"/>
      <c r="G32"/>
      <c r="H32"/>
      <c r="I32"/>
      <c r="J32"/>
      <c r="K32"/>
      <c r="L32"/>
      <c r="M32"/>
      <c r="N32"/>
      <c r="O32"/>
      <c r="P32"/>
      <c r="S32" s="13"/>
      <c r="T32" s="13"/>
      <c r="U32" s="13"/>
      <c r="V32" s="13"/>
      <c r="W32" s="13"/>
      <c r="X32" s="13"/>
    </row>
    <row r="33" spans="3:24">
      <c r="C33" s="10">
        <v>0.37241</v>
      </c>
      <c r="F33">
        <v>0.81844</v>
      </c>
      <c r="G33">
        <v>69.4444</v>
      </c>
      <c r="H33"/>
      <c r="I33"/>
      <c r="J33"/>
      <c r="K33"/>
      <c r="L33"/>
      <c r="M33"/>
      <c r="N33"/>
      <c r="O33">
        <v>100</v>
      </c>
      <c r="P33">
        <f>O33-O31</f>
        <v>1.6086</v>
      </c>
      <c r="S33" s="13"/>
      <c r="T33" s="13"/>
      <c r="U33" s="13"/>
      <c r="V33" s="13"/>
      <c r="W33" s="13"/>
      <c r="X33" s="13"/>
    </row>
    <row r="34" spans="3:24">
      <c r="C34" s="10">
        <v>0.06116</v>
      </c>
      <c r="F34">
        <v>0.822695</v>
      </c>
      <c r="G34">
        <v>80</v>
      </c>
      <c r="H34">
        <f t="shared" ref="H34:H38" si="5">G34-G33</f>
        <v>10.5556</v>
      </c>
      <c r="I34"/>
      <c r="J34"/>
      <c r="K34"/>
      <c r="L34"/>
      <c r="M34"/>
      <c r="N34"/>
      <c r="O34"/>
      <c r="P34"/>
      <c r="R34" s="17"/>
      <c r="S34" s="13"/>
      <c r="T34" s="13"/>
      <c r="U34" s="13"/>
      <c r="V34" s="13"/>
      <c r="W34" s="13"/>
      <c r="X34" s="13"/>
    </row>
    <row r="35" spans="3:24">
      <c r="C35" s="10">
        <v>0.14133</v>
      </c>
      <c r="F35">
        <v>0.897872</v>
      </c>
      <c r="G35">
        <v>82.5926</v>
      </c>
      <c r="H35"/>
      <c r="I35"/>
      <c r="J35"/>
      <c r="K35"/>
      <c r="L35"/>
      <c r="M35"/>
      <c r="N35"/>
      <c r="O35"/>
      <c r="P35"/>
      <c r="S35" s="13"/>
      <c r="T35" s="13"/>
      <c r="U35" s="13"/>
      <c r="V35" s="13"/>
      <c r="W35" s="13"/>
      <c r="X35" s="13"/>
    </row>
    <row r="36" spans="3:24">
      <c r="C36" s="10">
        <v>0.09584</v>
      </c>
      <c r="F36">
        <v>0.899291</v>
      </c>
      <c r="G36">
        <v>92.2222</v>
      </c>
      <c r="H36">
        <f t="shared" si="5"/>
        <v>9.6296</v>
      </c>
      <c r="I36"/>
      <c r="J36"/>
      <c r="K36"/>
      <c r="L36"/>
      <c r="M36"/>
      <c r="N36"/>
      <c r="O36"/>
      <c r="P36"/>
      <c r="S36" s="13"/>
      <c r="T36" s="13"/>
      <c r="U36" s="13"/>
      <c r="V36" s="13"/>
      <c r="W36" s="13"/>
      <c r="X36" s="13"/>
    </row>
    <row r="37" spans="3:24">
      <c r="C37" s="10">
        <v>0.05497</v>
      </c>
      <c r="F37">
        <v>0.978723</v>
      </c>
      <c r="G37">
        <v>83.3333</v>
      </c>
      <c r="H37"/>
      <c r="I37"/>
      <c r="J37"/>
      <c r="K37"/>
      <c r="L37"/>
      <c r="M37"/>
      <c r="N37"/>
      <c r="O37"/>
      <c r="P37"/>
      <c r="S37" s="13"/>
      <c r="T37" s="13"/>
      <c r="U37" s="13"/>
      <c r="V37" s="13"/>
      <c r="W37" s="13"/>
      <c r="X37" s="13"/>
    </row>
    <row r="38" spans="3:24">
      <c r="C38" s="10">
        <v>0.11175</v>
      </c>
      <c r="F38">
        <v>0.968794</v>
      </c>
      <c r="G38">
        <v>99.6296</v>
      </c>
      <c r="H38">
        <f t="shared" si="5"/>
        <v>16.2963</v>
      </c>
      <c r="I38"/>
      <c r="J38"/>
      <c r="K38"/>
      <c r="L38"/>
      <c r="M38"/>
      <c r="N38"/>
      <c r="O38"/>
      <c r="S38" s="13"/>
      <c r="T38" s="13"/>
      <c r="U38" s="13"/>
      <c r="V38" s="13"/>
      <c r="W38" s="13"/>
      <c r="X38" s="13"/>
    </row>
    <row r="39" spans="3:24">
      <c r="C39" s="10">
        <v>0.18001</v>
      </c>
      <c r="F39"/>
      <c r="G39"/>
      <c r="H39"/>
      <c r="I39"/>
      <c r="J39"/>
      <c r="K39"/>
      <c r="L39"/>
      <c r="M39"/>
      <c r="N39" s="12"/>
      <c r="O39"/>
      <c r="P39"/>
      <c r="R39" s="17"/>
      <c r="S39" s="13"/>
      <c r="T39" s="13"/>
      <c r="U39" s="13"/>
      <c r="V39" s="13"/>
      <c r="W39" s="13"/>
      <c r="X39" s="13"/>
    </row>
    <row r="40" spans="6:24">
      <c r="F40"/>
      <c r="G40"/>
      <c r="H40"/>
      <c r="I40"/>
      <c r="J40"/>
      <c r="K40"/>
      <c r="L40"/>
      <c r="M40"/>
      <c r="N40" s="12"/>
      <c r="O40"/>
      <c r="P40"/>
      <c r="R40" s="17"/>
      <c r="S40" s="13"/>
      <c r="T40" s="13"/>
      <c r="U40" s="13"/>
      <c r="V40" s="13"/>
      <c r="W40" s="13"/>
      <c r="X40" s="13"/>
    </row>
    <row r="41" spans="3:24">
      <c r="C41" s="10">
        <v>0.0649</v>
      </c>
      <c r="F41"/>
      <c r="G41"/>
      <c r="H41"/>
      <c r="I41"/>
      <c r="J41"/>
      <c r="K41"/>
      <c r="L41"/>
      <c r="M41"/>
      <c r="N41" s="12"/>
      <c r="O41"/>
      <c r="P41"/>
      <c r="R41" s="17"/>
      <c r="S41" s="13"/>
      <c r="T41" s="13"/>
      <c r="U41" s="13"/>
      <c r="V41" s="13"/>
      <c r="W41" s="13"/>
      <c r="X41" s="13"/>
    </row>
    <row r="42" spans="3:24">
      <c r="C42" s="10">
        <v>0.12587</v>
      </c>
      <c r="F42"/>
      <c r="G42"/>
      <c r="H42"/>
      <c r="I42"/>
      <c r="J42"/>
      <c r="K42"/>
      <c r="L42"/>
      <c r="M42"/>
      <c r="N42" s="12"/>
      <c r="O42"/>
      <c r="P42"/>
      <c r="R42" s="17"/>
      <c r="S42" s="13"/>
      <c r="T42" s="13"/>
      <c r="U42" s="13"/>
      <c r="V42" s="13"/>
      <c r="W42" s="13"/>
      <c r="X42" s="13"/>
    </row>
    <row r="43" spans="3:24">
      <c r="C43" s="10">
        <v>0.12147</v>
      </c>
      <c r="F43"/>
      <c r="G43"/>
      <c r="H43"/>
      <c r="I43"/>
      <c r="J43"/>
      <c r="K43"/>
      <c r="L43"/>
      <c r="M43"/>
      <c r="N43" s="12"/>
      <c r="O43"/>
      <c r="P43"/>
      <c r="R43" s="17"/>
      <c r="S43" s="13"/>
      <c r="T43" s="13"/>
      <c r="U43" s="13"/>
      <c r="V43" s="13"/>
      <c r="W43" s="13"/>
      <c r="X43" s="13"/>
    </row>
    <row r="44" spans="2:24">
      <c r="B44" s="11" t="s">
        <v>816</v>
      </c>
      <c r="C44" s="10">
        <v>0.19213</v>
      </c>
      <c r="D44" t="s">
        <v>751</v>
      </c>
      <c r="F44"/>
      <c r="G44"/>
      <c r="H44"/>
      <c r="I44"/>
      <c r="J44"/>
      <c r="K44"/>
      <c r="L44"/>
      <c r="M44"/>
      <c r="N44" s="12"/>
      <c r="O44" s="13"/>
      <c r="S44" s="13"/>
      <c r="T44" s="13"/>
      <c r="U44" s="13"/>
      <c r="V44" s="13"/>
      <c r="W44" s="13"/>
      <c r="X44" s="13"/>
    </row>
    <row r="45" spans="2:24">
      <c r="B45" s="11" t="s">
        <v>713</v>
      </c>
      <c r="C45" s="10">
        <v>0.03452</v>
      </c>
      <c r="D45" s="1" t="s">
        <v>817</v>
      </c>
      <c r="F45"/>
      <c r="G45"/>
      <c r="H45"/>
      <c r="I45"/>
      <c r="J45"/>
      <c r="K45"/>
      <c r="L45"/>
      <c r="M45"/>
      <c r="N45" s="12"/>
      <c r="O45">
        <f>100*P45/SUM(P45:P48)</f>
        <v>3.45864102481758</v>
      </c>
      <c r="P45">
        <f>Q45</f>
        <v>2.04626</v>
      </c>
      <c r="Q45" s="10">
        <v>2.04626</v>
      </c>
      <c r="S45" s="13"/>
      <c r="T45" s="13"/>
      <c r="U45" s="13"/>
      <c r="V45" s="13"/>
      <c r="W45" s="13"/>
      <c r="X45" s="13"/>
    </row>
    <row r="46" spans="2:24">
      <c r="B46" s="11" t="s">
        <v>746</v>
      </c>
      <c r="C46" s="10">
        <v>0.09425</v>
      </c>
      <c r="D46" s="1" t="s">
        <v>818</v>
      </c>
      <c r="F46"/>
      <c r="G46"/>
      <c r="H46"/>
      <c r="I46"/>
      <c r="J46"/>
      <c r="K46"/>
      <c r="L46"/>
      <c r="M46"/>
      <c r="N46" s="12"/>
      <c r="O46">
        <f>100*P46/SUM(P45:P48)</f>
        <v>4.21053788049091</v>
      </c>
      <c r="P46">
        <f t="shared" ref="P46:P48" si="6">Q46-Q45</f>
        <v>2.49111</v>
      </c>
      <c r="Q46" s="10">
        <v>4.53737</v>
      </c>
      <c r="S46" s="13"/>
      <c r="T46" s="13"/>
      <c r="U46" s="13"/>
      <c r="V46" s="13"/>
      <c r="W46" s="13"/>
      <c r="X46" s="13"/>
    </row>
    <row r="47" spans="2:24">
      <c r="B47" s="11" t="s">
        <v>723</v>
      </c>
      <c r="C47" s="10">
        <v>0.1015</v>
      </c>
      <c r="D47" t="s">
        <v>723</v>
      </c>
      <c r="F47"/>
      <c r="G47"/>
      <c r="H47"/>
      <c r="I47"/>
      <c r="J47"/>
      <c r="K47"/>
      <c r="L47"/>
      <c r="M47"/>
      <c r="N47" s="12"/>
      <c r="O47">
        <f>100*P47/SUM(P45:P48)</f>
        <v>90.5263362500993</v>
      </c>
      <c r="P47">
        <f t="shared" si="6"/>
        <v>53.55873</v>
      </c>
      <c r="Q47" s="10">
        <v>58.0961</v>
      </c>
      <c r="S47" s="13"/>
      <c r="T47" s="13"/>
      <c r="U47" s="13"/>
      <c r="V47" s="13"/>
      <c r="W47" s="13"/>
      <c r="X47" s="13"/>
    </row>
    <row r="48" spans="2:24">
      <c r="B48" s="11" t="s">
        <v>818</v>
      </c>
      <c r="C48" s="10">
        <v>21</v>
      </c>
      <c r="D48" t="s">
        <v>746</v>
      </c>
      <c r="F48"/>
      <c r="G48"/>
      <c r="H48"/>
      <c r="I48"/>
      <c r="J48"/>
      <c r="K48"/>
      <c r="L48"/>
      <c r="M48"/>
      <c r="N48" s="12"/>
      <c r="O48">
        <f>100*P48/SUM(P45:P48)</f>
        <v>1.80448484459221</v>
      </c>
      <c r="P48">
        <f t="shared" si="6"/>
        <v>1.0676</v>
      </c>
      <c r="Q48" s="10">
        <v>59.1637</v>
      </c>
      <c r="S48" s="13"/>
      <c r="T48" s="13"/>
      <c r="U48" s="13"/>
      <c r="V48" s="13"/>
      <c r="W48" s="13"/>
      <c r="X48" s="13"/>
    </row>
    <row r="49" spans="2:24">
      <c r="B49" s="11" t="s">
        <v>817</v>
      </c>
      <c r="C49" s="10">
        <v>62</v>
      </c>
      <c r="D49" t="s">
        <v>713</v>
      </c>
      <c r="F49"/>
      <c r="G49"/>
      <c r="H49"/>
      <c r="I49"/>
      <c r="J49"/>
      <c r="K49"/>
      <c r="L49"/>
      <c r="M49"/>
      <c r="N49" s="14"/>
      <c r="O49" s="13"/>
      <c r="R49" s="17"/>
      <c r="S49" s="13"/>
      <c r="T49" s="13"/>
      <c r="U49" s="13"/>
      <c r="V49" s="13"/>
      <c r="W49" s="13"/>
      <c r="X49" s="13"/>
    </row>
    <row r="50" customHeight="1" spans="2:24">
      <c r="B50" s="11" t="s">
        <v>751</v>
      </c>
      <c r="C50" s="10">
        <v>51</v>
      </c>
      <c r="D50" s="1" t="s">
        <v>816</v>
      </c>
      <c r="F50"/>
      <c r="G50"/>
      <c r="H50"/>
      <c r="I50"/>
      <c r="J50"/>
      <c r="K50"/>
      <c r="L50"/>
      <c r="M50"/>
      <c r="N50" s="12"/>
      <c r="O50">
        <f>100*P50/SUM(P50:P51)</f>
        <v>0.81198837388899</v>
      </c>
      <c r="P50">
        <f>Q50</f>
        <v>1.15658</v>
      </c>
      <c r="Q50" s="10">
        <v>1.15658</v>
      </c>
      <c r="S50" s="13"/>
      <c r="T50" s="13"/>
      <c r="U50" s="13"/>
      <c r="V50" s="13"/>
      <c r="W50" s="13"/>
      <c r="X50" s="13"/>
    </row>
    <row r="51" spans="6:24">
      <c r="F51"/>
      <c r="G51"/>
      <c r="H51"/>
      <c r="I51"/>
      <c r="J51"/>
      <c r="K51"/>
      <c r="L51"/>
      <c r="M51"/>
      <c r="N51" s="12"/>
      <c r="O51">
        <f>100*P51/SUM(P50:P51)</f>
        <v>99.188011626111</v>
      </c>
      <c r="P51">
        <f>Q51-Q50</f>
        <v>141.28142</v>
      </c>
      <c r="Q51" s="10">
        <v>142.438</v>
      </c>
      <c r="R51" s="17"/>
      <c r="S51" s="13"/>
      <c r="T51" s="13"/>
      <c r="U51" s="13"/>
      <c r="V51" s="13"/>
      <c r="W51" s="13"/>
      <c r="X51" s="13"/>
    </row>
    <row r="52" spans="6:24">
      <c r="F52"/>
      <c r="G52"/>
      <c r="H52"/>
      <c r="I52"/>
      <c r="J52"/>
      <c r="K52"/>
      <c r="L52"/>
      <c r="M52"/>
      <c r="N52" s="12"/>
      <c r="O52" s="13"/>
      <c r="R52" s="17"/>
      <c r="S52" s="13"/>
      <c r="T52" s="13"/>
      <c r="U52" s="13"/>
      <c r="V52" s="13"/>
      <c r="W52" s="13"/>
      <c r="X52" s="13"/>
    </row>
    <row r="53" spans="6:24">
      <c r="F53"/>
      <c r="G53"/>
      <c r="H53"/>
      <c r="I53"/>
      <c r="J53"/>
      <c r="K53"/>
      <c r="L53"/>
      <c r="M53"/>
      <c r="N53" s="12"/>
      <c r="O53" s="13">
        <v>100</v>
      </c>
      <c r="P53" s="13">
        <v>41.9039</v>
      </c>
      <c r="Q53" s="10">
        <v>41.9039</v>
      </c>
      <c r="R53" s="17"/>
      <c r="S53" s="13"/>
      <c r="T53" s="13"/>
      <c r="U53" s="13"/>
      <c r="V53" s="13"/>
      <c r="W53" s="13"/>
      <c r="X53" s="13"/>
    </row>
    <row r="54" spans="6:24">
      <c r="F54"/>
      <c r="G54"/>
      <c r="H54"/>
      <c r="I54"/>
      <c r="J54"/>
      <c r="K54"/>
      <c r="L54"/>
      <c r="M54"/>
      <c r="N54" s="12"/>
      <c r="O54" s="13"/>
      <c r="R54" s="17"/>
      <c r="S54" s="13"/>
      <c r="T54" s="13"/>
      <c r="U54" s="13"/>
      <c r="V54" s="13"/>
      <c r="W54" s="13"/>
      <c r="X54" s="13"/>
    </row>
    <row r="55" spans="6:24">
      <c r="F55"/>
      <c r="G55"/>
      <c r="H55"/>
      <c r="I55"/>
      <c r="J55"/>
      <c r="K55"/>
      <c r="L55"/>
      <c r="M55"/>
      <c r="N55" s="12"/>
      <c r="O55">
        <f>100*P55/SUM(P55:P56)</f>
        <v>94.9747523242547</v>
      </c>
      <c r="P55">
        <f>Q55</f>
        <v>16.8149</v>
      </c>
      <c r="Q55" s="10">
        <v>16.8149</v>
      </c>
      <c r="R55" s="17"/>
      <c r="S55" s="13"/>
      <c r="T55" s="13"/>
      <c r="U55" s="13"/>
      <c r="V55" s="13"/>
      <c r="W55" s="13"/>
      <c r="X55" s="13"/>
    </row>
    <row r="56" spans="6:24">
      <c r="F56"/>
      <c r="G56"/>
      <c r="H56"/>
      <c r="I56"/>
      <c r="J56"/>
      <c r="K56"/>
      <c r="L56"/>
      <c r="M56"/>
      <c r="N56" s="12"/>
      <c r="O56">
        <f>100*P56/SUM(P55:P56)</f>
        <v>5.02524767574527</v>
      </c>
      <c r="P56">
        <f t="shared" ref="P56:P60" si="7">Q56-Q55</f>
        <v>0.889699999999998</v>
      </c>
      <c r="Q56" s="10">
        <v>17.7046</v>
      </c>
      <c r="R56" s="17"/>
      <c r="S56" s="13"/>
      <c r="T56" s="13"/>
      <c r="U56" s="13"/>
      <c r="V56" s="13"/>
      <c r="W56" s="13"/>
      <c r="X56" s="13"/>
    </row>
    <row r="57" spans="6:24">
      <c r="F57"/>
      <c r="G57"/>
      <c r="H57"/>
      <c r="I57"/>
      <c r="J57"/>
      <c r="K57"/>
      <c r="L57"/>
      <c r="M57"/>
      <c r="N57" s="12"/>
      <c r="O57" s="13"/>
      <c r="R57" s="17"/>
      <c r="S57" s="13"/>
      <c r="T57" s="13"/>
      <c r="U57" s="13"/>
      <c r="V57" s="13"/>
      <c r="W57" s="13"/>
      <c r="X57" s="13"/>
    </row>
    <row r="58" spans="6:24">
      <c r="F58"/>
      <c r="G58"/>
      <c r="H58"/>
      <c r="I58"/>
      <c r="J58"/>
      <c r="K58"/>
      <c r="L58"/>
      <c r="M58"/>
      <c r="N58" s="12"/>
      <c r="O58">
        <f>100*P58/SUM(P58:P61)</f>
        <v>7.98721585808166</v>
      </c>
      <c r="P58">
        <f>Q58</f>
        <v>2.2242</v>
      </c>
      <c r="Q58" s="10">
        <v>2.2242</v>
      </c>
      <c r="R58" s="17"/>
      <c r="S58" s="13"/>
      <c r="T58" s="13"/>
      <c r="U58" s="13"/>
      <c r="V58" s="13"/>
      <c r="W58" s="13"/>
      <c r="X58" s="13"/>
    </row>
    <row r="59" spans="6:24">
      <c r="F59"/>
      <c r="G59"/>
      <c r="H59"/>
      <c r="I59"/>
      <c r="J59"/>
      <c r="K59"/>
      <c r="L59"/>
      <c r="M59"/>
      <c r="N59" s="12"/>
      <c r="O59">
        <f>100*P59/SUM(P58:P61)</f>
        <v>88.8178259776637</v>
      </c>
      <c r="P59">
        <f t="shared" si="7"/>
        <v>24.7331</v>
      </c>
      <c r="Q59" s="10">
        <v>26.9573</v>
      </c>
      <c r="S59" s="13"/>
      <c r="T59" s="13"/>
      <c r="U59" s="13"/>
      <c r="V59" s="13"/>
      <c r="W59" s="13"/>
      <c r="X59" s="13"/>
    </row>
    <row r="60" spans="6:24">
      <c r="F60"/>
      <c r="G60"/>
      <c r="H60"/>
      <c r="I60"/>
      <c r="J60"/>
      <c r="K60"/>
      <c r="L60"/>
      <c r="M60"/>
      <c r="N60" s="12"/>
      <c r="O60">
        <f>100*P60/SUM(P58:P61)</f>
        <v>3.19495816425468</v>
      </c>
      <c r="P60">
        <f t="shared" si="7"/>
        <v>0.889700000000001</v>
      </c>
      <c r="Q60" s="10">
        <v>27.847</v>
      </c>
      <c r="S60" s="13"/>
      <c r="T60" s="13"/>
      <c r="U60" s="13"/>
      <c r="V60" s="13"/>
      <c r="W60" s="13"/>
      <c r="X60" s="13"/>
    </row>
    <row r="61" spans="6:24">
      <c r="F61"/>
      <c r="G61"/>
      <c r="H61"/>
      <c r="I61"/>
      <c r="J61"/>
      <c r="K61"/>
      <c r="L61"/>
      <c r="M61"/>
      <c r="N61" s="12"/>
      <c r="O61" s="13"/>
      <c r="S61" s="13"/>
      <c r="T61" s="13"/>
      <c r="U61" s="13"/>
      <c r="V61" s="13"/>
      <c r="W61" s="13"/>
      <c r="X61" s="13"/>
    </row>
    <row r="62" spans="6:24">
      <c r="F62"/>
      <c r="G62"/>
      <c r="H62"/>
      <c r="I62"/>
      <c r="J62"/>
      <c r="K62"/>
      <c r="L62"/>
      <c r="M62"/>
      <c r="N62" s="12"/>
      <c r="O62">
        <f>100*P62/SUM(P62:P65)</f>
        <v>6.89127153113548</v>
      </c>
      <c r="P62">
        <f>Q62</f>
        <v>4.00356</v>
      </c>
      <c r="Q62" s="10">
        <v>4.00356</v>
      </c>
      <c r="S62" s="13"/>
      <c r="T62" s="13"/>
      <c r="U62" s="13"/>
      <c r="V62" s="13"/>
      <c r="W62" s="13"/>
      <c r="X62" s="13"/>
    </row>
    <row r="63" spans="6:24">
      <c r="F63"/>
      <c r="G63"/>
      <c r="H63"/>
      <c r="I63"/>
      <c r="J63"/>
      <c r="K63"/>
      <c r="L63"/>
      <c r="M63"/>
      <c r="N63" s="12"/>
      <c r="O63">
        <f>100*P63/SUM(P62:P65)</f>
        <v>2.14394770044805</v>
      </c>
      <c r="P63">
        <f>Q63-Q62</f>
        <v>1.24555</v>
      </c>
      <c r="Q63" s="10">
        <v>5.24911</v>
      </c>
      <c r="R63" s="17"/>
      <c r="S63" s="13"/>
      <c r="T63" s="13"/>
      <c r="U63" s="13"/>
      <c r="V63" s="13"/>
      <c r="W63" s="13"/>
      <c r="X63" s="13"/>
    </row>
    <row r="64" spans="6:24">
      <c r="F64"/>
      <c r="G64"/>
      <c r="H64"/>
      <c r="I64"/>
      <c r="J64"/>
      <c r="K64"/>
      <c r="L64"/>
      <c r="M64"/>
      <c r="N64" s="12"/>
      <c r="O64">
        <f>100*P64/SUM(P62:P65)</f>
        <v>90.9647807684165</v>
      </c>
      <c r="P64">
        <f>Q64-Q63</f>
        <v>52.84699</v>
      </c>
      <c r="Q64" s="10">
        <v>58.0961</v>
      </c>
      <c r="S64" s="13"/>
      <c r="T64" s="13"/>
      <c r="U64" s="13"/>
      <c r="V64" s="13"/>
      <c r="W64" s="13"/>
      <c r="X64" s="13"/>
    </row>
    <row r="65" spans="6:24">
      <c r="F65"/>
      <c r="G65"/>
      <c r="H65"/>
      <c r="I65"/>
      <c r="J65"/>
      <c r="K65"/>
      <c r="L65"/>
      <c r="M65"/>
      <c r="N65" s="12"/>
      <c r="O65"/>
      <c r="P65" s="13"/>
      <c r="S65" s="13"/>
      <c r="T65" s="13"/>
      <c r="U65" s="13"/>
      <c r="V65" s="13"/>
      <c r="W65" s="13"/>
      <c r="X65" s="13"/>
    </row>
    <row r="66" spans="6:24">
      <c r="F66"/>
      <c r="G66"/>
      <c r="H66"/>
      <c r="I66"/>
      <c r="J66"/>
      <c r="K66"/>
      <c r="L66"/>
      <c r="M66"/>
      <c r="N66" s="12"/>
      <c r="O66" s="13"/>
      <c r="P66" s="13"/>
      <c r="S66" s="13"/>
      <c r="T66" s="13"/>
      <c r="U66" s="13"/>
      <c r="V66" s="13"/>
      <c r="W66" s="13"/>
      <c r="X66" s="13"/>
    </row>
    <row r="67" spans="6:24">
      <c r="F67"/>
      <c r="G67"/>
      <c r="H67"/>
      <c r="I67"/>
      <c r="J67"/>
      <c r="K67"/>
      <c r="L67"/>
      <c r="M67"/>
      <c r="N67" s="12"/>
      <c r="O67" s="13"/>
      <c r="P67" s="13"/>
      <c r="S67" s="13"/>
      <c r="T67" s="13"/>
      <c r="U67" s="13"/>
      <c r="V67" s="13"/>
      <c r="W67" s="13"/>
      <c r="X67" s="13"/>
    </row>
    <row r="68" spans="6:24">
      <c r="F68"/>
      <c r="G68"/>
      <c r="H68"/>
      <c r="I68"/>
      <c r="J68"/>
      <c r="K68"/>
      <c r="L68"/>
      <c r="M68"/>
      <c r="N68" s="14"/>
      <c r="O68" s="13"/>
      <c r="P68" s="13"/>
      <c r="R68" s="17"/>
      <c r="S68" s="13"/>
      <c r="T68" s="13"/>
      <c r="U68" s="13"/>
      <c r="V68" s="13"/>
      <c r="W68" s="13"/>
      <c r="X68" s="13"/>
    </row>
    <row r="69" spans="6:24">
      <c r="F69"/>
      <c r="G69"/>
      <c r="H69"/>
      <c r="I69"/>
      <c r="J69"/>
      <c r="K69"/>
      <c r="L69"/>
      <c r="M69"/>
      <c r="N69" s="12"/>
      <c r="O69" s="13"/>
      <c r="P69" s="13"/>
      <c r="S69" s="13"/>
      <c r="T69" s="13"/>
      <c r="U69" s="13"/>
      <c r="V69" s="13"/>
      <c r="W69" s="13"/>
      <c r="X69" s="13"/>
    </row>
    <row r="70" customHeight="1" spans="6:24">
      <c r="F70"/>
      <c r="G70"/>
      <c r="H70"/>
      <c r="I70"/>
      <c r="J70"/>
      <c r="K70"/>
      <c r="L70"/>
      <c r="M70"/>
      <c r="N70" s="12"/>
      <c r="O70" s="13"/>
      <c r="P70" s="13"/>
      <c r="R70" s="17"/>
      <c r="S70" s="13"/>
      <c r="T70" s="13"/>
      <c r="U70" s="13"/>
      <c r="V70" s="13"/>
      <c r="W70" s="13"/>
      <c r="X70" s="13"/>
    </row>
    <row r="71" spans="6:24">
      <c r="F71"/>
      <c r="G71"/>
      <c r="H71"/>
      <c r="I71"/>
      <c r="J71"/>
      <c r="K71"/>
      <c r="L71"/>
      <c r="M71"/>
      <c r="N71" s="12"/>
      <c r="O71" s="13"/>
      <c r="P71" s="13"/>
      <c r="R71" s="17"/>
      <c r="S71" s="13"/>
      <c r="T71" s="13"/>
      <c r="U71" s="13"/>
      <c r="V71" s="13"/>
      <c r="W71" s="13"/>
      <c r="X71" s="13"/>
    </row>
    <row r="72" spans="6:24">
      <c r="F72"/>
      <c r="G72"/>
      <c r="H72"/>
      <c r="I72"/>
      <c r="J72"/>
      <c r="K72"/>
      <c r="L72"/>
      <c r="M72"/>
      <c r="N72" s="12"/>
      <c r="O72" s="13"/>
      <c r="P72" s="13"/>
      <c r="R72" s="17"/>
      <c r="S72" s="13"/>
      <c r="T72" s="13"/>
      <c r="U72" s="13"/>
      <c r="V72" s="13"/>
      <c r="W72" s="13"/>
      <c r="X72" s="13"/>
    </row>
    <row r="73" spans="6:24">
      <c r="F73"/>
      <c r="G73"/>
      <c r="H73"/>
      <c r="I73"/>
      <c r="J73"/>
      <c r="K73"/>
      <c r="L73"/>
      <c r="M73"/>
      <c r="N73" s="12"/>
      <c r="O73" s="13"/>
      <c r="P73" s="13"/>
      <c r="R73" s="17"/>
      <c r="S73" s="13"/>
      <c r="T73" s="13"/>
      <c r="U73" s="13"/>
      <c r="V73" s="13"/>
      <c r="W73" s="13"/>
      <c r="X73" s="13"/>
    </row>
    <row r="74" spans="6:24">
      <c r="F74"/>
      <c r="G74"/>
      <c r="H74"/>
      <c r="I74"/>
      <c r="J74"/>
      <c r="K74"/>
      <c r="L74"/>
      <c r="M74"/>
      <c r="N74" s="12"/>
      <c r="O74" s="13"/>
      <c r="P74" s="13"/>
      <c r="R74" s="17"/>
      <c r="S74" s="13"/>
      <c r="T74" s="13"/>
      <c r="U74" s="13"/>
      <c r="V74" s="13"/>
      <c r="W74" s="13"/>
      <c r="X74" s="13"/>
    </row>
    <row r="75" ht="14.75" spans="6:24">
      <c r="F75"/>
      <c r="G75"/>
      <c r="H75"/>
      <c r="I75"/>
      <c r="J75"/>
      <c r="K75"/>
      <c r="L75"/>
      <c r="M75"/>
      <c r="N75" s="12"/>
      <c r="O75" s="18"/>
      <c r="P75" s="18"/>
      <c r="S75" s="19"/>
      <c r="T75" s="19"/>
      <c r="U75" s="19"/>
      <c r="V75" s="19"/>
      <c r="W75" s="19"/>
      <c r="X75" s="20"/>
    </row>
    <row r="76" spans="6:24">
      <c r="F76"/>
      <c r="G76"/>
      <c r="H76"/>
      <c r="I76"/>
      <c r="J76"/>
      <c r="K76"/>
      <c r="L76"/>
      <c r="M76"/>
      <c r="N76" s="12"/>
      <c r="O76" s="13"/>
      <c r="P76" s="13"/>
      <c r="X76" s="20"/>
    </row>
    <row r="77" spans="6:24">
      <c r="F77"/>
      <c r="G77"/>
      <c r="H77"/>
      <c r="I77"/>
      <c r="J77"/>
      <c r="K77"/>
      <c r="L77"/>
      <c r="M77"/>
      <c r="N77" s="12"/>
      <c r="O77" s="13"/>
      <c r="P77" s="13"/>
      <c r="X77" s="20"/>
    </row>
    <row r="78" spans="6:14">
      <c r="F78"/>
      <c r="G78"/>
      <c r="H78"/>
      <c r="I78"/>
      <c r="J78"/>
      <c r="K78"/>
      <c r="L78"/>
      <c r="M78"/>
      <c r="N78" s="14"/>
    </row>
    <row r="79" spans="6:14">
      <c r="F79"/>
      <c r="G79"/>
      <c r="H79"/>
      <c r="I79"/>
      <c r="J79"/>
      <c r="K79"/>
      <c r="L79"/>
      <c r="M79"/>
      <c r="N79" s="12"/>
    </row>
    <row r="80" spans="6:14">
      <c r="F80"/>
      <c r="G80"/>
      <c r="H80"/>
      <c r="I80"/>
      <c r="J80"/>
      <c r="K80"/>
      <c r="L80"/>
      <c r="M80"/>
      <c r="N80" s="12"/>
    </row>
    <row r="81" spans="6:14">
      <c r="F81"/>
      <c r="G81"/>
      <c r="H81"/>
      <c r="I81"/>
      <c r="J81"/>
      <c r="K81"/>
      <c r="L81"/>
      <c r="M81"/>
      <c r="N81" s="12"/>
    </row>
    <row r="82" spans="6:14">
      <c r="F82"/>
      <c r="G82"/>
      <c r="H82"/>
      <c r="I82"/>
      <c r="J82"/>
      <c r="K82"/>
      <c r="L82"/>
      <c r="M82"/>
      <c r="N82" s="12"/>
    </row>
    <row r="83" spans="6:14">
      <c r="F83"/>
      <c r="G83"/>
      <c r="H83"/>
      <c r="I83"/>
      <c r="J83"/>
      <c r="K83"/>
      <c r="L83"/>
      <c r="M83"/>
      <c r="N83" s="12"/>
    </row>
    <row r="84" customHeight="1" spans="6:14">
      <c r="F84"/>
      <c r="G84"/>
      <c r="H84"/>
      <c r="I84"/>
      <c r="J84"/>
      <c r="K84"/>
      <c r="L84"/>
      <c r="M84"/>
      <c r="N84" s="12"/>
    </row>
    <row r="85" spans="6:14">
      <c r="F85"/>
      <c r="G85"/>
      <c r="H85"/>
      <c r="I85"/>
      <c r="J85"/>
      <c r="K85"/>
      <c r="L85"/>
      <c r="M85"/>
      <c r="N85" s="12"/>
    </row>
    <row r="86" spans="6:14">
      <c r="F86"/>
      <c r="G86"/>
      <c r="H86"/>
      <c r="I86"/>
      <c r="J86"/>
      <c r="K86"/>
      <c r="L86"/>
      <c r="M86"/>
      <c r="N86" s="12"/>
    </row>
    <row r="87" spans="6:14">
      <c r="F87"/>
      <c r="G87"/>
      <c r="H87"/>
      <c r="I87"/>
      <c r="J87"/>
      <c r="K87"/>
      <c r="L87"/>
      <c r="M87"/>
      <c r="N87" s="12"/>
    </row>
    <row r="88" spans="6:14">
      <c r="F88"/>
      <c r="G88"/>
      <c r="H88"/>
      <c r="I88"/>
      <c r="J88"/>
      <c r="K88"/>
      <c r="L88"/>
      <c r="M88"/>
      <c r="N88" s="12"/>
    </row>
    <row r="89" spans="6:14">
      <c r="F89"/>
      <c r="G89"/>
      <c r="H89"/>
      <c r="I89"/>
      <c r="J89"/>
      <c r="K89"/>
      <c r="L89"/>
      <c r="M89"/>
      <c r="N89" s="12"/>
    </row>
    <row r="90" spans="6:14">
      <c r="F90"/>
      <c r="G90"/>
      <c r="H90"/>
      <c r="I90"/>
      <c r="J90"/>
      <c r="K90"/>
      <c r="L90"/>
      <c r="M90"/>
      <c r="N90" s="12"/>
    </row>
    <row r="91" spans="6:14">
      <c r="F91"/>
      <c r="G91"/>
      <c r="H91"/>
      <c r="I91"/>
      <c r="J91"/>
      <c r="K91"/>
      <c r="L91"/>
      <c r="M91"/>
      <c r="N91" s="12"/>
    </row>
    <row r="92" spans="6:14">
      <c r="F92"/>
      <c r="G92"/>
      <c r="H92"/>
      <c r="I92"/>
      <c r="J92"/>
      <c r="K92"/>
      <c r="L92"/>
      <c r="M92"/>
      <c r="N92" s="12"/>
    </row>
    <row r="93" spans="6:14">
      <c r="F93"/>
      <c r="G93"/>
      <c r="H93"/>
      <c r="I93"/>
      <c r="J93"/>
      <c r="K93"/>
      <c r="L93"/>
      <c r="M93"/>
      <c r="N93" s="12"/>
    </row>
    <row r="94" spans="6:13">
      <c r="F94"/>
      <c r="G94"/>
      <c r="H94"/>
      <c r="I94"/>
      <c r="J94"/>
      <c r="K94"/>
      <c r="L94"/>
      <c r="M94"/>
    </row>
    <row r="95" spans="6:13">
      <c r="F95"/>
      <c r="G95"/>
      <c r="H95"/>
      <c r="I95"/>
      <c r="J95"/>
      <c r="K95"/>
      <c r="L95"/>
      <c r="M95"/>
    </row>
    <row r="96" spans="6:13">
      <c r="F96"/>
      <c r="G96"/>
      <c r="H96"/>
      <c r="I96"/>
      <c r="J96"/>
      <c r="K96"/>
      <c r="L96"/>
      <c r="M96"/>
    </row>
    <row r="97" spans="6:13">
      <c r="F97"/>
      <c r="G97"/>
      <c r="H97"/>
      <c r="I97"/>
      <c r="J97"/>
      <c r="K97"/>
      <c r="L97"/>
      <c r="M97"/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64"/>
  <sheetViews>
    <sheetView zoomScale="85" zoomScaleNormal="85" workbookViewId="0">
      <pane ySplit="1" topLeftCell="A2" activePane="bottomLeft" state="frozen"/>
      <selection/>
      <selection pane="bottomLeft" activeCell="H32" sqref="A32:H32"/>
    </sheetView>
  </sheetViews>
  <sheetFormatPr defaultColWidth="8.66666666666667" defaultRowHeight="14"/>
  <cols>
    <col min="1" max="1" width="11.5833333333333"/>
    <col min="2" max="2" width="11.5833333333333" customWidth="1"/>
    <col min="3" max="3" width="11.5833333333333"/>
    <col min="10" max="10" width="12.6666666666667"/>
    <col min="22" max="22" width="12.6666666666667"/>
  </cols>
  <sheetData>
    <row r="1" spans="14:41">
      <c r="N1" t="s">
        <v>819</v>
      </c>
      <c r="O1" t="s">
        <v>4</v>
      </c>
      <c r="Q1" t="s">
        <v>819</v>
      </c>
      <c r="R1" t="s">
        <v>11</v>
      </c>
      <c r="T1" t="s">
        <v>819</v>
      </c>
      <c r="U1" t="s">
        <v>820</v>
      </c>
      <c r="W1" t="s">
        <v>819</v>
      </c>
      <c r="X1" t="s">
        <v>17</v>
      </c>
      <c r="Z1" t="s">
        <v>819</v>
      </c>
      <c r="AA1" t="s">
        <v>821</v>
      </c>
      <c r="AC1" t="s">
        <v>819</v>
      </c>
      <c r="AD1" t="s">
        <v>21</v>
      </c>
      <c r="AF1" t="s">
        <v>819</v>
      </c>
      <c r="AG1" t="s">
        <v>822</v>
      </c>
      <c r="AI1" t="s">
        <v>4</v>
      </c>
      <c r="AJ1" t="s">
        <v>11</v>
      </c>
      <c r="AK1" t="s">
        <v>820</v>
      </c>
      <c r="AL1" t="s">
        <v>17</v>
      </c>
      <c r="AM1" t="s">
        <v>821</v>
      </c>
      <c r="AN1" t="s">
        <v>21</v>
      </c>
      <c r="AO1" t="s">
        <v>822</v>
      </c>
    </row>
    <row r="2" ht="15.5" spans="1:41">
      <c r="A2">
        <v>1</v>
      </c>
      <c r="B2">
        <v>2</v>
      </c>
      <c r="C2">
        <v>3</v>
      </c>
      <c r="D2">
        <v>4</v>
      </c>
      <c r="N2">
        <v>84</v>
      </c>
      <c r="O2" t="s">
        <v>823</v>
      </c>
      <c r="Q2" s="4">
        <v>8.08</v>
      </c>
      <c r="R2" s="6" t="s">
        <v>823</v>
      </c>
      <c r="T2" s="4">
        <v>0</v>
      </c>
      <c r="U2" s="6" t="s">
        <v>823</v>
      </c>
      <c r="W2" s="4">
        <v>7.308</v>
      </c>
      <c r="X2" s="6" t="s">
        <v>823</v>
      </c>
      <c r="Z2" s="4">
        <v>0.573691057691406</v>
      </c>
      <c r="AA2" s="6" t="s">
        <v>823</v>
      </c>
      <c r="AC2" s="4">
        <v>14.6076</v>
      </c>
      <c r="AD2" s="6" t="s">
        <v>823</v>
      </c>
      <c r="AF2" s="4">
        <v>11</v>
      </c>
      <c r="AG2" s="6" t="s">
        <v>823</v>
      </c>
      <c r="AH2" s="6" t="s">
        <v>823</v>
      </c>
      <c r="AI2">
        <v>0.29932</v>
      </c>
      <c r="AJ2">
        <v>0.1218</v>
      </c>
      <c r="AK2">
        <v>0.08296</v>
      </c>
      <c r="AL2">
        <v>0.226944869</v>
      </c>
      <c r="AM2">
        <v>0.735426746</v>
      </c>
      <c r="AN2">
        <v>0.0404</v>
      </c>
      <c r="AO2">
        <v>0.2276</v>
      </c>
    </row>
    <row r="3" ht="15.5" spans="1:41">
      <c r="A3">
        <v>0.23257569</v>
      </c>
      <c r="B3">
        <v>0.17749749</v>
      </c>
      <c r="C3">
        <v>0.12520579</v>
      </c>
      <c r="D3">
        <v>0.06856467</v>
      </c>
      <c r="E3" t="s">
        <v>824</v>
      </c>
      <c r="N3">
        <v>87.36</v>
      </c>
      <c r="O3" t="s">
        <v>823</v>
      </c>
      <c r="Q3" s="4">
        <v>0</v>
      </c>
      <c r="R3" s="6" t="s">
        <v>823</v>
      </c>
      <c r="T3" s="4">
        <v>0</v>
      </c>
      <c r="U3" s="6" t="s">
        <v>823</v>
      </c>
      <c r="W3" s="4">
        <v>7.77432</v>
      </c>
      <c r="X3" s="6" t="s">
        <v>823</v>
      </c>
      <c r="Z3" s="4">
        <v>0.474315618993814</v>
      </c>
      <c r="AA3" s="6" t="s">
        <v>823</v>
      </c>
      <c r="AC3" s="4">
        <v>15.539704</v>
      </c>
      <c r="AD3" s="6" t="s">
        <v>823</v>
      </c>
      <c r="AF3" s="4">
        <v>11</v>
      </c>
      <c r="AG3" s="6" t="s">
        <v>823</v>
      </c>
      <c r="AH3" t="s">
        <v>713</v>
      </c>
      <c r="AI3">
        <v>0.3974</v>
      </c>
      <c r="AJ3">
        <v>0.07358</v>
      </c>
      <c r="AK3">
        <v>0.09861</v>
      </c>
      <c r="AL3">
        <v>0.2486376063</v>
      </c>
      <c r="AM3">
        <v>1.071165903</v>
      </c>
      <c r="AN3">
        <v>0.009375</v>
      </c>
      <c r="AO3">
        <v>0.4093</v>
      </c>
    </row>
    <row r="4" ht="15.5" spans="1:41">
      <c r="A4">
        <v>0.17760033</v>
      </c>
      <c r="B4">
        <v>0.13575096</v>
      </c>
      <c r="C4">
        <v>0.11197469</v>
      </c>
      <c r="D4">
        <v>0.08726182</v>
      </c>
      <c r="E4" t="s">
        <v>825</v>
      </c>
      <c r="J4">
        <f>171236705/279279357*10</f>
        <v>6.13137708563258</v>
      </c>
      <c r="N4">
        <v>90.23</v>
      </c>
      <c r="O4" t="s">
        <v>823</v>
      </c>
      <c r="Q4" s="4">
        <v>1.6</v>
      </c>
      <c r="R4" s="6" t="s">
        <v>823</v>
      </c>
      <c r="T4" s="4">
        <v>0</v>
      </c>
      <c r="U4" s="6" t="s">
        <v>823</v>
      </c>
      <c r="W4" s="4">
        <v>7.85001</v>
      </c>
      <c r="X4" s="6" t="s">
        <v>823</v>
      </c>
      <c r="Z4" s="4">
        <v>0.405034441786155</v>
      </c>
      <c r="AA4" s="6" t="s">
        <v>823</v>
      </c>
      <c r="AC4" s="4">
        <v>15.690997</v>
      </c>
      <c r="AD4" s="6" t="s">
        <v>823</v>
      </c>
      <c r="AF4" s="4">
        <v>6.46</v>
      </c>
      <c r="AG4" s="6" t="s">
        <v>823</v>
      </c>
      <c r="AH4" t="s">
        <v>746</v>
      </c>
      <c r="AI4">
        <v>0.2336</v>
      </c>
      <c r="AJ4">
        <v>0.0375</v>
      </c>
      <c r="AK4">
        <v>0</v>
      </c>
      <c r="AL4">
        <v>0.3393</v>
      </c>
      <c r="AM4">
        <v>1.071984373</v>
      </c>
      <c r="AN4">
        <v>0</v>
      </c>
      <c r="AO4">
        <v>0.5006</v>
      </c>
    </row>
    <row r="5" ht="15.5" spans="1:41">
      <c r="A5">
        <v>0.26965942</v>
      </c>
      <c r="B5">
        <v>0.21103807</v>
      </c>
      <c r="C5">
        <v>0.14238942</v>
      </c>
      <c r="D5">
        <v>0.08053288</v>
      </c>
      <c r="E5" t="s">
        <v>826</v>
      </c>
      <c r="N5">
        <v>80.82</v>
      </c>
      <c r="O5" t="s">
        <v>823</v>
      </c>
      <c r="Q5" s="4">
        <v>2.07</v>
      </c>
      <c r="R5" s="6" t="s">
        <v>823</v>
      </c>
      <c r="T5" s="4">
        <v>0</v>
      </c>
      <c r="U5" s="6" t="s">
        <v>823</v>
      </c>
      <c r="W5" s="4">
        <v>7.03134</v>
      </c>
      <c r="X5" s="6" t="s">
        <v>823</v>
      </c>
      <c r="Z5" s="4">
        <v>0.610975590895128</v>
      </c>
      <c r="AA5" s="6" t="s">
        <v>823</v>
      </c>
      <c r="AC5" s="4">
        <v>14.054598</v>
      </c>
      <c r="AD5" s="6" t="s">
        <v>823</v>
      </c>
      <c r="AF5" s="4">
        <v>14.38</v>
      </c>
      <c r="AG5" s="6" t="s">
        <v>823</v>
      </c>
      <c r="AH5" t="s">
        <v>723</v>
      </c>
      <c r="AI5">
        <v>0.2818</v>
      </c>
      <c r="AJ5">
        <v>0.3489</v>
      </c>
      <c r="AK5">
        <v>0</v>
      </c>
      <c r="AL5">
        <v>0.2411</v>
      </c>
      <c r="AM5">
        <v>0.870798924</v>
      </c>
      <c r="AN5">
        <v>0.0551</v>
      </c>
      <c r="AO5">
        <v>0.4098</v>
      </c>
    </row>
    <row r="6" ht="15.5" spans="14:41">
      <c r="N6">
        <v>7</v>
      </c>
      <c r="O6" t="s">
        <v>823</v>
      </c>
      <c r="Q6" s="4">
        <v>41</v>
      </c>
      <c r="R6" s="6" t="s">
        <v>823</v>
      </c>
      <c r="T6" s="4">
        <v>0</v>
      </c>
      <c r="U6" s="6" t="s">
        <v>823</v>
      </c>
      <c r="W6" s="4">
        <v>56</v>
      </c>
      <c r="X6" s="6" t="s">
        <v>823</v>
      </c>
      <c r="Z6" s="4">
        <v>1.19253841410799</v>
      </c>
      <c r="AA6" s="6" t="s">
        <v>823</v>
      </c>
      <c r="AC6" s="4">
        <v>2</v>
      </c>
      <c r="AD6" s="6" t="s">
        <v>823</v>
      </c>
      <c r="AF6" s="4">
        <v>46</v>
      </c>
      <c r="AG6" s="6" t="s">
        <v>823</v>
      </c>
      <c r="AH6" t="s">
        <v>827</v>
      </c>
      <c r="AI6">
        <v>0.856</v>
      </c>
      <c r="AJ6">
        <v>0.09</v>
      </c>
      <c r="AK6">
        <v>0.169</v>
      </c>
      <c r="AL6">
        <v>0.06938</v>
      </c>
      <c r="AM6">
        <v>0.38150404</v>
      </c>
      <c r="AN6">
        <v>0.114</v>
      </c>
      <c r="AO6">
        <v>0.0899</v>
      </c>
    </row>
    <row r="7" ht="15.5" spans="14:41">
      <c r="N7">
        <v>0</v>
      </c>
      <c r="O7" t="s">
        <v>823</v>
      </c>
      <c r="Q7" s="4">
        <v>39</v>
      </c>
      <c r="R7" s="6" t="s">
        <v>823</v>
      </c>
      <c r="T7" s="4">
        <v>0</v>
      </c>
      <c r="U7" s="6" t="s">
        <v>823</v>
      </c>
      <c r="W7" s="4">
        <v>64</v>
      </c>
      <c r="X7" s="6" t="s">
        <v>823</v>
      </c>
      <c r="Z7" s="4">
        <v>0.969401848339066</v>
      </c>
      <c r="AA7" s="6" t="s">
        <v>823</v>
      </c>
      <c r="AC7" s="4">
        <v>0</v>
      </c>
      <c r="AD7" s="6" t="s">
        <v>823</v>
      </c>
      <c r="AF7" s="4">
        <v>61</v>
      </c>
      <c r="AG7" s="6" t="s">
        <v>823</v>
      </c>
      <c r="AH7" t="s">
        <v>828</v>
      </c>
      <c r="AI7">
        <v>0.6171</v>
      </c>
      <c r="AJ7">
        <v>0</v>
      </c>
      <c r="AK7">
        <v>0</v>
      </c>
      <c r="AL7">
        <v>0.0938</v>
      </c>
      <c r="AM7">
        <v>0.998213559</v>
      </c>
      <c r="AN7">
        <v>0.2</v>
      </c>
      <c r="AO7">
        <v>0.1551</v>
      </c>
    </row>
    <row r="8" ht="15.5" spans="14:41">
      <c r="N8">
        <v>4</v>
      </c>
      <c r="O8" t="s">
        <v>823</v>
      </c>
      <c r="Q8" s="4">
        <v>45</v>
      </c>
      <c r="R8" s="6" t="s">
        <v>823</v>
      </c>
      <c r="T8" s="4">
        <v>0</v>
      </c>
      <c r="U8" s="6" t="s">
        <v>823</v>
      </c>
      <c r="W8" s="4">
        <v>49</v>
      </c>
      <c r="X8" s="6" t="s">
        <v>823</v>
      </c>
      <c r="Z8" s="4">
        <v>0.954193757542278</v>
      </c>
      <c r="AA8" s="6" t="s">
        <v>823</v>
      </c>
      <c r="AC8" s="4">
        <v>0</v>
      </c>
      <c r="AD8" s="6" t="s">
        <v>823</v>
      </c>
      <c r="AF8" s="4">
        <v>55</v>
      </c>
      <c r="AG8" s="6" t="s">
        <v>823</v>
      </c>
      <c r="AH8" t="s">
        <v>829</v>
      </c>
      <c r="AI8">
        <v>0.756</v>
      </c>
      <c r="AJ8">
        <v>0.1</v>
      </c>
      <c r="AK8">
        <v>0.1</v>
      </c>
      <c r="AL8">
        <v>0.132</v>
      </c>
      <c r="AM8">
        <v>0.451150223</v>
      </c>
      <c r="AN8">
        <v>0.5</v>
      </c>
      <c r="AO8">
        <v>0.038</v>
      </c>
    </row>
    <row r="9" ht="15.5" spans="14:41">
      <c r="N9">
        <v>5</v>
      </c>
      <c r="O9" t="s">
        <v>823</v>
      </c>
      <c r="Q9" s="4">
        <v>23</v>
      </c>
      <c r="R9" s="6" t="s">
        <v>823</v>
      </c>
      <c r="T9" s="4">
        <v>0</v>
      </c>
      <c r="U9" s="6" t="s">
        <v>823</v>
      </c>
      <c r="W9" s="4">
        <v>50</v>
      </c>
      <c r="X9" s="6" t="s">
        <v>823</v>
      </c>
      <c r="Z9" s="4">
        <v>0.898469042221512</v>
      </c>
      <c r="AA9" s="6" t="s">
        <v>823</v>
      </c>
      <c r="AC9" s="4">
        <v>0</v>
      </c>
      <c r="AD9" s="6" t="s">
        <v>823</v>
      </c>
      <c r="AF9" s="4">
        <v>71</v>
      </c>
      <c r="AG9" s="6" t="s">
        <v>823</v>
      </c>
      <c r="AH9" t="s">
        <v>751</v>
      </c>
      <c r="AI9">
        <v>0.21</v>
      </c>
      <c r="AJ9">
        <v>0</v>
      </c>
      <c r="AK9">
        <v>0</v>
      </c>
      <c r="AL9">
        <v>0.3026</v>
      </c>
      <c r="AM9">
        <v>1.326104946</v>
      </c>
      <c r="AN9">
        <v>0</v>
      </c>
      <c r="AO9">
        <v>0.25</v>
      </c>
    </row>
    <row r="10" ht="15.5" spans="14:33">
      <c r="N10">
        <v>4</v>
      </c>
      <c r="O10" t="s">
        <v>823</v>
      </c>
      <c r="Q10" s="4">
        <v>39</v>
      </c>
      <c r="R10" s="6" t="s">
        <v>823</v>
      </c>
      <c r="T10" s="4">
        <v>0</v>
      </c>
      <c r="U10" s="6" t="s">
        <v>823</v>
      </c>
      <c r="W10" s="4">
        <v>36</v>
      </c>
      <c r="X10" s="6" t="s">
        <v>823</v>
      </c>
      <c r="Z10" s="4">
        <v>1.04406931915439</v>
      </c>
      <c r="AA10" s="6" t="s">
        <v>823</v>
      </c>
      <c r="AC10" s="4">
        <v>0</v>
      </c>
      <c r="AD10" s="6" t="s">
        <v>823</v>
      </c>
      <c r="AF10" s="4">
        <v>54</v>
      </c>
      <c r="AG10" s="6" t="s">
        <v>823</v>
      </c>
    </row>
    <row r="11" ht="15.5" spans="14:33">
      <c r="N11">
        <v>15</v>
      </c>
      <c r="O11" t="s">
        <v>823</v>
      </c>
      <c r="Q11" s="4">
        <v>54</v>
      </c>
      <c r="R11" s="6" t="s">
        <v>823</v>
      </c>
      <c r="T11" s="4">
        <v>2.66222677595628</v>
      </c>
      <c r="U11" s="6" t="s">
        <v>823</v>
      </c>
      <c r="W11" s="4">
        <v>4.57513661202186</v>
      </c>
      <c r="X11" s="6" t="s">
        <v>823</v>
      </c>
      <c r="Z11" s="4">
        <v>0.797889228072048</v>
      </c>
      <c r="AA11" s="6" t="s">
        <v>823</v>
      </c>
      <c r="AC11" s="4">
        <v>5.61577868852459</v>
      </c>
      <c r="AD11" s="6" t="s">
        <v>823</v>
      </c>
      <c r="AF11" s="4">
        <v>75</v>
      </c>
      <c r="AG11" s="6" t="s">
        <v>823</v>
      </c>
    </row>
    <row r="12" ht="15.5" spans="14:33">
      <c r="N12">
        <v>36.5853</v>
      </c>
      <c r="O12" t="s">
        <v>823</v>
      </c>
      <c r="Q12" s="4">
        <v>26.2963</v>
      </c>
      <c r="R12" s="6" t="s">
        <v>823</v>
      </c>
      <c r="T12" s="4">
        <v>4.5348576909</v>
      </c>
      <c r="U12" s="6" t="s">
        <v>823</v>
      </c>
      <c r="W12" s="4">
        <v>27.8341451454</v>
      </c>
      <c r="X12" s="6" t="s">
        <v>823</v>
      </c>
      <c r="Z12" s="4">
        <v>0.83051763097468</v>
      </c>
      <c r="AA12" s="6" t="s">
        <v>823</v>
      </c>
      <c r="AC12" s="4">
        <v>7.905351624</v>
      </c>
      <c r="AD12" s="6" t="s">
        <v>823</v>
      </c>
      <c r="AF12" s="5">
        <v>2.43899999999999</v>
      </c>
      <c r="AG12" s="6" t="s">
        <v>823</v>
      </c>
    </row>
    <row r="13" ht="15.5" spans="14:33">
      <c r="N13">
        <v>19.5122</v>
      </c>
      <c r="O13" t="s">
        <v>823</v>
      </c>
      <c r="Q13" s="4">
        <v>8.5185</v>
      </c>
      <c r="R13" s="6" t="s">
        <v>823</v>
      </c>
      <c r="T13" s="4">
        <v>2.4185957266</v>
      </c>
      <c r="U13" s="6" t="s">
        <v>823</v>
      </c>
      <c r="W13" s="4">
        <v>24.7531167403</v>
      </c>
      <c r="X13" s="6" t="s">
        <v>823</v>
      </c>
      <c r="Z13" s="4">
        <v>0.741943241647748</v>
      </c>
      <c r="AA13" s="6" t="s">
        <v>823</v>
      </c>
      <c r="AC13" s="4">
        <v>4.216196176</v>
      </c>
      <c r="AD13" s="6" t="s">
        <v>823</v>
      </c>
      <c r="AF13" s="5">
        <v>2.43899999999999</v>
      </c>
      <c r="AG13" s="6" t="s">
        <v>823</v>
      </c>
    </row>
    <row r="14" ht="15.5" spans="14:33">
      <c r="N14">
        <v>28.5179</v>
      </c>
      <c r="O14" t="s">
        <v>823</v>
      </c>
      <c r="Q14" s="4">
        <v>7.96299999999999</v>
      </c>
      <c r="R14" s="6" t="s">
        <v>823</v>
      </c>
      <c r="T14" s="4">
        <v>3.5348792587</v>
      </c>
      <c r="U14" s="6" t="s">
        <v>823</v>
      </c>
      <c r="W14" s="4">
        <v>26.5720406664</v>
      </c>
      <c r="X14" s="6" t="s">
        <v>823</v>
      </c>
      <c r="Z14" s="4">
        <v>0.756383995860004</v>
      </c>
      <c r="AA14" s="6" t="s">
        <v>823</v>
      </c>
      <c r="AC14" s="4">
        <v>6.162147832</v>
      </c>
      <c r="AD14" s="6" t="s">
        <v>823</v>
      </c>
      <c r="AF14" s="5">
        <v>0</v>
      </c>
      <c r="AG14" s="6" t="s">
        <v>823</v>
      </c>
    </row>
    <row r="15" ht="15.5" spans="14:33">
      <c r="N15">
        <v>30.9569</v>
      </c>
      <c r="O15" t="s">
        <v>823</v>
      </c>
      <c r="Q15" s="4">
        <v>16.4815</v>
      </c>
      <c r="R15" s="6" t="s">
        <v>823</v>
      </c>
      <c r="T15" s="4">
        <v>3.8372006257</v>
      </c>
      <c r="U15" s="6" t="s">
        <v>823</v>
      </c>
      <c r="W15" s="4">
        <v>26.6661112494</v>
      </c>
      <c r="X15" s="6" t="s">
        <v>823</v>
      </c>
      <c r="Z15" s="4">
        <v>0.810530761180368</v>
      </c>
      <c r="AA15" s="6" t="s">
        <v>823</v>
      </c>
      <c r="AC15" s="4">
        <v>6.689166952</v>
      </c>
      <c r="AD15" s="6" t="s">
        <v>823</v>
      </c>
      <c r="AF15" s="5">
        <v>1.12569999999999</v>
      </c>
      <c r="AG15" s="6" t="s">
        <v>823</v>
      </c>
    </row>
    <row r="16" ht="15.5" spans="14:33">
      <c r="N16">
        <v>24.7655</v>
      </c>
      <c r="O16" t="s">
        <v>823</v>
      </c>
      <c r="Q16" s="4">
        <v>5.9259</v>
      </c>
      <c r="R16" s="6" t="s">
        <v>823</v>
      </c>
      <c r="T16" s="4">
        <v>3.0697580215</v>
      </c>
      <c r="U16" s="6" t="s">
        <v>823</v>
      </c>
      <c r="W16" s="4">
        <v>25.2891272675</v>
      </c>
      <c r="X16" s="6" t="s">
        <v>823</v>
      </c>
      <c r="Z16" s="4">
        <v>0.914846782588115</v>
      </c>
      <c r="AA16" s="6" t="s">
        <v>823</v>
      </c>
      <c r="AC16" s="4">
        <v>5.35132924</v>
      </c>
      <c r="AD16" s="6" t="s">
        <v>823</v>
      </c>
      <c r="AF16" s="5">
        <v>11.0694</v>
      </c>
      <c r="AG16" s="6" t="s">
        <v>823</v>
      </c>
    </row>
    <row r="17" ht="15.5" spans="14:33">
      <c r="N17">
        <v>0</v>
      </c>
      <c r="O17" t="s">
        <v>823</v>
      </c>
      <c r="Q17" s="4">
        <v>0</v>
      </c>
      <c r="R17" s="6" t="s">
        <v>823</v>
      </c>
      <c r="T17" s="4">
        <v>0</v>
      </c>
      <c r="U17" s="6" t="s">
        <v>823</v>
      </c>
      <c r="W17" s="4">
        <v>22.7353</v>
      </c>
      <c r="X17" s="6" t="s">
        <v>823</v>
      </c>
      <c r="Z17" s="4">
        <v>0.138155105579643</v>
      </c>
      <c r="AA17" s="6" t="s">
        <v>823</v>
      </c>
      <c r="AC17" s="4">
        <v>0</v>
      </c>
      <c r="AD17" s="6" t="s">
        <v>823</v>
      </c>
      <c r="AF17" s="5">
        <v>0</v>
      </c>
      <c r="AG17" s="6" t="s">
        <v>823</v>
      </c>
    </row>
    <row r="18" ht="15.5" spans="14:33">
      <c r="N18">
        <v>4.3152</v>
      </c>
      <c r="O18" t="s">
        <v>823</v>
      </c>
      <c r="Q18" s="4">
        <v>6.4815</v>
      </c>
      <c r="R18" s="6" t="s">
        <v>823</v>
      </c>
      <c r="T18" s="4">
        <v>0.5348819856</v>
      </c>
      <c r="U18" s="6" t="s">
        <v>823</v>
      </c>
      <c r="W18" s="4">
        <v>23.4062186656</v>
      </c>
      <c r="X18" s="6" t="s">
        <v>823</v>
      </c>
      <c r="Z18" s="4">
        <v>0.269938547397649</v>
      </c>
      <c r="AA18" s="6" t="s">
        <v>823</v>
      </c>
      <c r="AC18" s="4">
        <v>0.932428416</v>
      </c>
      <c r="AD18" s="6" t="s">
        <v>823</v>
      </c>
      <c r="AF18" s="5">
        <v>0</v>
      </c>
      <c r="AG18" s="6" t="s">
        <v>823</v>
      </c>
    </row>
    <row r="19" ht="15.5" spans="14:33">
      <c r="N19">
        <v>26.2665</v>
      </c>
      <c r="O19" t="s">
        <v>823</v>
      </c>
      <c r="Q19" s="4">
        <v>15.5556</v>
      </c>
      <c r="R19" s="6" t="s">
        <v>823</v>
      </c>
      <c r="T19" s="4">
        <v>3.2558114745</v>
      </c>
      <c r="U19" s="6" t="s">
        <v>823</v>
      </c>
      <c r="W19" s="4">
        <v>24.9849925595</v>
      </c>
      <c r="X19" s="6" t="s">
        <v>823</v>
      </c>
      <c r="Z19" s="4">
        <v>0.876471414531805</v>
      </c>
      <c r="AA19" s="6" t="s">
        <v>823</v>
      </c>
      <c r="AC19" s="4">
        <v>5.67566532</v>
      </c>
      <c r="AD19" s="6" t="s">
        <v>823</v>
      </c>
      <c r="AF19" s="5">
        <v>0</v>
      </c>
      <c r="AG19" s="6" t="s">
        <v>823</v>
      </c>
    </row>
    <row r="20" ht="15.5" spans="14:33">
      <c r="N20">
        <v>12.1951</v>
      </c>
      <c r="O20" t="s">
        <v>823</v>
      </c>
      <c r="Q20" s="4">
        <v>6.8518</v>
      </c>
      <c r="R20" s="6" t="s">
        <v>823</v>
      </c>
      <c r="T20" s="4">
        <v>1.5116192303</v>
      </c>
      <c r="U20" s="6" t="s">
        <v>823</v>
      </c>
      <c r="W20" s="4">
        <v>23.6076446694</v>
      </c>
      <c r="X20" s="6" t="s">
        <v>823</v>
      </c>
      <c r="Z20" s="4">
        <v>0.594451143379419</v>
      </c>
      <c r="AA20" s="6" t="s">
        <v>823</v>
      </c>
      <c r="AC20" s="4">
        <v>2.635117208</v>
      </c>
      <c r="AD20" s="6" t="s">
        <v>823</v>
      </c>
      <c r="AF20" s="5">
        <v>0</v>
      </c>
      <c r="AG20" s="6" t="s">
        <v>823</v>
      </c>
    </row>
    <row r="21" ht="15.5" spans="14:33">
      <c r="N21">
        <v>6.7543</v>
      </c>
      <c r="O21" t="s">
        <v>823</v>
      </c>
      <c r="Q21" s="4">
        <v>18.8889</v>
      </c>
      <c r="R21" s="6" t="s">
        <v>823</v>
      </c>
      <c r="T21" s="4">
        <v>0.8372157479</v>
      </c>
      <c r="U21" s="6" t="s">
        <v>823</v>
      </c>
      <c r="W21" s="4">
        <v>22.7493159456</v>
      </c>
      <c r="X21" s="6" t="s">
        <v>823</v>
      </c>
      <c r="Z21" s="4">
        <v>0.540371900015234</v>
      </c>
      <c r="AA21" s="6" t="s">
        <v>823</v>
      </c>
      <c r="AC21" s="4">
        <v>1.459469144</v>
      </c>
      <c r="AD21" s="6" t="s">
        <v>823</v>
      </c>
      <c r="AF21" s="5">
        <v>4.3152</v>
      </c>
      <c r="AG21" s="6" t="s">
        <v>823</v>
      </c>
    </row>
    <row r="22" ht="15.5" spans="14:33">
      <c r="N22">
        <v>4.3152</v>
      </c>
      <c r="O22" t="s">
        <v>823</v>
      </c>
      <c r="Q22" s="4">
        <v>10.5556</v>
      </c>
      <c r="R22" s="6" t="s">
        <v>823</v>
      </c>
      <c r="T22" s="4">
        <v>0.5348819856</v>
      </c>
      <c r="U22" s="6" t="s">
        <v>823</v>
      </c>
      <c r="W22" s="4">
        <v>22.6092158624</v>
      </c>
      <c r="X22" s="6" t="s">
        <v>823</v>
      </c>
      <c r="Z22" s="4">
        <v>0.372138943793234</v>
      </c>
      <c r="AA22" s="6" t="s">
        <v>823</v>
      </c>
      <c r="AC22" s="4">
        <v>0.932428416</v>
      </c>
      <c r="AD22" s="6" t="s">
        <v>823</v>
      </c>
      <c r="AF22" s="5">
        <v>1.12570000000001</v>
      </c>
      <c r="AG22" s="6" t="s">
        <v>823</v>
      </c>
    </row>
    <row r="23" ht="15.5" spans="14:33">
      <c r="N23">
        <v>9.5685</v>
      </c>
      <c r="O23" t="s">
        <v>823</v>
      </c>
      <c r="Q23" s="4">
        <v>9.6296</v>
      </c>
      <c r="R23" s="6" t="s">
        <v>823</v>
      </c>
      <c r="T23" s="4">
        <v>1.1860442805</v>
      </c>
      <c r="U23" s="6" t="s">
        <v>823</v>
      </c>
      <c r="W23" s="4">
        <v>23.2643284189</v>
      </c>
      <c r="X23" s="6" t="s">
        <v>823</v>
      </c>
      <c r="Z23" s="4">
        <v>0.550207186993093</v>
      </c>
      <c r="AA23" s="6" t="s">
        <v>823</v>
      </c>
      <c r="AC23" s="4">
        <v>2.06756148</v>
      </c>
      <c r="AD23" s="6" t="s">
        <v>823</v>
      </c>
      <c r="AF23" s="5">
        <v>1.87609999999999</v>
      </c>
      <c r="AG23" s="6" t="s">
        <v>823</v>
      </c>
    </row>
    <row r="24" ht="15.5" spans="14:33">
      <c r="N24">
        <v>27.0169</v>
      </c>
      <c r="O24" t="s">
        <v>823</v>
      </c>
      <c r="Q24" s="4">
        <v>16.2963</v>
      </c>
      <c r="R24" s="6" t="s">
        <v>823</v>
      </c>
      <c r="T24" s="4">
        <v>3.3488258057</v>
      </c>
      <c r="U24" s="6" t="s">
        <v>823</v>
      </c>
      <c r="W24" s="4">
        <v>26.5024984695</v>
      </c>
      <c r="X24" s="6" t="s">
        <v>823</v>
      </c>
      <c r="Z24" s="4">
        <v>0.741361107499224</v>
      </c>
      <c r="AA24" s="6" t="s">
        <v>823</v>
      </c>
      <c r="AC24" s="4">
        <v>5.837811752</v>
      </c>
      <c r="AD24" s="6" t="s">
        <v>823</v>
      </c>
      <c r="AF24" s="5">
        <v>3.0018</v>
      </c>
      <c r="AG24" s="6" t="s">
        <v>823</v>
      </c>
    </row>
    <row r="25" ht="15.5" spans="14:33">
      <c r="N25">
        <v>12.8114</v>
      </c>
      <c r="O25" t="s">
        <v>823</v>
      </c>
      <c r="Q25" s="4">
        <v>0</v>
      </c>
      <c r="R25" s="6" t="s">
        <v>823</v>
      </c>
      <c r="T25" s="4">
        <v>35.7354794520548</v>
      </c>
      <c r="U25" s="6" t="s">
        <v>823</v>
      </c>
      <c r="W25" s="4">
        <v>17.9675342465753</v>
      </c>
      <c r="X25" s="6" t="s">
        <v>823</v>
      </c>
      <c r="Z25" s="4">
        <v>1.02373609828881</v>
      </c>
      <c r="AA25" s="6" t="s">
        <v>823</v>
      </c>
      <c r="AC25" s="4">
        <v>0</v>
      </c>
      <c r="AD25" s="6" t="s">
        <v>823</v>
      </c>
      <c r="AF25" s="4">
        <v>37.1886</v>
      </c>
      <c r="AG25" s="6" t="s">
        <v>823</v>
      </c>
    </row>
    <row r="26" ht="15.5" spans="14:33">
      <c r="N26">
        <v>19.395</v>
      </c>
      <c r="O26" t="s">
        <v>823</v>
      </c>
      <c r="Q26" s="4">
        <v>0</v>
      </c>
      <c r="R26" s="6" t="s">
        <v>823</v>
      </c>
      <c r="T26" s="4">
        <v>35.7354794520548</v>
      </c>
      <c r="U26" s="6" t="s">
        <v>823</v>
      </c>
      <c r="W26" s="4">
        <v>17.9675342465753</v>
      </c>
      <c r="X26" s="6" t="s">
        <v>823</v>
      </c>
      <c r="Z26" s="4">
        <v>1.0497718403005</v>
      </c>
      <c r="AA26" s="6" t="s">
        <v>823</v>
      </c>
      <c r="AC26" s="4">
        <v>0</v>
      </c>
      <c r="AD26" s="6" t="s">
        <v>823</v>
      </c>
      <c r="AF26" s="4">
        <v>26.6904</v>
      </c>
      <c r="AG26" s="6" t="s">
        <v>823</v>
      </c>
    </row>
    <row r="27" ht="15.5" spans="14:33">
      <c r="N27">
        <v>9.9644</v>
      </c>
      <c r="O27" t="s">
        <v>823</v>
      </c>
      <c r="Q27" s="4">
        <v>0</v>
      </c>
      <c r="R27" s="6" t="s">
        <v>823</v>
      </c>
      <c r="T27" s="4">
        <v>35.7354794520548</v>
      </c>
      <c r="U27" s="6" t="s">
        <v>823</v>
      </c>
      <c r="V27">
        <f>AVERAGE(W2:W34)</f>
        <v>22.6944869015568</v>
      </c>
      <c r="W27" s="4">
        <v>17.9675342465753</v>
      </c>
      <c r="X27" s="6" t="s">
        <v>823</v>
      </c>
      <c r="Y27">
        <f>AVERAGE(Z2:Z34)</f>
        <v>0.735426745529297</v>
      </c>
      <c r="Z27" s="4">
        <v>0.975277301485702</v>
      </c>
      <c r="AA27" s="6" t="s">
        <v>823</v>
      </c>
      <c r="AB27">
        <f>AVERAGE(AC2:AC34)</f>
        <v>4.04161670450074</v>
      </c>
      <c r="AC27" s="4">
        <v>0</v>
      </c>
      <c r="AD27" s="6" t="s">
        <v>823</v>
      </c>
      <c r="AE27">
        <f>AVERAGE(AF2:AF34)</f>
        <v>22.7698878787879</v>
      </c>
      <c r="AF27" s="4">
        <v>54.2705</v>
      </c>
      <c r="AG27" s="6" t="s">
        <v>823</v>
      </c>
    </row>
    <row r="28" ht="15.5" spans="14:33">
      <c r="N28">
        <v>1.2456</v>
      </c>
      <c r="O28" t="s">
        <v>823</v>
      </c>
      <c r="Q28" s="4">
        <v>0</v>
      </c>
      <c r="R28" s="6" t="s">
        <v>823</v>
      </c>
      <c r="T28" s="4">
        <v>35.7354794520548</v>
      </c>
      <c r="U28" s="6" t="s">
        <v>823</v>
      </c>
      <c r="W28" s="4">
        <v>17.9675342465753</v>
      </c>
      <c r="X28" s="6" t="s">
        <v>823</v>
      </c>
      <c r="Z28" s="4">
        <v>0.741641764771028</v>
      </c>
      <c r="AA28" s="6" t="s">
        <v>823</v>
      </c>
      <c r="AC28" s="4">
        <v>0</v>
      </c>
      <c r="AD28" s="6" t="s">
        <v>823</v>
      </c>
      <c r="AF28" s="4">
        <v>32.9181</v>
      </c>
      <c r="AG28" s="6" t="s">
        <v>823</v>
      </c>
    </row>
    <row r="29" ht="15.5" spans="14:33">
      <c r="N29">
        <v>5.694</v>
      </c>
      <c r="O29" t="s">
        <v>823</v>
      </c>
      <c r="Q29" s="4">
        <v>0</v>
      </c>
      <c r="R29" s="6" t="s">
        <v>823</v>
      </c>
      <c r="T29" s="4">
        <v>35.7354794520548</v>
      </c>
      <c r="U29" s="6" t="s">
        <v>823</v>
      </c>
      <c r="W29" s="4">
        <v>17.9675342465753</v>
      </c>
      <c r="X29" s="6" t="s">
        <v>823</v>
      </c>
      <c r="Z29" s="4">
        <v>0.837549258813323</v>
      </c>
      <c r="AA29" s="6" t="s">
        <v>823</v>
      </c>
      <c r="AC29" s="4">
        <v>0</v>
      </c>
      <c r="AD29" s="6" t="s">
        <v>823</v>
      </c>
      <c r="AF29" s="4">
        <v>66.3701</v>
      </c>
      <c r="AG29" s="6" t="s">
        <v>823</v>
      </c>
    </row>
    <row r="30" ht="15.5" spans="14:33">
      <c r="N30">
        <v>10.4982</v>
      </c>
      <c r="O30" t="s">
        <v>823</v>
      </c>
      <c r="Q30" s="4">
        <v>0</v>
      </c>
      <c r="R30" s="6" t="s">
        <v>823</v>
      </c>
      <c r="T30" s="4">
        <v>35.7354794520548</v>
      </c>
      <c r="U30" s="6" t="s">
        <v>823</v>
      </c>
      <c r="W30" s="4">
        <v>17.9675342465753</v>
      </c>
      <c r="X30" s="6" t="s">
        <v>823</v>
      </c>
      <c r="Z30" s="4">
        <v>0.984158177099066</v>
      </c>
      <c r="AA30" s="6" t="s">
        <v>823</v>
      </c>
      <c r="AC30" s="4">
        <v>0</v>
      </c>
      <c r="AD30" s="6" t="s">
        <v>823</v>
      </c>
      <c r="AF30" s="4">
        <v>53.7367</v>
      </c>
      <c r="AG30" s="6" t="s">
        <v>823</v>
      </c>
    </row>
    <row r="31" ht="15.5" spans="14:33">
      <c r="N31">
        <v>88</v>
      </c>
      <c r="O31" t="s">
        <v>823</v>
      </c>
      <c r="Q31" s="4">
        <v>0</v>
      </c>
      <c r="R31" s="6" t="s">
        <v>823</v>
      </c>
      <c r="T31" s="7">
        <v>2.5</v>
      </c>
      <c r="U31" s="6" t="s">
        <v>823</v>
      </c>
      <c r="W31" s="4">
        <v>11.1</v>
      </c>
      <c r="X31" s="6" t="s">
        <v>823</v>
      </c>
      <c r="Z31" s="4">
        <v>0.473484351072128</v>
      </c>
      <c r="AA31" s="6" t="s">
        <v>823</v>
      </c>
      <c r="AC31" s="4">
        <v>0</v>
      </c>
      <c r="AD31" s="6" t="s">
        <v>823</v>
      </c>
      <c r="AF31" s="4">
        <v>7</v>
      </c>
      <c r="AG31" s="6" t="s">
        <v>823</v>
      </c>
    </row>
    <row r="32" ht="15.5" spans="1:33">
      <c r="A32" s="3" t="s">
        <v>823</v>
      </c>
      <c r="B32" t="s">
        <v>713</v>
      </c>
      <c r="C32" t="s">
        <v>746</v>
      </c>
      <c r="D32" t="s">
        <v>723</v>
      </c>
      <c r="E32" t="s">
        <v>827</v>
      </c>
      <c r="F32" t="s">
        <v>828</v>
      </c>
      <c r="G32" t="s">
        <v>829</v>
      </c>
      <c r="H32" t="s">
        <v>751</v>
      </c>
      <c r="J32" t="s">
        <v>830</v>
      </c>
      <c r="N32">
        <v>85</v>
      </c>
      <c r="O32" t="s">
        <v>823</v>
      </c>
      <c r="Q32" s="8">
        <v>0</v>
      </c>
      <c r="R32" s="6" t="s">
        <v>823</v>
      </c>
      <c r="T32" s="7">
        <v>11.4</v>
      </c>
      <c r="U32" s="6" t="s">
        <v>823</v>
      </c>
      <c r="W32" s="4">
        <v>8.6</v>
      </c>
      <c r="X32" s="6" t="s">
        <v>823</v>
      </c>
      <c r="Z32" s="4">
        <v>0.585487379751138</v>
      </c>
      <c r="AA32" s="6" t="s">
        <v>823</v>
      </c>
      <c r="AC32" s="4">
        <v>0</v>
      </c>
      <c r="AD32" s="6" t="s">
        <v>823</v>
      </c>
      <c r="AF32" s="4">
        <v>6</v>
      </c>
      <c r="AG32" s="6" t="s">
        <v>823</v>
      </c>
    </row>
    <row r="33" ht="15.5" spans="1:33">
      <c r="A33" s="4">
        <v>84</v>
      </c>
      <c r="B33" s="4">
        <v>21</v>
      </c>
      <c r="C33" s="4">
        <v>33</v>
      </c>
      <c r="D33" s="4">
        <v>0</v>
      </c>
      <c r="E33" s="4">
        <v>89.707</v>
      </c>
      <c r="F33" s="4">
        <v>79</v>
      </c>
      <c r="G33" s="4">
        <v>75</v>
      </c>
      <c r="H33" s="4">
        <v>21</v>
      </c>
      <c r="N33">
        <v>81</v>
      </c>
      <c r="O33" t="s">
        <v>823</v>
      </c>
      <c r="Q33" s="4">
        <v>0</v>
      </c>
      <c r="R33" s="6" t="s">
        <v>823</v>
      </c>
      <c r="T33" s="7">
        <v>2.2</v>
      </c>
      <c r="U33" s="6" t="s">
        <v>823</v>
      </c>
      <c r="W33" s="4">
        <v>10.9</v>
      </c>
      <c r="X33" s="6" t="s">
        <v>823</v>
      </c>
      <c r="Z33" s="4">
        <v>0.660529378930713</v>
      </c>
      <c r="AA33" s="6" t="s">
        <v>823</v>
      </c>
      <c r="AC33" s="4">
        <v>0</v>
      </c>
      <c r="AD33" s="6" t="s">
        <v>823</v>
      </c>
      <c r="AF33" s="4">
        <v>11</v>
      </c>
      <c r="AG33" s="6" t="s">
        <v>823</v>
      </c>
    </row>
    <row r="34" ht="15.5" spans="1:33">
      <c r="A34" s="4">
        <v>87.36</v>
      </c>
      <c r="B34" s="4">
        <v>18.4524</v>
      </c>
      <c r="C34" s="4">
        <v>10</v>
      </c>
      <c r="D34" s="4">
        <v>0</v>
      </c>
      <c r="E34" s="4">
        <v>84.9267</v>
      </c>
      <c r="F34" s="4">
        <v>46.3807</v>
      </c>
      <c r="G34" s="4">
        <v>21</v>
      </c>
      <c r="H34" s="4">
        <v>21</v>
      </c>
      <c r="N34">
        <v>66</v>
      </c>
      <c r="O34" t="s">
        <v>823</v>
      </c>
      <c r="Q34" s="4">
        <v>0</v>
      </c>
      <c r="R34" s="6" t="s">
        <v>823</v>
      </c>
      <c r="T34" s="7">
        <v>12</v>
      </c>
      <c r="U34" s="6" t="s">
        <v>823</v>
      </c>
      <c r="W34" s="4">
        <v>0</v>
      </c>
      <c r="X34" s="6" t="s">
        <v>823</v>
      </c>
      <c r="Z34" s="4">
        <v>0.87955097171041</v>
      </c>
      <c r="AA34" s="6" t="s">
        <v>823</v>
      </c>
      <c r="AC34" s="4">
        <v>16</v>
      </c>
      <c r="AD34" s="6" t="s">
        <v>823</v>
      </c>
      <c r="AF34" s="4">
        <v>24</v>
      </c>
      <c r="AG34" s="6" t="s">
        <v>823</v>
      </c>
    </row>
    <row r="35" ht="15.5" spans="1:33">
      <c r="A35" s="4">
        <v>90.23</v>
      </c>
      <c r="B35" s="4">
        <v>13.6905</v>
      </c>
      <c r="C35" s="4">
        <v>49</v>
      </c>
      <c r="D35" s="4">
        <v>0</v>
      </c>
      <c r="E35" s="4">
        <v>79.9226</v>
      </c>
      <c r="F35" s="4">
        <v>39.6783</v>
      </c>
      <c r="G35" s="4">
        <v>100</v>
      </c>
      <c r="H35" s="4">
        <v>21</v>
      </c>
      <c r="N35">
        <v>21</v>
      </c>
      <c r="O35" t="s">
        <v>713</v>
      </c>
      <c r="Q35" s="4">
        <v>0</v>
      </c>
      <c r="R35" t="s">
        <v>713</v>
      </c>
      <c r="T35" s="4">
        <v>0</v>
      </c>
      <c r="U35" t="s">
        <v>713</v>
      </c>
      <c r="W35" s="4">
        <v>67.26017</v>
      </c>
      <c r="X35" t="s">
        <v>713</v>
      </c>
      <c r="Z35" s="4">
        <v>1.32610494569323</v>
      </c>
      <c r="AA35" t="s">
        <v>713</v>
      </c>
      <c r="AC35" s="4">
        <v>0</v>
      </c>
      <c r="AD35" t="s">
        <v>713</v>
      </c>
      <c r="AF35" s="4">
        <v>25</v>
      </c>
      <c r="AG35" t="s">
        <v>713</v>
      </c>
    </row>
    <row r="36" ht="15.5" spans="1:33">
      <c r="A36" s="4">
        <v>80.82</v>
      </c>
      <c r="B36" s="4">
        <v>34.9206</v>
      </c>
      <c r="C36" s="4">
        <v>49</v>
      </c>
      <c r="D36" s="4">
        <v>0</v>
      </c>
      <c r="E36" s="4">
        <v>1.92307692307692</v>
      </c>
      <c r="F36" s="4">
        <v>61.7962</v>
      </c>
      <c r="G36" s="4">
        <v>93</v>
      </c>
      <c r="N36">
        <v>18.4524</v>
      </c>
      <c r="O36" t="s">
        <v>713</v>
      </c>
      <c r="Q36" s="4">
        <v>7.01031</v>
      </c>
      <c r="R36" t="s">
        <v>713</v>
      </c>
      <c r="T36" s="4">
        <v>11.27</v>
      </c>
      <c r="U36" t="s">
        <v>713</v>
      </c>
      <c r="W36" s="4">
        <v>22.54</v>
      </c>
      <c r="X36" t="s">
        <v>713</v>
      </c>
      <c r="Z36" s="4">
        <v>0.914656584188099</v>
      </c>
      <c r="AA36" t="s">
        <v>713</v>
      </c>
      <c r="AC36" s="4">
        <v>0</v>
      </c>
      <c r="AD36" t="s">
        <v>713</v>
      </c>
      <c r="AF36" s="4">
        <v>66.4683</v>
      </c>
      <c r="AG36" t="s">
        <v>713</v>
      </c>
    </row>
    <row r="37" ht="15.5" spans="1:33">
      <c r="A37" s="4">
        <v>7</v>
      </c>
      <c r="B37" s="4">
        <v>34.5238</v>
      </c>
      <c r="C37" s="4">
        <v>5</v>
      </c>
      <c r="D37" s="4">
        <v>0</v>
      </c>
      <c r="E37" s="4">
        <v>88.2352941176471</v>
      </c>
      <c r="F37" s="4">
        <v>61.9973</v>
      </c>
      <c r="G37" s="4">
        <v>89</v>
      </c>
      <c r="N37">
        <v>13.6905</v>
      </c>
      <c r="O37" t="s">
        <v>713</v>
      </c>
      <c r="Q37" s="4">
        <v>0</v>
      </c>
      <c r="R37" t="s">
        <v>713</v>
      </c>
      <c r="T37" s="4">
        <v>11.27</v>
      </c>
      <c r="U37" t="s">
        <v>713</v>
      </c>
      <c r="W37" s="4">
        <v>22.54</v>
      </c>
      <c r="X37" t="s">
        <v>713</v>
      </c>
      <c r="Z37" s="4">
        <v>1.13729458119012</v>
      </c>
      <c r="AA37" t="s">
        <v>713</v>
      </c>
      <c r="AC37" s="4">
        <v>0</v>
      </c>
      <c r="AD37" t="s">
        <v>713</v>
      </c>
      <c r="AF37" s="4">
        <v>55.754</v>
      </c>
      <c r="AG37" t="s">
        <v>713</v>
      </c>
    </row>
    <row r="38" ht="15.5" spans="1:33">
      <c r="A38" s="4">
        <v>0</v>
      </c>
      <c r="B38" s="4">
        <v>26.9841</v>
      </c>
      <c r="C38" s="4">
        <v>8</v>
      </c>
      <c r="D38" s="4">
        <v>0</v>
      </c>
      <c r="E38" s="4">
        <v>93.3333333333333</v>
      </c>
      <c r="F38" s="4">
        <v>46.8499</v>
      </c>
      <c r="N38">
        <v>34.9206</v>
      </c>
      <c r="O38" t="s">
        <v>713</v>
      </c>
      <c r="Q38" s="4">
        <v>4.74227</v>
      </c>
      <c r="R38" t="s">
        <v>713</v>
      </c>
      <c r="T38" s="4">
        <v>11.27</v>
      </c>
      <c r="U38" t="s">
        <v>713</v>
      </c>
      <c r="W38" s="4">
        <v>22.54</v>
      </c>
      <c r="X38" t="s">
        <v>713</v>
      </c>
      <c r="Z38" s="4">
        <v>1.20921937973371</v>
      </c>
      <c r="AA38" t="s">
        <v>713</v>
      </c>
      <c r="AC38" s="4">
        <v>0</v>
      </c>
      <c r="AD38" t="s">
        <v>713</v>
      </c>
      <c r="AF38" s="4">
        <v>42.6587</v>
      </c>
      <c r="AG38" t="s">
        <v>713</v>
      </c>
    </row>
    <row r="39" ht="15.5" spans="1:33">
      <c r="A39" s="4">
        <v>4</v>
      </c>
      <c r="B39" s="4">
        <v>66.6667</v>
      </c>
      <c r="C39" s="4">
        <v>13</v>
      </c>
      <c r="D39" s="4">
        <v>0</v>
      </c>
      <c r="E39" s="4">
        <v>97.0588235294118</v>
      </c>
      <c r="F39" s="4">
        <v>62.2654</v>
      </c>
      <c r="N39">
        <v>34.5238</v>
      </c>
      <c r="O39" t="s">
        <v>713</v>
      </c>
      <c r="Q39" s="4">
        <v>11.9588</v>
      </c>
      <c r="R39" t="s">
        <v>713</v>
      </c>
      <c r="T39" s="4">
        <v>11.27</v>
      </c>
      <c r="U39" t="s">
        <v>713</v>
      </c>
      <c r="W39" s="4">
        <v>22.54</v>
      </c>
      <c r="X39" t="s">
        <v>713</v>
      </c>
      <c r="Z39" s="4">
        <v>1.1981649793885</v>
      </c>
      <c r="AA39" t="s">
        <v>713</v>
      </c>
      <c r="AC39" s="4">
        <v>0</v>
      </c>
      <c r="AD39" t="s">
        <v>713</v>
      </c>
      <c r="AF39" s="4">
        <v>36.5079</v>
      </c>
      <c r="AG39" t="s">
        <v>713</v>
      </c>
    </row>
    <row r="40" ht="15.5" spans="1:33">
      <c r="A40" s="4">
        <v>5</v>
      </c>
      <c r="B40" s="4">
        <v>52.381</v>
      </c>
      <c r="C40" s="4">
        <v>37.9</v>
      </c>
      <c r="D40" s="4">
        <v>0</v>
      </c>
      <c r="E40" s="4">
        <v>95.5357142857143</v>
      </c>
      <c r="F40" s="4">
        <v>54.8928</v>
      </c>
      <c r="N40">
        <v>26.9841</v>
      </c>
      <c r="O40" t="s">
        <v>713</v>
      </c>
      <c r="Q40" s="4">
        <v>3.50515</v>
      </c>
      <c r="R40" t="s">
        <v>713</v>
      </c>
      <c r="T40" s="4">
        <v>11.27</v>
      </c>
      <c r="U40" t="s">
        <v>713</v>
      </c>
      <c r="V40">
        <f>AVERAGE(W35:W50)</f>
        <v>24.863760625</v>
      </c>
      <c r="W40" s="4">
        <v>22.54</v>
      </c>
      <c r="X40" t="s">
        <v>713</v>
      </c>
      <c r="Y40">
        <f>AVERAGE(Z35:Z50)</f>
        <v>1.07116590252863</v>
      </c>
      <c r="Z40" s="4">
        <v>1.01240828396434</v>
      </c>
      <c r="AA40" t="s">
        <v>713</v>
      </c>
      <c r="AB40">
        <f>AVERAGE(AC35:AC50)</f>
        <v>0.9375</v>
      </c>
      <c r="AC40" s="4">
        <v>0</v>
      </c>
      <c r="AD40" t="s">
        <v>713</v>
      </c>
      <c r="AE40">
        <f>AVERAGE(AF35:AF50)</f>
        <v>40.93849375</v>
      </c>
      <c r="AF40" s="4">
        <v>59.9206</v>
      </c>
      <c r="AG40" t="s">
        <v>713</v>
      </c>
    </row>
    <row r="41" ht="15.5" spans="1:33">
      <c r="A41" s="4">
        <v>4</v>
      </c>
      <c r="B41" s="4">
        <v>37.3016</v>
      </c>
      <c r="C41" s="4">
        <v>13</v>
      </c>
      <c r="D41" s="4">
        <v>0</v>
      </c>
      <c r="E41" s="4">
        <v>87.8048780487805</v>
      </c>
      <c r="F41" s="4">
        <v>54.8928</v>
      </c>
      <c r="N41">
        <v>66.6667</v>
      </c>
      <c r="O41" t="s">
        <v>713</v>
      </c>
      <c r="Q41" s="4">
        <v>16.701</v>
      </c>
      <c r="R41" t="s">
        <v>713</v>
      </c>
      <c r="T41" s="4">
        <v>11.27</v>
      </c>
      <c r="U41" t="s">
        <v>713</v>
      </c>
      <c r="W41" s="4">
        <v>22.54</v>
      </c>
      <c r="X41" t="s">
        <v>713</v>
      </c>
      <c r="Z41" s="4">
        <v>0.870010225213032</v>
      </c>
      <c r="AA41" t="s">
        <v>713</v>
      </c>
      <c r="AC41" s="4">
        <v>0</v>
      </c>
      <c r="AD41" t="s">
        <v>713</v>
      </c>
      <c r="AF41" s="4">
        <v>25</v>
      </c>
      <c r="AG41" t="s">
        <v>713</v>
      </c>
    </row>
    <row r="42" ht="15.5" spans="1:33">
      <c r="A42" s="4">
        <v>15</v>
      </c>
      <c r="B42" s="4">
        <v>59.9206</v>
      </c>
      <c r="C42" s="4">
        <v>13</v>
      </c>
      <c r="D42" s="4">
        <v>0</v>
      </c>
      <c r="E42" s="4">
        <v>64</v>
      </c>
      <c r="F42" s="4">
        <v>39.8794</v>
      </c>
      <c r="N42">
        <v>52.381</v>
      </c>
      <c r="O42" t="s">
        <v>713</v>
      </c>
      <c r="Q42" s="4">
        <v>10.9278</v>
      </c>
      <c r="R42" t="s">
        <v>713</v>
      </c>
      <c r="T42" s="4">
        <v>11.27</v>
      </c>
      <c r="U42" t="s">
        <v>713</v>
      </c>
      <c r="W42" s="4">
        <v>22.54</v>
      </c>
      <c r="X42" t="s">
        <v>713</v>
      </c>
      <c r="Z42" s="4">
        <v>1.05505092374155</v>
      </c>
      <c r="AA42" t="s">
        <v>713</v>
      </c>
      <c r="AC42" s="4">
        <v>0</v>
      </c>
      <c r="AD42" t="s">
        <v>713</v>
      </c>
      <c r="AF42" s="4">
        <v>29.3651</v>
      </c>
      <c r="AG42" t="s">
        <v>713</v>
      </c>
    </row>
    <row r="43" ht="15.5" spans="1:33">
      <c r="A43" s="5">
        <v>36.5853</v>
      </c>
      <c r="B43" s="4">
        <v>39.881</v>
      </c>
      <c r="C43" s="4">
        <v>37.9</v>
      </c>
      <c r="D43" s="4">
        <v>0</v>
      </c>
      <c r="E43" s="4">
        <v>100</v>
      </c>
      <c r="F43" s="4">
        <v>69.5513</v>
      </c>
      <c r="N43">
        <v>37.3016</v>
      </c>
      <c r="O43" t="s">
        <v>713</v>
      </c>
      <c r="Q43" s="4">
        <v>12.1649</v>
      </c>
      <c r="R43" t="s">
        <v>713</v>
      </c>
      <c r="T43" s="4">
        <v>11.27</v>
      </c>
      <c r="U43" t="s">
        <v>713</v>
      </c>
      <c r="W43" s="4">
        <v>22.54</v>
      </c>
      <c r="X43" t="s">
        <v>713</v>
      </c>
      <c r="Z43" s="4">
        <v>1.34173477761083</v>
      </c>
      <c r="AA43" t="s">
        <v>713</v>
      </c>
      <c r="AC43" s="4">
        <v>0</v>
      </c>
      <c r="AD43" t="s">
        <v>713</v>
      </c>
      <c r="AF43" s="4">
        <v>25.1984</v>
      </c>
      <c r="AG43" t="s">
        <v>713</v>
      </c>
    </row>
    <row r="44" ht="15.5" spans="1:33">
      <c r="A44" s="5">
        <v>19.5122</v>
      </c>
      <c r="B44" s="4">
        <v>39.881</v>
      </c>
      <c r="C44" s="4">
        <v>33</v>
      </c>
      <c r="D44" s="4">
        <v>28.8538</v>
      </c>
      <c r="E44" s="4">
        <v>95.5357142857143</v>
      </c>
      <c r="F44" s="4">
        <v>72.1154</v>
      </c>
      <c r="N44">
        <v>59.9206</v>
      </c>
      <c r="O44" t="s">
        <v>713</v>
      </c>
      <c r="Q44" s="4">
        <v>12.7835</v>
      </c>
      <c r="R44" t="s">
        <v>713</v>
      </c>
      <c r="T44" s="4">
        <v>11.27</v>
      </c>
      <c r="U44" t="s">
        <v>713</v>
      </c>
      <c r="W44" s="4">
        <v>22.54</v>
      </c>
      <c r="X44" t="s">
        <v>713</v>
      </c>
      <c r="Z44" s="4">
        <v>0.997173583520048</v>
      </c>
      <c r="AA44" t="s">
        <v>713</v>
      </c>
      <c r="AC44" s="4">
        <v>0</v>
      </c>
      <c r="AD44" t="s">
        <v>713</v>
      </c>
      <c r="AF44" s="4">
        <v>19.8413</v>
      </c>
      <c r="AG44" t="s">
        <v>713</v>
      </c>
    </row>
    <row r="45" ht="15.5" spans="1:33">
      <c r="A45" s="5">
        <v>28.5179</v>
      </c>
      <c r="B45" s="4">
        <v>62.6984</v>
      </c>
      <c r="C45" s="4">
        <v>10</v>
      </c>
      <c r="D45" s="4">
        <v>24.1107</v>
      </c>
      <c r="E45" s="4">
        <v>100</v>
      </c>
      <c r="F45" s="4">
        <v>75.9615</v>
      </c>
      <c r="N45">
        <v>39.881</v>
      </c>
      <c r="O45" t="s">
        <v>713</v>
      </c>
      <c r="Q45" s="4">
        <v>0</v>
      </c>
      <c r="R45" t="s">
        <v>713</v>
      </c>
      <c r="T45" s="4">
        <v>11.27</v>
      </c>
      <c r="U45" t="s">
        <v>713</v>
      </c>
      <c r="W45" s="4">
        <v>22.54</v>
      </c>
      <c r="X45" t="s">
        <v>713</v>
      </c>
      <c r="Z45" s="4">
        <v>1.10367038089764</v>
      </c>
      <c r="AA45" t="s">
        <v>713</v>
      </c>
      <c r="AC45" s="4">
        <v>0</v>
      </c>
      <c r="AD45" t="s">
        <v>713</v>
      </c>
      <c r="AF45" s="4">
        <v>45.2381</v>
      </c>
      <c r="AG45" t="s">
        <v>713</v>
      </c>
    </row>
    <row r="46" ht="15.5" spans="1:33">
      <c r="A46" s="5">
        <v>30.9569</v>
      </c>
      <c r="B46" s="4">
        <v>41.6667</v>
      </c>
      <c r="C46" s="4">
        <v>49</v>
      </c>
      <c r="D46" s="4">
        <v>31.8182</v>
      </c>
      <c r="E46" s="4">
        <v>100</v>
      </c>
      <c r="F46" s="4">
        <v>77.2436</v>
      </c>
      <c r="N46">
        <v>39.881</v>
      </c>
      <c r="O46" t="s">
        <v>713</v>
      </c>
      <c r="Q46" s="4">
        <v>0</v>
      </c>
      <c r="R46" t="s">
        <v>713</v>
      </c>
      <c r="T46" s="4">
        <v>11.27</v>
      </c>
      <c r="U46" t="s">
        <v>713</v>
      </c>
      <c r="W46" s="4">
        <v>22.54</v>
      </c>
      <c r="X46" t="s">
        <v>713</v>
      </c>
      <c r="Z46" s="4">
        <v>0.987847796161395</v>
      </c>
      <c r="AA46" t="s">
        <v>713</v>
      </c>
      <c r="AC46" s="4">
        <v>0</v>
      </c>
      <c r="AD46" t="s">
        <v>713</v>
      </c>
      <c r="AF46" s="4">
        <v>50.1984</v>
      </c>
      <c r="AG46" t="s">
        <v>713</v>
      </c>
    </row>
    <row r="47" ht="15.5" spans="1:33">
      <c r="A47" s="5">
        <v>24.7655</v>
      </c>
      <c r="B47" s="4">
        <v>30.1587</v>
      </c>
      <c r="C47" s="4">
        <v>5</v>
      </c>
      <c r="D47" s="4">
        <v>38.5375</v>
      </c>
      <c r="E47" s="4">
        <v>100</v>
      </c>
      <c r="F47" s="4">
        <v>78.5256</v>
      </c>
      <c r="N47">
        <v>62.6984</v>
      </c>
      <c r="O47" t="s">
        <v>713</v>
      </c>
      <c r="Q47" s="4">
        <v>11.9588</v>
      </c>
      <c r="R47" t="s">
        <v>713</v>
      </c>
      <c r="T47" s="4">
        <v>11.27</v>
      </c>
      <c r="U47" t="s">
        <v>713</v>
      </c>
      <c r="W47" s="4">
        <v>22.54</v>
      </c>
      <c r="X47" t="s">
        <v>713</v>
      </c>
      <c r="Z47" s="4">
        <v>0.944478793217919</v>
      </c>
      <c r="AA47" t="s">
        <v>713</v>
      </c>
      <c r="AC47" s="4">
        <v>0</v>
      </c>
      <c r="AD47" t="s">
        <v>713</v>
      </c>
      <c r="AF47" s="4">
        <v>24.8016</v>
      </c>
      <c r="AG47" t="s">
        <v>713</v>
      </c>
    </row>
    <row r="48" ht="15.5" spans="1:33">
      <c r="A48" s="5">
        <v>0</v>
      </c>
      <c r="B48" s="4">
        <v>37</v>
      </c>
      <c r="C48" s="4">
        <v>8</v>
      </c>
      <c r="D48" s="4">
        <v>27.4704</v>
      </c>
      <c r="E48" s="4">
        <v>100</v>
      </c>
      <c r="F48" s="4">
        <v>78.5256</v>
      </c>
      <c r="N48">
        <v>41.6667</v>
      </c>
      <c r="O48" t="s">
        <v>713</v>
      </c>
      <c r="Q48" s="4">
        <v>16.4948</v>
      </c>
      <c r="R48" t="s">
        <v>713</v>
      </c>
      <c r="T48" s="4">
        <v>11.27</v>
      </c>
      <c r="U48" t="s">
        <v>713</v>
      </c>
      <c r="W48" s="4">
        <v>22.54</v>
      </c>
      <c r="X48" t="s">
        <v>713</v>
      </c>
      <c r="Z48" s="4">
        <v>1.07423495033072</v>
      </c>
      <c r="AA48" t="s">
        <v>713</v>
      </c>
      <c r="AC48" s="4">
        <v>0</v>
      </c>
      <c r="AD48" t="s">
        <v>713</v>
      </c>
      <c r="AF48" s="4">
        <v>41.6667</v>
      </c>
      <c r="AG48" t="s">
        <v>713</v>
      </c>
    </row>
    <row r="49" ht="15.5" spans="1:33">
      <c r="A49" s="5">
        <v>4.3152</v>
      </c>
      <c r="D49" s="4">
        <v>24.506</v>
      </c>
      <c r="E49" s="4">
        <v>77.3</v>
      </c>
      <c r="F49" s="4">
        <v>77.5641</v>
      </c>
      <c r="N49">
        <v>30.1587</v>
      </c>
      <c r="O49" t="s">
        <v>713</v>
      </c>
      <c r="Q49" s="4">
        <v>9.48454</v>
      </c>
      <c r="R49" t="s">
        <v>713</v>
      </c>
      <c r="T49" s="4">
        <v>11.27</v>
      </c>
      <c r="U49" t="s">
        <v>713</v>
      </c>
      <c r="W49" s="4">
        <v>22.54</v>
      </c>
      <c r="X49" t="s">
        <v>713</v>
      </c>
      <c r="Z49" s="4">
        <v>1.07132763801888</v>
      </c>
      <c r="AA49" t="s">
        <v>713</v>
      </c>
      <c r="AC49" s="4">
        <v>0</v>
      </c>
      <c r="AD49" t="s">
        <v>713</v>
      </c>
      <c r="AF49" s="4">
        <v>50.3968</v>
      </c>
      <c r="AG49" t="s">
        <v>713</v>
      </c>
    </row>
    <row r="50" ht="15.5" spans="1:33">
      <c r="A50" s="5">
        <v>26.2665</v>
      </c>
      <c r="D50" s="4">
        <v>15.8103</v>
      </c>
      <c r="F50" s="4">
        <v>68.5897</v>
      </c>
      <c r="N50">
        <v>37</v>
      </c>
      <c r="O50" t="s">
        <v>713</v>
      </c>
      <c r="Q50" s="8">
        <v>0</v>
      </c>
      <c r="R50" t="s">
        <v>713</v>
      </c>
      <c r="T50" s="7">
        <v>0</v>
      </c>
      <c r="U50" t="s">
        <v>713</v>
      </c>
      <c r="W50" s="4">
        <v>15</v>
      </c>
      <c r="X50" t="s">
        <v>713</v>
      </c>
      <c r="Z50" s="4">
        <v>0.89527661758804</v>
      </c>
      <c r="AA50" t="s">
        <v>713</v>
      </c>
      <c r="AC50" s="4">
        <v>15</v>
      </c>
      <c r="AD50" t="s">
        <v>713</v>
      </c>
      <c r="AF50" s="4">
        <v>57</v>
      </c>
      <c r="AG50" t="s">
        <v>713</v>
      </c>
    </row>
    <row r="51" ht="15.5" spans="1:33">
      <c r="A51" s="5">
        <v>12.1951</v>
      </c>
      <c r="D51" s="4">
        <v>24.9012</v>
      </c>
      <c r="F51" s="4">
        <v>67.6282</v>
      </c>
      <c r="N51">
        <v>33</v>
      </c>
      <c r="O51" t="s">
        <v>746</v>
      </c>
      <c r="Q51" s="4">
        <v>0</v>
      </c>
      <c r="R51" t="s">
        <v>746</v>
      </c>
      <c r="T51" s="4">
        <v>0</v>
      </c>
      <c r="U51" t="s">
        <v>746</v>
      </c>
      <c r="W51" s="4">
        <v>17.2</v>
      </c>
      <c r="X51" t="s">
        <v>746</v>
      </c>
      <c r="Z51" s="4">
        <v>1.21592814459399</v>
      </c>
      <c r="AA51" t="s">
        <v>746</v>
      </c>
      <c r="AC51" s="4">
        <v>0</v>
      </c>
      <c r="AD51" t="s">
        <v>746</v>
      </c>
      <c r="AF51" s="4">
        <v>36</v>
      </c>
      <c r="AG51" t="s">
        <v>746</v>
      </c>
    </row>
    <row r="52" ht="15.5" spans="1:33">
      <c r="A52" s="5">
        <v>6.7543</v>
      </c>
      <c r="D52" s="4">
        <v>53.3597</v>
      </c>
      <c r="F52" s="4">
        <v>21</v>
      </c>
      <c r="N52">
        <v>10</v>
      </c>
      <c r="O52" t="s">
        <v>746</v>
      </c>
      <c r="Q52" s="4">
        <v>0</v>
      </c>
      <c r="R52" t="s">
        <v>746</v>
      </c>
      <c r="T52" s="4">
        <v>0</v>
      </c>
      <c r="U52" t="s">
        <v>746</v>
      </c>
      <c r="W52" s="4">
        <v>29.4</v>
      </c>
      <c r="X52" t="s">
        <v>746</v>
      </c>
      <c r="Z52" s="4">
        <v>1.00507932440134</v>
      </c>
      <c r="AA52" t="s">
        <v>746</v>
      </c>
      <c r="AC52" s="4">
        <v>0</v>
      </c>
      <c r="AD52" t="s">
        <v>746</v>
      </c>
      <c r="AF52" s="4">
        <v>65</v>
      </c>
      <c r="AG52" t="s">
        <v>746</v>
      </c>
    </row>
    <row r="53" ht="15.5" spans="1:33">
      <c r="A53" s="5">
        <v>4.3152</v>
      </c>
      <c r="D53" s="4">
        <v>31.6206</v>
      </c>
      <c r="N53">
        <v>49</v>
      </c>
      <c r="O53" t="s">
        <v>746</v>
      </c>
      <c r="Q53" s="4">
        <v>0</v>
      </c>
      <c r="R53" t="s">
        <v>746</v>
      </c>
      <c r="T53" s="4">
        <v>0</v>
      </c>
      <c r="U53" t="s">
        <v>746</v>
      </c>
      <c r="V53">
        <f>AVERAGE(W51:W66)</f>
        <v>33.9325757575758</v>
      </c>
      <c r="W53" s="4">
        <v>33.3</v>
      </c>
      <c r="X53" t="s">
        <v>746</v>
      </c>
      <c r="Y53">
        <f>AVERAGE(Z51:Z66)</f>
        <v>1.07198437262954</v>
      </c>
      <c r="Z53" s="4">
        <v>1.0064416134712</v>
      </c>
      <c r="AA53" t="s">
        <v>746</v>
      </c>
      <c r="AB53">
        <f>AVERAGE(AC51:AC66)</f>
        <v>0</v>
      </c>
      <c r="AC53" s="4">
        <v>0</v>
      </c>
      <c r="AD53" t="s">
        <v>746</v>
      </c>
      <c r="AE53">
        <f>AVERAGE(AF51:AF66)</f>
        <v>50.0625</v>
      </c>
      <c r="AF53" s="4">
        <v>41</v>
      </c>
      <c r="AG53" t="s">
        <v>746</v>
      </c>
    </row>
    <row r="54" ht="15.5" spans="1:33">
      <c r="A54" s="5">
        <v>9.5685</v>
      </c>
      <c r="D54" s="4">
        <v>24.9012</v>
      </c>
      <c r="N54">
        <v>49</v>
      </c>
      <c r="O54" t="s">
        <v>746</v>
      </c>
      <c r="Q54" s="4">
        <v>0</v>
      </c>
      <c r="R54" t="s">
        <v>746</v>
      </c>
      <c r="T54" s="4">
        <v>0</v>
      </c>
      <c r="U54" t="s">
        <v>746</v>
      </c>
      <c r="W54" s="4">
        <v>30.8</v>
      </c>
      <c r="X54" t="s">
        <v>746</v>
      </c>
      <c r="Z54" s="4">
        <v>1.0064416134712</v>
      </c>
      <c r="AA54" t="s">
        <v>746</v>
      </c>
      <c r="AC54" s="4">
        <v>0</v>
      </c>
      <c r="AD54" t="s">
        <v>746</v>
      </c>
      <c r="AF54" s="4">
        <v>41</v>
      </c>
      <c r="AG54" t="s">
        <v>746</v>
      </c>
    </row>
    <row r="55" ht="15.5" spans="1:33">
      <c r="A55" s="5">
        <v>27.0169</v>
      </c>
      <c r="D55" s="4">
        <v>28.8538</v>
      </c>
      <c r="N55">
        <v>5</v>
      </c>
      <c r="O55" t="s">
        <v>746</v>
      </c>
      <c r="Q55" s="4">
        <v>0</v>
      </c>
      <c r="R55" t="s">
        <v>746</v>
      </c>
      <c r="T55" s="4">
        <v>0</v>
      </c>
      <c r="U55" t="s">
        <v>746</v>
      </c>
      <c r="W55" s="4">
        <v>18.8</v>
      </c>
      <c r="X55" t="s">
        <v>746</v>
      </c>
      <c r="Z55" s="4">
        <v>1.0118988223805</v>
      </c>
      <c r="AA55" t="s">
        <v>746</v>
      </c>
      <c r="AC55" s="4">
        <v>0</v>
      </c>
      <c r="AD55" t="s">
        <v>746</v>
      </c>
      <c r="AF55" s="4">
        <v>64</v>
      </c>
      <c r="AG55" t="s">
        <v>746</v>
      </c>
    </row>
    <row r="56" ht="15.5" spans="1:33">
      <c r="A56" s="4">
        <v>12.8114</v>
      </c>
      <c r="D56" s="4">
        <v>27.2727</v>
      </c>
      <c r="N56">
        <v>8</v>
      </c>
      <c r="O56" t="s">
        <v>746</v>
      </c>
      <c r="Q56" s="9">
        <v>0</v>
      </c>
      <c r="R56" t="s">
        <v>746</v>
      </c>
      <c r="T56" s="4">
        <v>0</v>
      </c>
      <c r="U56" t="s">
        <v>746</v>
      </c>
      <c r="W56" s="4">
        <v>33.3</v>
      </c>
      <c r="X56" t="s">
        <v>746</v>
      </c>
      <c r="Z56" s="4">
        <v>1.07137743980565</v>
      </c>
      <c r="AA56" t="s">
        <v>746</v>
      </c>
      <c r="AC56" s="4">
        <v>0</v>
      </c>
      <c r="AD56" t="s">
        <v>746</v>
      </c>
      <c r="AF56" s="4">
        <v>48</v>
      </c>
      <c r="AG56" t="s">
        <v>746</v>
      </c>
    </row>
    <row r="57" ht="15.5" spans="1:33">
      <c r="A57" s="4">
        <v>19.395</v>
      </c>
      <c r="D57" s="4">
        <v>27.4704</v>
      </c>
      <c r="N57">
        <v>13</v>
      </c>
      <c r="O57" t="s">
        <v>746</v>
      </c>
      <c r="Q57" s="9">
        <v>20</v>
      </c>
      <c r="R57" t="s">
        <v>746</v>
      </c>
      <c r="T57" s="4">
        <v>0</v>
      </c>
      <c r="U57" t="s">
        <v>746</v>
      </c>
      <c r="W57" s="4">
        <v>17.9</v>
      </c>
      <c r="X57" t="s">
        <v>746</v>
      </c>
      <c r="Z57" s="4">
        <v>0.969456596846298</v>
      </c>
      <c r="AA57" t="s">
        <v>746</v>
      </c>
      <c r="AC57" s="4">
        <v>0</v>
      </c>
      <c r="AD57" t="s">
        <v>746</v>
      </c>
      <c r="AF57" s="4">
        <v>66</v>
      </c>
      <c r="AG57" t="s">
        <v>746</v>
      </c>
    </row>
    <row r="58" ht="15.5" spans="1:33">
      <c r="A58" s="4">
        <v>9.9644</v>
      </c>
      <c r="D58" s="4">
        <v>33.5968</v>
      </c>
      <c r="N58">
        <v>37.9</v>
      </c>
      <c r="O58" t="s">
        <v>746</v>
      </c>
      <c r="Q58" s="4">
        <v>0</v>
      </c>
      <c r="R58" t="s">
        <v>746</v>
      </c>
      <c r="T58" s="4">
        <v>0</v>
      </c>
      <c r="U58" t="s">
        <v>746</v>
      </c>
      <c r="W58" s="4">
        <v>21.1</v>
      </c>
      <c r="X58" t="s">
        <v>746</v>
      </c>
      <c r="Z58" s="4">
        <v>1.30774393437859</v>
      </c>
      <c r="AA58" t="s">
        <v>746</v>
      </c>
      <c r="AC58" s="4">
        <v>0</v>
      </c>
      <c r="AD58" t="s">
        <v>746</v>
      </c>
      <c r="AF58" s="4">
        <v>27</v>
      </c>
      <c r="AG58" t="s">
        <v>746</v>
      </c>
    </row>
    <row r="59" ht="15.5" spans="1:33">
      <c r="A59" s="4">
        <v>1.2456</v>
      </c>
      <c r="D59" s="4">
        <v>31.8182</v>
      </c>
      <c r="N59">
        <v>13</v>
      </c>
      <c r="O59" t="s">
        <v>746</v>
      </c>
      <c r="Q59" s="4">
        <v>0</v>
      </c>
      <c r="R59" t="s">
        <v>746</v>
      </c>
      <c r="T59" s="4">
        <v>0</v>
      </c>
      <c r="U59" t="s">
        <v>746</v>
      </c>
      <c r="W59" s="4">
        <v>28</v>
      </c>
      <c r="X59" t="s">
        <v>746</v>
      </c>
      <c r="Z59" s="4">
        <v>0.969456596846298</v>
      </c>
      <c r="AA59" t="s">
        <v>746</v>
      </c>
      <c r="AC59" s="4">
        <v>0</v>
      </c>
      <c r="AD59" t="s">
        <v>746</v>
      </c>
      <c r="AF59" s="4">
        <v>66</v>
      </c>
      <c r="AG59" t="s">
        <v>746</v>
      </c>
    </row>
    <row r="60" ht="15.5" spans="1:33">
      <c r="A60" s="4">
        <v>5.694</v>
      </c>
      <c r="D60" s="4">
        <v>53.5573</v>
      </c>
      <c r="N60">
        <v>13</v>
      </c>
      <c r="O60" t="s">
        <v>746</v>
      </c>
      <c r="Q60" s="9">
        <v>20</v>
      </c>
      <c r="R60" t="s">
        <v>746</v>
      </c>
      <c r="T60" s="4">
        <v>0</v>
      </c>
      <c r="U60" t="s">
        <v>746</v>
      </c>
      <c r="W60" s="4">
        <v>37.1212121212121</v>
      </c>
      <c r="X60" t="s">
        <v>746</v>
      </c>
      <c r="Z60" s="4">
        <v>0.969456596846298</v>
      </c>
      <c r="AA60" t="s">
        <v>746</v>
      </c>
      <c r="AC60" s="4">
        <v>0</v>
      </c>
      <c r="AD60" t="s">
        <v>746</v>
      </c>
      <c r="AF60" s="4">
        <v>66</v>
      </c>
      <c r="AG60" t="s">
        <v>746</v>
      </c>
    </row>
    <row r="61" ht="15.5" spans="1:33">
      <c r="A61" s="4">
        <v>10.4982</v>
      </c>
      <c r="D61" s="4">
        <v>33.5968</v>
      </c>
      <c r="N61">
        <v>37.9</v>
      </c>
      <c r="O61" t="s">
        <v>746</v>
      </c>
      <c r="Q61" s="4">
        <v>0</v>
      </c>
      <c r="R61" t="s">
        <v>746</v>
      </c>
      <c r="T61" s="4">
        <v>0</v>
      </c>
      <c r="U61" t="s">
        <v>746</v>
      </c>
      <c r="W61" s="4">
        <v>18</v>
      </c>
      <c r="X61" t="s">
        <v>746</v>
      </c>
      <c r="Z61" s="4">
        <v>1.30774393437859</v>
      </c>
      <c r="AA61" t="s">
        <v>746</v>
      </c>
      <c r="AC61" s="4">
        <v>0</v>
      </c>
      <c r="AD61" t="s">
        <v>746</v>
      </c>
      <c r="AF61" s="4">
        <v>27</v>
      </c>
      <c r="AG61" t="s">
        <v>746</v>
      </c>
    </row>
    <row r="62" ht="15.5" spans="1:33">
      <c r="A62" s="4">
        <v>88</v>
      </c>
      <c r="D62" s="4">
        <v>27.2728</v>
      </c>
      <c r="N62">
        <v>33</v>
      </c>
      <c r="O62" t="s">
        <v>746</v>
      </c>
      <c r="Q62" s="4">
        <v>20</v>
      </c>
      <c r="R62" t="s">
        <v>746</v>
      </c>
      <c r="T62" s="4">
        <v>0</v>
      </c>
      <c r="U62" t="s">
        <v>746</v>
      </c>
      <c r="W62" s="4">
        <v>45</v>
      </c>
      <c r="X62" t="s">
        <v>746</v>
      </c>
      <c r="Z62" s="4">
        <v>1.21592814459399</v>
      </c>
      <c r="AA62" t="s">
        <v>746</v>
      </c>
      <c r="AC62" s="4">
        <v>0</v>
      </c>
      <c r="AD62" t="s">
        <v>746</v>
      </c>
      <c r="AF62" s="4">
        <v>36</v>
      </c>
      <c r="AG62" t="s">
        <v>746</v>
      </c>
    </row>
    <row r="63" ht="15.5" spans="1:33">
      <c r="A63" s="4">
        <v>85</v>
      </c>
      <c r="D63" s="4">
        <v>43.083</v>
      </c>
      <c r="N63">
        <v>10</v>
      </c>
      <c r="O63" t="s">
        <v>746</v>
      </c>
      <c r="Q63" s="4">
        <v>0</v>
      </c>
      <c r="R63" t="s">
        <v>746</v>
      </c>
      <c r="T63" s="4">
        <v>0</v>
      </c>
      <c r="U63" t="s">
        <v>746</v>
      </c>
      <c r="W63" s="4">
        <v>47</v>
      </c>
      <c r="X63" t="s">
        <v>746</v>
      </c>
      <c r="Z63" s="4">
        <v>1.00507932440134</v>
      </c>
      <c r="AA63" t="s">
        <v>746</v>
      </c>
      <c r="AC63" s="4">
        <v>0</v>
      </c>
      <c r="AD63" t="s">
        <v>746</v>
      </c>
      <c r="AF63" s="4">
        <v>65</v>
      </c>
      <c r="AG63" t="s">
        <v>746</v>
      </c>
    </row>
    <row r="64" ht="15.5" spans="1:33">
      <c r="A64" s="4">
        <v>81</v>
      </c>
      <c r="D64" s="4">
        <v>23.7154</v>
      </c>
      <c r="N64">
        <v>49</v>
      </c>
      <c r="O64" t="s">
        <v>746</v>
      </c>
      <c r="Q64" s="4">
        <v>0</v>
      </c>
      <c r="R64" t="s">
        <v>746</v>
      </c>
      <c r="T64" s="4">
        <v>0</v>
      </c>
      <c r="U64" t="s">
        <v>746</v>
      </c>
      <c r="W64" s="4">
        <v>63</v>
      </c>
      <c r="X64" t="s">
        <v>746</v>
      </c>
      <c r="Z64" s="4">
        <v>1.0064416134712</v>
      </c>
      <c r="AA64" t="s">
        <v>746</v>
      </c>
      <c r="AC64" s="4">
        <v>0</v>
      </c>
      <c r="AD64" t="s">
        <v>746</v>
      </c>
      <c r="AF64" s="4">
        <v>41</v>
      </c>
      <c r="AG64" t="s">
        <v>746</v>
      </c>
    </row>
    <row r="65" ht="15.5" spans="1:33">
      <c r="A65" s="4">
        <v>66</v>
      </c>
      <c r="D65" s="4">
        <v>53.1621</v>
      </c>
      <c r="N65">
        <v>5</v>
      </c>
      <c r="O65" t="s">
        <v>746</v>
      </c>
      <c r="Q65" s="4">
        <v>0</v>
      </c>
      <c r="R65" t="s">
        <v>746</v>
      </c>
      <c r="T65" s="4">
        <v>0</v>
      </c>
      <c r="U65" t="s">
        <v>746</v>
      </c>
      <c r="W65" s="4">
        <v>59</v>
      </c>
      <c r="X65" t="s">
        <v>746</v>
      </c>
      <c r="Z65" s="4">
        <v>1.0118988223805</v>
      </c>
      <c r="AA65" t="s">
        <v>746</v>
      </c>
      <c r="AC65" s="4">
        <v>0</v>
      </c>
      <c r="AD65" t="s">
        <v>746</v>
      </c>
      <c r="AF65" s="4">
        <v>64</v>
      </c>
      <c r="AG65" t="s">
        <v>746</v>
      </c>
    </row>
    <row r="66" ht="15.5" spans="4:33">
      <c r="D66" s="4">
        <v>0</v>
      </c>
      <c r="N66">
        <v>8</v>
      </c>
      <c r="O66" t="s">
        <v>746</v>
      </c>
      <c r="Q66" s="4">
        <v>0</v>
      </c>
      <c r="R66" t="s">
        <v>746</v>
      </c>
      <c r="T66" s="4">
        <v>0</v>
      </c>
      <c r="U66" t="s">
        <v>746</v>
      </c>
      <c r="W66" s="4">
        <v>44</v>
      </c>
      <c r="X66" t="s">
        <v>746</v>
      </c>
      <c r="Z66" s="4">
        <v>1.07137743980565</v>
      </c>
      <c r="AA66" t="s">
        <v>746</v>
      </c>
      <c r="AC66" s="4">
        <v>0</v>
      </c>
      <c r="AD66" t="s">
        <v>746</v>
      </c>
      <c r="AF66" s="4">
        <v>48</v>
      </c>
      <c r="AG66" t="s">
        <v>746</v>
      </c>
    </row>
    <row r="67" ht="15.5" spans="1:33">
      <c r="A67" s="6"/>
      <c r="D67" s="4">
        <v>80</v>
      </c>
      <c r="N67">
        <v>0</v>
      </c>
      <c r="O67" t="s">
        <v>723</v>
      </c>
      <c r="Q67" s="4">
        <v>58.7178</v>
      </c>
      <c r="R67" t="s">
        <v>723</v>
      </c>
      <c r="T67" s="4">
        <v>0</v>
      </c>
      <c r="U67" t="s">
        <v>723</v>
      </c>
      <c r="W67" s="4">
        <v>6.9928</v>
      </c>
      <c r="X67" t="s">
        <v>723</v>
      </c>
      <c r="Z67" s="4">
        <v>0.77158395977278</v>
      </c>
      <c r="AA67" t="s">
        <v>723</v>
      </c>
      <c r="AC67" s="4">
        <v>0</v>
      </c>
      <c r="AD67" t="s">
        <v>723</v>
      </c>
      <c r="AF67" s="4">
        <v>41.7525</v>
      </c>
      <c r="AG67" t="s">
        <v>723</v>
      </c>
    </row>
    <row r="68" ht="15.5" spans="1:33">
      <c r="A68" s="6"/>
      <c r="D68" s="4">
        <v>90</v>
      </c>
      <c r="N68">
        <v>0</v>
      </c>
      <c r="O68" t="s">
        <v>723</v>
      </c>
      <c r="Q68" s="4">
        <v>63.7903</v>
      </c>
      <c r="R68" t="s">
        <v>723</v>
      </c>
      <c r="T68" s="4">
        <v>0</v>
      </c>
      <c r="U68" t="s">
        <v>723</v>
      </c>
      <c r="W68" s="4">
        <v>29.2119</v>
      </c>
      <c r="X68" t="s">
        <v>723</v>
      </c>
      <c r="Z68" s="4">
        <v>0.641026358791236</v>
      </c>
      <c r="AA68" t="s">
        <v>723</v>
      </c>
      <c r="AC68" s="4">
        <v>0</v>
      </c>
      <c r="AD68" t="s">
        <v>723</v>
      </c>
      <c r="AF68" s="4">
        <v>23.8137</v>
      </c>
      <c r="AG68" t="s">
        <v>723</v>
      </c>
    </row>
    <row r="69" ht="15.5" spans="1:33">
      <c r="A69" s="6"/>
      <c r="D69" s="4">
        <v>70</v>
      </c>
      <c r="N69">
        <v>0</v>
      </c>
      <c r="O69" t="s">
        <v>723</v>
      </c>
      <c r="Q69" s="4">
        <v>62.6643</v>
      </c>
      <c r="R69" t="s">
        <v>723</v>
      </c>
      <c r="T69" s="4">
        <v>0</v>
      </c>
      <c r="U69" t="s">
        <v>723</v>
      </c>
      <c r="W69" s="4">
        <v>30.1074</v>
      </c>
      <c r="X69" t="s">
        <v>723</v>
      </c>
      <c r="Z69" s="4">
        <v>0.627984069360966</v>
      </c>
      <c r="AA69" t="s">
        <v>723</v>
      </c>
      <c r="AC69" s="4">
        <v>0</v>
      </c>
      <c r="AD69" t="s">
        <v>723</v>
      </c>
      <c r="AF69" s="4">
        <v>22.7208</v>
      </c>
      <c r="AG69" t="s">
        <v>723</v>
      </c>
    </row>
    <row r="70" ht="15.5" spans="1:33">
      <c r="A70" s="6"/>
      <c r="D70" s="4">
        <v>100</v>
      </c>
      <c r="N70">
        <v>0</v>
      </c>
      <c r="O70" t="s">
        <v>723</v>
      </c>
      <c r="Q70" s="4">
        <v>65.1031</v>
      </c>
      <c r="R70" t="s">
        <v>723</v>
      </c>
      <c r="T70" s="4">
        <v>0</v>
      </c>
      <c r="U70" t="s">
        <v>723</v>
      </c>
      <c r="W70" s="4">
        <v>24.5519</v>
      </c>
      <c r="X70" t="s">
        <v>723</v>
      </c>
      <c r="Z70" s="4">
        <v>0.569539667233132</v>
      </c>
      <c r="AA70" t="s">
        <v>723</v>
      </c>
      <c r="AC70" s="4">
        <v>0</v>
      </c>
      <c r="AD70" t="s">
        <v>723</v>
      </c>
      <c r="AF70" s="4">
        <v>18.4021</v>
      </c>
      <c r="AG70" t="s">
        <v>723</v>
      </c>
    </row>
    <row r="71" ht="15.5" spans="1:33">
      <c r="A71" s="6"/>
      <c r="D71" s="4">
        <v>50</v>
      </c>
      <c r="N71">
        <v>0</v>
      </c>
      <c r="O71" t="s">
        <v>723</v>
      </c>
      <c r="Q71" s="4">
        <v>58.9117</v>
      </c>
      <c r="R71" t="s">
        <v>723</v>
      </c>
      <c r="T71" s="4">
        <v>0</v>
      </c>
      <c r="U71" t="s">
        <v>723</v>
      </c>
      <c r="W71" s="4">
        <v>28.3154</v>
      </c>
      <c r="X71" t="s">
        <v>723</v>
      </c>
      <c r="Z71" s="4">
        <v>0.644547704424019</v>
      </c>
      <c r="AA71" t="s">
        <v>723</v>
      </c>
      <c r="AC71" s="4">
        <v>0</v>
      </c>
      <c r="AD71" t="s">
        <v>723</v>
      </c>
      <c r="AF71" s="4">
        <v>24.1187</v>
      </c>
      <c r="AG71" t="s">
        <v>723</v>
      </c>
    </row>
    <row r="72" ht="15.5" spans="1:33">
      <c r="A72" s="6"/>
      <c r="N72">
        <v>0</v>
      </c>
      <c r="O72" t="s">
        <v>723</v>
      </c>
      <c r="Q72" s="4">
        <v>56.1876</v>
      </c>
      <c r="R72" t="s">
        <v>723</v>
      </c>
      <c r="T72" s="4">
        <v>0</v>
      </c>
      <c r="U72" t="s">
        <v>723</v>
      </c>
      <c r="W72" s="4">
        <v>17.7422</v>
      </c>
      <c r="X72" t="s">
        <v>723</v>
      </c>
      <c r="Z72" s="4">
        <v>0.752958671223935</v>
      </c>
      <c r="AA72" t="s">
        <v>723</v>
      </c>
      <c r="AC72" s="4">
        <v>0</v>
      </c>
      <c r="AD72" t="s">
        <v>723</v>
      </c>
      <c r="AF72" s="4">
        <v>37.3622</v>
      </c>
      <c r="AG72" t="s">
        <v>723</v>
      </c>
    </row>
    <row r="73" ht="15.5" spans="1:33">
      <c r="A73" s="6"/>
      <c r="N73">
        <v>0</v>
      </c>
      <c r="O73" t="s">
        <v>723</v>
      </c>
      <c r="Q73" s="4">
        <v>64.16492</v>
      </c>
      <c r="R73" t="s">
        <v>723</v>
      </c>
      <c r="T73" s="4">
        <v>0</v>
      </c>
      <c r="U73" t="s">
        <v>723</v>
      </c>
      <c r="W73" s="4">
        <v>19.3548</v>
      </c>
      <c r="X73" t="s">
        <v>723</v>
      </c>
      <c r="Z73" s="4">
        <v>0.756466826039309</v>
      </c>
      <c r="AA73" t="s">
        <v>723</v>
      </c>
      <c r="AC73" s="4">
        <v>0</v>
      </c>
      <c r="AD73" t="s">
        <v>723</v>
      </c>
      <c r="AF73" s="4">
        <v>38.0613</v>
      </c>
      <c r="AG73" t="s">
        <v>723</v>
      </c>
    </row>
    <row r="74" ht="15.5" spans="1:33">
      <c r="A74" s="6"/>
      <c r="N74">
        <v>0</v>
      </c>
      <c r="O74" t="s">
        <v>723</v>
      </c>
      <c r="Q74" s="4">
        <v>62.28897</v>
      </c>
      <c r="R74" t="s">
        <v>723</v>
      </c>
      <c r="T74" s="4">
        <v>0</v>
      </c>
      <c r="U74" t="s">
        <v>723</v>
      </c>
      <c r="W74" s="4">
        <v>41.0391</v>
      </c>
      <c r="X74" t="s">
        <v>723</v>
      </c>
      <c r="Z74" s="4">
        <v>0.778951451081558</v>
      </c>
      <c r="AA74" t="s">
        <v>723</v>
      </c>
      <c r="AC74" s="4">
        <v>0</v>
      </c>
      <c r="AD74" t="s">
        <v>723</v>
      </c>
      <c r="AF74" s="4">
        <v>55.6062</v>
      </c>
      <c r="AG74" t="s">
        <v>723</v>
      </c>
    </row>
    <row r="75" ht="15.5" spans="1:33">
      <c r="A75" s="6"/>
      <c r="N75">
        <v>0</v>
      </c>
      <c r="O75" t="s">
        <v>723</v>
      </c>
      <c r="Q75" s="4">
        <v>60.0372</v>
      </c>
      <c r="R75" t="s">
        <v>723</v>
      </c>
      <c r="T75" s="4">
        <v>0</v>
      </c>
      <c r="U75" t="s">
        <v>723</v>
      </c>
      <c r="W75" s="4">
        <v>18.2793</v>
      </c>
      <c r="X75" t="s">
        <v>723</v>
      </c>
      <c r="Z75" s="4">
        <v>0.597959043211451</v>
      </c>
      <c r="AA75" t="s">
        <v>723</v>
      </c>
      <c r="AC75" s="4">
        <v>0</v>
      </c>
      <c r="AD75" t="s">
        <v>723</v>
      </c>
      <c r="AF75" s="4">
        <v>79.6031</v>
      </c>
      <c r="AG75" t="s">
        <v>723</v>
      </c>
    </row>
    <row r="76" ht="15.5" spans="1:33">
      <c r="A76" s="6"/>
      <c r="N76">
        <v>0</v>
      </c>
      <c r="O76" t="s">
        <v>723</v>
      </c>
      <c r="Q76" s="4">
        <v>19.9043</v>
      </c>
      <c r="R76" t="s">
        <v>723</v>
      </c>
      <c r="T76" s="4">
        <v>0</v>
      </c>
      <c r="U76" t="s">
        <v>723</v>
      </c>
      <c r="V76">
        <f>AVERAGE(W67:W105)</f>
        <v>24.1126102564102</v>
      </c>
      <c r="W76" s="4">
        <v>30.8245</v>
      </c>
      <c r="X76" t="s">
        <v>723</v>
      </c>
      <c r="Y76">
        <f>AVERAGE(Z67:Z105)</f>
        <v>0.870798924453869</v>
      </c>
      <c r="Z76" s="4">
        <v>0.545301356674907</v>
      </c>
      <c r="AA76" t="s">
        <v>723</v>
      </c>
      <c r="AB76">
        <f>AVERAGE(AC67:AC105)</f>
        <v>5.51282051282051</v>
      </c>
      <c r="AC76" s="4">
        <v>0</v>
      </c>
      <c r="AD76" t="s">
        <v>723</v>
      </c>
      <c r="AE76">
        <f>AVERAGE(AF67:AF105)</f>
        <v>40.988</v>
      </c>
      <c r="AF76" s="4">
        <v>83.1689</v>
      </c>
      <c r="AG76" t="s">
        <v>723</v>
      </c>
    </row>
    <row r="77" ht="15.5" spans="1:33">
      <c r="A77" s="6"/>
      <c r="N77">
        <v>0</v>
      </c>
      <c r="O77" t="s">
        <v>723</v>
      </c>
      <c r="Q77" s="4">
        <v>60.0375</v>
      </c>
      <c r="R77" t="s">
        <v>723</v>
      </c>
      <c r="T77" s="4">
        <v>0</v>
      </c>
      <c r="U77" t="s">
        <v>723</v>
      </c>
      <c r="W77" s="4">
        <v>33.5125</v>
      </c>
      <c r="X77" t="s">
        <v>723</v>
      </c>
      <c r="Z77" s="4">
        <v>0.767107305878024</v>
      </c>
      <c r="AA77" t="s">
        <v>723</v>
      </c>
      <c r="AC77" s="4">
        <v>0</v>
      </c>
      <c r="AD77" t="s">
        <v>723</v>
      </c>
      <c r="AF77" s="4">
        <v>59.4956</v>
      </c>
      <c r="AG77" t="s">
        <v>723</v>
      </c>
    </row>
    <row r="78" ht="15.5" spans="1:33">
      <c r="A78" s="3" t="s">
        <v>823</v>
      </c>
      <c r="B78" t="s">
        <v>713</v>
      </c>
      <c r="C78" t="s">
        <v>746</v>
      </c>
      <c r="D78" t="s">
        <v>723</v>
      </c>
      <c r="E78" t="s">
        <v>827</v>
      </c>
      <c r="F78" t="s">
        <v>828</v>
      </c>
      <c r="G78" t="s">
        <v>829</v>
      </c>
      <c r="H78" t="s">
        <v>751</v>
      </c>
      <c r="J78" t="s">
        <v>11</v>
      </c>
      <c r="N78">
        <v>28.8538</v>
      </c>
      <c r="O78" t="s">
        <v>723</v>
      </c>
      <c r="Q78" s="4">
        <v>35.4251</v>
      </c>
      <c r="R78" t="s">
        <v>723</v>
      </c>
      <c r="T78" s="4">
        <v>0</v>
      </c>
      <c r="U78" t="s">
        <v>723</v>
      </c>
      <c r="W78" s="4">
        <v>15.93</v>
      </c>
      <c r="X78" t="s">
        <v>723</v>
      </c>
      <c r="Z78" s="4">
        <v>1.24376714605631</v>
      </c>
      <c r="AA78" t="s">
        <v>723</v>
      </c>
      <c r="AC78" s="4">
        <v>0</v>
      </c>
      <c r="AD78" t="s">
        <v>723</v>
      </c>
      <c r="AF78" s="4">
        <v>45.4545</v>
      </c>
      <c r="AG78" t="s">
        <v>723</v>
      </c>
    </row>
    <row r="79" ht="15.5" spans="1:33">
      <c r="A79" s="4">
        <v>8.08</v>
      </c>
      <c r="B79" s="4">
        <v>0</v>
      </c>
      <c r="C79" s="4">
        <v>0</v>
      </c>
      <c r="D79" s="4">
        <v>58.7178</v>
      </c>
      <c r="E79" s="4">
        <v>0</v>
      </c>
      <c r="F79" s="4">
        <v>0</v>
      </c>
      <c r="G79" s="4">
        <v>0</v>
      </c>
      <c r="H79" s="4">
        <v>0</v>
      </c>
      <c r="N79">
        <v>24.1107</v>
      </c>
      <c r="O79" t="s">
        <v>723</v>
      </c>
      <c r="Q79" s="4">
        <v>39.4737</v>
      </c>
      <c r="R79" t="s">
        <v>723</v>
      </c>
      <c r="T79" s="4">
        <v>0</v>
      </c>
      <c r="U79" t="s">
        <v>723</v>
      </c>
      <c r="W79" s="4">
        <v>15.93</v>
      </c>
      <c r="X79" t="s">
        <v>723</v>
      </c>
      <c r="Z79" s="4">
        <v>1.1197348506495</v>
      </c>
      <c r="AA79" t="s">
        <v>723</v>
      </c>
      <c r="AC79" s="4">
        <v>0</v>
      </c>
      <c r="AD79" t="s">
        <v>723</v>
      </c>
      <c r="AF79" s="4">
        <v>56.1265</v>
      </c>
      <c r="AG79" t="s">
        <v>723</v>
      </c>
    </row>
    <row r="80" ht="15.5" spans="1:33">
      <c r="A80" s="4">
        <v>0</v>
      </c>
      <c r="B80" s="4">
        <v>7.01031</v>
      </c>
      <c r="C80" s="4">
        <v>0</v>
      </c>
      <c r="D80" s="4">
        <v>63.7903</v>
      </c>
      <c r="E80" s="4">
        <v>0</v>
      </c>
      <c r="F80" s="4">
        <v>0</v>
      </c>
      <c r="G80" s="4">
        <v>50</v>
      </c>
      <c r="H80" s="4">
        <v>0</v>
      </c>
      <c r="N80">
        <v>31.8182</v>
      </c>
      <c r="O80" t="s">
        <v>723</v>
      </c>
      <c r="Q80" s="4">
        <v>32.5911</v>
      </c>
      <c r="R80" t="s">
        <v>723</v>
      </c>
      <c r="T80" s="4">
        <v>0</v>
      </c>
      <c r="U80" t="s">
        <v>723</v>
      </c>
      <c r="W80" s="4">
        <v>15.93</v>
      </c>
      <c r="X80" t="s">
        <v>723</v>
      </c>
      <c r="Z80" s="4">
        <v>1.19350960697199</v>
      </c>
      <c r="AA80" t="s">
        <v>723</v>
      </c>
      <c r="AC80" s="4">
        <v>0</v>
      </c>
      <c r="AD80" t="s">
        <v>723</v>
      </c>
      <c r="AF80" s="4">
        <v>47.0356</v>
      </c>
      <c r="AG80" t="s">
        <v>723</v>
      </c>
    </row>
    <row r="81" ht="15.5" spans="1:33">
      <c r="A81" s="4">
        <v>1.6</v>
      </c>
      <c r="B81" s="4">
        <v>0</v>
      </c>
      <c r="C81" s="4">
        <v>0</v>
      </c>
      <c r="D81" s="4">
        <v>62.6643</v>
      </c>
      <c r="E81" s="4">
        <v>0</v>
      </c>
      <c r="F81" s="4">
        <v>0</v>
      </c>
      <c r="G81" s="4">
        <v>0</v>
      </c>
      <c r="H81" s="4">
        <v>0</v>
      </c>
      <c r="N81">
        <v>38.5375</v>
      </c>
      <c r="O81" t="s">
        <v>723</v>
      </c>
      <c r="Q81" s="4">
        <v>45</v>
      </c>
      <c r="R81" t="s">
        <v>723</v>
      </c>
      <c r="T81" s="4">
        <v>0</v>
      </c>
      <c r="U81" t="s">
        <v>723</v>
      </c>
      <c r="W81" s="4">
        <v>15.93</v>
      </c>
      <c r="X81" t="s">
        <v>723</v>
      </c>
      <c r="Z81" s="4">
        <v>1.15858238118578</v>
      </c>
      <c r="AA81" t="s">
        <v>723</v>
      </c>
      <c r="AC81" s="4">
        <v>0</v>
      </c>
      <c r="AD81" t="s">
        <v>723</v>
      </c>
      <c r="AF81" s="4">
        <v>43.6759</v>
      </c>
      <c r="AG81" t="s">
        <v>723</v>
      </c>
    </row>
    <row r="82" ht="15.5" spans="1:33">
      <c r="A82" s="4">
        <v>2.07</v>
      </c>
      <c r="B82" s="4">
        <v>4.74227</v>
      </c>
      <c r="C82" s="4">
        <v>0</v>
      </c>
      <c r="D82" s="4">
        <v>65.1031</v>
      </c>
      <c r="E82" s="4">
        <v>77.7777777777778</v>
      </c>
      <c r="F82" s="4">
        <v>0</v>
      </c>
      <c r="G82" s="4">
        <v>0</v>
      </c>
      <c r="N82">
        <v>27.4704</v>
      </c>
      <c r="O82" t="s">
        <v>723</v>
      </c>
      <c r="Q82" s="4">
        <v>27.1255</v>
      </c>
      <c r="R82" t="s">
        <v>723</v>
      </c>
      <c r="T82" s="4">
        <v>0</v>
      </c>
      <c r="U82" t="s">
        <v>723</v>
      </c>
      <c r="W82" s="4">
        <v>15.93</v>
      </c>
      <c r="X82" t="s">
        <v>723</v>
      </c>
      <c r="Z82" s="4">
        <v>1.27753537426115</v>
      </c>
      <c r="AA82" t="s">
        <v>723</v>
      </c>
      <c r="AC82" s="4">
        <v>0</v>
      </c>
      <c r="AD82" t="s">
        <v>723</v>
      </c>
      <c r="AF82" s="4">
        <v>43.4783</v>
      </c>
      <c r="AG82" t="s">
        <v>723</v>
      </c>
    </row>
    <row r="83" ht="15.5" spans="1:33">
      <c r="A83" s="4">
        <v>41</v>
      </c>
      <c r="B83" s="4">
        <v>11.9588</v>
      </c>
      <c r="C83" s="4">
        <v>0</v>
      </c>
      <c r="D83" s="4">
        <v>58.9117</v>
      </c>
      <c r="E83" s="4">
        <v>0</v>
      </c>
      <c r="F83" s="4">
        <v>0</v>
      </c>
      <c r="G83" s="4">
        <v>0</v>
      </c>
      <c r="N83">
        <v>24.506</v>
      </c>
      <c r="O83" t="s">
        <v>723</v>
      </c>
      <c r="Q83" s="4">
        <v>35.0202</v>
      </c>
      <c r="R83" t="s">
        <v>723</v>
      </c>
      <c r="T83" s="4">
        <v>0</v>
      </c>
      <c r="U83" t="s">
        <v>723</v>
      </c>
      <c r="W83" s="4">
        <v>15.93</v>
      </c>
      <c r="X83" t="s">
        <v>723</v>
      </c>
      <c r="Z83" s="4">
        <v>1.18774426116253</v>
      </c>
      <c r="AA83" t="s">
        <v>723</v>
      </c>
      <c r="AC83" s="4">
        <v>0</v>
      </c>
      <c r="AD83" t="s">
        <v>723</v>
      </c>
      <c r="AF83" s="4">
        <v>51.9763</v>
      </c>
      <c r="AG83" t="s">
        <v>723</v>
      </c>
    </row>
    <row r="84" ht="15.5" spans="1:33">
      <c r="A84" s="4">
        <v>39</v>
      </c>
      <c r="B84" s="4">
        <v>3.50515</v>
      </c>
      <c r="C84" s="9">
        <v>0</v>
      </c>
      <c r="D84" s="4">
        <v>56.1876</v>
      </c>
      <c r="E84" s="4">
        <v>0</v>
      </c>
      <c r="F84" s="4">
        <v>0</v>
      </c>
      <c r="N84">
        <v>15.8103</v>
      </c>
      <c r="O84" t="s">
        <v>723</v>
      </c>
      <c r="Q84" s="4">
        <v>40</v>
      </c>
      <c r="R84" t="s">
        <v>723</v>
      </c>
      <c r="T84" s="4">
        <v>0</v>
      </c>
      <c r="U84" t="s">
        <v>723</v>
      </c>
      <c r="W84" s="4">
        <v>15.93</v>
      </c>
      <c r="X84" t="s">
        <v>723</v>
      </c>
      <c r="Z84" s="4">
        <v>1.053881358234</v>
      </c>
      <c r="AA84" t="s">
        <v>723</v>
      </c>
      <c r="AC84" s="4">
        <v>0</v>
      </c>
      <c r="AD84" t="s">
        <v>723</v>
      </c>
      <c r="AF84" s="4">
        <v>61.0672</v>
      </c>
      <c r="AG84" t="s">
        <v>723</v>
      </c>
    </row>
    <row r="85" ht="15.5" spans="1:33">
      <c r="A85" s="4">
        <v>45</v>
      </c>
      <c r="B85" s="4">
        <v>16.701</v>
      </c>
      <c r="C85" s="9">
        <v>20</v>
      </c>
      <c r="D85" s="4">
        <v>64.16492</v>
      </c>
      <c r="E85" s="4">
        <v>0</v>
      </c>
      <c r="F85" s="4">
        <v>0</v>
      </c>
      <c r="N85">
        <v>24.9012</v>
      </c>
      <c r="O85" t="s">
        <v>723</v>
      </c>
      <c r="Q85" s="4">
        <v>22</v>
      </c>
      <c r="R85" t="s">
        <v>723</v>
      </c>
      <c r="T85" s="4">
        <v>0</v>
      </c>
      <c r="U85" t="s">
        <v>723</v>
      </c>
      <c r="W85" s="4">
        <v>15.93</v>
      </c>
      <c r="X85" t="s">
        <v>723</v>
      </c>
      <c r="Z85" s="4">
        <v>0.9983744097053</v>
      </c>
      <c r="AA85" t="s">
        <v>723</v>
      </c>
      <c r="AC85" s="4">
        <v>0</v>
      </c>
      <c r="AD85" t="s">
        <v>723</v>
      </c>
      <c r="AF85" s="4">
        <v>62.0553</v>
      </c>
      <c r="AG85" t="s">
        <v>723</v>
      </c>
    </row>
    <row r="86" ht="15.5" spans="1:33">
      <c r="A86" s="4">
        <v>23</v>
      </c>
      <c r="B86" s="4">
        <v>10.9278</v>
      </c>
      <c r="C86" s="4">
        <v>0</v>
      </c>
      <c r="D86" s="4">
        <v>62.28897</v>
      </c>
      <c r="E86" s="4">
        <v>0</v>
      </c>
      <c r="F86" s="4">
        <v>0</v>
      </c>
      <c r="N86">
        <v>53.3597</v>
      </c>
      <c r="O86" t="s">
        <v>723</v>
      </c>
      <c r="Q86" s="4">
        <v>46.7611</v>
      </c>
      <c r="R86" t="s">
        <v>723</v>
      </c>
      <c r="T86" s="4">
        <v>0</v>
      </c>
      <c r="U86" t="s">
        <v>723</v>
      </c>
      <c r="W86" s="4">
        <v>15.93</v>
      </c>
      <c r="X86" t="s">
        <v>723</v>
      </c>
      <c r="Z86" s="4">
        <v>0.782991365592159</v>
      </c>
      <c r="AA86" t="s">
        <v>723</v>
      </c>
      <c r="AC86" s="4">
        <v>0</v>
      </c>
      <c r="AD86" t="s">
        <v>723</v>
      </c>
      <c r="AF86" s="4">
        <v>46.6403</v>
      </c>
      <c r="AG86" t="s">
        <v>723</v>
      </c>
    </row>
    <row r="87" ht="15.5" spans="1:33">
      <c r="A87" s="4">
        <v>39</v>
      </c>
      <c r="B87" s="4">
        <v>12.1649</v>
      </c>
      <c r="C87" s="4">
        <v>0</v>
      </c>
      <c r="D87" s="4">
        <v>60.0372</v>
      </c>
      <c r="E87" s="4">
        <v>0</v>
      </c>
      <c r="F87" s="4">
        <v>0</v>
      </c>
      <c r="N87">
        <v>31.6206</v>
      </c>
      <c r="O87" t="s">
        <v>723</v>
      </c>
      <c r="Q87" s="4">
        <v>10.7287</v>
      </c>
      <c r="R87" t="s">
        <v>723</v>
      </c>
      <c r="T87" s="4">
        <v>0</v>
      </c>
      <c r="U87" t="s">
        <v>723</v>
      </c>
      <c r="W87" s="4">
        <v>15.93</v>
      </c>
      <c r="X87" t="s">
        <v>723</v>
      </c>
      <c r="Z87" s="4">
        <v>1.21322439356254</v>
      </c>
      <c r="AA87" t="s">
        <v>723</v>
      </c>
      <c r="AC87" s="4">
        <v>0</v>
      </c>
      <c r="AD87" t="s">
        <v>723</v>
      </c>
      <c r="AF87" s="4">
        <v>45.4545</v>
      </c>
      <c r="AG87" t="s">
        <v>723</v>
      </c>
    </row>
    <row r="88" ht="15.5" spans="1:33">
      <c r="A88" s="4">
        <v>54</v>
      </c>
      <c r="B88" s="4">
        <v>12.7835</v>
      </c>
      <c r="C88" s="9">
        <v>20</v>
      </c>
      <c r="D88" s="4">
        <v>19.9043</v>
      </c>
      <c r="E88" s="4">
        <v>0</v>
      </c>
      <c r="F88" s="4">
        <v>0</v>
      </c>
      <c r="N88">
        <v>24.9012</v>
      </c>
      <c r="O88" t="s">
        <v>723</v>
      </c>
      <c r="Q88" s="4">
        <v>34.413</v>
      </c>
      <c r="R88" t="s">
        <v>723</v>
      </c>
      <c r="T88" s="4">
        <v>0</v>
      </c>
      <c r="U88" t="s">
        <v>723</v>
      </c>
      <c r="W88" s="4">
        <v>15.93</v>
      </c>
      <c r="X88" t="s">
        <v>723</v>
      </c>
      <c r="Z88" s="4">
        <v>1.20076086231559</v>
      </c>
      <c r="AA88" t="s">
        <v>723</v>
      </c>
      <c r="AC88" s="4">
        <v>0</v>
      </c>
      <c r="AD88" t="s">
        <v>723</v>
      </c>
      <c r="AF88" s="4">
        <v>50.7905</v>
      </c>
      <c r="AG88" t="s">
        <v>723</v>
      </c>
    </row>
    <row r="89" ht="15.5" spans="1:33">
      <c r="A89" s="4">
        <v>26.2963</v>
      </c>
      <c r="B89" s="4">
        <v>0</v>
      </c>
      <c r="C89" s="4">
        <v>0</v>
      </c>
      <c r="D89" s="4">
        <v>60.0375</v>
      </c>
      <c r="E89" s="4">
        <v>8.33333333333333</v>
      </c>
      <c r="F89" s="4">
        <v>0</v>
      </c>
      <c r="N89">
        <v>28.8538</v>
      </c>
      <c r="O89" t="s">
        <v>723</v>
      </c>
      <c r="Q89" s="4">
        <v>31.9838</v>
      </c>
      <c r="R89" t="s">
        <v>723</v>
      </c>
      <c r="T89" s="4">
        <v>0</v>
      </c>
      <c r="U89" t="s">
        <v>723</v>
      </c>
      <c r="W89" s="4">
        <v>15.93</v>
      </c>
      <c r="X89" t="s">
        <v>723</v>
      </c>
      <c r="Z89" s="4">
        <v>1.15490277528435</v>
      </c>
      <c r="AA89" t="s">
        <v>723</v>
      </c>
      <c r="AC89" s="4">
        <v>0</v>
      </c>
      <c r="AD89" t="s">
        <v>723</v>
      </c>
      <c r="AF89" s="4">
        <v>51.581</v>
      </c>
      <c r="AG89" t="s">
        <v>723</v>
      </c>
    </row>
    <row r="90" ht="15.5" spans="1:33">
      <c r="A90" s="4">
        <v>8.5185</v>
      </c>
      <c r="B90" s="4">
        <v>0</v>
      </c>
      <c r="C90" s="4">
        <v>20</v>
      </c>
      <c r="D90" s="4">
        <v>35.4251</v>
      </c>
      <c r="E90" s="4">
        <v>0</v>
      </c>
      <c r="F90" s="4">
        <v>0</v>
      </c>
      <c r="N90">
        <v>27.2727</v>
      </c>
      <c r="O90" t="s">
        <v>723</v>
      </c>
      <c r="Q90" s="4">
        <v>17.8138</v>
      </c>
      <c r="R90" t="s">
        <v>723</v>
      </c>
      <c r="T90" s="4">
        <v>0</v>
      </c>
      <c r="U90" t="s">
        <v>723</v>
      </c>
      <c r="W90" s="4">
        <v>15.93</v>
      </c>
      <c r="X90" t="s">
        <v>723</v>
      </c>
      <c r="Z90" s="4">
        <v>1.12090688060707</v>
      </c>
      <c r="AA90" t="s">
        <v>723</v>
      </c>
      <c r="AC90" s="4">
        <v>0</v>
      </c>
      <c r="AD90" t="s">
        <v>723</v>
      </c>
      <c r="AF90" s="4">
        <v>54.5455</v>
      </c>
      <c r="AG90" t="s">
        <v>723</v>
      </c>
    </row>
    <row r="91" ht="15.5" spans="1:33">
      <c r="A91" s="4">
        <v>7.96299999999999</v>
      </c>
      <c r="B91" s="4">
        <v>11.9588</v>
      </c>
      <c r="C91" s="4">
        <v>0</v>
      </c>
      <c r="D91" s="4">
        <v>39.4737</v>
      </c>
      <c r="E91" s="4">
        <v>0</v>
      </c>
      <c r="F91" s="4">
        <v>0</v>
      </c>
      <c r="N91">
        <v>27.4704</v>
      </c>
      <c r="O91" t="s">
        <v>723</v>
      </c>
      <c r="Q91" s="4">
        <v>31.9838</v>
      </c>
      <c r="R91" t="s">
        <v>723</v>
      </c>
      <c r="T91" s="4">
        <v>0</v>
      </c>
      <c r="U91" t="s">
        <v>723</v>
      </c>
      <c r="W91" s="4">
        <v>15.93</v>
      </c>
      <c r="X91" t="s">
        <v>723</v>
      </c>
      <c r="Z91" s="4">
        <v>1.09016519253978</v>
      </c>
      <c r="AA91" t="s">
        <v>723</v>
      </c>
      <c r="AC91" s="4">
        <v>0</v>
      </c>
      <c r="AD91" t="s">
        <v>723</v>
      </c>
      <c r="AF91" s="4">
        <v>54.9407</v>
      </c>
      <c r="AG91" t="s">
        <v>723</v>
      </c>
    </row>
    <row r="92" ht="15.5" spans="1:33">
      <c r="A92" s="4">
        <v>16.4815</v>
      </c>
      <c r="B92" s="4">
        <v>16.4948</v>
      </c>
      <c r="C92" s="4">
        <v>0</v>
      </c>
      <c r="D92" s="4">
        <v>32.5911</v>
      </c>
      <c r="E92" s="4">
        <v>0</v>
      </c>
      <c r="F92" s="4">
        <v>0</v>
      </c>
      <c r="N92">
        <v>33.5968</v>
      </c>
      <c r="O92" t="s">
        <v>723</v>
      </c>
      <c r="Q92" s="4">
        <v>32.996</v>
      </c>
      <c r="R92" t="s">
        <v>723</v>
      </c>
      <c r="T92" s="4">
        <v>0</v>
      </c>
      <c r="U92" t="s">
        <v>723</v>
      </c>
      <c r="W92" s="4">
        <v>15.93</v>
      </c>
      <c r="X92" t="s">
        <v>723</v>
      </c>
      <c r="Z92" s="4">
        <v>0.730428185935316</v>
      </c>
      <c r="AA92" t="s">
        <v>723</v>
      </c>
      <c r="AC92" s="4">
        <v>0</v>
      </c>
      <c r="AD92" t="s">
        <v>723</v>
      </c>
      <c r="AF92" s="4">
        <v>66.4032</v>
      </c>
      <c r="AG92" t="s">
        <v>723</v>
      </c>
    </row>
    <row r="93" ht="15.5" spans="1:33">
      <c r="A93" s="4">
        <v>5.9259</v>
      </c>
      <c r="B93" s="4">
        <v>9.48454</v>
      </c>
      <c r="C93" s="4">
        <v>0</v>
      </c>
      <c r="D93" s="4">
        <v>45</v>
      </c>
      <c r="E93" s="4">
        <v>0</v>
      </c>
      <c r="F93" s="4">
        <v>0</v>
      </c>
      <c r="N93">
        <v>31.8182</v>
      </c>
      <c r="O93" t="s">
        <v>723</v>
      </c>
      <c r="Q93" s="4">
        <v>31.3765</v>
      </c>
      <c r="R93" t="s">
        <v>723</v>
      </c>
      <c r="T93" s="4">
        <v>0</v>
      </c>
      <c r="U93" t="s">
        <v>723</v>
      </c>
      <c r="W93" s="4">
        <v>15.93</v>
      </c>
      <c r="X93" t="s">
        <v>723</v>
      </c>
      <c r="Z93" s="4">
        <v>0.951121959766039</v>
      </c>
      <c r="AA93" t="s">
        <v>723</v>
      </c>
      <c r="AC93" s="4">
        <v>0</v>
      </c>
      <c r="AD93" t="s">
        <v>723</v>
      </c>
      <c r="AF93" s="4">
        <v>59.2885</v>
      </c>
      <c r="AG93" t="s">
        <v>723</v>
      </c>
    </row>
    <row r="94" ht="15.5" spans="1:33">
      <c r="A94" s="4">
        <v>0</v>
      </c>
      <c r="B94" s="8">
        <v>0</v>
      </c>
      <c r="C94" s="4">
        <v>0</v>
      </c>
      <c r="D94" s="4">
        <v>27.1255</v>
      </c>
      <c r="E94" s="4">
        <v>0</v>
      </c>
      <c r="F94" s="4">
        <v>0</v>
      </c>
      <c r="N94">
        <v>53.5573</v>
      </c>
      <c r="O94" t="s">
        <v>723</v>
      </c>
      <c r="Q94" s="4">
        <v>38.4615</v>
      </c>
      <c r="R94" t="s">
        <v>723</v>
      </c>
      <c r="T94" s="4">
        <v>0</v>
      </c>
      <c r="U94" t="s">
        <v>723</v>
      </c>
      <c r="W94" s="4">
        <v>15.93</v>
      </c>
      <c r="X94" t="s">
        <v>723</v>
      </c>
      <c r="Z94" s="4">
        <v>0.782717568174764</v>
      </c>
      <c r="AA94" t="s">
        <v>723</v>
      </c>
      <c r="AC94" s="4">
        <v>0</v>
      </c>
      <c r="AD94" t="s">
        <v>723</v>
      </c>
      <c r="AF94" s="4">
        <v>46.4427</v>
      </c>
      <c r="AG94" t="s">
        <v>723</v>
      </c>
    </row>
    <row r="95" ht="15.5" spans="1:33">
      <c r="A95" s="4">
        <v>6.4815</v>
      </c>
      <c r="D95" s="4">
        <v>35.0202</v>
      </c>
      <c r="E95" s="4">
        <v>68.2</v>
      </c>
      <c r="F95" s="4">
        <v>0</v>
      </c>
      <c r="N95">
        <v>33.5968</v>
      </c>
      <c r="O95" t="s">
        <v>723</v>
      </c>
      <c r="Q95" s="4">
        <v>50</v>
      </c>
      <c r="R95" t="s">
        <v>723</v>
      </c>
      <c r="T95" s="4">
        <v>0</v>
      </c>
      <c r="U95" t="s">
        <v>723</v>
      </c>
      <c r="W95" s="4">
        <v>15.93</v>
      </c>
      <c r="X95" t="s">
        <v>723</v>
      </c>
      <c r="Z95" s="4">
        <v>1.23471779741483</v>
      </c>
      <c r="AA95" t="s">
        <v>723</v>
      </c>
      <c r="AC95" s="4">
        <v>0</v>
      </c>
      <c r="AD95" t="s">
        <v>723</v>
      </c>
      <c r="AF95" s="4">
        <v>41.502</v>
      </c>
      <c r="AG95" t="s">
        <v>723</v>
      </c>
    </row>
    <row r="96" ht="15.5" spans="1:33">
      <c r="A96" s="4">
        <v>15.5556</v>
      </c>
      <c r="D96" s="4">
        <v>40</v>
      </c>
      <c r="F96" s="4">
        <v>0</v>
      </c>
      <c r="N96">
        <v>27.2728</v>
      </c>
      <c r="O96" t="s">
        <v>723</v>
      </c>
      <c r="Q96" s="4">
        <v>35.83</v>
      </c>
      <c r="R96" t="s">
        <v>723</v>
      </c>
      <c r="T96" s="4">
        <v>0</v>
      </c>
      <c r="U96" t="s">
        <v>723</v>
      </c>
      <c r="W96" s="4">
        <v>15.93</v>
      </c>
      <c r="X96" t="s">
        <v>723</v>
      </c>
      <c r="Z96" s="4">
        <v>1.19137393991562</v>
      </c>
      <c r="AA96" t="s">
        <v>723</v>
      </c>
      <c r="AC96" s="4">
        <v>0</v>
      </c>
      <c r="AD96" t="s">
        <v>723</v>
      </c>
      <c r="AF96" s="4">
        <v>50</v>
      </c>
      <c r="AG96" t="s">
        <v>723</v>
      </c>
    </row>
    <row r="97" ht="15.5" spans="1:33">
      <c r="A97" s="4">
        <v>6.8518</v>
      </c>
      <c r="D97" s="4">
        <v>22</v>
      </c>
      <c r="F97" s="4">
        <v>0</v>
      </c>
      <c r="N97">
        <v>43.083</v>
      </c>
      <c r="O97" t="s">
        <v>723</v>
      </c>
      <c r="Q97" s="4">
        <v>13.7652</v>
      </c>
      <c r="R97" t="s">
        <v>723</v>
      </c>
      <c r="T97" s="4">
        <v>0</v>
      </c>
      <c r="U97" t="s">
        <v>723</v>
      </c>
      <c r="W97" s="4">
        <v>15.93</v>
      </c>
      <c r="X97" t="s">
        <v>723</v>
      </c>
      <c r="Z97" s="4">
        <v>0.775650848626825</v>
      </c>
      <c r="AA97" t="s">
        <v>723</v>
      </c>
      <c r="AC97" s="4">
        <v>0</v>
      </c>
      <c r="AD97" t="s">
        <v>723</v>
      </c>
      <c r="AF97" s="4">
        <v>56.917</v>
      </c>
      <c r="AG97" t="s">
        <v>723</v>
      </c>
    </row>
    <row r="98" ht="15.5" spans="1:33">
      <c r="A98" s="4">
        <v>18.8889</v>
      </c>
      <c r="D98" s="4">
        <v>46.7611</v>
      </c>
      <c r="F98" s="4">
        <v>0</v>
      </c>
      <c r="N98">
        <v>23.7154</v>
      </c>
      <c r="O98" t="s">
        <v>723</v>
      </c>
      <c r="Q98" s="4">
        <v>35.2227</v>
      </c>
      <c r="R98" t="s">
        <v>723</v>
      </c>
      <c r="T98" s="4">
        <v>0</v>
      </c>
      <c r="U98" t="s">
        <v>723</v>
      </c>
      <c r="W98" s="4">
        <v>15.93</v>
      </c>
      <c r="X98" t="s">
        <v>723</v>
      </c>
      <c r="Z98" s="4">
        <v>1.12341113815916</v>
      </c>
      <c r="AA98" t="s">
        <v>723</v>
      </c>
      <c r="AC98" s="4">
        <v>0</v>
      </c>
      <c r="AD98" t="s">
        <v>723</v>
      </c>
      <c r="AF98" s="4">
        <v>55.5336</v>
      </c>
      <c r="AG98" t="s">
        <v>723</v>
      </c>
    </row>
    <row r="99" ht="15.5" spans="1:33">
      <c r="A99" s="4">
        <v>10.5556</v>
      </c>
      <c r="D99" s="4">
        <v>10.7287</v>
      </c>
      <c r="N99">
        <v>53.1621</v>
      </c>
      <c r="O99" t="s">
        <v>723</v>
      </c>
      <c r="Q99" s="4">
        <v>41.0931</v>
      </c>
      <c r="R99" t="s">
        <v>723</v>
      </c>
      <c r="T99" s="4">
        <v>0</v>
      </c>
      <c r="U99" t="s">
        <v>723</v>
      </c>
      <c r="W99" s="4">
        <v>15.93</v>
      </c>
      <c r="X99" t="s">
        <v>723</v>
      </c>
      <c r="Z99" s="4">
        <v>1.14800863830617</v>
      </c>
      <c r="AA99" t="s">
        <v>723</v>
      </c>
      <c r="AC99" s="4">
        <v>0</v>
      </c>
      <c r="AD99" t="s">
        <v>723</v>
      </c>
      <c r="AF99" s="4">
        <v>23.5178</v>
      </c>
      <c r="AG99" t="s">
        <v>723</v>
      </c>
    </row>
    <row r="100" ht="15.5" spans="1:33">
      <c r="A100" s="4">
        <v>9.6296</v>
      </c>
      <c r="D100" s="4">
        <v>34.413</v>
      </c>
      <c r="N100">
        <v>0</v>
      </c>
      <c r="O100" t="s">
        <v>723</v>
      </c>
      <c r="Q100" s="4">
        <v>0</v>
      </c>
      <c r="R100" t="s">
        <v>723</v>
      </c>
      <c r="T100" s="4">
        <v>0</v>
      </c>
      <c r="U100" t="s">
        <v>723</v>
      </c>
      <c r="W100" s="4">
        <v>100</v>
      </c>
      <c r="X100" t="s">
        <v>723</v>
      </c>
      <c r="Z100" s="4">
        <v>0.138155105579643</v>
      </c>
      <c r="AA100" t="s">
        <v>723</v>
      </c>
      <c r="AC100" s="4">
        <v>0</v>
      </c>
      <c r="AD100" t="s">
        <v>723</v>
      </c>
      <c r="AF100" s="4">
        <v>0</v>
      </c>
      <c r="AG100" t="s">
        <v>723</v>
      </c>
    </row>
    <row r="101" ht="15.5" spans="1:33">
      <c r="A101" s="4">
        <v>16.2963</v>
      </c>
      <c r="D101" s="4">
        <v>31.9838</v>
      </c>
      <c r="N101">
        <v>80</v>
      </c>
      <c r="O101" t="s">
        <v>723</v>
      </c>
      <c r="Q101" s="4">
        <v>0</v>
      </c>
      <c r="R101" t="s">
        <v>723</v>
      </c>
      <c r="T101" s="4">
        <v>0</v>
      </c>
      <c r="U101" t="s">
        <v>723</v>
      </c>
      <c r="W101" s="4">
        <v>50</v>
      </c>
      <c r="X101" t="s">
        <v>723</v>
      </c>
      <c r="Z101" s="4">
        <v>0.59250582725795</v>
      </c>
      <c r="AA101" t="s">
        <v>723</v>
      </c>
      <c r="AC101" s="4">
        <v>50</v>
      </c>
      <c r="AD101" t="s">
        <v>723</v>
      </c>
      <c r="AF101" s="4">
        <v>0</v>
      </c>
      <c r="AG101" t="s">
        <v>723</v>
      </c>
    </row>
    <row r="102" ht="15.5" spans="1:33">
      <c r="A102" s="4">
        <v>0</v>
      </c>
      <c r="D102" s="4">
        <v>17.8138</v>
      </c>
      <c r="N102">
        <v>90</v>
      </c>
      <c r="O102" t="s">
        <v>723</v>
      </c>
      <c r="Q102" s="4">
        <v>0</v>
      </c>
      <c r="R102" t="s">
        <v>723</v>
      </c>
      <c r="T102" s="4">
        <v>0</v>
      </c>
      <c r="U102" t="s">
        <v>723</v>
      </c>
      <c r="W102" s="4">
        <v>0</v>
      </c>
      <c r="X102" t="s">
        <v>723</v>
      </c>
      <c r="Z102" s="4">
        <v>0.41718637711121</v>
      </c>
      <c r="AA102" t="s">
        <v>723</v>
      </c>
      <c r="AC102" s="4">
        <v>100</v>
      </c>
      <c r="AD102" t="s">
        <v>723</v>
      </c>
      <c r="AF102" s="4">
        <v>0</v>
      </c>
      <c r="AG102" t="s">
        <v>723</v>
      </c>
    </row>
    <row r="103" ht="15.5" spans="1:33">
      <c r="A103" s="4">
        <v>0</v>
      </c>
      <c r="D103" s="4">
        <v>31.9838</v>
      </c>
      <c r="N103">
        <v>70</v>
      </c>
      <c r="O103" t="s">
        <v>723</v>
      </c>
      <c r="Q103" s="4">
        <v>0</v>
      </c>
      <c r="R103" t="s">
        <v>723</v>
      </c>
      <c r="T103" s="4">
        <v>0</v>
      </c>
      <c r="U103" t="s">
        <v>723</v>
      </c>
      <c r="W103" s="4">
        <v>10</v>
      </c>
      <c r="X103" t="s">
        <v>723</v>
      </c>
      <c r="Z103" s="4">
        <v>0.702967705774655</v>
      </c>
      <c r="AA103" t="s">
        <v>723</v>
      </c>
      <c r="AC103" s="4">
        <v>40</v>
      </c>
      <c r="AD103" t="s">
        <v>723</v>
      </c>
      <c r="AF103" s="4">
        <v>0</v>
      </c>
      <c r="AG103" t="s">
        <v>723</v>
      </c>
    </row>
    <row r="104" ht="15.5" spans="1:33">
      <c r="A104" s="4">
        <v>0</v>
      </c>
      <c r="D104" s="4">
        <v>32.996</v>
      </c>
      <c r="N104">
        <v>100</v>
      </c>
      <c r="O104" t="s">
        <v>723</v>
      </c>
      <c r="Q104" s="4">
        <v>0</v>
      </c>
      <c r="R104" t="s">
        <v>723</v>
      </c>
      <c r="T104" s="4">
        <v>0</v>
      </c>
      <c r="U104" t="s">
        <v>723</v>
      </c>
      <c r="W104" s="4">
        <v>50</v>
      </c>
      <c r="X104" t="s">
        <v>723</v>
      </c>
      <c r="Z104" s="4">
        <v>0.138155105579643</v>
      </c>
      <c r="AA104" t="s">
        <v>723</v>
      </c>
      <c r="AC104" s="4">
        <v>25</v>
      </c>
      <c r="AD104" t="s">
        <v>723</v>
      </c>
      <c r="AF104" s="4">
        <v>0</v>
      </c>
      <c r="AG104" t="s">
        <v>723</v>
      </c>
    </row>
    <row r="105" ht="15.5" spans="1:33">
      <c r="A105" s="4">
        <v>0</v>
      </c>
      <c r="D105" s="4">
        <v>31.3765</v>
      </c>
      <c r="N105">
        <v>50</v>
      </c>
      <c r="O105" t="s">
        <v>723</v>
      </c>
      <c r="Q105" s="4">
        <v>0</v>
      </c>
      <c r="R105" t="s">
        <v>723</v>
      </c>
      <c r="T105" s="4">
        <v>0</v>
      </c>
      <c r="U105" t="s">
        <v>723</v>
      </c>
      <c r="W105" s="4">
        <v>100</v>
      </c>
      <c r="X105" t="s">
        <v>723</v>
      </c>
      <c r="Z105" s="4">
        <v>0.785250584279707</v>
      </c>
      <c r="AA105" t="s">
        <v>723</v>
      </c>
      <c r="AC105" s="4">
        <v>0</v>
      </c>
      <c r="AD105" t="s">
        <v>723</v>
      </c>
      <c r="AF105" s="4">
        <v>0</v>
      </c>
      <c r="AG105" t="s">
        <v>723</v>
      </c>
    </row>
    <row r="106" ht="15.5" spans="1:33">
      <c r="A106" s="4">
        <v>0</v>
      </c>
      <c r="D106" s="4">
        <v>38.4615</v>
      </c>
      <c r="N106">
        <v>89.707</v>
      </c>
      <c r="O106" t="s">
        <v>827</v>
      </c>
      <c r="Q106" s="4">
        <v>0</v>
      </c>
      <c r="R106" t="s">
        <v>827</v>
      </c>
      <c r="T106" s="4">
        <v>5.6</v>
      </c>
      <c r="U106" t="s">
        <v>827</v>
      </c>
      <c r="W106" s="4">
        <v>27.8</v>
      </c>
      <c r="X106" t="s">
        <v>827</v>
      </c>
      <c r="Z106" s="4">
        <v>0.423576959243285</v>
      </c>
      <c r="AA106" t="s">
        <v>827</v>
      </c>
      <c r="AC106" s="4">
        <v>44.4</v>
      </c>
      <c r="AD106" t="s">
        <v>827</v>
      </c>
      <c r="AF106" s="4">
        <v>10.293</v>
      </c>
      <c r="AG106" t="s">
        <v>827</v>
      </c>
    </row>
    <row r="107" ht="15.5" spans="1:33">
      <c r="A107" s="4">
        <v>0</v>
      </c>
      <c r="D107" s="4">
        <v>50</v>
      </c>
      <c r="N107">
        <v>84.9267</v>
      </c>
      <c r="O107" t="s">
        <v>827</v>
      </c>
      <c r="Q107" s="4">
        <v>0</v>
      </c>
      <c r="R107" t="s">
        <v>827</v>
      </c>
      <c r="T107" s="4">
        <v>13.3</v>
      </c>
      <c r="U107" t="s">
        <v>827</v>
      </c>
      <c r="W107" s="4">
        <v>13.3</v>
      </c>
      <c r="X107" t="s">
        <v>827</v>
      </c>
      <c r="Z107" s="4">
        <v>0.574380099915761</v>
      </c>
      <c r="AA107" t="s">
        <v>827</v>
      </c>
      <c r="AC107" s="4">
        <v>40</v>
      </c>
      <c r="AD107" t="s">
        <v>827</v>
      </c>
      <c r="AF107" s="4">
        <v>7.84986</v>
      </c>
      <c r="AG107" t="s">
        <v>827</v>
      </c>
    </row>
    <row r="108" ht="15.5" spans="1:33">
      <c r="A108" s="4">
        <v>0</v>
      </c>
      <c r="D108" s="4">
        <v>35.83</v>
      </c>
      <c r="N108">
        <v>79.9226</v>
      </c>
      <c r="O108" t="s">
        <v>827</v>
      </c>
      <c r="Q108" s="4">
        <v>0</v>
      </c>
      <c r="R108" t="s">
        <v>827</v>
      </c>
      <c r="T108" s="4">
        <v>20</v>
      </c>
      <c r="U108" t="s">
        <v>827</v>
      </c>
      <c r="W108" s="4">
        <v>0</v>
      </c>
      <c r="X108" t="s">
        <v>827</v>
      </c>
      <c r="Z108" s="4">
        <v>0.638615439627367</v>
      </c>
      <c r="AA108" t="s">
        <v>827</v>
      </c>
      <c r="AC108" s="4">
        <v>60</v>
      </c>
      <c r="AD108" t="s">
        <v>827</v>
      </c>
      <c r="AF108" s="4">
        <v>16.6919</v>
      </c>
      <c r="AG108" t="s">
        <v>827</v>
      </c>
    </row>
    <row r="109" ht="15.5" spans="1:33">
      <c r="A109" s="8">
        <v>0</v>
      </c>
      <c r="D109" s="4">
        <v>13.7652</v>
      </c>
      <c r="N109">
        <v>1.923076923</v>
      </c>
      <c r="O109" t="s">
        <v>827</v>
      </c>
      <c r="Q109" s="4">
        <v>77.7777777777778</v>
      </c>
      <c r="R109" t="s">
        <v>827</v>
      </c>
      <c r="T109" s="4">
        <v>4</v>
      </c>
      <c r="U109" t="s">
        <v>827</v>
      </c>
      <c r="W109" s="4">
        <v>27</v>
      </c>
      <c r="X109" t="s">
        <v>827</v>
      </c>
      <c r="Z109" s="4">
        <v>0.530253607587715</v>
      </c>
      <c r="AA109" t="s">
        <v>827</v>
      </c>
      <c r="AC109" s="4">
        <v>0</v>
      </c>
      <c r="AD109" t="s">
        <v>827</v>
      </c>
      <c r="AF109" s="4">
        <v>86.5384615384615</v>
      </c>
      <c r="AG109" t="s">
        <v>827</v>
      </c>
    </row>
    <row r="110" ht="15.5" spans="1:33">
      <c r="A110" s="4">
        <v>0</v>
      </c>
      <c r="D110" s="4">
        <v>35.2227</v>
      </c>
      <c r="N110">
        <v>88.23529412</v>
      </c>
      <c r="O110" t="s">
        <v>827</v>
      </c>
      <c r="Q110" s="4">
        <v>0</v>
      </c>
      <c r="R110" t="s">
        <v>827</v>
      </c>
      <c r="T110" s="4">
        <v>13.3</v>
      </c>
      <c r="U110" t="s">
        <v>827</v>
      </c>
      <c r="W110" s="4">
        <v>13.3</v>
      </c>
      <c r="X110" t="s">
        <v>827</v>
      </c>
      <c r="Z110" s="4">
        <v>0.45431396085521</v>
      </c>
      <c r="AA110" t="s">
        <v>827</v>
      </c>
      <c r="AC110" s="4">
        <v>40</v>
      </c>
      <c r="AD110" t="s">
        <v>827</v>
      </c>
      <c r="AF110" s="4">
        <v>11.7647058823529</v>
      </c>
      <c r="AG110" t="s">
        <v>827</v>
      </c>
    </row>
    <row r="111" ht="15.5" spans="1:33">
      <c r="A111" s="4">
        <v>0</v>
      </c>
      <c r="D111" s="4">
        <v>41.0931</v>
      </c>
      <c r="N111">
        <v>93.33333333</v>
      </c>
      <c r="O111" t="s">
        <v>827</v>
      </c>
      <c r="Q111" s="4">
        <v>0</v>
      </c>
      <c r="R111" t="s">
        <v>827</v>
      </c>
      <c r="T111" s="4">
        <v>0</v>
      </c>
      <c r="U111" t="s">
        <v>827</v>
      </c>
      <c r="W111" s="4">
        <v>24.3119</v>
      </c>
      <c r="X111" t="s">
        <v>827</v>
      </c>
      <c r="Z111" s="4">
        <v>0.337033430514398</v>
      </c>
      <c r="AA111" t="s">
        <v>827</v>
      </c>
      <c r="AC111" s="4">
        <v>9.4037</v>
      </c>
      <c r="AD111" t="s">
        <v>827</v>
      </c>
      <c r="AF111" s="4">
        <v>6.66666666666667</v>
      </c>
      <c r="AG111" t="s">
        <v>827</v>
      </c>
    </row>
    <row r="112" ht="15.5" spans="4:33">
      <c r="D112" s="4">
        <v>0</v>
      </c>
      <c r="N112">
        <v>97.05882353</v>
      </c>
      <c r="O112" t="s">
        <v>827</v>
      </c>
      <c r="Q112" s="4">
        <v>0</v>
      </c>
      <c r="R112" t="s">
        <v>827</v>
      </c>
      <c r="T112" s="4">
        <v>9.09090909090909</v>
      </c>
      <c r="U112" t="s">
        <v>827</v>
      </c>
      <c r="V112">
        <f>AVERAGE(W106:W122)</f>
        <v>6.93807967914438</v>
      </c>
      <c r="W112" s="4">
        <v>4.54545454545455</v>
      </c>
      <c r="X112" t="s">
        <v>827</v>
      </c>
      <c r="Y112">
        <f>AVERAGE(Z106:Z122)</f>
        <v>0.381504040104691</v>
      </c>
      <c r="Z112" s="4">
        <v>0.224794824559633</v>
      </c>
      <c r="AA112" t="s">
        <v>827</v>
      </c>
      <c r="AB112">
        <f>AVERAGE(AC106:AC122)</f>
        <v>11.4002176470588</v>
      </c>
      <c r="AC112" s="4">
        <v>0</v>
      </c>
      <c r="AD112" t="s">
        <v>827</v>
      </c>
      <c r="AE112">
        <f>AVERAGE(AF106:AF122)</f>
        <v>8.99438788749889</v>
      </c>
      <c r="AF112" s="4">
        <v>0</v>
      </c>
      <c r="AG112" t="s">
        <v>827</v>
      </c>
    </row>
    <row r="113" ht="15.5" spans="4:33">
      <c r="D113" s="4">
        <v>0</v>
      </c>
      <c r="N113">
        <v>95.53571429</v>
      </c>
      <c r="O113" t="s">
        <v>827</v>
      </c>
      <c r="Q113" s="4">
        <v>0</v>
      </c>
      <c r="R113" t="s">
        <v>827</v>
      </c>
      <c r="T113" s="4">
        <v>16.6666666666667</v>
      </c>
      <c r="U113" t="s">
        <v>827</v>
      </c>
      <c r="W113" s="4">
        <v>0</v>
      </c>
      <c r="X113" t="s">
        <v>827</v>
      </c>
      <c r="Z113" s="4">
        <v>0.274531963857763</v>
      </c>
      <c r="AA113" t="s">
        <v>827</v>
      </c>
      <c r="AC113" s="4">
        <v>0</v>
      </c>
      <c r="AD113" t="s">
        <v>827</v>
      </c>
      <c r="AF113" s="4">
        <v>0</v>
      </c>
      <c r="AG113" t="s">
        <v>827</v>
      </c>
    </row>
    <row r="114" ht="15.5" spans="4:33">
      <c r="D114" s="4">
        <v>0</v>
      </c>
      <c r="N114">
        <v>87.80487805</v>
      </c>
      <c r="O114" t="s">
        <v>827</v>
      </c>
      <c r="Q114" s="4">
        <v>0</v>
      </c>
      <c r="R114" t="s">
        <v>827</v>
      </c>
      <c r="T114" s="4">
        <v>5.88235294117647</v>
      </c>
      <c r="U114" t="s">
        <v>827</v>
      </c>
      <c r="W114" s="4">
        <v>0</v>
      </c>
      <c r="X114" t="s">
        <v>827</v>
      </c>
      <c r="Z114" s="4">
        <v>0.462898120507229</v>
      </c>
      <c r="AA114" t="s">
        <v>827</v>
      </c>
      <c r="AC114" s="4">
        <v>0</v>
      </c>
      <c r="AD114" t="s">
        <v>827</v>
      </c>
      <c r="AF114" s="4">
        <v>0</v>
      </c>
      <c r="AG114" t="s">
        <v>827</v>
      </c>
    </row>
    <row r="115" ht="15.5" spans="4:33">
      <c r="D115" s="4">
        <v>0</v>
      </c>
      <c r="N115">
        <v>64</v>
      </c>
      <c r="O115" t="s">
        <v>827</v>
      </c>
      <c r="Q115" s="4">
        <v>0</v>
      </c>
      <c r="R115" t="s">
        <v>827</v>
      </c>
      <c r="T115" s="4">
        <v>6.89655172413793</v>
      </c>
      <c r="U115" t="s">
        <v>827</v>
      </c>
      <c r="W115" s="4">
        <v>0</v>
      </c>
      <c r="X115" t="s">
        <v>827</v>
      </c>
      <c r="Z115" s="4">
        <v>0.825049451157074</v>
      </c>
      <c r="AA115" t="s">
        <v>827</v>
      </c>
      <c r="AC115" s="4">
        <v>0</v>
      </c>
      <c r="AD115" t="s">
        <v>827</v>
      </c>
      <c r="AF115" s="4">
        <v>4</v>
      </c>
      <c r="AG115" t="s">
        <v>827</v>
      </c>
    </row>
    <row r="116" ht="15.5" spans="4:33">
      <c r="D116" s="4">
        <v>0</v>
      </c>
      <c r="N116">
        <v>100</v>
      </c>
      <c r="O116" t="s">
        <v>827</v>
      </c>
      <c r="Q116" s="4">
        <v>8.33333333333333</v>
      </c>
      <c r="R116" t="s">
        <v>827</v>
      </c>
      <c r="T116" s="4">
        <v>26.3157894736842</v>
      </c>
      <c r="U116" t="s">
        <v>827</v>
      </c>
      <c r="W116" s="4">
        <v>0</v>
      </c>
      <c r="X116" t="s">
        <v>827</v>
      </c>
      <c r="Z116" s="4">
        <v>0.138155105579643</v>
      </c>
      <c r="AA116" t="s">
        <v>827</v>
      </c>
      <c r="AC116" s="4">
        <v>0</v>
      </c>
      <c r="AD116" t="s">
        <v>827</v>
      </c>
      <c r="AF116" s="4">
        <v>0</v>
      </c>
      <c r="AG116" t="s">
        <v>827</v>
      </c>
    </row>
    <row r="117" ht="15.5" spans="4:33">
      <c r="D117" s="4">
        <v>0</v>
      </c>
      <c r="N117">
        <v>95.53571429</v>
      </c>
      <c r="O117" t="s">
        <v>827</v>
      </c>
      <c r="Q117" s="4">
        <v>0</v>
      </c>
      <c r="R117" t="s">
        <v>827</v>
      </c>
      <c r="T117" s="4">
        <v>35</v>
      </c>
      <c r="U117" t="s">
        <v>827</v>
      </c>
      <c r="W117" s="4">
        <v>0</v>
      </c>
      <c r="X117" t="s">
        <v>827</v>
      </c>
      <c r="Z117" s="4">
        <v>0.274531963857763</v>
      </c>
      <c r="AA117" t="s">
        <v>827</v>
      </c>
      <c r="AC117" s="4">
        <v>0</v>
      </c>
      <c r="AD117" t="s">
        <v>827</v>
      </c>
      <c r="AF117" s="4">
        <v>0</v>
      </c>
      <c r="AG117" t="s">
        <v>827</v>
      </c>
    </row>
    <row r="118" ht="15.5" spans="14:33">
      <c r="N118">
        <v>100</v>
      </c>
      <c r="O118" t="s">
        <v>827</v>
      </c>
      <c r="Q118" s="4">
        <v>0</v>
      </c>
      <c r="R118" t="s">
        <v>827</v>
      </c>
      <c r="T118" s="4">
        <v>18.4210526315789</v>
      </c>
      <c r="U118" t="s">
        <v>827</v>
      </c>
      <c r="W118" s="4">
        <v>0</v>
      </c>
      <c r="X118" t="s">
        <v>827</v>
      </c>
      <c r="Z118" s="4">
        <v>0.138155105579643</v>
      </c>
      <c r="AA118" t="s">
        <v>827</v>
      </c>
      <c r="AC118" s="4">
        <v>0</v>
      </c>
      <c r="AD118" t="s">
        <v>827</v>
      </c>
      <c r="AF118" s="4">
        <v>0</v>
      </c>
      <c r="AG118" t="s">
        <v>827</v>
      </c>
    </row>
    <row r="119" ht="15.5" spans="14:33">
      <c r="N119">
        <v>100</v>
      </c>
      <c r="O119" t="s">
        <v>827</v>
      </c>
      <c r="Q119" s="4">
        <v>0</v>
      </c>
      <c r="R119" t="s">
        <v>827</v>
      </c>
      <c r="T119" s="4">
        <v>19.8795180722892</v>
      </c>
      <c r="U119" t="s">
        <v>827</v>
      </c>
      <c r="W119" s="4">
        <v>0</v>
      </c>
      <c r="X119" t="s">
        <v>827</v>
      </c>
      <c r="Z119" s="4">
        <v>0.138155105579643</v>
      </c>
      <c r="AA119" t="s">
        <v>827</v>
      </c>
      <c r="AC119" s="4">
        <v>0</v>
      </c>
      <c r="AD119" t="s">
        <v>827</v>
      </c>
      <c r="AF119" s="4">
        <v>0</v>
      </c>
      <c r="AG119" t="s">
        <v>827</v>
      </c>
    </row>
    <row r="120" ht="15.5" spans="14:33">
      <c r="N120">
        <v>100</v>
      </c>
      <c r="O120" t="s">
        <v>827</v>
      </c>
      <c r="Q120" s="4">
        <v>0</v>
      </c>
      <c r="R120" t="s">
        <v>827</v>
      </c>
      <c r="T120" s="4">
        <v>16.6666666666667</v>
      </c>
      <c r="U120" t="s">
        <v>827</v>
      </c>
      <c r="W120" s="4">
        <v>0</v>
      </c>
      <c r="X120" t="s">
        <v>827</v>
      </c>
      <c r="Z120" s="4">
        <v>0.138155105579643</v>
      </c>
      <c r="AA120" t="s">
        <v>827</v>
      </c>
      <c r="AC120" s="4">
        <v>0</v>
      </c>
      <c r="AD120" t="s">
        <v>827</v>
      </c>
      <c r="AF120" s="4">
        <v>0</v>
      </c>
      <c r="AG120" t="s">
        <v>827</v>
      </c>
    </row>
    <row r="121" ht="15.5" spans="14:33">
      <c r="N121">
        <v>100</v>
      </c>
      <c r="O121" t="s">
        <v>827</v>
      </c>
      <c r="Q121" s="4">
        <v>0</v>
      </c>
      <c r="R121" t="s">
        <v>827</v>
      </c>
      <c r="T121" s="4">
        <v>22.5</v>
      </c>
      <c r="U121" t="s">
        <v>827</v>
      </c>
      <c r="W121" s="4">
        <v>0</v>
      </c>
      <c r="X121" t="s">
        <v>827</v>
      </c>
      <c r="Z121" s="4">
        <v>0.138155105579643</v>
      </c>
      <c r="AA121" t="s">
        <v>827</v>
      </c>
      <c r="AC121" s="4">
        <v>0</v>
      </c>
      <c r="AD121" t="s">
        <v>827</v>
      </c>
      <c r="AF121" s="4">
        <v>0</v>
      </c>
      <c r="AG121" t="s">
        <v>827</v>
      </c>
    </row>
    <row r="122" ht="15.5" spans="14:33">
      <c r="N122">
        <v>77.3</v>
      </c>
      <c r="O122" t="s">
        <v>827</v>
      </c>
      <c r="Q122" s="4">
        <v>68.2</v>
      </c>
      <c r="R122" t="s">
        <v>827</v>
      </c>
      <c r="T122" s="4">
        <v>53.85</v>
      </c>
      <c r="U122" t="s">
        <v>827</v>
      </c>
      <c r="W122" s="4">
        <v>7.69</v>
      </c>
      <c r="X122" t="s">
        <v>827</v>
      </c>
      <c r="Z122" s="4">
        <v>0.774813332198329</v>
      </c>
      <c r="AA122" t="s">
        <v>827</v>
      </c>
      <c r="AC122" s="4">
        <v>0</v>
      </c>
      <c r="AD122" t="s">
        <v>827</v>
      </c>
      <c r="AF122" s="4">
        <v>9.1</v>
      </c>
      <c r="AG122" t="s">
        <v>827</v>
      </c>
    </row>
    <row r="123" ht="15.5" spans="14:33">
      <c r="N123">
        <v>79</v>
      </c>
      <c r="O123" t="s">
        <v>828</v>
      </c>
      <c r="Q123" s="4">
        <v>0</v>
      </c>
      <c r="R123" t="s">
        <v>828</v>
      </c>
      <c r="T123" s="4">
        <v>0</v>
      </c>
      <c r="U123" t="s">
        <v>828</v>
      </c>
      <c r="W123" s="4">
        <v>10</v>
      </c>
      <c r="X123" t="s">
        <v>828</v>
      </c>
      <c r="Z123" s="4">
        <v>0.619212569210162</v>
      </c>
      <c r="AA123" t="s">
        <v>828</v>
      </c>
      <c r="AC123" s="4">
        <v>32</v>
      </c>
      <c r="AD123" t="s">
        <v>828</v>
      </c>
      <c r="AF123" s="4">
        <v>1</v>
      </c>
      <c r="AG123" t="s">
        <v>828</v>
      </c>
    </row>
    <row r="124" ht="15.5" spans="14:33">
      <c r="N124">
        <v>46.3807</v>
      </c>
      <c r="O124" t="s">
        <v>828</v>
      </c>
      <c r="Q124" s="4">
        <v>0</v>
      </c>
      <c r="R124" t="s">
        <v>828</v>
      </c>
      <c r="T124" s="4">
        <v>0</v>
      </c>
      <c r="U124" t="s">
        <v>828</v>
      </c>
      <c r="W124" s="4">
        <v>16.5</v>
      </c>
      <c r="X124" t="s">
        <v>828</v>
      </c>
      <c r="Z124" s="4">
        <v>1.21449868707225</v>
      </c>
      <c r="AA124" t="s">
        <v>828</v>
      </c>
      <c r="AC124" s="4">
        <v>26.1</v>
      </c>
      <c r="AD124" t="s">
        <v>828</v>
      </c>
      <c r="AF124" s="4">
        <v>27.0107</v>
      </c>
      <c r="AG124" t="s">
        <v>828</v>
      </c>
    </row>
    <row r="125" ht="15.5" spans="1:33">
      <c r="A125" t="s">
        <v>823</v>
      </c>
      <c r="B125" t="s">
        <v>713</v>
      </c>
      <c r="C125" t="s">
        <v>746</v>
      </c>
      <c r="D125" t="s">
        <v>723</v>
      </c>
      <c r="E125" t="s">
        <v>827</v>
      </c>
      <c r="F125" t="s">
        <v>828</v>
      </c>
      <c r="G125" t="s">
        <v>829</v>
      </c>
      <c r="H125" t="s">
        <v>751</v>
      </c>
      <c r="J125" t="s">
        <v>820</v>
      </c>
      <c r="N125">
        <v>39.6783</v>
      </c>
      <c r="O125" t="s">
        <v>828</v>
      </c>
      <c r="Q125" s="4">
        <v>0</v>
      </c>
      <c r="R125" t="s">
        <v>828</v>
      </c>
      <c r="T125" s="4">
        <v>0</v>
      </c>
      <c r="U125" t="s">
        <v>828</v>
      </c>
      <c r="W125" s="4">
        <v>16.5</v>
      </c>
      <c r="X125" t="s">
        <v>828</v>
      </c>
      <c r="Z125" s="4">
        <v>1.27003958273119</v>
      </c>
      <c r="AA125" t="s">
        <v>828</v>
      </c>
      <c r="AC125" s="4">
        <v>26.1</v>
      </c>
      <c r="AD125" t="s">
        <v>828</v>
      </c>
      <c r="AF125" s="4">
        <v>33.7131</v>
      </c>
      <c r="AG125" t="s">
        <v>828</v>
      </c>
    </row>
    <row r="126" ht="15.5" spans="1:33">
      <c r="A126" s="4">
        <v>0</v>
      </c>
      <c r="B126" s="4">
        <v>0</v>
      </c>
      <c r="C126" s="4">
        <v>0</v>
      </c>
      <c r="D126" s="4">
        <v>0</v>
      </c>
      <c r="E126" s="4">
        <v>5.6</v>
      </c>
      <c r="F126" s="4">
        <v>0</v>
      </c>
      <c r="G126" s="4">
        <v>30</v>
      </c>
      <c r="H126" s="4">
        <v>0</v>
      </c>
      <c r="N126">
        <v>61.7962</v>
      </c>
      <c r="O126" t="s">
        <v>828</v>
      </c>
      <c r="Q126" s="4">
        <v>0</v>
      </c>
      <c r="R126" t="s">
        <v>828</v>
      </c>
      <c r="T126" s="4">
        <v>0</v>
      </c>
      <c r="U126" t="s">
        <v>828</v>
      </c>
      <c r="W126" s="4">
        <v>16.5</v>
      </c>
      <c r="X126" t="s">
        <v>828</v>
      </c>
      <c r="Z126" s="4">
        <v>1.06312807352776</v>
      </c>
      <c r="AA126" t="s">
        <v>828</v>
      </c>
      <c r="AC126" s="4">
        <v>26.1</v>
      </c>
      <c r="AD126" t="s">
        <v>828</v>
      </c>
      <c r="AF126" s="4">
        <v>9.38339999999999</v>
      </c>
      <c r="AG126" t="s">
        <v>828</v>
      </c>
    </row>
    <row r="127" ht="15.5" spans="1:33">
      <c r="A127" s="4">
        <v>0</v>
      </c>
      <c r="B127" s="4">
        <v>11.27</v>
      </c>
      <c r="C127" s="4">
        <v>0</v>
      </c>
      <c r="D127" s="4">
        <v>0</v>
      </c>
      <c r="E127" s="4">
        <v>13.3</v>
      </c>
      <c r="F127" s="4">
        <v>0</v>
      </c>
      <c r="G127" s="4">
        <v>20</v>
      </c>
      <c r="H127" s="4">
        <v>0</v>
      </c>
      <c r="N127">
        <v>61.9973</v>
      </c>
      <c r="O127" t="s">
        <v>828</v>
      </c>
      <c r="Q127" s="4">
        <v>0</v>
      </c>
      <c r="R127" t="s">
        <v>828</v>
      </c>
      <c r="T127" s="4">
        <v>0</v>
      </c>
      <c r="U127" t="s">
        <v>828</v>
      </c>
      <c r="W127" s="4">
        <v>16.5</v>
      </c>
      <c r="X127" t="s">
        <v>828</v>
      </c>
      <c r="Z127" s="4">
        <v>1.06787950005895</v>
      </c>
      <c r="AA127" t="s">
        <v>828</v>
      </c>
      <c r="AC127" s="4">
        <v>26.1</v>
      </c>
      <c r="AD127" t="s">
        <v>828</v>
      </c>
      <c r="AF127" s="4">
        <v>8.5121</v>
      </c>
      <c r="AG127" t="s">
        <v>828</v>
      </c>
    </row>
    <row r="128" ht="15.5" spans="1:33">
      <c r="A128" s="4">
        <v>0</v>
      </c>
      <c r="B128" s="4">
        <v>11.27</v>
      </c>
      <c r="C128" s="4">
        <v>0</v>
      </c>
      <c r="D128" s="4">
        <v>0</v>
      </c>
      <c r="E128" s="4">
        <v>20</v>
      </c>
      <c r="F128" s="4">
        <v>0</v>
      </c>
      <c r="G128" s="4">
        <v>0</v>
      </c>
      <c r="H128" s="4">
        <v>0</v>
      </c>
      <c r="N128">
        <v>46.8499</v>
      </c>
      <c r="O128" t="s">
        <v>828</v>
      </c>
      <c r="Q128" s="4">
        <v>0</v>
      </c>
      <c r="R128" t="s">
        <v>828</v>
      </c>
      <c r="T128" s="4">
        <v>0</v>
      </c>
      <c r="U128" t="s">
        <v>828</v>
      </c>
      <c r="W128" s="4">
        <v>16.5</v>
      </c>
      <c r="X128" t="s">
        <v>828</v>
      </c>
      <c r="Z128" s="4">
        <v>1.25702514702861</v>
      </c>
      <c r="AA128" t="s">
        <v>828</v>
      </c>
      <c r="AC128" s="4">
        <v>26.1</v>
      </c>
      <c r="AD128" t="s">
        <v>828</v>
      </c>
      <c r="AF128" s="4">
        <v>17.8284</v>
      </c>
      <c r="AG128" t="s">
        <v>828</v>
      </c>
    </row>
    <row r="129" ht="15.5" spans="1:33">
      <c r="A129" s="4">
        <v>0</v>
      </c>
      <c r="B129" s="4">
        <v>11.27</v>
      </c>
      <c r="C129" s="4">
        <v>0</v>
      </c>
      <c r="D129" s="4">
        <v>0</v>
      </c>
      <c r="E129" s="4">
        <v>4</v>
      </c>
      <c r="F129" s="4">
        <v>0</v>
      </c>
      <c r="G129" s="4">
        <v>0</v>
      </c>
      <c r="N129">
        <v>62.2654</v>
      </c>
      <c r="O129" t="s">
        <v>828</v>
      </c>
      <c r="Q129" s="4">
        <v>0</v>
      </c>
      <c r="R129" t="s">
        <v>828</v>
      </c>
      <c r="T129" s="4">
        <v>0</v>
      </c>
      <c r="U129" t="s">
        <v>828</v>
      </c>
      <c r="W129" s="4">
        <v>16.5</v>
      </c>
      <c r="X129" t="s">
        <v>828</v>
      </c>
      <c r="Z129" s="4">
        <v>1.06511506956</v>
      </c>
      <c r="AA129" t="s">
        <v>828</v>
      </c>
      <c r="AC129" s="4">
        <v>26.1</v>
      </c>
      <c r="AD129" t="s">
        <v>828</v>
      </c>
      <c r="AF129" s="4">
        <v>8.7132</v>
      </c>
      <c r="AG129" t="s">
        <v>828</v>
      </c>
    </row>
    <row r="130" ht="15.5" spans="1:33">
      <c r="A130" s="4">
        <v>0</v>
      </c>
      <c r="B130" s="4">
        <v>11.27</v>
      </c>
      <c r="C130" s="4">
        <v>0</v>
      </c>
      <c r="D130" s="4">
        <v>0</v>
      </c>
      <c r="E130" s="4">
        <v>13.3</v>
      </c>
      <c r="F130" s="4">
        <v>0</v>
      </c>
      <c r="G130" s="4">
        <v>0</v>
      </c>
      <c r="N130">
        <v>54.8928</v>
      </c>
      <c r="O130" t="s">
        <v>828</v>
      </c>
      <c r="Q130" s="4">
        <v>0</v>
      </c>
      <c r="R130" t="s">
        <v>828</v>
      </c>
      <c r="T130" s="4">
        <v>0</v>
      </c>
      <c r="U130" t="s">
        <v>828</v>
      </c>
      <c r="W130" s="4">
        <v>16.5</v>
      </c>
      <c r="X130" t="s">
        <v>828</v>
      </c>
      <c r="Z130" s="4">
        <v>1.16837311240475</v>
      </c>
      <c r="AA130" t="s">
        <v>828</v>
      </c>
      <c r="AC130" s="4">
        <v>26.1</v>
      </c>
      <c r="AD130" t="s">
        <v>828</v>
      </c>
      <c r="AF130" s="4">
        <v>19.8391</v>
      </c>
      <c r="AG130" t="s">
        <v>828</v>
      </c>
    </row>
    <row r="131" ht="15.5" spans="1:33">
      <c r="A131" s="4">
        <v>0</v>
      </c>
      <c r="B131" s="4">
        <v>11.27</v>
      </c>
      <c r="C131" s="4">
        <v>0</v>
      </c>
      <c r="D131" s="4">
        <v>0</v>
      </c>
      <c r="E131" s="4">
        <v>0</v>
      </c>
      <c r="F131" s="4">
        <v>0</v>
      </c>
      <c r="N131">
        <v>54.8928</v>
      </c>
      <c r="O131" t="s">
        <v>828</v>
      </c>
      <c r="Q131" s="4">
        <v>0</v>
      </c>
      <c r="R131" t="s">
        <v>828</v>
      </c>
      <c r="T131" s="4">
        <v>0</v>
      </c>
      <c r="U131" t="s">
        <v>828</v>
      </c>
      <c r="W131" s="4">
        <v>16.5</v>
      </c>
      <c r="X131" t="s">
        <v>828</v>
      </c>
      <c r="Z131" s="4">
        <v>1.16837311240475</v>
      </c>
      <c r="AA131" t="s">
        <v>828</v>
      </c>
      <c r="AC131" s="4">
        <v>26.1</v>
      </c>
      <c r="AD131" t="s">
        <v>828</v>
      </c>
      <c r="AF131" s="4">
        <v>19.8391</v>
      </c>
      <c r="AG131" t="s">
        <v>828</v>
      </c>
    </row>
    <row r="132" ht="15.5" spans="1:33">
      <c r="A132" s="4">
        <v>0</v>
      </c>
      <c r="B132" s="4">
        <v>11.27</v>
      </c>
      <c r="C132" s="4">
        <v>0</v>
      </c>
      <c r="D132" s="4">
        <v>0</v>
      </c>
      <c r="E132" s="4">
        <v>9.09090909090909</v>
      </c>
      <c r="F132" s="4">
        <v>0</v>
      </c>
      <c r="N132">
        <v>39.8794</v>
      </c>
      <c r="O132" t="s">
        <v>828</v>
      </c>
      <c r="Q132" s="4">
        <v>0</v>
      </c>
      <c r="R132" t="s">
        <v>828</v>
      </c>
      <c r="T132" s="4">
        <v>0</v>
      </c>
      <c r="U132" t="s">
        <v>828</v>
      </c>
      <c r="V132">
        <f>AVERAGE(W123:W142)</f>
        <v>9.38016</v>
      </c>
      <c r="W132" s="4">
        <v>16.5</v>
      </c>
      <c r="X132" t="s">
        <v>828</v>
      </c>
      <c r="Y132">
        <f>AVERAGE(Z123:Z142)</f>
        <v>0.998213559455075</v>
      </c>
      <c r="Z132" s="4">
        <v>1.30881439844323</v>
      </c>
      <c r="AA132" t="s">
        <v>828</v>
      </c>
      <c r="AB132">
        <f>AVERAGE(AC123:AC142)</f>
        <v>20.005</v>
      </c>
      <c r="AC132" s="4">
        <v>26.1</v>
      </c>
      <c r="AD132" t="s">
        <v>828</v>
      </c>
      <c r="AE132">
        <f>AVERAGE(AF123:AF142)</f>
        <v>15.514815</v>
      </c>
      <c r="AF132" s="4">
        <v>19.9061</v>
      </c>
      <c r="AG132" t="s">
        <v>828</v>
      </c>
    </row>
    <row r="133" ht="15.5" spans="1:33">
      <c r="A133" s="4">
        <v>0</v>
      </c>
      <c r="B133" s="4">
        <v>11.27</v>
      </c>
      <c r="C133" s="4">
        <v>0</v>
      </c>
      <c r="D133" s="4">
        <v>0</v>
      </c>
      <c r="E133" s="4">
        <v>16.6666666666667</v>
      </c>
      <c r="F133" s="4">
        <v>0</v>
      </c>
      <c r="N133">
        <v>69.5513</v>
      </c>
      <c r="O133" t="s">
        <v>828</v>
      </c>
      <c r="Q133" s="4">
        <v>0</v>
      </c>
      <c r="R133" t="s">
        <v>828</v>
      </c>
      <c r="T133" s="4">
        <v>0</v>
      </c>
      <c r="U133" t="s">
        <v>828</v>
      </c>
      <c r="W133" s="4">
        <v>0</v>
      </c>
      <c r="X133" t="s">
        <v>828</v>
      </c>
      <c r="Z133" s="4">
        <v>0.880052221402962</v>
      </c>
      <c r="AA133" t="s">
        <v>828</v>
      </c>
      <c r="AC133" s="4">
        <v>14.8</v>
      </c>
      <c r="AD133" t="s">
        <v>828</v>
      </c>
      <c r="AF133" s="4">
        <v>20.1923</v>
      </c>
      <c r="AG133" t="s">
        <v>828</v>
      </c>
    </row>
    <row r="134" ht="15.5" spans="1:33">
      <c r="A134" s="4">
        <v>0</v>
      </c>
      <c r="B134" s="4">
        <v>11.27</v>
      </c>
      <c r="C134" s="4">
        <v>0</v>
      </c>
      <c r="D134" s="4">
        <v>0</v>
      </c>
      <c r="E134" s="4">
        <v>5.88235294117647</v>
      </c>
      <c r="F134" s="4">
        <v>0</v>
      </c>
      <c r="N134">
        <v>72.1154</v>
      </c>
      <c r="O134" t="s">
        <v>828</v>
      </c>
      <c r="Q134" s="4">
        <v>0</v>
      </c>
      <c r="R134" t="s">
        <v>828</v>
      </c>
      <c r="T134" s="4">
        <v>0</v>
      </c>
      <c r="U134" t="s">
        <v>828</v>
      </c>
      <c r="W134" s="4">
        <v>0</v>
      </c>
      <c r="X134" t="s">
        <v>828</v>
      </c>
      <c r="Z134" s="4">
        <v>0.841869343470219</v>
      </c>
      <c r="AA134" t="s">
        <v>828</v>
      </c>
      <c r="AC134" s="4">
        <v>14.8</v>
      </c>
      <c r="AD134" t="s">
        <v>828</v>
      </c>
      <c r="AF134" s="4">
        <v>17.9487</v>
      </c>
      <c r="AG134" t="s">
        <v>828</v>
      </c>
    </row>
    <row r="135" ht="15.5" spans="1:33">
      <c r="A135" s="4">
        <v>2.66222677595628</v>
      </c>
      <c r="B135" s="4">
        <v>11.27</v>
      </c>
      <c r="C135" s="4">
        <v>0</v>
      </c>
      <c r="D135" s="4">
        <v>0</v>
      </c>
      <c r="E135" s="4">
        <v>6.89655172413793</v>
      </c>
      <c r="F135" s="4">
        <v>0</v>
      </c>
      <c r="N135">
        <v>75.9615</v>
      </c>
      <c r="O135" t="s">
        <v>828</v>
      </c>
      <c r="Q135" s="4">
        <v>0</v>
      </c>
      <c r="R135" t="s">
        <v>828</v>
      </c>
      <c r="T135" s="4">
        <v>0</v>
      </c>
      <c r="U135" t="s">
        <v>828</v>
      </c>
      <c r="W135" s="4">
        <v>0</v>
      </c>
      <c r="X135" t="s">
        <v>828</v>
      </c>
      <c r="Z135" s="4">
        <v>0.755533574815554</v>
      </c>
      <c r="AA135" t="s">
        <v>828</v>
      </c>
      <c r="AC135" s="4">
        <v>14.8</v>
      </c>
      <c r="AD135" t="s">
        <v>828</v>
      </c>
      <c r="AF135" s="4">
        <v>16.3461</v>
      </c>
      <c r="AG135" t="s">
        <v>828</v>
      </c>
    </row>
    <row r="136" ht="15.5" spans="1:33">
      <c r="A136" s="4">
        <v>4.5348576909</v>
      </c>
      <c r="B136" s="4">
        <v>11.27</v>
      </c>
      <c r="C136" s="4">
        <v>0</v>
      </c>
      <c r="D136" s="4">
        <v>0</v>
      </c>
      <c r="E136" s="4">
        <v>26.3157894736842</v>
      </c>
      <c r="F136" s="4">
        <v>0</v>
      </c>
      <c r="N136">
        <v>77.2436</v>
      </c>
      <c r="O136" t="s">
        <v>828</v>
      </c>
      <c r="Q136" s="4">
        <v>0</v>
      </c>
      <c r="R136" t="s">
        <v>828</v>
      </c>
      <c r="T136" s="4">
        <v>0</v>
      </c>
      <c r="U136" t="s">
        <v>828</v>
      </c>
      <c r="W136" s="4">
        <v>0</v>
      </c>
      <c r="X136" t="s">
        <v>828</v>
      </c>
      <c r="Z136" s="4">
        <v>0.781416160587973</v>
      </c>
      <c r="AA136" t="s">
        <v>828</v>
      </c>
      <c r="AC136" s="4">
        <v>14.8</v>
      </c>
      <c r="AD136" t="s">
        <v>828</v>
      </c>
      <c r="AF136" s="4">
        <v>9.61540000000001</v>
      </c>
      <c r="AG136" t="s">
        <v>828</v>
      </c>
    </row>
    <row r="137" ht="15.5" spans="1:33">
      <c r="A137" s="4">
        <v>2.4185957266</v>
      </c>
      <c r="B137" s="4">
        <v>11.27</v>
      </c>
      <c r="C137" s="4">
        <v>0</v>
      </c>
      <c r="D137" s="4">
        <v>0</v>
      </c>
      <c r="E137" s="4">
        <v>35</v>
      </c>
      <c r="F137" s="4">
        <v>0</v>
      </c>
      <c r="N137">
        <v>78.5256</v>
      </c>
      <c r="O137" t="s">
        <v>828</v>
      </c>
      <c r="Q137" s="4">
        <v>0</v>
      </c>
      <c r="R137" t="s">
        <v>828</v>
      </c>
      <c r="T137" s="4">
        <v>0</v>
      </c>
      <c r="U137" t="s">
        <v>828</v>
      </c>
      <c r="W137" s="4">
        <v>0</v>
      </c>
      <c r="X137" t="s">
        <v>828</v>
      </c>
      <c r="Z137" s="4">
        <v>0.743272198589335</v>
      </c>
      <c r="AA137" t="s">
        <v>828</v>
      </c>
      <c r="AC137" s="4">
        <v>14.8</v>
      </c>
      <c r="AD137" t="s">
        <v>828</v>
      </c>
      <c r="AF137" s="4">
        <v>8.6538</v>
      </c>
      <c r="AG137" t="s">
        <v>828</v>
      </c>
    </row>
    <row r="138" ht="15.5" spans="1:33">
      <c r="A138" s="4">
        <v>3.5348792587</v>
      </c>
      <c r="B138" s="4">
        <v>11.27</v>
      </c>
      <c r="C138" s="4">
        <v>0</v>
      </c>
      <c r="D138" s="4">
        <v>0</v>
      </c>
      <c r="E138" s="4">
        <v>18.4210526315789</v>
      </c>
      <c r="F138" s="4">
        <v>0</v>
      </c>
      <c r="N138">
        <v>78.5256</v>
      </c>
      <c r="O138" t="s">
        <v>828</v>
      </c>
      <c r="Q138" s="4">
        <v>0</v>
      </c>
      <c r="R138" t="s">
        <v>828</v>
      </c>
      <c r="T138" s="4">
        <v>0</v>
      </c>
      <c r="U138" t="s">
        <v>828</v>
      </c>
      <c r="W138" s="4">
        <v>0</v>
      </c>
      <c r="X138" t="s">
        <v>828</v>
      </c>
      <c r="Z138" s="4">
        <v>0.74532456335404</v>
      </c>
      <c r="AA138" t="s">
        <v>828</v>
      </c>
      <c r="AC138" s="4">
        <v>14.8</v>
      </c>
      <c r="AD138" t="s">
        <v>828</v>
      </c>
      <c r="AF138" s="4">
        <v>9.2949</v>
      </c>
      <c r="AG138" t="s">
        <v>828</v>
      </c>
    </row>
    <row r="139" ht="15.5" spans="1:33">
      <c r="A139" s="4">
        <v>3.8372006257</v>
      </c>
      <c r="B139" s="4">
        <v>11.27</v>
      </c>
      <c r="C139" s="4">
        <v>0</v>
      </c>
      <c r="D139" s="4">
        <v>0</v>
      </c>
      <c r="E139" s="4">
        <v>19.8795180722892</v>
      </c>
      <c r="F139" s="4">
        <v>0</v>
      </c>
      <c r="N139">
        <v>77.5641</v>
      </c>
      <c r="O139" t="s">
        <v>828</v>
      </c>
      <c r="Q139" s="4">
        <v>0</v>
      </c>
      <c r="R139" t="s">
        <v>828</v>
      </c>
      <c r="T139" s="4">
        <v>0</v>
      </c>
      <c r="U139" t="s">
        <v>828</v>
      </c>
      <c r="W139" s="4">
        <v>0</v>
      </c>
      <c r="X139" t="s">
        <v>828</v>
      </c>
      <c r="Z139" s="4">
        <v>0.767213088533923</v>
      </c>
      <c r="AA139" t="s">
        <v>828</v>
      </c>
      <c r="AC139" s="4">
        <v>14.8</v>
      </c>
      <c r="AD139" t="s">
        <v>828</v>
      </c>
      <c r="AF139" s="4">
        <v>10.2564</v>
      </c>
      <c r="AG139" t="s">
        <v>828</v>
      </c>
    </row>
    <row r="140" ht="15.5" spans="1:33">
      <c r="A140" s="4">
        <v>3.0697580215</v>
      </c>
      <c r="B140" s="4">
        <v>11.27</v>
      </c>
      <c r="C140" s="4">
        <v>0</v>
      </c>
      <c r="D140" s="4">
        <v>0</v>
      </c>
      <c r="E140" s="4">
        <v>16.6666666666667</v>
      </c>
      <c r="F140" s="4">
        <v>0</v>
      </c>
      <c r="N140">
        <v>68.5897</v>
      </c>
      <c r="O140" t="s">
        <v>828</v>
      </c>
      <c r="Q140" s="4">
        <v>0</v>
      </c>
      <c r="R140" t="s">
        <v>828</v>
      </c>
      <c r="T140" s="4">
        <v>0</v>
      </c>
      <c r="U140" t="s">
        <v>828</v>
      </c>
      <c r="W140" s="4">
        <v>0</v>
      </c>
      <c r="X140" t="s">
        <v>828</v>
      </c>
      <c r="Z140" s="4">
        <v>0.946711802067005</v>
      </c>
      <c r="AA140" t="s">
        <v>828</v>
      </c>
      <c r="AC140" s="4">
        <v>14.8</v>
      </c>
      <c r="AD140" t="s">
        <v>828</v>
      </c>
      <c r="AF140" s="4">
        <v>13.782</v>
      </c>
      <c r="AG140" t="s">
        <v>828</v>
      </c>
    </row>
    <row r="141" ht="15.5" spans="1:33">
      <c r="A141" s="4">
        <v>0</v>
      </c>
      <c r="B141" s="7">
        <v>0</v>
      </c>
      <c r="C141" s="4">
        <v>0</v>
      </c>
      <c r="D141" s="4">
        <v>0</v>
      </c>
      <c r="E141" s="4">
        <v>22.5</v>
      </c>
      <c r="F141" s="4">
        <v>0</v>
      </c>
      <c r="N141">
        <v>67.6282</v>
      </c>
      <c r="O141" t="s">
        <v>828</v>
      </c>
      <c r="Q141" s="4">
        <v>0</v>
      </c>
      <c r="R141" t="s">
        <v>828</v>
      </c>
      <c r="T141" s="4">
        <v>0</v>
      </c>
      <c r="U141" t="s">
        <v>828</v>
      </c>
      <c r="W141" s="4">
        <v>0</v>
      </c>
      <c r="X141" t="s">
        <v>828</v>
      </c>
      <c r="Z141" s="4">
        <v>0.974314038145615</v>
      </c>
      <c r="AA141" t="s">
        <v>828</v>
      </c>
      <c r="AC141" s="4">
        <v>14.8</v>
      </c>
      <c r="AD141" t="s">
        <v>828</v>
      </c>
      <c r="AF141" s="4">
        <v>13.4615</v>
      </c>
      <c r="AG141" t="s">
        <v>828</v>
      </c>
    </row>
    <row r="142" ht="15.5" spans="1:33">
      <c r="A142" s="4">
        <v>0.5348819856</v>
      </c>
      <c r="D142" s="4">
        <v>0</v>
      </c>
      <c r="E142" s="4">
        <v>53.85</v>
      </c>
      <c r="F142" s="4">
        <v>0</v>
      </c>
      <c r="N142">
        <v>21</v>
      </c>
      <c r="O142" t="s">
        <v>828</v>
      </c>
      <c r="Q142" s="4">
        <v>0</v>
      </c>
      <c r="R142" t="s">
        <v>828</v>
      </c>
      <c r="T142" s="4">
        <v>0</v>
      </c>
      <c r="U142" t="s">
        <v>828</v>
      </c>
      <c r="W142" s="4">
        <v>29.1032</v>
      </c>
      <c r="X142" t="s">
        <v>828</v>
      </c>
      <c r="Z142" s="4">
        <v>1.32610494569323</v>
      </c>
      <c r="AA142" t="s">
        <v>828</v>
      </c>
      <c r="AC142" s="4">
        <v>0</v>
      </c>
      <c r="AD142" t="s">
        <v>828</v>
      </c>
      <c r="AF142" s="4">
        <v>25</v>
      </c>
      <c r="AG142" t="s">
        <v>828</v>
      </c>
    </row>
    <row r="143" ht="15.5" spans="1:33">
      <c r="A143" s="4">
        <v>3.2558114745</v>
      </c>
      <c r="D143" s="4">
        <v>0</v>
      </c>
      <c r="F143" s="4">
        <v>0</v>
      </c>
      <c r="N143">
        <v>75</v>
      </c>
      <c r="O143" t="s">
        <v>829</v>
      </c>
      <c r="Q143" s="4">
        <v>0</v>
      </c>
      <c r="R143" t="s">
        <v>829</v>
      </c>
      <c r="T143" s="4">
        <v>30</v>
      </c>
      <c r="U143" t="s">
        <v>829</v>
      </c>
      <c r="W143" s="4">
        <v>15</v>
      </c>
      <c r="X143" t="s">
        <v>829</v>
      </c>
      <c r="Z143" s="4">
        <v>0.727174845876055</v>
      </c>
      <c r="AA143" t="s">
        <v>829</v>
      </c>
      <c r="AC143" s="4">
        <v>0</v>
      </c>
      <c r="AD143" t="s">
        <v>829</v>
      </c>
      <c r="AF143" s="4">
        <v>19</v>
      </c>
      <c r="AG143" t="s">
        <v>829</v>
      </c>
    </row>
    <row r="144" ht="15.5" spans="1:33">
      <c r="A144" s="4">
        <v>1.5116192303</v>
      </c>
      <c r="D144" s="4">
        <v>0</v>
      </c>
      <c r="F144" s="4">
        <v>0</v>
      </c>
      <c r="N144">
        <v>21</v>
      </c>
      <c r="O144" t="s">
        <v>829</v>
      </c>
      <c r="Q144" s="4">
        <v>50</v>
      </c>
      <c r="R144" t="s">
        <v>829</v>
      </c>
      <c r="T144" s="4">
        <v>20</v>
      </c>
      <c r="U144" t="s">
        <v>829</v>
      </c>
      <c r="V144">
        <f>AVERAGE(W143:W147)</f>
        <v>13.2</v>
      </c>
      <c r="W144" s="4">
        <v>0</v>
      </c>
      <c r="X144" t="s">
        <v>829</v>
      </c>
      <c r="Y144">
        <f>AVERAGE(Z143:Z147)</f>
        <v>0.451150223414513</v>
      </c>
      <c r="Z144" s="4">
        <v>0.606060074336987</v>
      </c>
      <c r="AA144" t="s">
        <v>829</v>
      </c>
      <c r="AB144">
        <f>AVERAGE(AC143:AC147)</f>
        <v>50</v>
      </c>
      <c r="AC144" s="4">
        <v>60</v>
      </c>
      <c r="AD144" t="s">
        <v>829</v>
      </c>
      <c r="AE144">
        <f>AVERAGE(AF143:AF147)</f>
        <v>3.8</v>
      </c>
      <c r="AF144" s="4">
        <v>0</v>
      </c>
      <c r="AG144" t="s">
        <v>829</v>
      </c>
    </row>
    <row r="145" ht="15.5" spans="1:33">
      <c r="A145" s="4">
        <v>0.8372157479</v>
      </c>
      <c r="D145" s="4">
        <v>0</v>
      </c>
      <c r="F145" s="4">
        <v>0</v>
      </c>
      <c r="N145">
        <v>100</v>
      </c>
      <c r="O145" t="s">
        <v>829</v>
      </c>
      <c r="Q145" s="4">
        <v>0</v>
      </c>
      <c r="R145" t="s">
        <v>829</v>
      </c>
      <c r="T145" s="4">
        <v>0</v>
      </c>
      <c r="U145" t="s">
        <v>829</v>
      </c>
      <c r="W145" s="4">
        <v>10</v>
      </c>
      <c r="X145" t="s">
        <v>829</v>
      </c>
      <c r="Z145" s="4">
        <v>0.138155105579643</v>
      </c>
      <c r="AA145" t="s">
        <v>829</v>
      </c>
      <c r="AC145" s="4">
        <v>60</v>
      </c>
      <c r="AD145" t="s">
        <v>829</v>
      </c>
      <c r="AF145" s="4">
        <v>0</v>
      </c>
      <c r="AG145" t="s">
        <v>829</v>
      </c>
    </row>
    <row r="146" ht="15.5" spans="1:33">
      <c r="A146" s="4">
        <v>0.5348819856</v>
      </c>
      <c r="D146" s="4">
        <v>0</v>
      </c>
      <c r="N146">
        <v>93</v>
      </c>
      <c r="O146" t="s">
        <v>829</v>
      </c>
      <c r="Q146" s="4">
        <v>0</v>
      </c>
      <c r="R146" t="s">
        <v>829</v>
      </c>
      <c r="T146" s="4">
        <v>0</v>
      </c>
      <c r="U146" t="s">
        <v>829</v>
      </c>
      <c r="W146" s="4">
        <v>35</v>
      </c>
      <c r="X146" t="s">
        <v>829</v>
      </c>
      <c r="Z146" s="4">
        <v>0.345742350641453</v>
      </c>
      <c r="AA146" t="s">
        <v>829</v>
      </c>
      <c r="AC146" s="4">
        <v>55</v>
      </c>
      <c r="AD146" t="s">
        <v>829</v>
      </c>
      <c r="AF146" s="4">
        <v>0</v>
      </c>
      <c r="AG146" t="s">
        <v>829</v>
      </c>
    </row>
    <row r="147" ht="15.5" spans="1:33">
      <c r="A147" s="4">
        <v>1.1860442805</v>
      </c>
      <c r="D147" s="4">
        <v>0</v>
      </c>
      <c r="N147">
        <v>89</v>
      </c>
      <c r="O147" t="s">
        <v>829</v>
      </c>
      <c r="Q147" s="4">
        <v>0</v>
      </c>
      <c r="R147" t="s">
        <v>829</v>
      </c>
      <c r="T147" s="4">
        <v>0</v>
      </c>
      <c r="U147" t="s">
        <v>829</v>
      </c>
      <c r="W147" s="4">
        <v>6</v>
      </c>
      <c r="X147" t="s">
        <v>829</v>
      </c>
      <c r="Z147" s="4">
        <v>0.438618740638428</v>
      </c>
      <c r="AA147" t="s">
        <v>829</v>
      </c>
      <c r="AC147" s="4">
        <v>75</v>
      </c>
      <c r="AD147" t="s">
        <v>829</v>
      </c>
      <c r="AF147" s="4">
        <v>0</v>
      </c>
      <c r="AG147" t="s">
        <v>829</v>
      </c>
    </row>
    <row r="148" ht="15.5" spans="1:33">
      <c r="A148" s="4">
        <v>3.3488258057</v>
      </c>
      <c r="D148" s="4">
        <v>0</v>
      </c>
      <c r="N148">
        <v>21</v>
      </c>
      <c r="O148" t="s">
        <v>751</v>
      </c>
      <c r="Q148">
        <v>0</v>
      </c>
      <c r="R148" t="s">
        <v>751</v>
      </c>
      <c r="T148" s="4">
        <v>0</v>
      </c>
      <c r="U148" t="s">
        <v>751</v>
      </c>
      <c r="W148" s="4">
        <v>29.0251</v>
      </c>
      <c r="X148" t="s">
        <v>751</v>
      </c>
      <c r="Z148" s="4">
        <v>1.32610494569323</v>
      </c>
      <c r="AA148" t="s">
        <v>751</v>
      </c>
      <c r="AC148" s="4">
        <v>0</v>
      </c>
      <c r="AD148" t="s">
        <v>751</v>
      </c>
      <c r="AF148" s="4">
        <v>25</v>
      </c>
      <c r="AG148" t="s">
        <v>751</v>
      </c>
    </row>
    <row r="149" ht="15.5" spans="1:33">
      <c r="A149" s="4">
        <v>35.7354794520548</v>
      </c>
      <c r="D149" s="4">
        <v>0</v>
      </c>
      <c r="N149">
        <v>21</v>
      </c>
      <c r="O149" t="s">
        <v>751</v>
      </c>
      <c r="Q149">
        <v>0</v>
      </c>
      <c r="R149" t="s">
        <v>751</v>
      </c>
      <c r="T149" s="4">
        <v>0</v>
      </c>
      <c r="U149" t="s">
        <v>751</v>
      </c>
      <c r="V149">
        <f>AVERAGE(W148:W150)</f>
        <v>30.2632</v>
      </c>
      <c r="W149" s="4">
        <v>33.2818</v>
      </c>
      <c r="X149" t="s">
        <v>751</v>
      </c>
      <c r="Y149">
        <f>AVERAGE(Z148:Z150)</f>
        <v>1.32610494569323</v>
      </c>
      <c r="Z149" s="4">
        <v>1.32610494569323</v>
      </c>
      <c r="AA149" t="s">
        <v>751</v>
      </c>
      <c r="AB149">
        <f>AVERAGE(AC148:AC150)</f>
        <v>0</v>
      </c>
      <c r="AC149" s="4">
        <v>0</v>
      </c>
      <c r="AD149" t="s">
        <v>751</v>
      </c>
      <c r="AE149">
        <f>AVERAGE(AF148:AF150)</f>
        <v>25</v>
      </c>
      <c r="AF149" s="4">
        <v>25</v>
      </c>
      <c r="AG149" t="s">
        <v>751</v>
      </c>
    </row>
    <row r="150" ht="15.5" spans="1:33">
      <c r="A150" s="4">
        <v>35.7354794520548</v>
      </c>
      <c r="D150" s="4">
        <v>0</v>
      </c>
      <c r="N150">
        <v>21</v>
      </c>
      <c r="O150" t="s">
        <v>751</v>
      </c>
      <c r="Q150">
        <v>0</v>
      </c>
      <c r="R150" t="s">
        <v>751</v>
      </c>
      <c r="T150" s="4">
        <v>0</v>
      </c>
      <c r="U150" t="s">
        <v>751</v>
      </c>
      <c r="W150" s="4">
        <v>28.4827</v>
      </c>
      <c r="X150" t="s">
        <v>751</v>
      </c>
      <c r="Z150" s="4">
        <v>1.32610494569323</v>
      </c>
      <c r="AA150" t="s">
        <v>751</v>
      </c>
      <c r="AC150" s="4">
        <v>0</v>
      </c>
      <c r="AD150" t="s">
        <v>751</v>
      </c>
      <c r="AF150" s="4">
        <v>25</v>
      </c>
      <c r="AG150" t="s">
        <v>751</v>
      </c>
    </row>
    <row r="151" ht="15.5" spans="1:4">
      <c r="A151" s="4">
        <v>35.7354794520548</v>
      </c>
      <c r="D151" s="4">
        <v>0</v>
      </c>
    </row>
    <row r="152" ht="15.5" spans="1:4">
      <c r="A152" s="4">
        <v>35.7354794520548</v>
      </c>
      <c r="D152" s="4">
        <v>0</v>
      </c>
    </row>
    <row r="153" ht="15.5" spans="1:4">
      <c r="A153" s="4">
        <v>35.7354794520548</v>
      </c>
      <c r="D153" s="4">
        <v>0</v>
      </c>
    </row>
    <row r="154" ht="15.5" spans="1:4">
      <c r="A154" s="4">
        <v>35.7354794520548</v>
      </c>
      <c r="D154" s="4">
        <v>0</v>
      </c>
    </row>
    <row r="155" ht="15.5" spans="1:4">
      <c r="A155" s="7">
        <v>2.5</v>
      </c>
      <c r="D155" s="4">
        <v>0</v>
      </c>
    </row>
    <row r="156" ht="15.5" spans="1:4">
      <c r="A156" s="7">
        <v>11.4</v>
      </c>
      <c r="D156" s="4">
        <v>0</v>
      </c>
    </row>
    <row r="157" ht="15.5" spans="1:4">
      <c r="A157" s="7">
        <v>2.2</v>
      </c>
      <c r="D157" s="4">
        <v>0</v>
      </c>
    </row>
    <row r="158" ht="15.5" spans="1:4">
      <c r="A158" s="7">
        <v>12</v>
      </c>
      <c r="D158" s="4">
        <v>0</v>
      </c>
    </row>
    <row r="159" ht="15.5" spans="4:4">
      <c r="D159" s="4">
        <v>0</v>
      </c>
    </row>
    <row r="160" ht="15.5" spans="4:4">
      <c r="D160" s="4">
        <v>0</v>
      </c>
    </row>
    <row r="161" ht="15.5" spans="4:4">
      <c r="D161" s="4">
        <v>0</v>
      </c>
    </row>
    <row r="162" ht="15.5" spans="4:4">
      <c r="D162" s="4">
        <v>0</v>
      </c>
    </row>
    <row r="163" ht="15.5" spans="4:4">
      <c r="D163" s="4">
        <v>0</v>
      </c>
    </row>
    <row r="164" ht="15.5" spans="4:4">
      <c r="D164" s="4">
        <v>0</v>
      </c>
    </row>
  </sheetData>
  <pageMargins left="0.75" right="0.75" top="1" bottom="1" header="0.5" footer="0.5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opLeftCell="A10" workbookViewId="0">
      <selection activeCell="D19" sqref="D19"/>
    </sheetView>
  </sheetViews>
  <sheetFormatPr defaultColWidth="9" defaultRowHeight="14"/>
  <sheetData>
    <row r="1" spans="1:14">
      <c r="A1">
        <v>99</v>
      </c>
      <c r="B1">
        <v>1</v>
      </c>
      <c r="C1">
        <v>57</v>
      </c>
      <c r="D1">
        <v>43</v>
      </c>
      <c r="E1">
        <v>35</v>
      </c>
      <c r="F1">
        <v>65</v>
      </c>
      <c r="G1">
        <v>52</v>
      </c>
      <c r="H1">
        <v>48</v>
      </c>
      <c r="I1">
        <v>73.2535</v>
      </c>
      <c r="J1">
        <v>26.7465</v>
      </c>
      <c r="K1">
        <v>17</v>
      </c>
      <c r="L1">
        <v>83</v>
      </c>
      <c r="M1">
        <v>25</v>
      </c>
      <c r="N1">
        <v>75</v>
      </c>
    </row>
    <row r="2" spans="1:14">
      <c r="A2">
        <v>99</v>
      </c>
      <c r="B2">
        <v>1</v>
      </c>
      <c r="C2">
        <v>70</v>
      </c>
      <c r="D2">
        <v>30</v>
      </c>
      <c r="E2">
        <v>73.2535</v>
      </c>
      <c r="F2">
        <v>26.7465</v>
      </c>
      <c r="G2">
        <v>52</v>
      </c>
      <c r="H2">
        <v>48</v>
      </c>
      <c r="I2">
        <v>71.2575</v>
      </c>
      <c r="J2">
        <v>28.7425</v>
      </c>
      <c r="K2">
        <v>60.0199</v>
      </c>
      <c r="L2">
        <v>39.9801</v>
      </c>
      <c r="M2">
        <v>7</v>
      </c>
      <c r="N2">
        <v>93</v>
      </c>
    </row>
    <row r="3" spans="1:14">
      <c r="A3">
        <v>99</v>
      </c>
      <c r="B3">
        <v>1</v>
      </c>
      <c r="C3">
        <v>64</v>
      </c>
      <c r="D3">
        <v>36</v>
      </c>
      <c r="E3">
        <v>62.0758</v>
      </c>
      <c r="F3">
        <v>37.9242</v>
      </c>
      <c r="G3">
        <v>58</v>
      </c>
      <c r="H3">
        <v>42</v>
      </c>
      <c r="I3">
        <v>69.6607</v>
      </c>
      <c r="J3">
        <v>30.3393</v>
      </c>
      <c r="K3">
        <v>73</v>
      </c>
      <c r="L3">
        <v>27</v>
      </c>
      <c r="M3">
        <v>25</v>
      </c>
      <c r="N3">
        <v>75</v>
      </c>
    </row>
    <row r="4" spans="1:14">
      <c r="A4">
        <v>99</v>
      </c>
      <c r="B4">
        <v>1</v>
      </c>
      <c r="C4">
        <v>58</v>
      </c>
      <c r="D4">
        <v>42</v>
      </c>
      <c r="E4">
        <v>55.2894</v>
      </c>
      <c r="F4">
        <v>44.7106</v>
      </c>
      <c r="G4">
        <v>73</v>
      </c>
      <c r="H4">
        <v>27</v>
      </c>
      <c r="I4">
        <v>78.8423</v>
      </c>
      <c r="J4">
        <v>21.1577</v>
      </c>
      <c r="K4">
        <v>73.1903</v>
      </c>
      <c r="L4">
        <v>26.8097</v>
      </c>
      <c r="M4">
        <v>50</v>
      </c>
      <c r="N4">
        <v>50</v>
      </c>
    </row>
    <row r="5" spans="1:14">
      <c r="A5">
        <v>99</v>
      </c>
      <c r="B5">
        <v>1</v>
      </c>
      <c r="C5">
        <v>56</v>
      </c>
      <c r="D5">
        <v>44</v>
      </c>
      <c r="E5">
        <v>86.2275</v>
      </c>
      <c r="F5">
        <v>13.7725</v>
      </c>
      <c r="G5">
        <v>49</v>
      </c>
      <c r="H5">
        <v>51</v>
      </c>
      <c r="I5">
        <v>72.4551</v>
      </c>
      <c r="J5">
        <v>27.5449</v>
      </c>
      <c r="K5">
        <v>67.6273</v>
      </c>
      <c r="L5">
        <v>32.3727</v>
      </c>
      <c r="M5">
        <v>50</v>
      </c>
      <c r="N5">
        <v>50</v>
      </c>
    </row>
    <row r="6" spans="1:14">
      <c r="A6">
        <v>99</v>
      </c>
      <c r="B6">
        <v>1</v>
      </c>
      <c r="C6">
        <v>68</v>
      </c>
      <c r="D6">
        <v>32</v>
      </c>
      <c r="E6">
        <v>33.3333</v>
      </c>
      <c r="F6">
        <v>66.6667</v>
      </c>
      <c r="G6">
        <v>52</v>
      </c>
      <c r="H6">
        <v>48</v>
      </c>
      <c r="I6">
        <v>63.2735</v>
      </c>
      <c r="J6">
        <v>36.7265</v>
      </c>
      <c r="K6">
        <v>58.244</v>
      </c>
      <c r="L6">
        <v>41.756</v>
      </c>
      <c r="M6">
        <v>50</v>
      </c>
      <c r="N6">
        <v>50</v>
      </c>
    </row>
    <row r="7" spans="1:14">
      <c r="A7">
        <v>99</v>
      </c>
      <c r="B7">
        <v>1</v>
      </c>
      <c r="C7">
        <v>40</v>
      </c>
      <c r="D7">
        <v>60</v>
      </c>
      <c r="E7">
        <v>59.2814</v>
      </c>
      <c r="F7">
        <v>40.7186</v>
      </c>
      <c r="G7">
        <v>73</v>
      </c>
      <c r="H7">
        <v>27</v>
      </c>
      <c r="I7">
        <v>62.2754</v>
      </c>
      <c r="J7">
        <v>37.7246</v>
      </c>
      <c r="K7">
        <v>52.6139</v>
      </c>
      <c r="L7">
        <v>47.3861</v>
      </c>
      <c r="M7">
        <v>95</v>
      </c>
      <c r="N7">
        <v>5</v>
      </c>
    </row>
    <row r="8" spans="1:14">
      <c r="A8">
        <v>99</v>
      </c>
      <c r="B8">
        <v>1</v>
      </c>
      <c r="C8">
        <v>36</v>
      </c>
      <c r="D8">
        <v>64</v>
      </c>
      <c r="E8">
        <v>62.6747</v>
      </c>
      <c r="F8">
        <v>37.3253</v>
      </c>
      <c r="G8">
        <v>69</v>
      </c>
      <c r="H8">
        <v>31</v>
      </c>
      <c r="I8">
        <v>48.3034</v>
      </c>
      <c r="J8">
        <v>51.6966</v>
      </c>
      <c r="K8">
        <v>54.4236</v>
      </c>
      <c r="L8">
        <v>45.5764</v>
      </c>
      <c r="M8">
        <v>70</v>
      </c>
      <c r="N8">
        <v>30</v>
      </c>
    </row>
    <row r="9" spans="1:14">
      <c r="A9">
        <v>99</v>
      </c>
      <c r="B9">
        <v>1</v>
      </c>
      <c r="C9">
        <v>45</v>
      </c>
      <c r="D9">
        <v>55</v>
      </c>
      <c r="E9">
        <v>67.0659</v>
      </c>
      <c r="F9">
        <v>32.9341</v>
      </c>
      <c r="G9">
        <v>58</v>
      </c>
      <c r="H9">
        <v>42</v>
      </c>
      <c r="I9">
        <v>53.2934</v>
      </c>
      <c r="J9">
        <v>46.7066</v>
      </c>
      <c r="K9">
        <v>65.1475</v>
      </c>
      <c r="L9">
        <v>34.8525</v>
      </c>
      <c r="M9">
        <v>30</v>
      </c>
      <c r="N9">
        <v>70</v>
      </c>
    </row>
    <row r="10" spans="1:12">
      <c r="A10">
        <v>99</v>
      </c>
      <c r="B10">
        <v>1</v>
      </c>
      <c r="C10">
        <v>68</v>
      </c>
      <c r="D10">
        <v>32</v>
      </c>
      <c r="E10">
        <v>69.4611</v>
      </c>
      <c r="F10">
        <v>30.5389</v>
      </c>
      <c r="G10">
        <v>52</v>
      </c>
      <c r="H10">
        <v>48</v>
      </c>
      <c r="I10">
        <v>56.8862</v>
      </c>
      <c r="J10">
        <v>43.1138</v>
      </c>
      <c r="K10">
        <v>65.1475</v>
      </c>
      <c r="L10">
        <v>34.8525</v>
      </c>
    </row>
    <row r="11" spans="1:12">
      <c r="A11">
        <v>100</v>
      </c>
      <c r="B11">
        <v>0</v>
      </c>
      <c r="C11">
        <v>53</v>
      </c>
      <c r="D11">
        <v>47</v>
      </c>
      <c r="E11">
        <v>69.6607</v>
      </c>
      <c r="F11">
        <v>30.3393</v>
      </c>
      <c r="G11">
        <v>58</v>
      </c>
      <c r="H11">
        <v>42</v>
      </c>
      <c r="I11">
        <v>58.8822</v>
      </c>
      <c r="J11">
        <v>41.1178</v>
      </c>
      <c r="K11">
        <v>61.126</v>
      </c>
      <c r="L11">
        <v>38.874</v>
      </c>
    </row>
    <row r="12" spans="1:12">
      <c r="A12">
        <v>86</v>
      </c>
      <c r="B12">
        <v>14</v>
      </c>
      <c r="C12">
        <v>50</v>
      </c>
      <c r="D12">
        <v>50</v>
      </c>
      <c r="E12">
        <v>50.2994</v>
      </c>
      <c r="F12">
        <v>49.7006</v>
      </c>
      <c r="G12">
        <v>73</v>
      </c>
      <c r="H12">
        <v>27</v>
      </c>
      <c r="I12">
        <v>54.8902</v>
      </c>
      <c r="J12">
        <v>45.1098</v>
      </c>
      <c r="K12">
        <v>57.7646</v>
      </c>
      <c r="L12">
        <v>42.2354</v>
      </c>
    </row>
    <row r="13" spans="1:12">
      <c r="A13">
        <v>100</v>
      </c>
      <c r="B13">
        <v>0</v>
      </c>
      <c r="C13">
        <v>57</v>
      </c>
      <c r="D13">
        <v>43</v>
      </c>
      <c r="E13">
        <v>50.2994</v>
      </c>
      <c r="F13">
        <v>49.7006</v>
      </c>
      <c r="G13">
        <v>69</v>
      </c>
      <c r="H13">
        <v>31</v>
      </c>
      <c r="I13">
        <v>27.7445</v>
      </c>
      <c r="J13">
        <v>72.2555</v>
      </c>
      <c r="K13">
        <v>56.1651</v>
      </c>
      <c r="L13">
        <v>43.8349</v>
      </c>
    </row>
    <row r="14" spans="1:12">
      <c r="A14">
        <v>100</v>
      </c>
      <c r="B14">
        <v>0</v>
      </c>
      <c r="C14">
        <v>75</v>
      </c>
      <c r="D14">
        <v>25</v>
      </c>
      <c r="E14">
        <v>80.0399</v>
      </c>
      <c r="F14">
        <v>19.9601</v>
      </c>
      <c r="G14">
        <v>49</v>
      </c>
      <c r="H14">
        <v>51</v>
      </c>
      <c r="I14">
        <v>57.0858</v>
      </c>
      <c r="J14">
        <v>42.9142</v>
      </c>
      <c r="K14">
        <v>65.3861</v>
      </c>
      <c r="L14">
        <v>34.6139</v>
      </c>
    </row>
    <row r="15" spans="1:12">
      <c r="A15">
        <v>65</v>
      </c>
      <c r="B15">
        <v>35</v>
      </c>
      <c r="C15">
        <v>50</v>
      </c>
      <c r="D15">
        <v>50</v>
      </c>
      <c r="E15">
        <v>83</v>
      </c>
      <c r="F15">
        <v>17</v>
      </c>
      <c r="G15">
        <v>49</v>
      </c>
      <c r="H15">
        <v>51</v>
      </c>
      <c r="I15">
        <v>47.3054</v>
      </c>
      <c r="J15">
        <v>52.6946</v>
      </c>
      <c r="K15">
        <v>46.4105</v>
      </c>
      <c r="L15">
        <v>53.5895</v>
      </c>
    </row>
    <row r="16" spans="1:12">
      <c r="A16">
        <v>99</v>
      </c>
      <c r="B16">
        <v>1</v>
      </c>
      <c r="C16">
        <v>63</v>
      </c>
      <c r="D16">
        <v>37</v>
      </c>
      <c r="E16">
        <v>96.2076</v>
      </c>
      <c r="F16">
        <v>3.7924</v>
      </c>
      <c r="G16">
        <v>58</v>
      </c>
      <c r="H16">
        <v>42</v>
      </c>
      <c r="I16">
        <v>72.4551</v>
      </c>
      <c r="J16">
        <v>27.5449</v>
      </c>
      <c r="K16">
        <v>54.9758</v>
      </c>
      <c r="L16">
        <v>45.0242</v>
      </c>
    </row>
    <row r="17" spans="1:12">
      <c r="A17">
        <v>99</v>
      </c>
      <c r="B17">
        <v>1</v>
      </c>
      <c r="C17">
        <v>49</v>
      </c>
      <c r="D17">
        <v>51</v>
      </c>
      <c r="I17">
        <v>77.0459</v>
      </c>
      <c r="J17">
        <v>22.9541</v>
      </c>
      <c r="K17">
        <v>49.1112</v>
      </c>
      <c r="L17">
        <v>50.8888</v>
      </c>
    </row>
    <row r="18" spans="1:12">
      <c r="A18">
        <v>65</v>
      </c>
      <c r="B18">
        <v>35</v>
      </c>
      <c r="C18">
        <v>50</v>
      </c>
      <c r="D18">
        <v>50</v>
      </c>
      <c r="I18">
        <v>83.0339</v>
      </c>
      <c r="J18">
        <v>16.9661</v>
      </c>
      <c r="K18">
        <v>57.0217</v>
      </c>
      <c r="L18">
        <v>42.9783</v>
      </c>
    </row>
    <row r="19" spans="1:12">
      <c r="A19">
        <v>99</v>
      </c>
      <c r="B19">
        <v>1</v>
      </c>
      <c r="C19">
        <v>55</v>
      </c>
      <c r="D19">
        <v>45</v>
      </c>
      <c r="I19">
        <v>81.2375</v>
      </c>
      <c r="J19">
        <v>18.7625</v>
      </c>
      <c r="K19">
        <v>57.0624</v>
      </c>
      <c r="L19">
        <v>42.9376</v>
      </c>
    </row>
    <row r="20" spans="1:12">
      <c r="A20">
        <v>80</v>
      </c>
      <c r="B20">
        <v>20</v>
      </c>
      <c r="C20">
        <v>54</v>
      </c>
      <c r="D20">
        <v>46</v>
      </c>
      <c r="I20">
        <v>56.487</v>
      </c>
      <c r="J20">
        <v>43.513</v>
      </c>
      <c r="K20">
        <v>81.81818</v>
      </c>
      <c r="L20">
        <v>18.18182</v>
      </c>
    </row>
    <row r="21" spans="1:12">
      <c r="A21">
        <v>66</v>
      </c>
      <c r="B21">
        <v>34</v>
      </c>
      <c r="C21">
        <v>59</v>
      </c>
      <c r="D21">
        <v>41</v>
      </c>
      <c r="I21">
        <v>64.2715</v>
      </c>
      <c r="J21">
        <v>35.7285</v>
      </c>
      <c r="K21">
        <v>81.81818</v>
      </c>
      <c r="L21">
        <v>18.18182</v>
      </c>
    </row>
    <row r="22" spans="1:10">
      <c r="A22">
        <v>57</v>
      </c>
      <c r="B22">
        <v>43</v>
      </c>
      <c r="C22">
        <v>72</v>
      </c>
      <c r="D22">
        <v>28</v>
      </c>
      <c r="I22">
        <v>87.6248</v>
      </c>
      <c r="J22">
        <v>12.3752</v>
      </c>
    </row>
    <row r="23" spans="1:10">
      <c r="A23">
        <v>17</v>
      </c>
      <c r="B23">
        <v>83</v>
      </c>
      <c r="C23">
        <v>64</v>
      </c>
      <c r="D23">
        <v>36</v>
      </c>
      <c r="I23">
        <v>70</v>
      </c>
      <c r="J23">
        <v>30</v>
      </c>
    </row>
    <row r="24" spans="1:10">
      <c r="A24">
        <v>65</v>
      </c>
      <c r="B24">
        <v>35</v>
      </c>
      <c r="C24">
        <v>97</v>
      </c>
      <c r="D24">
        <v>3</v>
      </c>
      <c r="I24">
        <v>55</v>
      </c>
      <c r="J24">
        <v>45</v>
      </c>
    </row>
    <row r="25" spans="1:10">
      <c r="A25">
        <v>99</v>
      </c>
      <c r="B25">
        <v>1</v>
      </c>
      <c r="C25">
        <v>91</v>
      </c>
      <c r="D25">
        <v>9</v>
      </c>
      <c r="I25">
        <v>45</v>
      </c>
      <c r="J25">
        <v>55</v>
      </c>
    </row>
    <row r="26" spans="1:10">
      <c r="A26">
        <v>99</v>
      </c>
      <c r="B26">
        <v>1</v>
      </c>
      <c r="C26">
        <v>96</v>
      </c>
      <c r="D26">
        <v>4</v>
      </c>
      <c r="I26">
        <v>70</v>
      </c>
      <c r="J26">
        <v>30</v>
      </c>
    </row>
    <row r="27" spans="1:10">
      <c r="A27">
        <v>99</v>
      </c>
      <c r="B27">
        <v>1</v>
      </c>
      <c r="C27">
        <v>99.5</v>
      </c>
      <c r="D27">
        <v>0.5</v>
      </c>
      <c r="I27">
        <v>65</v>
      </c>
      <c r="J27">
        <v>35</v>
      </c>
    </row>
    <row r="28" spans="1:10">
      <c r="A28">
        <v>99</v>
      </c>
      <c r="B28">
        <v>1</v>
      </c>
      <c r="C28">
        <v>98</v>
      </c>
      <c r="D28">
        <v>2</v>
      </c>
      <c r="I28">
        <v>55</v>
      </c>
      <c r="J28">
        <v>45</v>
      </c>
    </row>
    <row r="29" spans="1:10">
      <c r="A29">
        <v>40</v>
      </c>
      <c r="B29">
        <v>60</v>
      </c>
      <c r="C29">
        <v>93</v>
      </c>
      <c r="D29">
        <v>7</v>
      </c>
      <c r="I29">
        <v>63</v>
      </c>
      <c r="J29">
        <v>37</v>
      </c>
    </row>
    <row r="30" spans="1:10">
      <c r="A30">
        <v>0</v>
      </c>
      <c r="B30">
        <v>100</v>
      </c>
      <c r="C30">
        <v>73</v>
      </c>
      <c r="D30">
        <v>27</v>
      </c>
      <c r="I30">
        <v>79</v>
      </c>
      <c r="J30">
        <v>21</v>
      </c>
    </row>
    <row r="31" spans="1:10">
      <c r="A31">
        <v>20</v>
      </c>
      <c r="B31">
        <v>80</v>
      </c>
      <c r="C31">
        <v>74</v>
      </c>
      <c r="D31">
        <v>26</v>
      </c>
      <c r="I31">
        <v>75</v>
      </c>
      <c r="J31">
        <v>25</v>
      </c>
    </row>
    <row r="32" spans="1:17">
      <c r="A32">
        <v>10</v>
      </c>
      <c r="B32">
        <v>90</v>
      </c>
      <c r="C32">
        <v>73</v>
      </c>
      <c r="D32">
        <v>27</v>
      </c>
      <c r="I32">
        <v>82</v>
      </c>
      <c r="J32">
        <v>18</v>
      </c>
      <c r="P32">
        <v>1</v>
      </c>
      <c r="Q32" s="1" t="s">
        <v>831</v>
      </c>
    </row>
    <row r="33" spans="1:18">
      <c r="A33">
        <v>65</v>
      </c>
      <c r="B33">
        <v>35</v>
      </c>
      <c r="C33">
        <v>74</v>
      </c>
      <c r="D33">
        <v>26</v>
      </c>
      <c r="I33">
        <v>72</v>
      </c>
      <c r="J33">
        <v>28</v>
      </c>
      <c r="P33">
        <v>2</v>
      </c>
      <c r="Q33" s="1" t="s">
        <v>832</v>
      </c>
      <c r="R33" s="1"/>
    </row>
    <row r="34" spans="9:18">
      <c r="I34">
        <v>88</v>
      </c>
      <c r="J34">
        <v>12</v>
      </c>
      <c r="P34">
        <v>3</v>
      </c>
      <c r="Q34" s="1" t="s">
        <v>832</v>
      </c>
      <c r="R34" s="1"/>
    </row>
    <row r="35" spans="9:19">
      <c r="I35">
        <v>57</v>
      </c>
      <c r="J35">
        <v>43</v>
      </c>
      <c r="P35">
        <v>4</v>
      </c>
      <c r="Q35" s="1" t="s">
        <v>833</v>
      </c>
      <c r="R35" s="1"/>
      <c r="S35" s="1"/>
    </row>
    <row r="36" spans="9:19">
      <c r="I36">
        <v>43</v>
      </c>
      <c r="J36">
        <v>57</v>
      </c>
      <c r="P36">
        <v>5</v>
      </c>
      <c r="Q36" s="1" t="s">
        <v>833</v>
      </c>
      <c r="R36" s="1"/>
      <c r="S36" s="1"/>
    </row>
    <row r="37" spans="9:19">
      <c r="I37">
        <v>24</v>
      </c>
      <c r="J37">
        <v>76</v>
      </c>
      <c r="P37">
        <v>6</v>
      </c>
      <c r="Q37" s="1" t="s">
        <v>833</v>
      </c>
      <c r="R37" s="1"/>
      <c r="S37" s="1"/>
    </row>
    <row r="38" spans="9:19">
      <c r="I38">
        <v>9</v>
      </c>
      <c r="J38">
        <v>91</v>
      </c>
      <c r="P38">
        <v>7</v>
      </c>
      <c r="Q38" s="1" t="s">
        <v>834</v>
      </c>
      <c r="S38" s="1"/>
    </row>
    <row r="39" spans="9:10">
      <c r="I39">
        <v>23</v>
      </c>
      <c r="J39">
        <v>77</v>
      </c>
    </row>
    <row r="40" spans="9:10">
      <c r="I40">
        <v>0</v>
      </c>
      <c r="J40">
        <v>100</v>
      </c>
    </row>
    <row r="41" spans="9:10">
      <c r="I41">
        <v>50</v>
      </c>
      <c r="J41">
        <v>50</v>
      </c>
    </row>
    <row r="42" spans="9:10">
      <c r="I42">
        <v>10</v>
      </c>
      <c r="J42">
        <v>90</v>
      </c>
    </row>
    <row r="43" spans="9:10">
      <c r="I43">
        <v>33</v>
      </c>
      <c r="J43">
        <v>67</v>
      </c>
    </row>
    <row r="44" spans="9:10">
      <c r="I44">
        <v>50</v>
      </c>
      <c r="J44">
        <v>50</v>
      </c>
    </row>
    <row r="45" spans="9:10">
      <c r="I45">
        <v>100</v>
      </c>
      <c r="J45">
        <v>0</v>
      </c>
    </row>
    <row r="47" spans="1:14">
      <c r="A47">
        <f>AVERAGE(A1:A45)</f>
        <v>79.3636363636364</v>
      </c>
      <c r="B47">
        <f t="shared" ref="B47:N47" si="0">AVERAGE(B1:B45)</f>
        <v>20.6363636363636</v>
      </c>
      <c r="C47">
        <f t="shared" si="0"/>
        <v>66.1060606060606</v>
      </c>
      <c r="D47">
        <f t="shared" si="0"/>
        <v>33.8939393939394</v>
      </c>
      <c r="E47">
        <f t="shared" si="0"/>
        <v>64.5731</v>
      </c>
      <c r="F47">
        <f t="shared" si="0"/>
        <v>35.4269</v>
      </c>
      <c r="G47">
        <f t="shared" si="0"/>
        <v>59</v>
      </c>
      <c r="H47">
        <f t="shared" si="0"/>
        <v>41</v>
      </c>
      <c r="I47">
        <f t="shared" si="0"/>
        <v>58.5681066666667</v>
      </c>
      <c r="J47">
        <f t="shared" si="0"/>
        <v>41.4318933333333</v>
      </c>
      <c r="K47">
        <f t="shared" si="0"/>
        <v>59.7654171428571</v>
      </c>
      <c r="L47">
        <f t="shared" si="0"/>
        <v>40.2345828571429</v>
      </c>
      <c r="M47">
        <f t="shared" si="0"/>
        <v>44.6666666666667</v>
      </c>
      <c r="N47">
        <f t="shared" si="0"/>
        <v>55.3333333333333</v>
      </c>
    </row>
    <row r="48" spans="1:14">
      <c r="A48">
        <f>_xlfn.STDEV.S(A1:A45)</f>
        <v>30.3385256128843</v>
      </c>
      <c r="B48">
        <f t="shared" ref="B48:N48" si="1">_xlfn.STDEV.S(B1:B45)</f>
        <v>30.3385256128843</v>
      </c>
      <c r="C48">
        <f t="shared" si="1"/>
        <v>17.345639570832</v>
      </c>
      <c r="D48">
        <f t="shared" si="1"/>
        <v>17.345639570832</v>
      </c>
      <c r="E48">
        <f t="shared" si="1"/>
        <v>17.4389731438522</v>
      </c>
      <c r="F48">
        <f t="shared" si="1"/>
        <v>17.4389731438522</v>
      </c>
      <c r="G48">
        <f t="shared" si="1"/>
        <v>9.26642685541016</v>
      </c>
      <c r="H48">
        <f t="shared" si="1"/>
        <v>9.26642685541016</v>
      </c>
      <c r="I48">
        <f t="shared" si="1"/>
        <v>21.9396972903456</v>
      </c>
      <c r="J48">
        <f t="shared" si="1"/>
        <v>21.9396972903456</v>
      </c>
      <c r="K48">
        <f t="shared" si="1"/>
        <v>13.6725317077537</v>
      </c>
      <c r="L48">
        <f t="shared" si="1"/>
        <v>13.6725317077537</v>
      </c>
      <c r="M48">
        <f t="shared" si="1"/>
        <v>26.6176633084123</v>
      </c>
      <c r="N48">
        <f t="shared" si="1"/>
        <v>26.6176633084123</v>
      </c>
    </row>
    <row r="49" spans="2:8">
      <c r="B49">
        <v>30.3385256128843</v>
      </c>
      <c r="C49">
        <v>17.345639570832</v>
      </c>
      <c r="D49">
        <v>17.4389731438522</v>
      </c>
      <c r="E49">
        <v>9.26642685541016</v>
      </c>
      <c r="F49">
        <v>21.9396972903456</v>
      </c>
      <c r="G49">
        <v>13.6725317077537</v>
      </c>
      <c r="H49">
        <v>26.6176633084123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8"/>
  <sheetViews>
    <sheetView zoomScale="85" zoomScaleNormal="85" workbookViewId="0">
      <selection activeCell="I13" sqref="I13"/>
    </sheetView>
  </sheetViews>
  <sheetFormatPr defaultColWidth="9" defaultRowHeight="14"/>
  <cols>
    <col min="2" max="2" width="12.25" customWidth="1"/>
  </cols>
  <sheetData>
    <row r="2" spans="1:9">
      <c r="A2">
        <v>1</v>
      </c>
      <c r="B2" s="1" t="s">
        <v>835</v>
      </c>
      <c r="C2" s="1" t="s">
        <v>713</v>
      </c>
      <c r="D2" s="1" t="s">
        <v>818</v>
      </c>
      <c r="E2" s="1" t="s">
        <v>746</v>
      </c>
      <c r="F2" s="1" t="s">
        <v>817</v>
      </c>
      <c r="G2" s="1" t="s">
        <v>836</v>
      </c>
      <c r="I2" s="1" t="s">
        <v>837</v>
      </c>
    </row>
    <row r="3" spans="2:11">
      <c r="B3" s="1" t="s">
        <v>838</v>
      </c>
      <c r="C3">
        <v>0.30502</v>
      </c>
      <c r="D3">
        <v>0.24243</v>
      </c>
      <c r="E3">
        <v>0.23833</v>
      </c>
      <c r="F3">
        <v>0.21422</v>
      </c>
      <c r="G3">
        <v>0</v>
      </c>
      <c r="I3">
        <f>CORREL(C3:F3,C4:F4)</f>
        <v>0.991603609187953</v>
      </c>
      <c r="K3">
        <f>_xlfn.VAR.P(C3:G3,C4:G4)</f>
        <v>0.00615009026000001</v>
      </c>
    </row>
    <row r="4" spans="2:10">
      <c r="B4" s="1" t="s">
        <v>839</v>
      </c>
      <c r="C4">
        <v>0.27</v>
      </c>
      <c r="D4">
        <v>0.2</v>
      </c>
      <c r="E4">
        <v>0.18</v>
      </c>
      <c r="F4">
        <v>0.16</v>
      </c>
      <c r="G4">
        <v>0.19</v>
      </c>
      <c r="J4">
        <f>_xlfn.COVARIANCE.S(C3:G3,C4:G4)</f>
        <v>0.002004</v>
      </c>
    </row>
    <row r="5" spans="10:11">
      <c r="J5" s="1"/>
      <c r="K5" s="1"/>
    </row>
    <row r="6" spans="1:7">
      <c r="A6">
        <v>2</v>
      </c>
      <c r="B6" s="1" t="s">
        <v>840</v>
      </c>
      <c r="C6" s="1" t="s">
        <v>816</v>
      </c>
      <c r="D6" s="1" t="s">
        <v>746</v>
      </c>
      <c r="E6" s="1" t="s">
        <v>751</v>
      </c>
      <c r="F6" s="1" t="s">
        <v>713</v>
      </c>
      <c r="G6" s="1" t="s">
        <v>836</v>
      </c>
    </row>
    <row r="7" spans="3:9">
      <c r="C7" s="2">
        <v>0.31236</v>
      </c>
      <c r="D7" s="2">
        <v>0.27022</v>
      </c>
      <c r="E7">
        <v>0.24196</v>
      </c>
      <c r="F7">
        <v>0.17546</v>
      </c>
      <c r="G7">
        <v>0</v>
      </c>
      <c r="I7">
        <f>CORREL(C7:F7,C8:F8)</f>
        <v>0.838010991776909</v>
      </c>
    </row>
    <row r="8" spans="2:10">
      <c r="B8" s="1" t="s">
        <v>839</v>
      </c>
      <c r="C8" s="2">
        <v>0.22</v>
      </c>
      <c r="D8" s="2">
        <v>0.23</v>
      </c>
      <c r="E8">
        <v>0.17</v>
      </c>
      <c r="F8">
        <v>0.16</v>
      </c>
      <c r="G8">
        <v>0.21</v>
      </c>
      <c r="J8">
        <f>_xlfn.COVARIANCE.S(C7:G7,C8:G8)</f>
        <v>0.000519150000000001</v>
      </c>
    </row>
    <row r="10" spans="1:7">
      <c r="A10">
        <v>3</v>
      </c>
      <c r="B10" s="1" t="s">
        <v>841</v>
      </c>
      <c r="C10" s="1" t="s">
        <v>817</v>
      </c>
      <c r="D10" s="1" t="s">
        <v>818</v>
      </c>
      <c r="E10" s="1" t="s">
        <v>746</v>
      </c>
      <c r="F10" s="1" t="s">
        <v>713</v>
      </c>
      <c r="G10" s="1" t="s">
        <v>836</v>
      </c>
    </row>
    <row r="11" spans="3:9">
      <c r="C11">
        <v>0.34873</v>
      </c>
      <c r="D11">
        <v>0.26371</v>
      </c>
      <c r="E11">
        <v>0.22606</v>
      </c>
      <c r="F11">
        <v>0.14129</v>
      </c>
      <c r="G11">
        <v>0</v>
      </c>
      <c r="I11">
        <f>CORREL(C11:F11,C12:F12)</f>
        <v>0.974113428260818</v>
      </c>
    </row>
    <row r="12" spans="2:10">
      <c r="B12" s="1" t="s">
        <v>839</v>
      </c>
      <c r="C12">
        <v>0.24</v>
      </c>
      <c r="D12">
        <v>0.2</v>
      </c>
      <c r="E12">
        <v>0.2</v>
      </c>
      <c r="F12">
        <v>0.14</v>
      </c>
      <c r="G12">
        <v>0.22</v>
      </c>
      <c r="J12">
        <f>_xlfn.COVARIANCE.S(C11:G11,C12:G12)</f>
        <v>0.00136795</v>
      </c>
    </row>
    <row r="14" spans="1:7">
      <c r="A14">
        <v>4</v>
      </c>
      <c r="B14" s="1" t="s">
        <v>842</v>
      </c>
      <c r="C14" s="1" t="s">
        <v>751</v>
      </c>
      <c r="D14" s="1" t="s">
        <v>723</v>
      </c>
      <c r="E14" s="1" t="s">
        <v>713</v>
      </c>
      <c r="F14" s="1" t="s">
        <v>746</v>
      </c>
      <c r="G14" s="1" t="s">
        <v>836</v>
      </c>
    </row>
    <row r="15" spans="3:9">
      <c r="C15">
        <v>0.36817</v>
      </c>
      <c r="D15" s="2">
        <v>0.21542</v>
      </c>
      <c r="E15" s="2">
        <v>0.19725</v>
      </c>
      <c r="F15">
        <v>0.17561</v>
      </c>
      <c r="G15">
        <v>0</v>
      </c>
      <c r="I15">
        <f>CORREL(C15:F15,C16:F16)</f>
        <v>0.976373385323795</v>
      </c>
    </row>
    <row r="16" spans="2:10">
      <c r="B16" s="1" t="s">
        <v>839</v>
      </c>
      <c r="C16">
        <v>0.26</v>
      </c>
      <c r="D16" s="2">
        <v>0.18</v>
      </c>
      <c r="E16" s="2">
        <v>0.19</v>
      </c>
      <c r="F16">
        <v>0.18</v>
      </c>
      <c r="G16">
        <v>0.19</v>
      </c>
      <c r="J16">
        <f>_xlfn.COVARIANCE.S(C15:G15,C16:G16)</f>
        <v>0.003074275</v>
      </c>
    </row>
    <row r="18" spans="9:9">
      <c r="I18">
        <f>AVERAGE(I3,I7,I11,I15)</f>
        <v>0.945025353637369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5"/>
  <sheetViews>
    <sheetView zoomScale="55" zoomScaleNormal="55" workbookViewId="0">
      <selection activeCell="N28" sqref="N28"/>
    </sheetView>
  </sheetViews>
  <sheetFormatPr defaultColWidth="8.66666666666667" defaultRowHeight="14"/>
  <cols>
    <col min="16" max="16" width="13.8333333333333"/>
    <col min="17" max="17" width="13.8333333333333" customWidth="1"/>
    <col min="18" max="29" width="13.8333333333333"/>
  </cols>
  <sheetData>
    <row r="1" spans="1:29">
      <c r="A1">
        <v>1.10025</v>
      </c>
      <c r="B1">
        <v>2.57469</v>
      </c>
      <c r="C1">
        <v>-1.40534</v>
      </c>
      <c r="D1">
        <v>0.06186</v>
      </c>
      <c r="E1">
        <v>-0.27931</v>
      </c>
      <c r="F1">
        <v>-0.49822</v>
      </c>
      <c r="G1">
        <v>-0.11918</v>
      </c>
      <c r="H1">
        <v>0.58251</v>
      </c>
      <c r="I1">
        <v>0.93653</v>
      </c>
      <c r="J1">
        <v>-0.43161</v>
      </c>
      <c r="K1">
        <v>-1.71167</v>
      </c>
      <c r="L1">
        <v>-0.35398</v>
      </c>
      <c r="M1">
        <v>-2.57841</v>
      </c>
      <c r="N1">
        <v>2.01628</v>
      </c>
      <c r="P1">
        <v>1.20357648080755</v>
      </c>
      <c r="Q1">
        <v>2.53256729369996</v>
      </c>
      <c r="R1">
        <v>-1.9662887997471</v>
      </c>
      <c r="S1">
        <v>-0.0664735755290202</v>
      </c>
      <c r="T1">
        <v>0.344227183952687</v>
      </c>
      <c r="U1">
        <v>0.00331826837482618</v>
      </c>
      <c r="V1">
        <v>0.458498498965816</v>
      </c>
      <c r="W1">
        <v>0.747387279803139</v>
      </c>
      <c r="X1">
        <v>0.502978167523647</v>
      </c>
      <c r="Y1">
        <v>-0.789127871264474</v>
      </c>
      <c r="Z1">
        <v>-1.49992244240513</v>
      </c>
      <c r="AA1">
        <v>-0.295154000097831</v>
      </c>
      <c r="AB1">
        <v>-2.28273133760723</v>
      </c>
      <c r="AC1">
        <v>1.50055001310928</v>
      </c>
    </row>
    <row r="2" spans="1:29">
      <c r="A2">
        <v>1.62605</v>
      </c>
      <c r="B2">
        <v>1.51206</v>
      </c>
      <c r="C2">
        <v>-1.35938</v>
      </c>
      <c r="D2">
        <v>-0.19311</v>
      </c>
      <c r="E2">
        <v>0.42342</v>
      </c>
      <c r="F2">
        <v>-0.59824</v>
      </c>
      <c r="G2">
        <v>-3.51618</v>
      </c>
      <c r="H2">
        <v>-1.07435</v>
      </c>
      <c r="I2">
        <v>1.49404</v>
      </c>
      <c r="J2">
        <v>-0.18815</v>
      </c>
      <c r="K2">
        <v>-1.47069</v>
      </c>
      <c r="L2">
        <v>-2.68863</v>
      </c>
      <c r="M2">
        <v>-2.47099</v>
      </c>
      <c r="N2">
        <v>0.37123</v>
      </c>
      <c r="P2">
        <v>1.40533412693821</v>
      </c>
      <c r="Q2">
        <v>0.840273650263908</v>
      </c>
      <c r="R2">
        <v>-1.11200793562969</v>
      </c>
      <c r="S2">
        <v>-0.624070233315871</v>
      </c>
      <c r="T2">
        <v>0.690648337972795</v>
      </c>
      <c r="U2">
        <v>-0.50454193979958</v>
      </c>
      <c r="V2">
        <v>-3.71261002466701</v>
      </c>
      <c r="W2">
        <v>-0.481826159862707</v>
      </c>
      <c r="X2">
        <v>1.86446280058386</v>
      </c>
      <c r="Y2">
        <v>0.0814613176105779</v>
      </c>
      <c r="Z2">
        <v>-1.68045948385042</v>
      </c>
      <c r="AA2">
        <v>-2.59566853306034</v>
      </c>
      <c r="AB2">
        <v>-2.87519549143943</v>
      </c>
      <c r="AC2">
        <v>-0.12752949483421</v>
      </c>
    </row>
    <row r="3" spans="1:29">
      <c r="A3">
        <v>0.7326</v>
      </c>
      <c r="B3">
        <v>1.60085</v>
      </c>
      <c r="C3">
        <v>-2.1849</v>
      </c>
      <c r="D3">
        <v>-0.5285</v>
      </c>
      <c r="E3">
        <v>0.7602</v>
      </c>
      <c r="F3">
        <v>-0.61093</v>
      </c>
      <c r="G3">
        <v>-4.2372</v>
      </c>
      <c r="H3">
        <v>0.84929</v>
      </c>
      <c r="I3">
        <v>0.52706</v>
      </c>
      <c r="J3">
        <v>0.18397</v>
      </c>
      <c r="K3">
        <v>-2.03898</v>
      </c>
      <c r="L3">
        <v>-3.10306</v>
      </c>
      <c r="M3">
        <v>-2.81254</v>
      </c>
      <c r="N3">
        <v>-0.30246</v>
      </c>
      <c r="P3">
        <v>1.04792755934472</v>
      </c>
      <c r="Q3">
        <v>1.33251051057468</v>
      </c>
      <c r="R3">
        <v>-2.31732879309566</v>
      </c>
      <c r="S3">
        <v>-0.449399962329345</v>
      </c>
      <c r="T3">
        <v>0.646409251192114</v>
      </c>
      <c r="U3">
        <v>-0.0291436589735057</v>
      </c>
      <c r="V3">
        <v>-3.66318979467629</v>
      </c>
      <c r="W3">
        <v>1.32920506015537</v>
      </c>
      <c r="X3">
        <v>0.802681826865405</v>
      </c>
      <c r="Y3">
        <v>-0.284955827771144</v>
      </c>
      <c r="Z3">
        <v>-1.776246614726</v>
      </c>
      <c r="AA3">
        <v>-2.89394499338401</v>
      </c>
      <c r="AB3">
        <v>-3.00710365537231</v>
      </c>
      <c r="AC3">
        <v>-0.284997779588114</v>
      </c>
    </row>
    <row r="4" spans="1:29">
      <c r="A4">
        <v>1.75276</v>
      </c>
      <c r="B4">
        <v>2.12615</v>
      </c>
      <c r="C4">
        <v>0.04161</v>
      </c>
      <c r="D4">
        <v>-1.15045</v>
      </c>
      <c r="E4">
        <v>0.36119</v>
      </c>
      <c r="F4">
        <v>-0.54743</v>
      </c>
      <c r="G4">
        <v>-4.33655</v>
      </c>
      <c r="H4">
        <v>0.96486</v>
      </c>
      <c r="I4">
        <v>1.58407</v>
      </c>
      <c r="J4">
        <v>-1.75124</v>
      </c>
      <c r="K4">
        <v>-2.02545</v>
      </c>
      <c r="L4">
        <v>-2.27279</v>
      </c>
      <c r="M4">
        <v>-2.68343</v>
      </c>
      <c r="N4">
        <v>-0.37938</v>
      </c>
      <c r="P4">
        <v>1.7838812080017</v>
      </c>
      <c r="Q4">
        <v>2.67462118118239</v>
      </c>
      <c r="R4">
        <v>-0.188742447340917</v>
      </c>
      <c r="S4">
        <v>-0.615508866650694</v>
      </c>
      <c r="T4">
        <v>0.727960457477609</v>
      </c>
      <c r="U4">
        <v>-0.157532314466705</v>
      </c>
      <c r="V4">
        <v>-4.25891127458259</v>
      </c>
      <c r="W4">
        <v>1.35731975252699</v>
      </c>
      <c r="X4">
        <v>2.05600935844517</v>
      </c>
      <c r="Y4">
        <v>-1.56790915283607</v>
      </c>
      <c r="Z4">
        <v>-1.75775248524427</v>
      </c>
      <c r="AA4">
        <v>-2.12604670952142</v>
      </c>
      <c r="AB4">
        <v>-2.92648580015191</v>
      </c>
      <c r="AC4">
        <v>-0.268730935610835</v>
      </c>
    </row>
    <row r="5" spans="1:29">
      <c r="A5">
        <v>0.46675</v>
      </c>
      <c r="B5">
        <v>1.04434</v>
      </c>
      <c r="C5">
        <v>-0.98814</v>
      </c>
      <c r="D5">
        <v>-0.74558</v>
      </c>
      <c r="E5">
        <v>1.77054</v>
      </c>
      <c r="F5">
        <v>0.64912</v>
      </c>
      <c r="G5">
        <v>-3.59355</v>
      </c>
      <c r="H5">
        <v>0.53093</v>
      </c>
      <c r="I5">
        <v>0.94929</v>
      </c>
      <c r="J5">
        <v>-1.2164</v>
      </c>
      <c r="K5">
        <v>-1.6104</v>
      </c>
      <c r="L5">
        <v>-2.95145</v>
      </c>
      <c r="M5">
        <v>-1.76019</v>
      </c>
      <c r="N5">
        <v>0.50594</v>
      </c>
      <c r="P5">
        <v>0.71710535159189</v>
      </c>
      <c r="Q5">
        <v>0.514800996974611</v>
      </c>
      <c r="R5">
        <v>-0.620824831029324</v>
      </c>
      <c r="S5">
        <v>-1.06346213145806</v>
      </c>
      <c r="T5">
        <v>1.88588714332259</v>
      </c>
      <c r="U5">
        <v>0.884303747515734</v>
      </c>
      <c r="V5">
        <v>-3.73152374252933</v>
      </c>
      <c r="W5">
        <v>1.13923727923882</v>
      </c>
      <c r="X5">
        <v>0.447685618240692</v>
      </c>
      <c r="Y5">
        <v>-1.09123816821956</v>
      </c>
      <c r="Z5">
        <v>-1.38608990133313</v>
      </c>
      <c r="AA5">
        <v>-2.98943567424092</v>
      </c>
      <c r="AB5">
        <v>-1.69776081201914</v>
      </c>
      <c r="AC5">
        <v>0.915858966405619</v>
      </c>
    </row>
    <row r="6" spans="1:29">
      <c r="A6">
        <v>1.28614</v>
      </c>
      <c r="B6">
        <v>1.0566</v>
      </c>
      <c r="C6">
        <v>1.80507</v>
      </c>
      <c r="D6">
        <v>-0.06866</v>
      </c>
      <c r="E6">
        <v>1.16586</v>
      </c>
      <c r="F6">
        <v>-1.04501</v>
      </c>
      <c r="G6">
        <v>-3.72955</v>
      </c>
      <c r="H6">
        <v>1.24852</v>
      </c>
      <c r="I6">
        <v>0.96626</v>
      </c>
      <c r="J6">
        <v>0.58944</v>
      </c>
      <c r="K6">
        <v>0.5245</v>
      </c>
      <c r="L6">
        <v>-3.53986</v>
      </c>
      <c r="M6">
        <v>-1.66903</v>
      </c>
      <c r="N6">
        <v>0.10423</v>
      </c>
      <c r="P6">
        <v>0.717865048634586</v>
      </c>
      <c r="Q6">
        <v>0.588999111337128</v>
      </c>
      <c r="R6">
        <v>1.31014206580053</v>
      </c>
      <c r="S6">
        <v>-0.405072537307745</v>
      </c>
      <c r="T6">
        <v>0.972903682169975</v>
      </c>
      <c r="U6">
        <v>-1.21842289751145</v>
      </c>
      <c r="V6">
        <v>-4.03843001969694</v>
      </c>
      <c r="W6">
        <v>1.73712294455754</v>
      </c>
      <c r="X6">
        <v>0.273691276077512</v>
      </c>
      <c r="Y6">
        <v>1.04109933210491</v>
      </c>
      <c r="Z6">
        <v>0.605531348681306</v>
      </c>
      <c r="AA6">
        <v>-3.53488574729709</v>
      </c>
      <c r="AB6">
        <v>-2.15370598858602</v>
      </c>
      <c r="AC6">
        <v>-0.0817297373395228</v>
      </c>
    </row>
    <row r="7" spans="1:29">
      <c r="A7">
        <v>-0.65699</v>
      </c>
      <c r="B7">
        <v>1.60745</v>
      </c>
      <c r="C7">
        <v>-0.16712</v>
      </c>
      <c r="D7">
        <v>-0.68378</v>
      </c>
      <c r="E7">
        <v>1.24941</v>
      </c>
      <c r="F7">
        <v>-1.77764</v>
      </c>
      <c r="G7">
        <v>-4.04751</v>
      </c>
      <c r="H7">
        <v>0.22025</v>
      </c>
      <c r="I7">
        <v>1.83491</v>
      </c>
      <c r="J7">
        <v>-1.3724</v>
      </c>
      <c r="K7">
        <v>-0.24829</v>
      </c>
      <c r="L7">
        <v>-3.79433</v>
      </c>
      <c r="M7">
        <v>-0.94977</v>
      </c>
      <c r="N7">
        <v>1.42234</v>
      </c>
      <c r="P7">
        <v>-1.02821603973251</v>
      </c>
      <c r="Q7">
        <v>2.07251430397216</v>
      </c>
      <c r="R7">
        <v>-0.407048566011011</v>
      </c>
      <c r="S7">
        <v>-0.431593942150646</v>
      </c>
      <c r="T7">
        <v>1.10934668942516</v>
      </c>
      <c r="U7">
        <v>-1.49541176816959</v>
      </c>
      <c r="V7">
        <v>-4.00056478239545</v>
      </c>
      <c r="W7">
        <v>0.792279743777044</v>
      </c>
      <c r="X7">
        <v>1.47103468198396</v>
      </c>
      <c r="Y7">
        <v>-0.774530978589098</v>
      </c>
      <c r="Z7">
        <v>-0.622273973251486</v>
      </c>
      <c r="AA7">
        <v>-4.06760086982188</v>
      </c>
      <c r="AB7">
        <v>-0.282289778024537</v>
      </c>
      <c r="AC7">
        <v>0.856337837933547</v>
      </c>
    </row>
    <row r="8" spans="1:29">
      <c r="A8">
        <v>-1.08769</v>
      </c>
      <c r="B8">
        <v>1.45027</v>
      </c>
      <c r="C8">
        <v>2.98025</v>
      </c>
      <c r="D8">
        <v>-0.18627</v>
      </c>
      <c r="E8">
        <v>1.92797</v>
      </c>
      <c r="F8">
        <v>-1.3916</v>
      </c>
      <c r="G8">
        <v>-3.77026</v>
      </c>
      <c r="H8">
        <v>1.23468</v>
      </c>
      <c r="I8">
        <v>0.58997</v>
      </c>
      <c r="J8">
        <v>-0.38999</v>
      </c>
      <c r="K8">
        <v>-1.44576</v>
      </c>
      <c r="L8">
        <v>-3.09547</v>
      </c>
      <c r="M8">
        <v>-2.1307</v>
      </c>
      <c r="N8">
        <v>0.21766</v>
      </c>
      <c r="P8">
        <v>-1.38603732112413</v>
      </c>
      <c r="Q8">
        <v>1.09176982343583</v>
      </c>
      <c r="R8">
        <v>2.60035718524682</v>
      </c>
      <c r="S8">
        <v>0.406332195626124</v>
      </c>
      <c r="T8">
        <v>2.53684259216944</v>
      </c>
      <c r="U8">
        <v>-1.81246760781696</v>
      </c>
      <c r="V8">
        <v>-4.35819058642272</v>
      </c>
      <c r="W8">
        <v>1.74541468282082</v>
      </c>
      <c r="X8">
        <v>0.900322730808513</v>
      </c>
      <c r="Y8">
        <v>-0.410074001077524</v>
      </c>
      <c r="Z8">
        <v>-1.01707934523327</v>
      </c>
      <c r="AA8">
        <v>-2.43953467873793</v>
      </c>
      <c r="AB8">
        <v>-2.11925351254027</v>
      </c>
      <c r="AC8">
        <v>-0.0580848168944656</v>
      </c>
    </row>
    <row r="9" spans="1:29">
      <c r="A9">
        <v>0.19937</v>
      </c>
      <c r="B9">
        <v>1.2821</v>
      </c>
      <c r="C9">
        <v>1.78202</v>
      </c>
      <c r="D9">
        <v>-0.23318</v>
      </c>
      <c r="E9">
        <v>-2.05017</v>
      </c>
      <c r="F9">
        <v>-0.06084</v>
      </c>
      <c r="G9">
        <v>-4.31477</v>
      </c>
      <c r="H9">
        <v>1.56361</v>
      </c>
      <c r="I9">
        <v>2.84482</v>
      </c>
      <c r="J9">
        <v>0.79083</v>
      </c>
      <c r="K9">
        <v>-0.65994</v>
      </c>
      <c r="L9">
        <v>-3.44968</v>
      </c>
      <c r="M9">
        <v>-1.24855</v>
      </c>
      <c r="N9">
        <v>2.11447</v>
      </c>
      <c r="P9">
        <v>0.573597597767799</v>
      </c>
      <c r="Q9">
        <v>1.51557186010025</v>
      </c>
      <c r="R9">
        <v>2.08536006195826</v>
      </c>
      <c r="S9">
        <v>0.435242264674924</v>
      </c>
      <c r="T9">
        <v>-1.84065202335278</v>
      </c>
      <c r="U9">
        <v>0.20763803396502</v>
      </c>
      <c r="V9">
        <v>-4.24868941373954</v>
      </c>
      <c r="W9">
        <v>2.00580543570242</v>
      </c>
      <c r="X9">
        <v>2.54163370492416</v>
      </c>
      <c r="Y9">
        <v>0.201447224394584</v>
      </c>
      <c r="Z9">
        <v>-1.05024226426785</v>
      </c>
      <c r="AA9">
        <v>-3.91512444316231</v>
      </c>
      <c r="AB9">
        <v>-1.34247601826518</v>
      </c>
      <c r="AC9">
        <v>2.08543950461862</v>
      </c>
    </row>
    <row r="10" spans="1:29">
      <c r="A10">
        <v>2.8045</v>
      </c>
      <c r="B10">
        <v>-0.28227</v>
      </c>
      <c r="G10">
        <v>-4.24713</v>
      </c>
      <c r="H10">
        <v>1.6548</v>
      </c>
      <c r="I10">
        <v>-0.08787</v>
      </c>
      <c r="J10">
        <v>0.54032</v>
      </c>
      <c r="K10">
        <v>-1.6645</v>
      </c>
      <c r="L10">
        <v>-3.29267</v>
      </c>
      <c r="M10">
        <v>-2.05343</v>
      </c>
      <c r="N10">
        <v>0.48365</v>
      </c>
      <c r="P10">
        <v>2.59419819848593</v>
      </c>
      <c r="Q10">
        <v>-0.340443830525324</v>
      </c>
      <c r="V10">
        <v>-4.81088581140767</v>
      </c>
      <c r="W10">
        <v>1.26547555945318</v>
      </c>
      <c r="X10">
        <v>-0.42511888198717</v>
      </c>
      <c r="Y10">
        <v>0.853965008597111</v>
      </c>
      <c r="Z10">
        <v>-1.7909957487698</v>
      </c>
      <c r="AA10">
        <v>-2.96114345442875</v>
      </c>
      <c r="AB10">
        <v>-2.11494853443784</v>
      </c>
      <c r="AC10">
        <v>-0.00119285688597992</v>
      </c>
    </row>
    <row r="11" spans="1:29">
      <c r="A11">
        <v>0.17726</v>
      </c>
      <c r="B11">
        <v>3.38286</v>
      </c>
      <c r="E11">
        <v>1.93956</v>
      </c>
      <c r="F11">
        <v>-0.99267</v>
      </c>
      <c r="G11">
        <v>-4.29328</v>
      </c>
      <c r="H11">
        <v>1.75889</v>
      </c>
      <c r="I11">
        <v>0.74998</v>
      </c>
      <c r="J11">
        <v>1.12178</v>
      </c>
      <c r="K11">
        <v>-1.34305</v>
      </c>
      <c r="L11">
        <v>-2.29781</v>
      </c>
      <c r="M11">
        <v>-1.57951</v>
      </c>
      <c r="N11">
        <v>-0.40452</v>
      </c>
      <c r="P11">
        <v>-0.180312329478684</v>
      </c>
      <c r="Q11">
        <v>2.97754463216681</v>
      </c>
      <c r="T11">
        <v>2.30774405379494</v>
      </c>
      <c r="U11">
        <v>-1.34055372984977</v>
      </c>
      <c r="V11">
        <v>-3.68810844073017</v>
      </c>
      <c r="W11">
        <v>1.46883816860084</v>
      </c>
      <c r="X11">
        <v>1.19934182957935</v>
      </c>
      <c r="Y11">
        <v>1.61527183403826</v>
      </c>
      <c r="Z11">
        <v>-0.8368789610137</v>
      </c>
      <c r="AA11">
        <v>-1.66557958731322</v>
      </c>
      <c r="AB11">
        <v>-1.41971587339779</v>
      </c>
      <c r="AC11">
        <v>-0.555150613386707</v>
      </c>
    </row>
    <row r="12" spans="1:29">
      <c r="A12">
        <v>0.35859</v>
      </c>
      <c r="B12">
        <v>3.32277</v>
      </c>
      <c r="E12">
        <v>1.91571</v>
      </c>
      <c r="F12">
        <v>-2.13424</v>
      </c>
      <c r="G12">
        <v>-3.39387</v>
      </c>
      <c r="H12">
        <v>-1.14643</v>
      </c>
      <c r="I12">
        <v>0.64363</v>
      </c>
      <c r="J12">
        <v>-0.84573</v>
      </c>
      <c r="K12">
        <v>-1.39174</v>
      </c>
      <c r="L12">
        <v>-3.51845</v>
      </c>
      <c r="M12">
        <v>-1.46626</v>
      </c>
      <c r="N12">
        <v>0.53438</v>
      </c>
      <c r="P12">
        <v>0.463520586281732</v>
      </c>
      <c r="Q12">
        <v>3.37005671372401</v>
      </c>
      <c r="T12">
        <v>1.86560929833377</v>
      </c>
      <c r="U12">
        <v>-1.91832772705007</v>
      </c>
      <c r="V12">
        <v>-3.52775161727388</v>
      </c>
      <c r="W12">
        <v>-1.44503916396987</v>
      </c>
      <c r="X12">
        <v>0.832867364475652</v>
      </c>
      <c r="Y12">
        <v>-1.33317425559729</v>
      </c>
      <c r="Z12">
        <v>-1.22801917661005</v>
      </c>
      <c r="AA12">
        <v>-3.85370822289177</v>
      </c>
      <c r="AB12">
        <v>-1.0999144339647</v>
      </c>
      <c r="AC12">
        <v>0.0164158968541004</v>
      </c>
    </row>
    <row r="13" spans="1:29">
      <c r="A13">
        <v>0.35349</v>
      </c>
      <c r="B13">
        <v>3.02305</v>
      </c>
      <c r="E13">
        <v>1.22745</v>
      </c>
      <c r="F13">
        <v>0.01979</v>
      </c>
      <c r="G13">
        <v>-3.50765</v>
      </c>
      <c r="H13">
        <v>-1.02232</v>
      </c>
      <c r="I13">
        <v>-0.65917</v>
      </c>
      <c r="J13">
        <v>0.48713</v>
      </c>
      <c r="K13">
        <v>-0.73986</v>
      </c>
      <c r="L13">
        <v>-3.38723</v>
      </c>
      <c r="M13">
        <v>-1.71347</v>
      </c>
      <c r="N13">
        <v>0.61299</v>
      </c>
      <c r="P13">
        <v>-0.252023776502755</v>
      </c>
      <c r="Q13">
        <v>3.49193856803877</v>
      </c>
      <c r="T13">
        <v>1.72589109772788</v>
      </c>
      <c r="U13">
        <v>-0.31615021626708</v>
      </c>
      <c r="V13">
        <v>-3.9469871444856</v>
      </c>
      <c r="W13">
        <v>-0.57562665368621</v>
      </c>
      <c r="X13">
        <v>-0.702044949668118</v>
      </c>
      <c r="Y13">
        <v>0.581395939899175</v>
      </c>
      <c r="Z13">
        <v>-0.636738843824084</v>
      </c>
      <c r="AA13">
        <v>-3.21903161783207</v>
      </c>
      <c r="AB13">
        <v>-2.39281211452587</v>
      </c>
      <c r="AC13">
        <v>0.0196145748143306</v>
      </c>
    </row>
    <row r="14" spans="1:29">
      <c r="A14">
        <v>0.58341</v>
      </c>
      <c r="B14">
        <v>3.73356</v>
      </c>
      <c r="E14">
        <v>1.21911</v>
      </c>
      <c r="F14">
        <v>-0.69713</v>
      </c>
      <c r="G14">
        <v>-3.90971</v>
      </c>
      <c r="H14">
        <v>0.07878</v>
      </c>
      <c r="I14">
        <v>1.16566</v>
      </c>
      <c r="J14">
        <v>0.11757</v>
      </c>
      <c r="K14">
        <v>-1.23858</v>
      </c>
      <c r="L14">
        <v>-3.38135</v>
      </c>
      <c r="M14">
        <v>-3.43104</v>
      </c>
      <c r="N14">
        <v>-0.31334</v>
      </c>
      <c r="P14">
        <v>0.789368482265809</v>
      </c>
      <c r="Q14">
        <v>3.58003077045806</v>
      </c>
      <c r="T14">
        <v>1.48751301592558</v>
      </c>
      <c r="U14">
        <v>-0.96556973567106</v>
      </c>
      <c r="V14">
        <v>-4.45021185847682</v>
      </c>
      <c r="W14">
        <v>-0.536558044515434</v>
      </c>
      <c r="X14">
        <v>1.31115950409684</v>
      </c>
      <c r="Y14">
        <v>-0.267587880106604</v>
      </c>
      <c r="Z14">
        <v>-1.18203920499248</v>
      </c>
      <c r="AA14">
        <v>-2.9674984663081</v>
      </c>
      <c r="AB14">
        <v>-3.18257370560074</v>
      </c>
      <c r="AC14">
        <v>-0.966684953163441</v>
      </c>
    </row>
    <row r="15" spans="1:29">
      <c r="A15">
        <v>0.93974</v>
      </c>
      <c r="B15">
        <v>3.52401</v>
      </c>
      <c r="E15">
        <v>1.18512</v>
      </c>
      <c r="F15">
        <v>-1.87375</v>
      </c>
      <c r="G15">
        <v>-3.93092</v>
      </c>
      <c r="H15">
        <v>-0.41444</v>
      </c>
      <c r="I15">
        <v>1.65168</v>
      </c>
      <c r="J15">
        <v>-0.62094</v>
      </c>
      <c r="K15">
        <v>-0.13563</v>
      </c>
      <c r="L15">
        <v>1.316</v>
      </c>
      <c r="M15">
        <v>-1.48611</v>
      </c>
      <c r="N15">
        <v>0.5933</v>
      </c>
      <c r="P15">
        <v>1.1012006623416</v>
      </c>
      <c r="Q15">
        <v>3.03244695838442</v>
      </c>
      <c r="T15">
        <v>1.05815209718028</v>
      </c>
      <c r="U15">
        <v>-1.382189911848</v>
      </c>
      <c r="V15">
        <v>-4.32254098027088</v>
      </c>
      <c r="W15">
        <v>-0.662076478186155</v>
      </c>
      <c r="X15">
        <v>2.2263242320471</v>
      </c>
      <c r="Y15">
        <v>-0.992920229605088</v>
      </c>
      <c r="Z15">
        <v>0.383343860314211</v>
      </c>
      <c r="AA15">
        <v>1.2454124122863</v>
      </c>
      <c r="AB15">
        <v>-0.976459195400277</v>
      </c>
      <c r="AC15">
        <v>0.254408160127841</v>
      </c>
    </row>
    <row r="16" spans="1:29">
      <c r="A16">
        <v>1.92</v>
      </c>
      <c r="B16">
        <v>4.37535</v>
      </c>
      <c r="E16">
        <v>1.3397</v>
      </c>
      <c r="F16">
        <v>-0.39886</v>
      </c>
      <c r="G16">
        <v>-3.90999</v>
      </c>
      <c r="H16">
        <v>-0.45557</v>
      </c>
      <c r="I16">
        <v>1.84338</v>
      </c>
      <c r="J16">
        <v>-1.36563</v>
      </c>
      <c r="K16">
        <v>-1.05201</v>
      </c>
      <c r="L16">
        <v>-2.15373</v>
      </c>
      <c r="M16">
        <v>-1.05357</v>
      </c>
      <c r="N16">
        <v>-0.15968</v>
      </c>
      <c r="P16">
        <v>1.97809026457779</v>
      </c>
      <c r="Q16">
        <v>3.80878774734683</v>
      </c>
      <c r="T16">
        <v>0.851380173041115</v>
      </c>
      <c r="U16">
        <v>-0.0681847672324732</v>
      </c>
      <c r="V16">
        <v>-3.5716588446957</v>
      </c>
      <c r="W16">
        <v>0.0301174340799512</v>
      </c>
      <c r="X16">
        <v>2.07704899142088</v>
      </c>
      <c r="Y16">
        <v>-1.55950865787493</v>
      </c>
      <c r="Z16">
        <v>-1.02032044048379</v>
      </c>
      <c r="AA16">
        <v>-1.86978113960204</v>
      </c>
      <c r="AB16">
        <v>-0.583296081804513</v>
      </c>
      <c r="AC16">
        <v>-0.443964990605091</v>
      </c>
    </row>
    <row r="17" spans="1:25">
      <c r="A17">
        <v>0.23487</v>
      </c>
      <c r="B17">
        <v>3.024</v>
      </c>
      <c r="E17">
        <v>2.03176</v>
      </c>
      <c r="F17">
        <v>0.52451</v>
      </c>
      <c r="G17">
        <v>-4.00571</v>
      </c>
      <c r="H17">
        <v>-0.32543</v>
      </c>
      <c r="I17">
        <v>1.72175</v>
      </c>
      <c r="J17">
        <v>-1.07344</v>
      </c>
      <c r="P17">
        <v>-0.0420919785901625</v>
      </c>
      <c r="Q17">
        <v>2.77299246888423</v>
      </c>
      <c r="T17">
        <v>2.41887753431942</v>
      </c>
      <c r="U17">
        <v>0.177842016418195</v>
      </c>
      <c r="V17">
        <v>-3.35877888519176</v>
      </c>
      <c r="W17">
        <v>-0.533210102856029</v>
      </c>
      <c r="X17">
        <v>2.03486061315177</v>
      </c>
      <c r="Y17">
        <v>-0.410134206244824</v>
      </c>
    </row>
    <row r="18" spans="1:25">
      <c r="A18">
        <v>1.11007</v>
      </c>
      <c r="B18">
        <v>3.89986</v>
      </c>
      <c r="E18">
        <v>0.92268</v>
      </c>
      <c r="F18">
        <v>1.68737</v>
      </c>
      <c r="G18">
        <v>-4.39691</v>
      </c>
      <c r="H18">
        <v>-0.29303</v>
      </c>
      <c r="I18">
        <v>1.1377</v>
      </c>
      <c r="J18">
        <v>-1.60363</v>
      </c>
      <c r="P18">
        <v>1.37065154253198</v>
      </c>
      <c r="Q18">
        <v>3.45602634992657</v>
      </c>
      <c r="T18">
        <v>0.731627880742846</v>
      </c>
      <c r="U18">
        <v>1.08929270598396</v>
      </c>
      <c r="V18">
        <v>-4.6158286730847</v>
      </c>
      <c r="W18">
        <v>0.263161128526147</v>
      </c>
      <c r="X18">
        <v>1.11742771858375</v>
      </c>
      <c r="Y18">
        <v>-1.10534941209204</v>
      </c>
    </row>
    <row r="19" spans="1:25">
      <c r="A19">
        <v>0.77143</v>
      </c>
      <c r="B19">
        <v>3.49571</v>
      </c>
      <c r="E19">
        <v>2.28968</v>
      </c>
      <c r="F19">
        <v>0.43528</v>
      </c>
      <c r="G19">
        <v>-4.42415</v>
      </c>
      <c r="H19">
        <v>-0.37962</v>
      </c>
      <c r="I19">
        <v>1.76892</v>
      </c>
      <c r="J19">
        <v>-0.20794</v>
      </c>
      <c r="P19">
        <v>1.46576719109765</v>
      </c>
      <c r="Q19">
        <v>3.02597350192073</v>
      </c>
      <c r="T19">
        <v>2.76448501496292</v>
      </c>
      <c r="U19">
        <v>-0.114064782692136</v>
      </c>
      <c r="V19">
        <v>-4.78808347029464</v>
      </c>
      <c r="W19">
        <v>0.157989528334199</v>
      </c>
      <c r="X19">
        <v>1.58713908662238</v>
      </c>
      <c r="Y19">
        <v>-0.71895112830465</v>
      </c>
    </row>
    <row r="20" spans="1:25">
      <c r="A20">
        <v>1.09021</v>
      </c>
      <c r="B20">
        <v>3.84767</v>
      </c>
      <c r="E20">
        <v>1.91275</v>
      </c>
      <c r="F20">
        <v>-0.32227</v>
      </c>
      <c r="G20">
        <v>-2.82263</v>
      </c>
      <c r="H20">
        <v>2.5691</v>
      </c>
      <c r="I20">
        <v>0.93959</v>
      </c>
      <c r="J20">
        <v>-0.83798</v>
      </c>
      <c r="P20">
        <v>0.428050153595554</v>
      </c>
      <c r="Q20">
        <v>4.05476524392714</v>
      </c>
      <c r="T20">
        <v>1.3436051668647</v>
      </c>
      <c r="U20">
        <v>-0.491267731997721</v>
      </c>
      <c r="V20">
        <v>-2.50954374610907</v>
      </c>
      <c r="W20">
        <v>2.17950034638777</v>
      </c>
      <c r="X20">
        <v>1.62075910450869</v>
      </c>
      <c r="Y20">
        <v>-0.299187467681963</v>
      </c>
    </row>
    <row r="21" spans="1:25">
      <c r="A21">
        <v>1.04801</v>
      </c>
      <c r="B21">
        <v>3.88502</v>
      </c>
      <c r="E21">
        <v>0.9554</v>
      </c>
      <c r="F21">
        <v>-1.62578</v>
      </c>
      <c r="G21">
        <v>-0.70517</v>
      </c>
      <c r="H21">
        <v>0.65004</v>
      </c>
      <c r="I21">
        <v>0.70145</v>
      </c>
      <c r="J21">
        <v>-0.57623</v>
      </c>
      <c r="P21">
        <v>0.407164965181566</v>
      </c>
      <c r="Q21">
        <v>4.36793456186307</v>
      </c>
      <c r="T21">
        <v>1.32582229465789</v>
      </c>
      <c r="U21">
        <v>-2.26314629516108</v>
      </c>
      <c r="V21">
        <v>-0.898068405828102</v>
      </c>
      <c r="W21">
        <v>1.00360147497969</v>
      </c>
      <c r="X21">
        <v>0.956921385618092</v>
      </c>
      <c r="Y21">
        <v>-0.38367323161291</v>
      </c>
    </row>
    <row r="22" spans="1:25">
      <c r="A22">
        <v>0.51132</v>
      </c>
      <c r="B22">
        <v>3.21465</v>
      </c>
      <c r="E22">
        <v>2.88255</v>
      </c>
      <c r="F22">
        <v>-1.34909</v>
      </c>
      <c r="I22">
        <v>0.93278</v>
      </c>
      <c r="J22">
        <v>-1.78524</v>
      </c>
      <c r="P22">
        <v>0.378907671704335</v>
      </c>
      <c r="Q22">
        <v>3.32000182427521</v>
      </c>
      <c r="T22">
        <v>2.26404726816072</v>
      </c>
      <c r="U22">
        <v>-0.783578485842967</v>
      </c>
      <c r="X22">
        <v>0.261787306390377</v>
      </c>
      <c r="Y22">
        <v>-1.40962982166074</v>
      </c>
    </row>
    <row r="23" spans="1:25">
      <c r="A23">
        <v>-0.00678</v>
      </c>
      <c r="B23">
        <v>2.25393</v>
      </c>
      <c r="E23">
        <v>1.74043</v>
      </c>
      <c r="F23">
        <v>0.05408</v>
      </c>
      <c r="I23">
        <v>2.80942</v>
      </c>
      <c r="J23">
        <v>-0.66135</v>
      </c>
      <c r="P23">
        <v>0.621384768587304</v>
      </c>
      <c r="Q23">
        <v>1.69255567709765</v>
      </c>
      <c r="T23">
        <v>1.24525166774769</v>
      </c>
      <c r="U23">
        <v>-0.377769860626875</v>
      </c>
      <c r="X23">
        <v>3.33927902479452</v>
      </c>
      <c r="Y23">
        <v>-0.880426721247835</v>
      </c>
    </row>
    <row r="24" spans="1:25">
      <c r="A24">
        <v>0.91339</v>
      </c>
      <c r="B24">
        <v>1.06437</v>
      </c>
      <c r="E24">
        <v>0.30503</v>
      </c>
      <c r="F24">
        <v>0.26897</v>
      </c>
      <c r="I24">
        <v>1.17943</v>
      </c>
      <c r="J24">
        <v>-0.65434</v>
      </c>
      <c r="P24">
        <v>0.41612325452336</v>
      </c>
      <c r="Q24">
        <v>0.930505252756464</v>
      </c>
      <c r="T24">
        <v>0.453213103329486</v>
      </c>
      <c r="U24">
        <v>-0.16406539806333</v>
      </c>
      <c r="X24">
        <v>1.2320917914998</v>
      </c>
      <c r="Y24">
        <v>-1.04375631853947</v>
      </c>
    </row>
    <row r="25" spans="1:25">
      <c r="A25">
        <v>1.00116</v>
      </c>
      <c r="B25">
        <v>1.56356</v>
      </c>
      <c r="E25">
        <v>1.65342</v>
      </c>
      <c r="F25">
        <v>-1.01634</v>
      </c>
      <c r="I25">
        <v>2.33501</v>
      </c>
      <c r="J25">
        <v>0.21683</v>
      </c>
      <c r="P25">
        <v>0.648886909330287</v>
      </c>
      <c r="Q25">
        <v>2.08253969124928</v>
      </c>
      <c r="T25">
        <v>1.73726042755327</v>
      </c>
      <c r="U25">
        <v>-0.744598892138048</v>
      </c>
      <c r="X25">
        <v>2.53388784952063</v>
      </c>
      <c r="Y25">
        <v>0.0812844016425211</v>
      </c>
    </row>
    <row r="26" spans="1:25">
      <c r="A26">
        <v>2.02079</v>
      </c>
      <c r="B26">
        <v>1.64656</v>
      </c>
      <c r="E26">
        <v>3.84915</v>
      </c>
      <c r="F26">
        <v>-0.68155</v>
      </c>
      <c r="I26">
        <v>0.22372</v>
      </c>
      <c r="J26">
        <v>1.1287</v>
      </c>
      <c r="P26">
        <v>2.48589203809768</v>
      </c>
      <c r="Q26">
        <v>1.70755274836505</v>
      </c>
      <c r="T26">
        <v>3.45082695002552</v>
      </c>
      <c r="U26">
        <v>-0.739856765132111</v>
      </c>
      <c r="X26">
        <v>-0.418921087654284</v>
      </c>
      <c r="Y26">
        <v>0.806485137795815</v>
      </c>
    </row>
    <row r="27" spans="1:25">
      <c r="A27">
        <v>1.36267</v>
      </c>
      <c r="B27">
        <v>1.87257</v>
      </c>
      <c r="E27">
        <v>1.08421</v>
      </c>
      <c r="F27">
        <v>0.37215</v>
      </c>
      <c r="I27">
        <v>2.2775</v>
      </c>
      <c r="J27">
        <v>-0.77841</v>
      </c>
      <c r="P27">
        <v>0.873192349719353</v>
      </c>
      <c r="Q27">
        <v>1.20930864568391</v>
      </c>
      <c r="T27">
        <v>0.771597536477787</v>
      </c>
      <c r="U27">
        <v>0.549170485348599</v>
      </c>
      <c r="X27">
        <v>1.7956545369608</v>
      </c>
      <c r="Y27">
        <v>-0.34315412507398</v>
      </c>
    </row>
    <row r="28" spans="1:25">
      <c r="A28">
        <v>1.00536</v>
      </c>
      <c r="B28">
        <v>1.54826</v>
      </c>
      <c r="E28">
        <v>1.36602</v>
      </c>
      <c r="F28">
        <v>-1.12522</v>
      </c>
      <c r="I28">
        <v>2.18843</v>
      </c>
      <c r="J28">
        <v>0.14186</v>
      </c>
      <c r="P28">
        <v>1.29893125077163</v>
      </c>
      <c r="Q28">
        <v>1.1911411272447</v>
      </c>
      <c r="T28">
        <v>0.732981990330574</v>
      </c>
      <c r="U28">
        <v>-1.08346222511498</v>
      </c>
      <c r="X28">
        <v>1.730467389892</v>
      </c>
      <c r="Y28">
        <v>0.0525296738092782</v>
      </c>
    </row>
    <row r="29" spans="1:25">
      <c r="A29">
        <v>0.99698</v>
      </c>
      <c r="B29">
        <v>1.29796</v>
      </c>
      <c r="E29">
        <v>4.39389</v>
      </c>
      <c r="F29">
        <v>-1.36365</v>
      </c>
      <c r="I29">
        <v>0.35517</v>
      </c>
      <c r="J29">
        <v>-1.42081</v>
      </c>
      <c r="P29">
        <v>1.69621885923731</v>
      </c>
      <c r="Q29">
        <v>1.95635954553986</v>
      </c>
      <c r="T29">
        <v>4.04077855560943</v>
      </c>
      <c r="U29">
        <v>-0.89601899692081</v>
      </c>
      <c r="X29">
        <v>-0.241376297074271</v>
      </c>
      <c r="Y29">
        <v>-1.53693670404014</v>
      </c>
    </row>
    <row r="30" spans="1:25">
      <c r="A30">
        <v>-0.84251</v>
      </c>
      <c r="B30">
        <v>1.70453</v>
      </c>
      <c r="E30">
        <v>2.4205</v>
      </c>
      <c r="F30">
        <v>-0.64961</v>
      </c>
      <c r="I30">
        <v>1.45056</v>
      </c>
      <c r="J30">
        <v>-0.74884</v>
      </c>
      <c r="P30">
        <v>-1.13347001773575</v>
      </c>
      <c r="Q30">
        <v>1.42497348863307</v>
      </c>
      <c r="T30">
        <v>1.80424483158693</v>
      </c>
      <c r="U30">
        <v>-0.894645155225009</v>
      </c>
      <c r="X30">
        <v>0.982315411761501</v>
      </c>
      <c r="Y30">
        <v>-1.36105381003451</v>
      </c>
    </row>
    <row r="31" spans="1:25">
      <c r="A31">
        <v>-0.32373</v>
      </c>
      <c r="B31">
        <v>2.236</v>
      </c>
      <c r="E31">
        <v>1.04004</v>
      </c>
      <c r="F31">
        <v>-1.56881</v>
      </c>
      <c r="I31">
        <v>1.60879</v>
      </c>
      <c r="J31">
        <v>-0.81013</v>
      </c>
      <c r="P31">
        <v>-0.0782183031038512</v>
      </c>
      <c r="Q31">
        <v>2.08625224889022</v>
      </c>
      <c r="T31">
        <v>1.70132855475728</v>
      </c>
      <c r="U31">
        <v>-1.28447423810967</v>
      </c>
      <c r="X31">
        <v>1.78975981110161</v>
      </c>
      <c r="Y31">
        <v>-0.739203944565589</v>
      </c>
    </row>
    <row r="32" spans="1:25">
      <c r="A32">
        <v>0.48513</v>
      </c>
      <c r="B32">
        <v>1.82325</v>
      </c>
      <c r="E32">
        <v>2.82629</v>
      </c>
      <c r="F32">
        <v>-1.06515</v>
      </c>
      <c r="I32">
        <v>1.81397</v>
      </c>
      <c r="J32">
        <v>-1.10837</v>
      </c>
      <c r="P32">
        <v>0.383524888145323</v>
      </c>
      <c r="Q32">
        <v>1.88831073741121</v>
      </c>
      <c r="T32">
        <v>3.43129642410116</v>
      </c>
      <c r="U32">
        <v>-1.1104760322752</v>
      </c>
      <c r="X32">
        <v>2.35233040321279</v>
      </c>
      <c r="Y32">
        <v>-1.51276778167319</v>
      </c>
    </row>
    <row r="33" spans="1:25">
      <c r="A33">
        <v>0.53668</v>
      </c>
      <c r="B33">
        <v>-0.30358</v>
      </c>
      <c r="E33">
        <v>-0.98888</v>
      </c>
      <c r="F33">
        <v>-1.97922</v>
      </c>
      <c r="I33">
        <v>1.3354</v>
      </c>
      <c r="J33">
        <v>-0.51737</v>
      </c>
      <c r="P33">
        <v>0.144999581289343</v>
      </c>
      <c r="Q33">
        <v>-0.56475041638737</v>
      </c>
      <c r="T33">
        <v>-0.87253966234599</v>
      </c>
      <c r="U33">
        <v>-2.44976316648789</v>
      </c>
      <c r="X33">
        <v>1.69202332277616</v>
      </c>
      <c r="Y33">
        <v>-0.726883057462953</v>
      </c>
    </row>
    <row r="34" spans="5:25">
      <c r="E34">
        <v>0.35969</v>
      </c>
      <c r="F34">
        <v>0.61995</v>
      </c>
      <c r="I34">
        <v>1.65142</v>
      </c>
      <c r="J34">
        <v>-1.07787</v>
      </c>
      <c r="T34">
        <v>-0.246923155912729</v>
      </c>
      <c r="U34">
        <v>0.937224165988019</v>
      </c>
      <c r="X34">
        <v>1.09811167770299</v>
      </c>
      <c r="Y34">
        <v>-1.62775104396064</v>
      </c>
    </row>
    <row r="35" spans="9:25">
      <c r="I35">
        <v>1.02073</v>
      </c>
      <c r="J35">
        <v>-0.03138</v>
      </c>
      <c r="X35">
        <v>1.66794936890516</v>
      </c>
      <c r="Y35">
        <v>0.168494622324616</v>
      </c>
    </row>
    <row r="36" spans="9:25">
      <c r="I36">
        <v>2.56119</v>
      </c>
      <c r="J36">
        <v>-1.59614</v>
      </c>
      <c r="X36">
        <v>1.96211682676956</v>
      </c>
      <c r="Y36">
        <v>-1.03750082752123</v>
      </c>
    </row>
    <row r="37" spans="9:25">
      <c r="I37">
        <v>1.7435</v>
      </c>
      <c r="J37">
        <v>1.68075</v>
      </c>
      <c r="X37">
        <v>1.74572304048957</v>
      </c>
      <c r="Y37">
        <v>1.32764102528451</v>
      </c>
    </row>
    <row r="38" spans="9:25">
      <c r="I38">
        <v>1.41104</v>
      </c>
      <c r="J38">
        <v>-2.61592</v>
      </c>
      <c r="X38">
        <v>1.52252134926116</v>
      </c>
      <c r="Y38">
        <v>-2.11546108371645</v>
      </c>
    </row>
    <row r="39" spans="9:25">
      <c r="I39">
        <v>1.23304</v>
      </c>
      <c r="J39">
        <v>0.37263</v>
      </c>
      <c r="X39">
        <v>1.594808923368</v>
      </c>
      <c r="Y39">
        <v>0.907497812819586</v>
      </c>
    </row>
    <row r="40" spans="9:25">
      <c r="I40">
        <v>3.13778</v>
      </c>
      <c r="J40">
        <v>0.61016</v>
      </c>
      <c r="X40">
        <v>2.99863676265154</v>
      </c>
      <c r="Y40">
        <v>0.53496949856564</v>
      </c>
    </row>
    <row r="41" spans="9:25">
      <c r="I41">
        <v>-0.44786</v>
      </c>
      <c r="J41">
        <v>-1.24013</v>
      </c>
      <c r="X41">
        <v>-0.0325045713799952</v>
      </c>
      <c r="Y41">
        <v>-1.72636387687638</v>
      </c>
    </row>
    <row r="42" spans="9:25">
      <c r="I42">
        <v>-1.19702</v>
      </c>
      <c r="J42">
        <v>-0.98459</v>
      </c>
      <c r="X42">
        <v>-0.982982388727801</v>
      </c>
      <c r="Y42">
        <v>-0.838444137333766</v>
      </c>
    </row>
    <row r="43" spans="9:25">
      <c r="I43">
        <v>-0.22825</v>
      </c>
      <c r="J43">
        <v>-0.90618</v>
      </c>
      <c r="X43">
        <v>-0.16759734125159</v>
      </c>
      <c r="Y43">
        <v>-1.19897617369342</v>
      </c>
    </row>
    <row r="44" spans="9:25">
      <c r="I44">
        <v>0.78865</v>
      </c>
      <c r="J44">
        <v>-1.172</v>
      </c>
      <c r="X44">
        <v>0.218629932107734</v>
      </c>
      <c r="Y44">
        <v>-1.08457539521772</v>
      </c>
    </row>
    <row r="45" spans="9:25">
      <c r="I45">
        <v>0.88719</v>
      </c>
      <c r="J45">
        <v>-0.57773</v>
      </c>
      <c r="X45">
        <v>0.580755270422886</v>
      </c>
      <c r="Y45">
        <v>-0.65556144133638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table S</vt:lpstr>
      <vt:lpstr>Sheet2</vt:lpstr>
      <vt:lpstr>Sheet3</vt:lpstr>
      <vt:lpstr>Sheet4</vt:lpstr>
      <vt:lpstr>Sheet5</vt:lpstr>
      <vt:lpstr>model compare</vt:lpstr>
      <vt:lpstr>-ir 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99942</dc:creator>
  <cp:lastModifiedBy>高能丶磷酸键</cp:lastModifiedBy>
  <dcterms:created xsi:type="dcterms:W3CDTF">2015-06-05T18:19:00Z</dcterms:created>
  <dcterms:modified xsi:type="dcterms:W3CDTF">2023-04-08T16:02:35Z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27257E573CAF4509BE577CCEFD717EA1</vt:lpwstr>
  </property>
  <property fmtid="{D5CDD505-2E9C-101B-9397-08002B2CF9AE}" pid="3" name="KSOProductBuildVer">
    <vt:lpwstr>2052-11.1.0.13703</vt:lpwstr>
  </property>
</Properties>
</file>