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MATLAB_Bar&amp;Hinge\02_Bar&amp;HingeWithContact&amp;CompliantCrease&amp;Thermal&amp;Dynamic\02_Verification\"/>
    </mc:Choice>
  </mc:AlternateContent>
  <xr:revisionPtr revIDLastSave="0" documentId="13_ncr:1_{FA28C5D0-9902-4009-9D50-2C26BBE4BEF2}" xr6:coauthVersionLast="44" xr6:coauthVersionMax="44" xr10:uidLastSave="{00000000-0000-0000-0000-000000000000}"/>
  <bookViews>
    <workbookView xWindow="-38400" yWindow="-3750" windowWidth="23250" windowHeight="12570" activeTab="3" xr2:uid="{00000000-000D-0000-FFFF-FFFF00000000}"/>
  </bookViews>
  <sheets>
    <sheet name="Sheet1" sheetId="1" r:id="rId1"/>
    <sheet name="Sheet2" sheetId="2" r:id="rId2"/>
    <sheet name="Sheet3" sheetId="3" r:id="rId3"/>
    <sheet name="with gravity" sheetId="4" r:id="rId4"/>
  </sheets>
  <definedNames>
    <definedName name="solver_adj" localSheetId="0" hidden="1">Sheet1!$AL$7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Sheet1!$AL$8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0" i="4" l="1"/>
  <c r="N60" i="4"/>
  <c r="I60" i="4"/>
  <c r="H60" i="4"/>
  <c r="C60" i="4"/>
  <c r="B60" i="4"/>
  <c r="O59" i="4"/>
  <c r="N59" i="4"/>
  <c r="I59" i="4"/>
  <c r="H59" i="4"/>
  <c r="C59" i="4"/>
  <c r="B59" i="4"/>
  <c r="O58" i="4"/>
  <c r="N58" i="4"/>
  <c r="I58" i="4"/>
  <c r="H58" i="4"/>
  <c r="C58" i="4"/>
  <c r="B58" i="4"/>
  <c r="O57" i="4"/>
  <c r="N57" i="4"/>
  <c r="I57" i="4"/>
  <c r="H57" i="4"/>
  <c r="C57" i="4"/>
  <c r="B57" i="4"/>
  <c r="O56" i="4"/>
  <c r="N56" i="4"/>
  <c r="I56" i="4"/>
  <c r="H56" i="4"/>
  <c r="C56" i="4"/>
  <c r="B56" i="4"/>
  <c r="O55" i="4"/>
  <c r="N55" i="4"/>
  <c r="I55" i="4"/>
  <c r="H55" i="4"/>
  <c r="C55" i="4"/>
  <c r="B55" i="4"/>
  <c r="O54" i="4"/>
  <c r="N54" i="4"/>
  <c r="I54" i="4"/>
  <c r="H54" i="4"/>
  <c r="C54" i="4"/>
  <c r="B54" i="4"/>
  <c r="O53" i="4"/>
  <c r="N53" i="4"/>
  <c r="I53" i="4"/>
  <c r="H53" i="4"/>
  <c r="C53" i="4"/>
  <c r="B53" i="4"/>
  <c r="O52" i="4"/>
  <c r="N52" i="4"/>
  <c r="I52" i="4"/>
  <c r="H52" i="4"/>
  <c r="C52" i="4"/>
  <c r="B52" i="4"/>
  <c r="O51" i="4"/>
  <c r="N51" i="4"/>
  <c r="I51" i="4"/>
  <c r="H51" i="4"/>
  <c r="C51" i="4"/>
  <c r="B51" i="4"/>
  <c r="O50" i="4"/>
  <c r="N50" i="4"/>
  <c r="I50" i="4"/>
  <c r="H50" i="4"/>
  <c r="C50" i="4"/>
  <c r="B50" i="4"/>
  <c r="O49" i="4"/>
  <c r="N49" i="4"/>
  <c r="I49" i="4"/>
  <c r="H49" i="4"/>
  <c r="C49" i="4"/>
  <c r="B49" i="4"/>
  <c r="O48" i="4"/>
  <c r="N48" i="4"/>
  <c r="I48" i="4"/>
  <c r="H48" i="4"/>
  <c r="C48" i="4"/>
  <c r="B48" i="4"/>
  <c r="O47" i="4"/>
  <c r="N47" i="4"/>
  <c r="I47" i="4"/>
  <c r="H47" i="4"/>
  <c r="C47" i="4"/>
  <c r="B47" i="4"/>
  <c r="O46" i="4"/>
  <c r="N46" i="4"/>
  <c r="I46" i="4"/>
  <c r="H46" i="4"/>
  <c r="C46" i="4"/>
  <c r="B46" i="4"/>
  <c r="O45" i="4"/>
  <c r="N45" i="4"/>
  <c r="I45" i="4"/>
  <c r="H45" i="4"/>
  <c r="C45" i="4"/>
  <c r="B45" i="4"/>
  <c r="O44" i="4"/>
  <c r="N44" i="4"/>
  <c r="I44" i="4"/>
  <c r="H44" i="4"/>
  <c r="C44" i="4"/>
  <c r="B44" i="4"/>
  <c r="O43" i="4"/>
  <c r="N43" i="4"/>
  <c r="I43" i="4"/>
  <c r="H43" i="4"/>
  <c r="C43" i="4"/>
  <c r="B43" i="4"/>
  <c r="O42" i="4"/>
  <c r="N42" i="4"/>
  <c r="I42" i="4"/>
  <c r="H42" i="4"/>
  <c r="C42" i="4"/>
  <c r="B42" i="4"/>
  <c r="O41" i="4"/>
  <c r="N41" i="4"/>
  <c r="I41" i="4"/>
  <c r="H41" i="4"/>
  <c r="C41" i="4"/>
  <c r="B41" i="4"/>
  <c r="O40" i="4"/>
  <c r="N40" i="4"/>
  <c r="I40" i="4"/>
  <c r="H40" i="4"/>
  <c r="C40" i="4"/>
  <c r="B40" i="4"/>
  <c r="O39" i="4"/>
  <c r="N39" i="4"/>
  <c r="I39" i="4"/>
  <c r="H39" i="4"/>
  <c r="C39" i="4"/>
  <c r="B39" i="4"/>
  <c r="O38" i="4"/>
  <c r="N38" i="4"/>
  <c r="I38" i="4"/>
  <c r="H38" i="4"/>
  <c r="C38" i="4"/>
  <c r="B38" i="4"/>
  <c r="O37" i="4"/>
  <c r="N37" i="4"/>
  <c r="I37" i="4"/>
  <c r="H37" i="4"/>
  <c r="C37" i="4"/>
  <c r="B37" i="4"/>
  <c r="O36" i="4"/>
  <c r="N36" i="4"/>
  <c r="I36" i="4"/>
  <c r="H36" i="4"/>
  <c r="C36" i="4"/>
  <c r="B36" i="4"/>
  <c r="O35" i="4"/>
  <c r="N35" i="4"/>
  <c r="I35" i="4"/>
  <c r="H35" i="4"/>
  <c r="C35" i="4"/>
  <c r="B35" i="4"/>
  <c r="O34" i="4"/>
  <c r="N34" i="4"/>
  <c r="I34" i="4"/>
  <c r="H34" i="4"/>
  <c r="C34" i="4"/>
  <c r="B34" i="4"/>
  <c r="O33" i="4"/>
  <c r="N33" i="4"/>
  <c r="I33" i="4"/>
  <c r="H33" i="4"/>
  <c r="C33" i="4"/>
  <c r="B33" i="4"/>
  <c r="O32" i="4"/>
  <c r="N32" i="4"/>
  <c r="I32" i="4"/>
  <c r="H32" i="4"/>
  <c r="C32" i="4"/>
  <c r="B32" i="4"/>
  <c r="O31" i="4"/>
  <c r="N31" i="4"/>
  <c r="I31" i="4"/>
  <c r="H31" i="4"/>
  <c r="C31" i="4"/>
  <c r="B31" i="4"/>
  <c r="Q10" i="4"/>
  <c r="O10" i="4"/>
  <c r="K10" i="4"/>
  <c r="I10" i="4"/>
  <c r="Q9" i="4"/>
  <c r="O9" i="4"/>
  <c r="K9" i="4"/>
  <c r="I9" i="4"/>
  <c r="E9" i="4"/>
  <c r="C9" i="4"/>
  <c r="Q8" i="4"/>
  <c r="O8" i="4"/>
  <c r="K8" i="4"/>
  <c r="I8" i="4"/>
  <c r="E8" i="4"/>
  <c r="C8" i="4"/>
  <c r="Q7" i="4"/>
  <c r="O7" i="4"/>
  <c r="K7" i="4"/>
  <c r="I7" i="4"/>
  <c r="E7" i="4"/>
  <c r="C7" i="4"/>
  <c r="Q6" i="4"/>
  <c r="O6" i="4"/>
  <c r="K6" i="4"/>
  <c r="I6" i="4"/>
  <c r="E6" i="4"/>
  <c r="C6" i="4"/>
  <c r="Q5" i="4"/>
  <c r="O5" i="4"/>
  <c r="K5" i="4"/>
  <c r="I5" i="4"/>
  <c r="E5" i="4"/>
  <c r="C5" i="4"/>
  <c r="Q4" i="4"/>
  <c r="O4" i="4"/>
  <c r="K4" i="4"/>
  <c r="I4" i="4"/>
  <c r="E4" i="4"/>
  <c r="C4" i="4"/>
  <c r="Q3" i="4"/>
  <c r="O3" i="4"/>
  <c r="K3" i="4"/>
  <c r="I3" i="4"/>
  <c r="E3" i="4"/>
  <c r="C3" i="4"/>
  <c r="O60" i="3" l="1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Q10" i="3"/>
  <c r="O10" i="3"/>
  <c r="O37" i="3"/>
  <c r="N37" i="3"/>
  <c r="Q9" i="3"/>
  <c r="O9" i="3"/>
  <c r="O36" i="3"/>
  <c r="N36" i="3"/>
  <c r="Q8" i="3"/>
  <c r="O8" i="3"/>
  <c r="O35" i="3"/>
  <c r="N35" i="3"/>
  <c r="Q7" i="3"/>
  <c r="O7" i="3"/>
  <c r="O34" i="3"/>
  <c r="N34" i="3"/>
  <c r="Q6" i="3"/>
  <c r="O6" i="3"/>
  <c r="O33" i="3"/>
  <c r="N33" i="3"/>
  <c r="Q5" i="3"/>
  <c r="O5" i="3"/>
  <c r="O32" i="3"/>
  <c r="N32" i="3"/>
  <c r="Q4" i="3"/>
  <c r="O4" i="3"/>
  <c r="O31" i="3"/>
  <c r="N31" i="3"/>
  <c r="Q3" i="3"/>
  <c r="O3" i="3"/>
  <c r="I60" i="3"/>
  <c r="H60" i="3"/>
  <c r="C60" i="3"/>
  <c r="B60" i="3"/>
  <c r="I59" i="3"/>
  <c r="H59" i="3"/>
  <c r="C59" i="3"/>
  <c r="B59" i="3"/>
  <c r="I58" i="3"/>
  <c r="H58" i="3"/>
  <c r="C58" i="3"/>
  <c r="B58" i="3"/>
  <c r="I57" i="3"/>
  <c r="H57" i="3"/>
  <c r="C57" i="3"/>
  <c r="B57" i="3"/>
  <c r="I56" i="3"/>
  <c r="H56" i="3"/>
  <c r="C56" i="3"/>
  <c r="B56" i="3"/>
  <c r="I55" i="3"/>
  <c r="H55" i="3"/>
  <c r="C55" i="3"/>
  <c r="B55" i="3"/>
  <c r="I54" i="3"/>
  <c r="H54" i="3"/>
  <c r="C54" i="3"/>
  <c r="B54" i="3"/>
  <c r="I53" i="3"/>
  <c r="H53" i="3"/>
  <c r="C53" i="3"/>
  <c r="B53" i="3"/>
  <c r="I52" i="3"/>
  <c r="H52" i="3"/>
  <c r="C52" i="3"/>
  <c r="B52" i="3"/>
  <c r="I51" i="3"/>
  <c r="H51" i="3"/>
  <c r="C51" i="3"/>
  <c r="B51" i="3"/>
  <c r="I50" i="3"/>
  <c r="H50" i="3"/>
  <c r="C50" i="3"/>
  <c r="B50" i="3"/>
  <c r="I49" i="3"/>
  <c r="H49" i="3"/>
  <c r="C49" i="3"/>
  <c r="B49" i="3"/>
  <c r="I48" i="3"/>
  <c r="H48" i="3"/>
  <c r="C48" i="3"/>
  <c r="B48" i="3"/>
  <c r="I47" i="3"/>
  <c r="H47" i="3"/>
  <c r="C47" i="3"/>
  <c r="B47" i="3"/>
  <c r="I46" i="3"/>
  <c r="H46" i="3"/>
  <c r="C46" i="3"/>
  <c r="B46" i="3"/>
  <c r="I45" i="3"/>
  <c r="H45" i="3"/>
  <c r="C45" i="3"/>
  <c r="B45" i="3"/>
  <c r="I44" i="3"/>
  <c r="H44" i="3"/>
  <c r="C44" i="3"/>
  <c r="B44" i="3"/>
  <c r="I43" i="3"/>
  <c r="H43" i="3"/>
  <c r="C43" i="3"/>
  <c r="B43" i="3"/>
  <c r="I42" i="3"/>
  <c r="H42" i="3"/>
  <c r="C42" i="3"/>
  <c r="B42" i="3"/>
  <c r="I41" i="3"/>
  <c r="H41" i="3"/>
  <c r="C41" i="3"/>
  <c r="B41" i="3"/>
  <c r="I40" i="3"/>
  <c r="H40" i="3"/>
  <c r="C40" i="3"/>
  <c r="B40" i="3"/>
  <c r="I39" i="3"/>
  <c r="H39" i="3"/>
  <c r="C39" i="3"/>
  <c r="B39" i="3"/>
  <c r="I38" i="3"/>
  <c r="H38" i="3"/>
  <c r="C38" i="3"/>
  <c r="B38" i="3"/>
  <c r="I37" i="3"/>
  <c r="H37" i="3"/>
  <c r="C37" i="3"/>
  <c r="B37" i="3"/>
  <c r="I36" i="3"/>
  <c r="H36" i="3"/>
  <c r="C36" i="3"/>
  <c r="B36" i="3"/>
  <c r="I35" i="3"/>
  <c r="H35" i="3"/>
  <c r="C35" i="3"/>
  <c r="B35" i="3"/>
  <c r="I34" i="3"/>
  <c r="H34" i="3"/>
  <c r="C34" i="3"/>
  <c r="B34" i="3"/>
  <c r="I33" i="3"/>
  <c r="H33" i="3"/>
  <c r="C33" i="3"/>
  <c r="B33" i="3"/>
  <c r="I32" i="3"/>
  <c r="H32" i="3"/>
  <c r="C32" i="3"/>
  <c r="B32" i="3"/>
  <c r="I31" i="3"/>
  <c r="H31" i="3"/>
  <c r="C31" i="3"/>
  <c r="B31" i="3"/>
  <c r="K10" i="3"/>
  <c r="I10" i="3"/>
  <c r="K9" i="3"/>
  <c r="I9" i="3"/>
  <c r="E9" i="3"/>
  <c r="C9" i="3"/>
  <c r="K8" i="3"/>
  <c r="I8" i="3"/>
  <c r="E8" i="3"/>
  <c r="C8" i="3"/>
  <c r="K7" i="3"/>
  <c r="I7" i="3"/>
  <c r="E7" i="3"/>
  <c r="C7" i="3"/>
  <c r="K6" i="3"/>
  <c r="I6" i="3"/>
  <c r="E6" i="3"/>
  <c r="C6" i="3"/>
  <c r="K5" i="3"/>
  <c r="I5" i="3"/>
  <c r="E5" i="3"/>
  <c r="C5" i="3"/>
  <c r="K4" i="3"/>
  <c r="I4" i="3"/>
  <c r="E4" i="3"/>
  <c r="C4" i="3"/>
  <c r="K3" i="3"/>
  <c r="I3" i="3"/>
  <c r="E3" i="3"/>
  <c r="C3" i="3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F57" i="2"/>
  <c r="F58" i="2"/>
  <c r="F59" i="2"/>
  <c r="F60" i="2"/>
  <c r="F61" i="2"/>
  <c r="F62" i="2"/>
  <c r="F56" i="2"/>
  <c r="F55" i="2"/>
  <c r="D56" i="2"/>
  <c r="D57" i="2"/>
  <c r="D58" i="2"/>
  <c r="D59" i="2"/>
  <c r="D60" i="2"/>
  <c r="D61" i="2"/>
  <c r="D62" i="2"/>
  <c r="D55" i="2"/>
  <c r="AF48" i="2" l="1"/>
  <c r="AE48" i="2"/>
  <c r="AF47" i="2"/>
  <c r="AE47" i="2"/>
  <c r="AF46" i="2"/>
  <c r="AE46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X8" i="2"/>
  <c r="X9" i="2"/>
  <c r="X10" i="2"/>
  <c r="X11" i="2"/>
  <c r="X12" i="2"/>
  <c r="X13" i="2"/>
  <c r="X7" i="2"/>
  <c r="X6" i="2"/>
  <c r="V7" i="2"/>
  <c r="V8" i="2"/>
  <c r="V9" i="2"/>
  <c r="V10" i="2"/>
  <c r="V11" i="2"/>
  <c r="V12" i="2"/>
  <c r="V13" i="2"/>
  <c r="V6" i="2"/>
  <c r="O20" i="2" l="1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19" i="2"/>
  <c r="E8" i="2" l="1"/>
  <c r="E9" i="2"/>
  <c r="E10" i="2"/>
  <c r="E11" i="2"/>
  <c r="E12" i="2"/>
  <c r="E7" i="2"/>
  <c r="E6" i="2"/>
  <c r="C7" i="2"/>
  <c r="C8" i="2"/>
  <c r="C9" i="2"/>
  <c r="C10" i="2"/>
  <c r="C11" i="2"/>
  <c r="C12" i="2"/>
  <c r="C6" i="2"/>
  <c r="AL5" i="1" l="1"/>
  <c r="AL3" i="1"/>
  <c r="AL4" i="1"/>
  <c r="AI6" i="1"/>
  <c r="AL11" i="1" s="1"/>
  <c r="AI7" i="1"/>
  <c r="AI3" i="1"/>
  <c r="AI5" i="1" l="1"/>
  <c r="AI16" i="1"/>
  <c r="AI20" i="1"/>
  <c r="AI21" i="1" s="1"/>
  <c r="AI19" i="1"/>
  <c r="AI24" i="1" s="1"/>
  <c r="AL17" i="1" s="1"/>
  <c r="AI18" i="1"/>
  <c r="AL18" i="1" s="1"/>
  <c r="AL16" i="1" s="1"/>
  <c r="AI17" i="1"/>
  <c r="AI8" i="1"/>
  <c r="AL24" i="1" l="1"/>
  <c r="AI22" i="1"/>
  <c r="AL21" i="1"/>
  <c r="AL25" i="1"/>
  <c r="AE35" i="1" l="1"/>
  <c r="AE33" i="1"/>
  <c r="AE37" i="1"/>
  <c r="AE36" i="1"/>
  <c r="AE34" i="1"/>
  <c r="AE32" i="1"/>
  <c r="AE31" i="1"/>
  <c r="AE30" i="1"/>
  <c r="AE29" i="1"/>
  <c r="AE28" i="1"/>
  <c r="AE4" i="1"/>
  <c r="AE5" i="1"/>
  <c r="AE6" i="1"/>
  <c r="AE7" i="1"/>
  <c r="AE8" i="1"/>
  <c r="AE9" i="1"/>
  <c r="AE10" i="1"/>
  <c r="AE3" i="1"/>
  <c r="AI11" i="1"/>
  <c r="AI4" i="1"/>
  <c r="AI9" i="1" l="1"/>
  <c r="AL8" i="1"/>
  <c r="AL12" i="1"/>
</calcChain>
</file>

<file path=xl/sharedStrings.xml><?xml version="1.0" encoding="utf-8"?>
<sst xmlns="http://schemas.openxmlformats.org/spreadsheetml/2006/main" count="208" uniqueCount="64">
  <si>
    <t>Testing Results for Single Fold Strucures</t>
    <phoneticPr fontId="1" type="noConversion"/>
  </si>
  <si>
    <t>V</t>
    <phoneticPr fontId="1" type="noConversion"/>
  </si>
  <si>
    <t>mA</t>
    <phoneticPr fontId="1" type="noConversion"/>
  </si>
  <si>
    <t>Angle</t>
    <phoneticPr fontId="1" type="noConversion"/>
  </si>
  <si>
    <t xml:space="preserve"> </t>
  </si>
  <si>
    <t>V</t>
  </si>
  <si>
    <t>mA</t>
  </si>
  <si>
    <t>Angle</t>
  </si>
  <si>
    <t>200 um</t>
  </si>
  <si>
    <t>300 um</t>
  </si>
  <si>
    <t>400 um</t>
  </si>
  <si>
    <t>1°C</t>
  </si>
  <si>
    <t>38°C</t>
  </si>
  <si>
    <t>32°C</t>
  </si>
  <si>
    <t>23°C</t>
  </si>
  <si>
    <r>
      <t>23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3"/>
        <charset val="134"/>
        <scheme val="minor"/>
      </rPr>
      <t>C</t>
    </r>
  </si>
  <si>
    <t>49°C</t>
  </si>
  <si>
    <t>Dynamic Testing</t>
  </si>
  <si>
    <t>Frequency</t>
  </si>
  <si>
    <t>Min Fold</t>
  </si>
  <si>
    <t>Max Fold</t>
  </si>
  <si>
    <t>Estimation of natural period</t>
  </si>
  <si>
    <t>w</t>
  </si>
  <si>
    <t>kspr</t>
  </si>
  <si>
    <t>I panel</t>
  </si>
  <si>
    <t>gamma</t>
  </si>
  <si>
    <t>t panel</t>
  </si>
  <si>
    <t>L</t>
  </si>
  <si>
    <t>omega (rad/sec)</t>
  </si>
  <si>
    <t>f (Hz)</t>
  </si>
  <si>
    <t>Range</t>
  </si>
  <si>
    <t>300 um beam</t>
  </si>
  <si>
    <t>200 um beam</t>
  </si>
  <si>
    <t>E su8</t>
  </si>
  <si>
    <t>E gold</t>
  </si>
  <si>
    <t>t su8</t>
  </si>
  <si>
    <t>t gold</t>
  </si>
  <si>
    <t>EI composte</t>
  </si>
  <si>
    <t>m</t>
  </si>
  <si>
    <t>n</t>
  </si>
  <si>
    <t>c</t>
  </si>
  <si>
    <t>fc</t>
  </si>
  <si>
    <t>frequency</t>
  </si>
  <si>
    <t>Fold</t>
  </si>
  <si>
    <t>frequency (B&amp;H)</t>
  </si>
  <si>
    <t>Measured</t>
  </si>
  <si>
    <t>mW</t>
  </si>
  <si>
    <t>Model</t>
  </si>
  <si>
    <t xml:space="preserve">200 um beam </t>
  </si>
  <si>
    <t>RT 23°C</t>
  </si>
  <si>
    <t>100 um thick RT</t>
  </si>
  <si>
    <t>200 um thick RT</t>
  </si>
  <si>
    <t>50 um thick RT</t>
  </si>
  <si>
    <t>70 um thick RT</t>
  </si>
  <si>
    <t>Angle Real</t>
  </si>
  <si>
    <t>changing thickness</t>
  </si>
  <si>
    <t>Angle real</t>
  </si>
  <si>
    <t xml:space="preserve">200 um </t>
  </si>
  <si>
    <t>200um model</t>
  </si>
  <si>
    <t>200um experiment</t>
  </si>
  <si>
    <t>300um experiment</t>
  </si>
  <si>
    <t>400um experiment</t>
  </si>
  <si>
    <t>400um model</t>
  </si>
  <si>
    <t>300um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</si>
</sst>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3" fillId="7" borderId="0" xfId="0" applyFont="1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7640572365239"/>
          <c:y val="4.2242703533026116E-2"/>
          <c:w val="0.78355600788937241"/>
          <c:h val="0.787237683999177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200 um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3.7</c:v>
                </c:pt>
                <c:pt idx="2">
                  <c:v>4.5</c:v>
                </c:pt>
                <c:pt idx="3">
                  <c:v>5.3</c:v>
                </c:pt>
                <c:pt idx="4">
                  <c:v>5.7</c:v>
                </c:pt>
                <c:pt idx="5">
                  <c:v>6.2</c:v>
                </c:pt>
                <c:pt idx="6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1-4366-8A70-A8C32F4A201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300 um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2.6</c:v>
                </c:pt>
                <c:pt idx="7">
                  <c:v>2.8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</c:v>
                </c:pt>
                <c:pt idx="1">
                  <c:v>3.8</c:v>
                </c:pt>
                <c:pt idx="2">
                  <c:v>4.5</c:v>
                </c:pt>
                <c:pt idx="3">
                  <c:v>4.8</c:v>
                </c:pt>
                <c:pt idx="4">
                  <c:v>5.2</c:v>
                </c:pt>
                <c:pt idx="5">
                  <c:v>5.6</c:v>
                </c:pt>
                <c:pt idx="6">
                  <c:v>5.9</c:v>
                </c:pt>
                <c:pt idx="7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1-4366-8A70-A8C32F4A201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400 um</c:v>
                </c:pt>
              </c:strCache>
            </c:strRef>
          </c:tx>
          <c:xVal>
            <c:numRef>
              <c:f>Sheet1!$G$4:$G$11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0</c:v>
                </c:pt>
                <c:pt idx="1">
                  <c:v>3.7</c:v>
                </c:pt>
                <c:pt idx="2">
                  <c:v>4</c:v>
                </c:pt>
                <c:pt idx="3">
                  <c:v>4.3</c:v>
                </c:pt>
                <c:pt idx="4">
                  <c:v>4.5999999999999996</c:v>
                </c:pt>
                <c:pt idx="5">
                  <c:v>4.9000000000000004</c:v>
                </c:pt>
                <c:pt idx="6">
                  <c:v>5.0999999999999996</c:v>
                </c:pt>
                <c:pt idx="7">
                  <c:v>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1-4366-8A70-A8C32F4A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877660535348057"/>
          <c:y val="0.55094026585674238"/>
          <c:w val="0.39037432022409441"/>
          <c:h val="0.235779527559055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>
          <a:alpha val="99000"/>
        </a:schemeClr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Sheet2!$X$5</c:f>
              <c:strCache>
                <c:ptCount val="1"/>
                <c:pt idx="0">
                  <c:v>Angle real</c:v>
                </c:pt>
              </c:strCache>
            </c:strRef>
          </c:tx>
          <c:marker>
            <c:symbol val="none"/>
          </c:marker>
          <c:xVal>
            <c:numRef>
              <c:f>Sheet2!$V$6:$V$13</c:f>
              <c:numCache>
                <c:formatCode>General</c:formatCode>
                <c:ptCount val="8"/>
                <c:pt idx="0">
                  <c:v>0</c:v>
                </c:pt>
                <c:pt idx="1">
                  <c:v>5.6999999999999993</c:v>
                </c:pt>
                <c:pt idx="2">
                  <c:v>8.1</c:v>
                </c:pt>
                <c:pt idx="3">
                  <c:v>9.6</c:v>
                </c:pt>
                <c:pt idx="4">
                  <c:v>11.440000000000001</c:v>
                </c:pt>
                <c:pt idx="5">
                  <c:v>13.44</c:v>
                </c:pt>
                <c:pt idx="6">
                  <c:v>15.340000000000002</c:v>
                </c:pt>
                <c:pt idx="7">
                  <c:v>17.36</c:v>
                </c:pt>
              </c:numCache>
            </c:numRef>
          </c:xVal>
          <c:yVal>
            <c:numRef>
              <c:f>Sheet2!$X$6:$X$13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34</c:v>
                </c:pt>
                <c:pt idx="4">
                  <c:v>48</c:v>
                </c:pt>
                <c:pt idx="5">
                  <c:v>64</c:v>
                </c:pt>
                <c:pt idx="6">
                  <c:v>85</c:v>
                </c:pt>
                <c:pt idx="7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F-4A6F-BDA2-CFD413E7748B}"/>
            </c:ext>
          </c:extLst>
        </c:ser>
        <c:ser>
          <c:idx val="0"/>
          <c:order val="1"/>
          <c:tx>
            <c:strRef>
              <c:f>Sheet2!$AF$18</c:f>
              <c:strCache>
                <c:ptCount val="1"/>
                <c:pt idx="0">
                  <c:v>changing thickness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Sheet2!$AE$19:$AE$48</c:f>
              <c:numCache>
                <c:formatCode>General</c:formatCode>
                <c:ptCount val="3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10.200000000000001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13.799999999999999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</c:numCache>
            </c:numRef>
          </c:xVal>
          <c:yVal>
            <c:numRef>
              <c:f>Sheet2!$AF$19:$AF$48</c:f>
              <c:numCache>
                <c:formatCode>General</c:formatCode>
                <c:ptCount val="30"/>
                <c:pt idx="0">
                  <c:v>1.2821505956608925</c:v>
                </c:pt>
                <c:pt idx="1">
                  <c:v>2.6173469737385431</c:v>
                </c:pt>
                <c:pt idx="2">
                  <c:v>4.0056038849853737</c:v>
                </c:pt>
                <c:pt idx="3">
                  <c:v>5.4471543758654208</c:v>
                </c:pt>
                <c:pt idx="4">
                  <c:v>6.9423170793618683</c:v>
                </c:pt>
                <c:pt idx="5">
                  <c:v>8.4914324143779059</c:v>
                </c:pt>
                <c:pt idx="6">
                  <c:v>10.094829331424886</c:v>
                </c:pt>
                <c:pt idx="7">
                  <c:v>11.752804438476566</c:v>
                </c:pt>
                <c:pt idx="8">
                  <c:v>13.465608956100509</c:v>
                </c:pt>
                <c:pt idx="9">
                  <c:v>15.233440279990132</c:v>
                </c:pt>
                <c:pt idx="10">
                  <c:v>17.05643407286615</c:v>
                </c:pt>
                <c:pt idx="11">
                  <c:v>18.934659351097473</c:v>
                </c:pt>
                <c:pt idx="12">
                  <c:v>20.868114106388319</c:v>
                </c:pt>
                <c:pt idx="13">
                  <c:v>22.856721015296998</c:v>
                </c:pt>
                <c:pt idx="14">
                  <c:v>24.900324078158373</c:v>
                </c:pt>
                <c:pt idx="15">
                  <c:v>26.998686404245415</c:v>
                </c:pt>
                <c:pt idx="16">
                  <c:v>29.151486255019357</c:v>
                </c:pt>
                <c:pt idx="17">
                  <c:v>31.358315216804492</c:v>
                </c:pt>
                <c:pt idx="18">
                  <c:v>33.61867464492277</c:v>
                </c:pt>
                <c:pt idx="19">
                  <c:v>35.931965125538547</c:v>
                </c:pt>
                <c:pt idx="20">
                  <c:v>38.297513237984603</c:v>
                </c:pt>
                <c:pt idx="21">
                  <c:v>40.714545830408596</c:v>
                </c:pt>
                <c:pt idx="22">
                  <c:v>43.182195062253278</c:v>
                </c:pt>
                <c:pt idx="23">
                  <c:v>45.699495959736851</c:v>
                </c:pt>
                <c:pt idx="24">
                  <c:v>48.265390121241388</c:v>
                </c:pt>
                <c:pt idx="25">
                  <c:v>50.878721722189589</c:v>
                </c:pt>
                <c:pt idx="26">
                  <c:v>53.530248315867901</c:v>
                </c:pt>
                <c:pt idx="27">
                  <c:v>56.216895799477356</c:v>
                </c:pt>
                <c:pt idx="28">
                  <c:v>58.943745058426408</c:v>
                </c:pt>
                <c:pt idx="29">
                  <c:v>61.71107578880207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F-4A6F-BDA2-CFD413E7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43280"/>
        <c:axId val="1321872368"/>
      </c:scatterChart>
      <c:valAx>
        <c:axId val="1314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72368"/>
        <c:crosses val="autoZero"/>
        <c:crossBetween val="midCat"/>
      </c:valAx>
      <c:valAx>
        <c:axId val="1321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43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Sheet2!$F$54</c:f>
              <c:strCache>
                <c:ptCount val="1"/>
                <c:pt idx="0">
                  <c:v>Angle real</c:v>
                </c:pt>
              </c:strCache>
            </c:strRef>
          </c:tx>
          <c:marker>
            <c:symbol val="none"/>
          </c:marker>
          <c:xVal>
            <c:numRef>
              <c:f>Sheet2!$D$55:$D$62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8.8000000000000007</c:v>
                </c:pt>
                <c:pt idx="3">
                  <c:v>10.319999999999999</c:v>
                </c:pt>
                <c:pt idx="4">
                  <c:v>11.959999999999999</c:v>
                </c:pt>
                <c:pt idx="5">
                  <c:v>13.72</c:v>
                </c:pt>
                <c:pt idx="6">
                  <c:v>15.299999999999999</c:v>
                </c:pt>
                <c:pt idx="7">
                  <c:v>16.96</c:v>
                </c:pt>
              </c:numCache>
            </c:numRef>
          </c:xVal>
          <c:yVal>
            <c:numRef>
              <c:f>Sheet2!$F$55:$F$62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33</c:v>
                </c:pt>
                <c:pt idx="4">
                  <c:v>45</c:v>
                </c:pt>
                <c:pt idx="5">
                  <c:v>62</c:v>
                </c:pt>
                <c:pt idx="6">
                  <c:v>80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B-46DE-83DF-2C3BFBE20AE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Sheet2!$M$55:$M$84</c:f>
              <c:numCache>
                <c:formatCode>General</c:formatCode>
                <c:ptCount val="3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10.200000000000001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13.799999999999999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</c:numCache>
            </c:numRef>
          </c:xVal>
          <c:yVal>
            <c:numRef>
              <c:f>Sheet2!$N$55:$N$84</c:f>
              <c:numCache>
                <c:formatCode>General</c:formatCode>
                <c:ptCount val="30"/>
                <c:pt idx="0">
                  <c:v>1.3678275092955339</c:v>
                </c:pt>
                <c:pt idx="1">
                  <c:v>2.8173707956045582</c:v>
                </c:pt>
                <c:pt idx="2">
                  <c:v>4.3499277776121117</c:v>
                </c:pt>
                <c:pt idx="3">
                  <c:v>5.9670409969327922</c:v>
                </c:pt>
                <c:pt idx="4">
                  <c:v>7.6703095787135647</c:v>
                </c:pt>
                <c:pt idx="5">
                  <c:v>9.4612977444537716</c:v>
                </c:pt>
                <c:pt idx="6">
                  <c:v>11.341483365454017</c:v>
                </c:pt>
                <c:pt idx="7">
                  <c:v>13.312223832424245</c:v>
                </c:pt>
                <c:pt idx="8">
                  <c:v>15.374731309617621</c:v>
                </c:pt>
                <c:pt idx="9">
                  <c:v>17.530051734526019</c:v>
                </c:pt>
                <c:pt idx="10">
                  <c:v>19.779047366210715</c:v>
                </c:pt>
                <c:pt idx="11">
                  <c:v>22.122379219114638</c:v>
                </c:pt>
                <c:pt idx="12">
                  <c:v>24.560491519067373</c:v>
                </c:pt>
                <c:pt idx="13">
                  <c:v>27.093595389083152</c:v>
                </c:pt>
                <c:pt idx="14">
                  <c:v>29.721653950605333</c:v>
                </c:pt>
                <c:pt idx="15">
                  <c:v>32.444367108517923</c:v>
                </c:pt>
                <c:pt idx="16">
                  <c:v>35.261144748855337</c:v>
                </c:pt>
                <c:pt idx="17">
                  <c:v>38.171116734013076</c:v>
                </c:pt>
                <c:pt idx="18">
                  <c:v>41.173118541515485</c:v>
                </c:pt>
                <c:pt idx="19">
                  <c:v>44.265669851762148</c:v>
                </c:pt>
                <c:pt idx="20">
                  <c:v>47.446971053701695</c:v>
                </c:pt>
                <c:pt idx="21">
                  <c:v>50.709353871934752</c:v>
                </c:pt>
                <c:pt idx="22">
                  <c:v>54.037784203156015</c:v>
                </c:pt>
                <c:pt idx="23">
                  <c:v>57.440554131987739</c:v>
                </c:pt>
                <c:pt idx="24">
                  <c:v>60.918146858053589</c:v>
                </c:pt>
                <c:pt idx="25">
                  <c:v>64.468532805761882</c:v>
                </c:pt>
                <c:pt idx="26">
                  <c:v>68.088751072085088</c:v>
                </c:pt>
                <c:pt idx="27">
                  <c:v>71.775394149151708</c:v>
                </c:pt>
                <c:pt idx="28">
                  <c:v>75.524765860741127</c:v>
                </c:pt>
                <c:pt idx="29">
                  <c:v>79.3329431195598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B-46DE-83DF-2C3BFBE2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22992"/>
        <c:axId val="1775280432"/>
      </c:scatterChart>
      <c:valAx>
        <c:axId val="17683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80432"/>
        <c:crosses val="autoZero"/>
        <c:crossBetween val="midCat"/>
      </c:valAx>
      <c:valAx>
        <c:axId val="1775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2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Sheet3!$C$30</c:f>
              <c:strCache>
                <c:ptCount val="1"/>
                <c:pt idx="0">
                  <c:v>changing thickness</c:v>
                </c:pt>
              </c:strCache>
            </c:strRef>
          </c:tx>
          <c:marker>
            <c:symbol val="none"/>
          </c:marker>
          <c:xVal>
            <c:numRef>
              <c:f>Sheet3!$B$31:$B$60</c:f>
              <c:numCache>
                <c:formatCode>General</c:formatCode>
                <c:ptCount val="3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Sheet3!$C$31:$C$60</c:f>
              <c:numCache>
                <c:formatCode>General</c:formatCode>
                <c:ptCount val="30"/>
                <c:pt idx="0">
                  <c:v>1.204165618189279</c:v>
                </c:pt>
                <c:pt idx="1">
                  <c:v>2.4286102205363771</c:v>
                </c:pt>
                <c:pt idx="2">
                  <c:v>3.6729628004797363</c:v>
                </c:pt>
                <c:pt idx="3">
                  <c:v>4.9369429872698767</c:v>
                </c:pt>
                <c:pt idx="4">
                  <c:v>6.2203239442061316</c:v>
                </c:pt>
                <c:pt idx="5">
                  <c:v>7.5229113013520381</c:v>
                </c:pt>
                <c:pt idx="6">
                  <c:v>8.8445304679182453</c:v>
                </c:pt>
                <c:pt idx="7">
                  <c:v>10.185018344411095</c:v>
                </c:pt>
                <c:pt idx="8">
                  <c:v>11.544218371983284</c:v>
                </c:pt>
                <c:pt idx="9">
                  <c:v>12.921976487715227</c:v>
                </c:pt>
                <c:pt idx="10">
                  <c:v>14.318138610115641</c:v>
                </c:pt>
                <c:pt idx="11">
                  <c:v>15.732549193082262</c:v>
                </c:pt>
                <c:pt idx="12">
                  <c:v>17.165049187884392</c:v>
                </c:pt>
                <c:pt idx="13">
                  <c:v>18.615475471565716</c:v>
                </c:pt>
                <c:pt idx="14">
                  <c:v>20.083659627235754</c:v>
                </c:pt>
                <c:pt idx="15">
                  <c:v>21.569427893655682</c:v>
                </c:pt>
                <c:pt idx="16">
                  <c:v>23.072600145757416</c:v>
                </c:pt>
                <c:pt idx="17">
                  <c:v>24.592989720305095</c:v>
                </c:pt>
                <c:pt idx="18">
                  <c:v>26.130403232951323</c:v>
                </c:pt>
                <c:pt idx="19">
                  <c:v>27.684639939777565</c:v>
                </c:pt>
                <c:pt idx="20">
                  <c:v>29.255492115478923</c:v>
                </c:pt>
                <c:pt idx="21">
                  <c:v>30.842744521102073</c:v>
                </c:pt>
                <c:pt idx="22">
                  <c:v>32.446170626613508</c:v>
                </c:pt>
                <c:pt idx="23">
                  <c:v>34.065539838932096</c:v>
                </c:pt>
                <c:pt idx="24">
                  <c:v>35.700617156049681</c:v>
                </c:pt>
                <c:pt idx="25">
                  <c:v>37.351157726049337</c:v>
                </c:pt>
                <c:pt idx="26">
                  <c:v>39.0169089389452</c:v>
                </c:pt>
                <c:pt idx="27">
                  <c:v>40.697610528991078</c:v>
                </c:pt>
                <c:pt idx="28">
                  <c:v>42.39299496898947</c:v>
                </c:pt>
                <c:pt idx="29">
                  <c:v>44.102787460347507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5B-4F45-A2B7-7C6DF0B1DB79}"/>
            </c:ext>
          </c:extLst>
        </c:ser>
        <c:ser>
          <c:idx val="3"/>
          <c:order val="1"/>
          <c:tx>
            <c:strRef>
              <c:f>Sheet3!$E$2</c:f>
              <c:strCache>
                <c:ptCount val="1"/>
                <c:pt idx="0">
                  <c:v>Angle Real</c:v>
                </c:pt>
              </c:strCache>
            </c:strRef>
          </c:tx>
          <c:marker>
            <c:symbol val="none"/>
          </c:marker>
          <c:xVal>
            <c:numRef>
              <c:f>Sheet3!$C$3:$C$9</c:f>
              <c:numCache>
                <c:formatCode>General</c:formatCode>
                <c:ptCount val="7"/>
                <c:pt idx="0">
                  <c:v>0</c:v>
                </c:pt>
                <c:pt idx="1">
                  <c:v>4.4400000000000004</c:v>
                </c:pt>
                <c:pt idx="2">
                  <c:v>6.75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13.640000000000002</c:v>
                </c:pt>
                <c:pt idx="6">
                  <c:v>15.839999999999998</c:v>
                </c:pt>
              </c:numCache>
            </c:numRef>
          </c:xVal>
          <c:yVal>
            <c:numRef>
              <c:f>Sheet3!$E$3:$E$9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34</c:v>
                </c:pt>
                <c:pt idx="5">
                  <c:v>43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5B-4F45-A2B7-7C6DF0B1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43280"/>
        <c:axId val="1321872368"/>
      </c:scatterChart>
      <c:valAx>
        <c:axId val="1314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72368"/>
        <c:crosses val="autoZero"/>
        <c:crossBetween val="midCat"/>
      </c:valAx>
      <c:valAx>
        <c:axId val="1321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43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Sheet3!$K$2</c:f>
              <c:strCache>
                <c:ptCount val="1"/>
                <c:pt idx="0">
                  <c:v>Angle real</c:v>
                </c:pt>
              </c:strCache>
            </c:strRef>
          </c:tx>
          <c:marker>
            <c:symbol val="none"/>
          </c:marker>
          <c:xVal>
            <c:numRef>
              <c:f>Sheet3!$I$3:$I$10</c:f>
              <c:numCache>
                <c:formatCode>General</c:formatCode>
                <c:ptCount val="8"/>
                <c:pt idx="0">
                  <c:v>0</c:v>
                </c:pt>
                <c:pt idx="1">
                  <c:v>5.6999999999999993</c:v>
                </c:pt>
                <c:pt idx="2">
                  <c:v>8.1</c:v>
                </c:pt>
                <c:pt idx="3">
                  <c:v>9.6</c:v>
                </c:pt>
                <c:pt idx="4">
                  <c:v>11.440000000000001</c:v>
                </c:pt>
                <c:pt idx="5">
                  <c:v>13.44</c:v>
                </c:pt>
                <c:pt idx="6">
                  <c:v>15.340000000000002</c:v>
                </c:pt>
                <c:pt idx="7">
                  <c:v>17.36</c:v>
                </c:pt>
              </c:numCache>
            </c:numRef>
          </c:xVal>
          <c:yVal>
            <c:numRef>
              <c:f>Sheet3!$K$3:$K$10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34</c:v>
                </c:pt>
                <c:pt idx="4">
                  <c:v>48</c:v>
                </c:pt>
                <c:pt idx="5">
                  <c:v>64</c:v>
                </c:pt>
                <c:pt idx="6">
                  <c:v>85</c:v>
                </c:pt>
                <c:pt idx="7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78C-81D9-CD4A39C0103B}"/>
            </c:ext>
          </c:extLst>
        </c:ser>
        <c:ser>
          <c:idx val="0"/>
          <c:order val="1"/>
          <c:tx>
            <c:strRef>
              <c:f>Sheet3!$I$30</c:f>
              <c:strCache>
                <c:ptCount val="1"/>
                <c:pt idx="0">
                  <c:v>changing thickness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Sheet3!$H$31:$H$60</c:f>
              <c:numCache>
                <c:formatCode>General</c:formatCode>
                <c:ptCount val="3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10.200000000000001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13.799999999999999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</c:numCache>
            </c:numRef>
          </c:xVal>
          <c:yVal>
            <c:numRef>
              <c:f>Sheet3!$I$31:$I$60</c:f>
              <c:numCache>
                <c:formatCode>General</c:formatCode>
                <c:ptCount val="30"/>
                <c:pt idx="0">
                  <c:v>1.6418672468890187</c:v>
                </c:pt>
                <c:pt idx="1">
                  <c:v>3.3420647274553072</c:v>
                </c:pt>
                <c:pt idx="2">
                  <c:v>5.1000322740097808</c:v>
                </c:pt>
                <c:pt idx="3">
                  <c:v>6.9154552489028482</c:v>
                </c:pt>
                <c:pt idx="4">
                  <c:v>8.7881179054661303</c:v>
                </c:pt>
                <c:pt idx="5">
                  <c:v>10.717831716283584</c:v>
                </c:pt>
                <c:pt idx="6">
                  <c:v>12.704395966160206</c:v>
                </c:pt>
                <c:pt idx="7">
                  <c:v>14.747574910350282</c:v>
                </c:pt>
                <c:pt idx="8">
                  <c:v>16.847082274546246</c:v>
                </c:pt>
                <c:pt idx="9">
                  <c:v>19.002572414853848</c:v>
                </c:pt>
                <c:pt idx="10">
                  <c:v>21.213633099551604</c:v>
                </c:pt>
                <c:pt idx="11">
                  <c:v>23.479780242211412</c:v>
                </c:pt>
                <c:pt idx="12">
                  <c:v>25.800454909333922</c:v>
                </c:pt>
                <c:pt idx="13">
                  <c:v>28.175020477392</c:v>
                </c:pt>
                <c:pt idx="14">
                  <c:v>30.602760793948242</c:v>
                </c:pt>
                <c:pt idx="15">
                  <c:v>33.082873097286452</c:v>
                </c:pt>
                <c:pt idx="16">
                  <c:v>35.614472971364712</c:v>
                </c:pt>
                <c:pt idx="17">
                  <c:v>38.196605754579785</c:v>
                </c:pt>
                <c:pt idx="18">
                  <c:v>40.828229587095166</c:v>
                </c:pt>
                <c:pt idx="19">
                  <c:v>43.508220517155166</c:v>
                </c:pt>
                <c:pt idx="20">
                  <c:v>46.235373411319756</c:v>
                </c:pt>
                <c:pt idx="21">
                  <c:v>49.008403390867187</c:v>
                </c:pt>
                <c:pt idx="22">
                  <c:v>51.813346249069234</c:v>
                </c:pt>
                <c:pt idx="23">
                  <c:v>54.655402189802714</c:v>
                </c:pt>
                <c:pt idx="24">
                  <c:v>57.537025982937735</c:v>
                </c:pt>
                <c:pt idx="25">
                  <c:v>60.457568669624145</c:v>
                </c:pt>
                <c:pt idx="26">
                  <c:v>63.415713340758671</c:v>
                </c:pt>
                <c:pt idx="27">
                  <c:v>66.409965226772258</c:v>
                </c:pt>
                <c:pt idx="28">
                  <c:v>69.438753514696415</c:v>
                </c:pt>
                <c:pt idx="29">
                  <c:v>72.50045442484641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B-478C-81D9-CD4A39C0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43280"/>
        <c:axId val="1321872368"/>
      </c:scatterChart>
      <c:valAx>
        <c:axId val="1314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72368"/>
        <c:crosses val="autoZero"/>
        <c:crossBetween val="midCat"/>
      </c:valAx>
      <c:valAx>
        <c:axId val="1321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43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Sheet3!$Q$2</c:f>
              <c:strCache>
                <c:ptCount val="1"/>
                <c:pt idx="0">
                  <c:v>Angle real</c:v>
                </c:pt>
              </c:strCache>
            </c:strRef>
          </c:tx>
          <c:marker>
            <c:symbol val="none"/>
          </c:marker>
          <c:xVal>
            <c:numRef>
              <c:f>Sheet3!$O$3:$O$10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8.8000000000000007</c:v>
                </c:pt>
                <c:pt idx="3">
                  <c:v>10.319999999999999</c:v>
                </c:pt>
                <c:pt idx="4">
                  <c:v>11.959999999999999</c:v>
                </c:pt>
                <c:pt idx="5">
                  <c:v>13.72</c:v>
                </c:pt>
                <c:pt idx="6">
                  <c:v>15.299999999999999</c:v>
                </c:pt>
                <c:pt idx="7">
                  <c:v>16.96</c:v>
                </c:pt>
              </c:numCache>
            </c:numRef>
          </c:xVal>
          <c:yVal>
            <c:numRef>
              <c:f>Sheet3!$Q$3:$Q$10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33</c:v>
                </c:pt>
                <c:pt idx="4">
                  <c:v>45</c:v>
                </c:pt>
                <c:pt idx="5">
                  <c:v>62</c:v>
                </c:pt>
                <c:pt idx="6">
                  <c:v>80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C-4C00-9842-D4B7FBACCB40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Sheet3!$N$31:$N$61</c:f>
              <c:numCache>
                <c:formatCode>General</c:formatCode>
                <c:ptCount val="31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10.200000000000001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13.799999999999999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</c:numCache>
            </c:numRef>
          </c:xVal>
          <c:yVal>
            <c:numRef>
              <c:f>Sheet3!$O$31:$O$61</c:f>
              <c:numCache>
                <c:formatCode>General</c:formatCode>
                <c:ptCount val="31"/>
                <c:pt idx="0">
                  <c:v>1.7726418276432845</c:v>
                </c:pt>
                <c:pt idx="1">
                  <c:v>3.6377040566585035</c:v>
                </c:pt>
                <c:pt idx="2">
                  <c:v>5.5954713500333879</c:v>
                </c:pt>
                <c:pt idx="3">
                  <c:v>7.6464767929596222</c:v>
                </c:pt>
                <c:pt idx="4">
                  <c:v>9.7912868303231306</c:v>
                </c:pt>
                <c:pt idx="5">
                  <c:v>12.030397721834433</c:v>
                </c:pt>
                <c:pt idx="6">
                  <c:v>14.364176989375302</c:v>
                </c:pt>
                <c:pt idx="7">
                  <c:v>16.792828332387963</c:v>
                </c:pt>
                <c:pt idx="8">
                  <c:v>19.316367649062904</c:v>
                </c:pt>
                <c:pt idx="9">
                  <c:v>21.934604950199091</c:v>
                </c:pt>
                <c:pt idx="10">
                  <c:v>24.647132011722906</c:v>
                </c:pt>
                <c:pt idx="11">
                  <c:v>27.453310680276278</c:v>
                </c:pt>
                <c:pt idx="12">
                  <c:v>30.352264099702015</c:v>
                </c:pt>
                <c:pt idx="13">
                  <c:v>33.342862528699413</c:v>
                </c:pt>
                <c:pt idx="14">
                  <c:v>36.423721471339469</c:v>
                </c:pt>
                <c:pt idx="15">
                  <c:v>39.593218072820541</c:v>
                </c:pt>
                <c:pt idx="16">
                  <c:v>42.849463913681831</c:v>
                </c:pt>
                <c:pt idx="17">
                  <c:v>46.190308236293994</c:v>
                </c:pt>
                <c:pt idx="18">
                  <c:v>49.600306265574794</c:v>
                </c:pt>
                <c:pt idx="19">
                  <c:v>53.077473619533279</c:v>
                </c:pt>
                <c:pt idx="20">
                  <c:v>56.626587888712073</c:v>
                </c:pt>
                <c:pt idx="21">
                  <c:v>60.246591218531307</c:v>
                </c:pt>
                <c:pt idx="22">
                  <c:v>63.934877757179997</c:v>
                </c:pt>
                <c:pt idx="23">
                  <c:v>67.688322920156594</c:v>
                </c:pt>
                <c:pt idx="24">
                  <c:v>71.503541394376967</c:v>
                </c:pt>
                <c:pt idx="25">
                  <c:v>75.376961056818672</c:v>
                </c:pt>
                <c:pt idx="26">
                  <c:v>79.304848422113778</c:v>
                </c:pt>
                <c:pt idx="27">
                  <c:v>83.283329325964516</c:v>
                </c:pt>
                <c:pt idx="28">
                  <c:v>87.30840341794358</c:v>
                </c:pt>
                <c:pt idx="29">
                  <c:v>91.375959746907171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C-4C00-9842-D4B7FBAC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22992"/>
        <c:axId val="1775280432"/>
      </c:scatterChart>
      <c:valAx>
        <c:axId val="17683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80432"/>
        <c:crosses val="autoZero"/>
        <c:crossBetween val="midCat"/>
      </c:valAx>
      <c:valAx>
        <c:axId val="1775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2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0913900230571"/>
          <c:y val="4.6235971585893827E-2"/>
          <c:w val="0.75750693270286207"/>
          <c:h val="0.84361716880299797"/>
        </c:manualLayout>
      </c:layout>
      <c:scatterChart>
        <c:scatterStyle val="lineMarker"/>
        <c:varyColors val="0"/>
        <c:ser>
          <c:idx val="2"/>
          <c:order val="0"/>
          <c:tx>
            <c:strRef>
              <c:f>'with gravity'!$C$30</c:f>
              <c:strCache>
                <c:ptCount val="1"/>
                <c:pt idx="0">
                  <c:v>200um model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'with gravity'!$B$31:$B$60</c:f>
              <c:numCache>
                <c:formatCode>General</c:formatCode>
                <c:ptCount val="3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'with gravity'!$C$31:$C$60</c:f>
              <c:numCache>
                <c:formatCode>General</c:formatCode>
                <c:ptCount val="30"/>
                <c:pt idx="0">
                  <c:v>-5.0148750005665015</c:v>
                </c:pt>
                <c:pt idx="1">
                  <c:v>-5.0060339185987921</c:v>
                </c:pt>
                <c:pt idx="2">
                  <c:v>-4.997104146473184</c:v>
                </c:pt>
                <c:pt idx="3">
                  <c:v>-4.324823921837389</c:v>
                </c:pt>
                <c:pt idx="4">
                  <c:v>-2.8282756220601448</c:v>
                </c:pt>
                <c:pt idx="5">
                  <c:v>-1.220422782085715</c:v>
                </c:pt>
                <c:pt idx="6">
                  <c:v>0.43049573383549872</c:v>
                </c:pt>
                <c:pt idx="7">
                  <c:v>2.1144972491916167</c:v>
                </c:pt>
                <c:pt idx="8">
                  <c:v>3.8316448174324411</c:v>
                </c:pt>
                <c:pt idx="9">
                  <c:v>5.5817348544330221</c:v>
                </c:pt>
                <c:pt idx="10">
                  <c:v>7.3649552372051312</c:v>
                </c:pt>
                <c:pt idx="11">
                  <c:v>9.181525046783376</c:v>
                </c:pt>
                <c:pt idx="12">
                  <c:v>11.031658527239715</c:v>
                </c:pt>
                <c:pt idx="13">
                  <c:v>12.915561321207905</c:v>
                </c:pt>
                <c:pt idx="14">
                  <c:v>14.833431629602188</c:v>
                </c:pt>
                <c:pt idx="15">
                  <c:v>16.785459862805887</c:v>
                </c:pt>
                <c:pt idx="16">
                  <c:v>18.786843622279299</c:v>
                </c:pt>
                <c:pt idx="17">
                  <c:v>20.794553938259153</c:v>
                </c:pt>
                <c:pt idx="18">
                  <c:v>22.848588971854127</c:v>
                </c:pt>
                <c:pt idx="19">
                  <c:v>24.962272649253791</c:v>
                </c:pt>
                <c:pt idx="20">
                  <c:v>27.066765929628453</c:v>
                </c:pt>
                <c:pt idx="21">
                  <c:v>29.224397848362962</c:v>
                </c:pt>
                <c:pt idx="22">
                  <c:v>31.419040604731638</c:v>
                </c:pt>
                <c:pt idx="23">
                  <c:v>33.648729332949735</c:v>
                </c:pt>
                <c:pt idx="24">
                  <c:v>35.913166102833053</c:v>
                </c:pt>
                <c:pt idx="25">
                  <c:v>38.212139557267065</c:v>
                </c:pt>
                <c:pt idx="26">
                  <c:v>40.545374906926753</c:v>
                </c:pt>
                <c:pt idx="27">
                  <c:v>42.912512878219808</c:v>
                </c:pt>
                <c:pt idx="28">
                  <c:v>45.31310084665256</c:v>
                </c:pt>
                <c:pt idx="29">
                  <c:v>47.746585035815094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4-48C4-89EE-6FFEBE596B76}"/>
            </c:ext>
          </c:extLst>
        </c:ser>
        <c:ser>
          <c:idx val="3"/>
          <c:order val="1"/>
          <c:tx>
            <c:strRef>
              <c:f>'with gravity'!$D$2</c:f>
              <c:strCache>
                <c:ptCount val="1"/>
                <c:pt idx="0">
                  <c:v>200um experiment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'with gravity'!$C$3:$C$9</c:f>
              <c:numCache>
                <c:formatCode>General</c:formatCode>
                <c:ptCount val="7"/>
                <c:pt idx="0">
                  <c:v>0</c:v>
                </c:pt>
                <c:pt idx="1">
                  <c:v>4.4400000000000004</c:v>
                </c:pt>
                <c:pt idx="2">
                  <c:v>6.75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13.640000000000002</c:v>
                </c:pt>
                <c:pt idx="6">
                  <c:v>15.839999999999998</c:v>
                </c:pt>
              </c:numCache>
            </c:numRef>
          </c:xVal>
          <c:yVal>
            <c:numRef>
              <c:f>'with gravity'!$D$3:$D$9</c:f>
              <c:numCache>
                <c:formatCode>General</c:formatCod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20</c:v>
                </c:pt>
                <c:pt idx="4">
                  <c:v>29</c:v>
                </c:pt>
                <c:pt idx="5">
                  <c:v>38</c:v>
                </c:pt>
                <c:pt idx="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4-48C4-89EE-6FFEBE59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43280"/>
        <c:axId val="1321872368"/>
      </c:scatterChart>
      <c:valAx>
        <c:axId val="1314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1872368"/>
        <c:crosses val="autoZero"/>
        <c:crossBetween val="midCat"/>
      </c:valAx>
      <c:valAx>
        <c:axId val="1321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1404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839111498930954"/>
          <c:y val="8.773085302885332E-2"/>
          <c:w val="0.46680349996496739"/>
          <c:h val="0.150240642520903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0889098623496"/>
          <c:y val="4.6289117120412671E-2"/>
          <c:w val="0.75112617277768867"/>
          <c:h val="0.84343741592080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'with gravity'!$J$2</c:f>
              <c:strCache>
                <c:ptCount val="1"/>
                <c:pt idx="0">
                  <c:v>300um experiment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'with gravity'!$I$3:$I$10</c:f>
              <c:numCache>
                <c:formatCode>General</c:formatCode>
                <c:ptCount val="8"/>
                <c:pt idx="0">
                  <c:v>0</c:v>
                </c:pt>
                <c:pt idx="1">
                  <c:v>5.6999999999999993</c:v>
                </c:pt>
                <c:pt idx="2">
                  <c:v>8.1</c:v>
                </c:pt>
                <c:pt idx="3">
                  <c:v>9.6</c:v>
                </c:pt>
                <c:pt idx="4">
                  <c:v>11.440000000000001</c:v>
                </c:pt>
                <c:pt idx="5">
                  <c:v>13.44</c:v>
                </c:pt>
                <c:pt idx="6">
                  <c:v>15.340000000000002</c:v>
                </c:pt>
                <c:pt idx="7">
                  <c:v>17.36</c:v>
                </c:pt>
              </c:numCache>
            </c:numRef>
          </c:xVal>
          <c:yVal>
            <c:numRef>
              <c:f>'with gravity'!$J$3:$J$10</c:f>
              <c:numCache>
                <c:formatCode>General</c:formatCode>
                <c:ptCount val="8"/>
                <c:pt idx="0">
                  <c:v>-5</c:v>
                </c:pt>
                <c:pt idx="1">
                  <c:v>8</c:v>
                </c:pt>
                <c:pt idx="2">
                  <c:v>19</c:v>
                </c:pt>
                <c:pt idx="3">
                  <c:v>29</c:v>
                </c:pt>
                <c:pt idx="4">
                  <c:v>43</c:v>
                </c:pt>
                <c:pt idx="5">
                  <c:v>59</c:v>
                </c:pt>
                <c:pt idx="6">
                  <c:v>80</c:v>
                </c:pt>
                <c:pt idx="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D-4D02-BBD0-8F5FE0A69A92}"/>
            </c:ext>
          </c:extLst>
        </c:ser>
        <c:ser>
          <c:idx val="0"/>
          <c:order val="1"/>
          <c:tx>
            <c:strRef>
              <c:f>'with gravity'!$I$30</c:f>
              <c:strCache>
                <c:ptCount val="1"/>
                <c:pt idx="0">
                  <c:v>300um model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gravity'!$H$31:$H$60</c:f>
              <c:numCache>
                <c:formatCode>General</c:formatCode>
                <c:ptCount val="3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10.200000000000001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13.799999999999999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</c:numCache>
            </c:numRef>
          </c:xVal>
          <c:yVal>
            <c:numRef>
              <c:f>'with gravity'!$I$31:$I$60</c:f>
              <c:numCache>
                <c:formatCode>General</c:formatCode>
                <c:ptCount val="30"/>
                <c:pt idx="0">
                  <c:v>-4.8529612907467703</c:v>
                </c:pt>
                <c:pt idx="1">
                  <c:v>-4.826788786950158</c:v>
                </c:pt>
                <c:pt idx="2">
                  <c:v>-4.8007525673341522</c:v>
                </c:pt>
                <c:pt idx="3">
                  <c:v>-4.7750151518226227</c:v>
                </c:pt>
                <c:pt idx="4">
                  <c:v>-4.7498844559037705</c:v>
                </c:pt>
                <c:pt idx="5">
                  <c:v>-4.1533175993185578</c:v>
                </c:pt>
                <c:pt idx="6">
                  <c:v>-2.3781097693224393</c:v>
                </c:pt>
                <c:pt idx="7">
                  <c:v>-8.9489813194892839E-2</c:v>
                </c:pt>
                <c:pt idx="8">
                  <c:v>3.1204215373062909</c:v>
                </c:pt>
                <c:pt idx="9">
                  <c:v>6.190325731170792</c:v>
                </c:pt>
                <c:pt idx="10">
                  <c:v>9.2444256336927157</c:v>
                </c:pt>
                <c:pt idx="11">
                  <c:v>12.328382316438566</c:v>
                </c:pt>
                <c:pt idx="12">
                  <c:v>15.528201561212832</c:v>
                </c:pt>
                <c:pt idx="13">
                  <c:v>18.813861482021718</c:v>
                </c:pt>
                <c:pt idx="14">
                  <c:v>22.223120087272925</c:v>
                </c:pt>
                <c:pt idx="15">
                  <c:v>25.775439402943132</c:v>
                </c:pt>
                <c:pt idx="16">
                  <c:v>29.439036635641752</c:v>
                </c:pt>
                <c:pt idx="17">
                  <c:v>33.249633815428702</c:v>
                </c:pt>
                <c:pt idx="18">
                  <c:v>37.208510874303393</c:v>
                </c:pt>
                <c:pt idx="19">
                  <c:v>41.345480619711282</c:v>
                </c:pt>
                <c:pt idx="20">
                  <c:v>45.622704573856808</c:v>
                </c:pt>
                <c:pt idx="21">
                  <c:v>50.009674022104633</c:v>
                </c:pt>
                <c:pt idx="22">
                  <c:v>54.566392469120373</c:v>
                </c:pt>
                <c:pt idx="23">
                  <c:v>59.332507184736222</c:v>
                </c:pt>
                <c:pt idx="24">
                  <c:v>64.156577976460184</c:v>
                </c:pt>
                <c:pt idx="25">
                  <c:v>69.192964811564153</c:v>
                </c:pt>
                <c:pt idx="26">
                  <c:v>74.261306761772829</c:v>
                </c:pt>
                <c:pt idx="27">
                  <c:v>79.45375202163622</c:v>
                </c:pt>
                <c:pt idx="28">
                  <c:v>84.742626266762258</c:v>
                </c:pt>
                <c:pt idx="29">
                  <c:v>90.095310692224515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D-4D02-BBD0-8F5FE0A6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43280"/>
        <c:axId val="1321872368"/>
      </c:scatterChart>
      <c:valAx>
        <c:axId val="13140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1872368"/>
        <c:crosses val="autoZero"/>
        <c:crossBetween val="midCat"/>
      </c:valAx>
      <c:valAx>
        <c:axId val="1321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1404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866347421392809"/>
          <c:y val="8.3253685842479219E-2"/>
          <c:w val="0.46388641452092333"/>
          <c:h val="0.154550468692342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12466052908292"/>
          <c:y val="4.6375922497434718E-2"/>
          <c:w val="0.75903566978816217"/>
          <c:h val="0.84314381615083822"/>
        </c:manualLayout>
      </c:layout>
      <c:scatterChart>
        <c:scatterStyle val="lineMarker"/>
        <c:varyColors val="0"/>
        <c:ser>
          <c:idx val="1"/>
          <c:order val="0"/>
          <c:tx>
            <c:strRef>
              <c:f>'with gravity'!$P$2</c:f>
              <c:strCache>
                <c:ptCount val="1"/>
                <c:pt idx="0">
                  <c:v>400um experiment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'with gravity'!$O$3:$O$10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8.8000000000000007</c:v>
                </c:pt>
                <c:pt idx="3">
                  <c:v>10.319999999999999</c:v>
                </c:pt>
                <c:pt idx="4">
                  <c:v>11.959999999999999</c:v>
                </c:pt>
                <c:pt idx="5">
                  <c:v>13.72</c:v>
                </c:pt>
                <c:pt idx="6">
                  <c:v>15.299999999999999</c:v>
                </c:pt>
                <c:pt idx="7">
                  <c:v>16.96</c:v>
                </c:pt>
              </c:numCache>
            </c:numRef>
          </c:xVal>
          <c:yVal>
            <c:numRef>
              <c:f>'with gravity'!$P$3:$P$10</c:f>
              <c:numCache>
                <c:formatCode>General</c:formatCode>
                <c:ptCount val="8"/>
                <c:pt idx="0">
                  <c:v>-5</c:v>
                </c:pt>
                <c:pt idx="1">
                  <c:v>12</c:v>
                </c:pt>
                <c:pt idx="2">
                  <c:v>19</c:v>
                </c:pt>
                <c:pt idx="3">
                  <c:v>28</c:v>
                </c:pt>
                <c:pt idx="4">
                  <c:v>40</c:v>
                </c:pt>
                <c:pt idx="5">
                  <c:v>57</c:v>
                </c:pt>
                <c:pt idx="6">
                  <c:v>75</c:v>
                </c:pt>
                <c:pt idx="7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E-4897-9E90-E94EAA8D22DF}"/>
            </c:ext>
          </c:extLst>
        </c:ser>
        <c:ser>
          <c:idx val="0"/>
          <c:order val="1"/>
          <c:tx>
            <c:strRef>
              <c:f>'with gravity'!$O$30</c:f>
              <c:strCache>
                <c:ptCount val="1"/>
                <c:pt idx="0">
                  <c:v>400um model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'with gravity'!$N$31:$N$60</c:f>
              <c:numCache>
                <c:formatCode>General</c:formatCode>
                <c:ptCount val="3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10.200000000000001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13.799999999999999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</c:numCache>
            </c:numRef>
          </c:xVal>
          <c:yVal>
            <c:numRef>
              <c:f>'with gravity'!$O$31:$O$60</c:f>
              <c:numCache>
                <c:formatCode>General</c:formatCode>
                <c:ptCount val="30"/>
                <c:pt idx="0">
                  <c:v>-4.5873725383356057</c:v>
                </c:pt>
                <c:pt idx="1">
                  <c:v>-4.5393004077965937</c:v>
                </c:pt>
                <c:pt idx="2">
                  <c:v>-4.4934465023777488</c:v>
                </c:pt>
                <c:pt idx="3">
                  <c:v>-4.4486015044978018</c:v>
                </c:pt>
                <c:pt idx="4">
                  <c:v>-4.4043570799633924</c:v>
                </c:pt>
                <c:pt idx="5">
                  <c:v>-4.3606607455589259</c:v>
                </c:pt>
                <c:pt idx="6">
                  <c:v>-4.3174912240333922</c:v>
                </c:pt>
                <c:pt idx="7">
                  <c:v>-4.2753659345957598</c:v>
                </c:pt>
                <c:pt idx="8">
                  <c:v>-4.2334751451280077</c:v>
                </c:pt>
                <c:pt idx="9">
                  <c:v>-2.9216922684482882</c:v>
                </c:pt>
                <c:pt idx="10">
                  <c:v>-0.81070956960145457</c:v>
                </c:pt>
                <c:pt idx="11">
                  <c:v>5.5398630484277094</c:v>
                </c:pt>
                <c:pt idx="12">
                  <c:v>10.367102842250093</c:v>
                </c:pt>
                <c:pt idx="13">
                  <c:v>14.783466894004922</c:v>
                </c:pt>
                <c:pt idx="14">
                  <c:v>19.218263979237847</c:v>
                </c:pt>
                <c:pt idx="15">
                  <c:v>23.813741684074355</c:v>
                </c:pt>
                <c:pt idx="16">
                  <c:v>28.693534770641882</c:v>
                </c:pt>
                <c:pt idx="17">
                  <c:v>33.95435917188135</c:v>
                </c:pt>
                <c:pt idx="18">
                  <c:v>39.575255049959267</c:v>
                </c:pt>
                <c:pt idx="19">
                  <c:v>45.489759163589433</c:v>
                </c:pt>
                <c:pt idx="20">
                  <c:v>51.787891438449002</c:v>
                </c:pt>
                <c:pt idx="21">
                  <c:v>58.465223284267921</c:v>
                </c:pt>
                <c:pt idx="22">
                  <c:v>65.524619635788682</c:v>
                </c:pt>
                <c:pt idx="23">
                  <c:v>72.941958380184332</c:v>
                </c:pt>
                <c:pt idx="24">
                  <c:v>81.17432981538397</c:v>
                </c:pt>
                <c:pt idx="25">
                  <c:v>89.48929788426679</c:v>
                </c:pt>
                <c:pt idx="26">
                  <c:v>97.891659059323018</c:v>
                </c:pt>
                <c:pt idx="27">
                  <c:v>105.66842179306697</c:v>
                </c:pt>
                <c:pt idx="28">
                  <c:v>111.7661456797681</c:v>
                </c:pt>
                <c:pt idx="29">
                  <c:v>118.72433371944962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E-4897-9E90-E94EAA8D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22992"/>
        <c:axId val="1775280432"/>
      </c:scatterChart>
      <c:valAx>
        <c:axId val="17683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Power  (mW)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5280432"/>
        <c:crosses val="autoZero"/>
        <c:crossBetween val="midCat"/>
      </c:valAx>
      <c:valAx>
        <c:axId val="1775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6832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131730543128496"/>
          <c:y val="6.5745166204827829E-2"/>
          <c:w val="0.42314126335886165"/>
          <c:h val="0.15247474310385087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0380577427823"/>
          <c:y val="4.2242703533026116E-2"/>
          <c:w val="0.76432871162843774"/>
          <c:h val="0.787237683999177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200 um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3.7</c:v>
                </c:pt>
                <c:pt idx="2">
                  <c:v>4.5</c:v>
                </c:pt>
                <c:pt idx="3">
                  <c:v>5.3</c:v>
                </c:pt>
                <c:pt idx="4">
                  <c:v>5.7</c:v>
                </c:pt>
                <c:pt idx="5">
                  <c:v>6.2</c:v>
                </c:pt>
                <c:pt idx="6">
                  <c:v>6.6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20</c:v>
                </c:pt>
                <c:pt idx="4">
                  <c:v>29</c:v>
                </c:pt>
                <c:pt idx="5">
                  <c:v>38</c:v>
                </c:pt>
                <c:pt idx="6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0-4A75-8D43-31126FABCF06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300 um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0</c:v>
                </c:pt>
                <c:pt idx="1">
                  <c:v>3.8</c:v>
                </c:pt>
                <c:pt idx="2">
                  <c:v>4.5</c:v>
                </c:pt>
                <c:pt idx="3">
                  <c:v>4.8</c:v>
                </c:pt>
                <c:pt idx="4">
                  <c:v>5.2</c:v>
                </c:pt>
                <c:pt idx="5">
                  <c:v>5.6</c:v>
                </c:pt>
                <c:pt idx="6">
                  <c:v>5.9</c:v>
                </c:pt>
                <c:pt idx="7">
                  <c:v>6.2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-5</c:v>
                </c:pt>
                <c:pt idx="1">
                  <c:v>8</c:v>
                </c:pt>
                <c:pt idx="2">
                  <c:v>19</c:v>
                </c:pt>
                <c:pt idx="3">
                  <c:v>29</c:v>
                </c:pt>
                <c:pt idx="4">
                  <c:v>43</c:v>
                </c:pt>
                <c:pt idx="5">
                  <c:v>59</c:v>
                </c:pt>
                <c:pt idx="6">
                  <c:v>80</c:v>
                </c:pt>
                <c:pt idx="7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0-4A75-8D43-31126FABCF06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400 um</c:v>
                </c:pt>
              </c:strCache>
            </c:strRef>
          </c:tx>
          <c:xVal>
            <c:numRef>
              <c:f>Sheet1!$H$4:$H$11</c:f>
              <c:numCache>
                <c:formatCode>General</c:formatCode>
                <c:ptCount val="8"/>
                <c:pt idx="0">
                  <c:v>0</c:v>
                </c:pt>
                <c:pt idx="1">
                  <c:v>3.7</c:v>
                </c:pt>
                <c:pt idx="2">
                  <c:v>4</c:v>
                </c:pt>
                <c:pt idx="3">
                  <c:v>4.3</c:v>
                </c:pt>
                <c:pt idx="4">
                  <c:v>4.5999999999999996</c:v>
                </c:pt>
                <c:pt idx="5">
                  <c:v>4.9000000000000004</c:v>
                </c:pt>
                <c:pt idx="6">
                  <c:v>5.0999999999999996</c:v>
                </c:pt>
                <c:pt idx="7">
                  <c:v>5.3</c:v>
                </c:pt>
              </c:numCache>
            </c:numRef>
          </c:xVal>
          <c:yVal>
            <c:numRef>
              <c:f>Sheet1!$I$4:$I$11</c:f>
              <c:numCache>
                <c:formatCode>General</c:formatCode>
                <c:ptCount val="8"/>
                <c:pt idx="0">
                  <c:v>-5</c:v>
                </c:pt>
                <c:pt idx="1">
                  <c:v>12</c:v>
                </c:pt>
                <c:pt idx="2">
                  <c:v>19</c:v>
                </c:pt>
                <c:pt idx="3">
                  <c:v>28</c:v>
                </c:pt>
                <c:pt idx="4">
                  <c:v>40</c:v>
                </c:pt>
                <c:pt idx="5">
                  <c:v>57</c:v>
                </c:pt>
                <c:pt idx="6">
                  <c:v>75</c:v>
                </c:pt>
                <c:pt idx="7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0-4A75-8D43-31126FAB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980264715636556"/>
          <c:y val="0.16984570781378341"/>
          <c:w val="0.3934605169902724"/>
          <c:h val="0.2634065006879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91028106381179"/>
          <c:y val="4.2242703533026116E-2"/>
          <c:w val="0.7372221486866779"/>
          <c:h val="0.787237683999177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1°C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Sheet1!$N$4:$N$11</c:f>
              <c:numCache>
                <c:formatCode>General</c:formatCode>
                <c:ptCount val="8"/>
                <c:pt idx="0">
                  <c:v>0</c:v>
                </c:pt>
                <c:pt idx="1">
                  <c:v>4.0999999999999996</c:v>
                </c:pt>
                <c:pt idx="2">
                  <c:v>5.2</c:v>
                </c:pt>
                <c:pt idx="3">
                  <c:v>5.5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</c:numCache>
            </c:numRef>
          </c:xVal>
          <c:yVal>
            <c:numRef>
              <c:f>Sheet1!$O$4:$O$13</c:f>
              <c:numCache>
                <c:formatCode>General</c:formatCode>
                <c:ptCount val="10"/>
                <c:pt idx="0">
                  <c:v>-5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37</c:v>
                </c:pt>
                <c:pt idx="5">
                  <c:v>57</c:v>
                </c:pt>
                <c:pt idx="6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A-4A57-B8A9-E7FD3B4B5196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23°C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0</c:v>
                </c:pt>
                <c:pt idx="1">
                  <c:v>3.8</c:v>
                </c:pt>
                <c:pt idx="2">
                  <c:v>4.5</c:v>
                </c:pt>
                <c:pt idx="3">
                  <c:v>4.8</c:v>
                </c:pt>
                <c:pt idx="4">
                  <c:v>5.2</c:v>
                </c:pt>
                <c:pt idx="5">
                  <c:v>5.6</c:v>
                </c:pt>
                <c:pt idx="6">
                  <c:v>5.9</c:v>
                </c:pt>
                <c:pt idx="7">
                  <c:v>6.2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-5</c:v>
                </c:pt>
                <c:pt idx="1">
                  <c:v>8</c:v>
                </c:pt>
                <c:pt idx="2">
                  <c:v>19</c:v>
                </c:pt>
                <c:pt idx="3">
                  <c:v>29</c:v>
                </c:pt>
                <c:pt idx="4">
                  <c:v>43</c:v>
                </c:pt>
                <c:pt idx="5">
                  <c:v>59</c:v>
                </c:pt>
                <c:pt idx="6">
                  <c:v>80</c:v>
                </c:pt>
                <c:pt idx="7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A-4A57-B8A9-E7FD3B4B5196}"/>
            </c:ext>
          </c:extLst>
        </c:ser>
        <c:ser>
          <c:idx val="3"/>
          <c:order val="2"/>
          <c:tx>
            <c:strRef>
              <c:f>Sheet1!$T$2</c:f>
              <c:strCache>
                <c:ptCount val="1"/>
                <c:pt idx="0">
                  <c:v>32°C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Sheet1!$T$4:$T$10</c:f>
              <c:numCache>
                <c:formatCode>General</c:formatCode>
                <c:ptCount val="7"/>
                <c:pt idx="0">
                  <c:v>0</c:v>
                </c:pt>
                <c:pt idx="1">
                  <c:v>3.1</c:v>
                </c:pt>
                <c:pt idx="2">
                  <c:v>3.5</c:v>
                </c:pt>
                <c:pt idx="3">
                  <c:v>4</c:v>
                </c:pt>
                <c:pt idx="4">
                  <c:v>4.4000000000000004</c:v>
                </c:pt>
                <c:pt idx="5">
                  <c:v>4.8</c:v>
                </c:pt>
                <c:pt idx="6">
                  <c:v>5.0999999999999996</c:v>
                </c:pt>
              </c:numCache>
            </c:numRef>
          </c:xVal>
          <c:yVal>
            <c:numRef>
              <c:f>Sheet1!$U$4:$U$10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18</c:v>
                </c:pt>
                <c:pt idx="3">
                  <c:v>28</c:v>
                </c:pt>
                <c:pt idx="4">
                  <c:v>38</c:v>
                </c:pt>
                <c:pt idx="5">
                  <c:v>49</c:v>
                </c:pt>
                <c:pt idx="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9-42BE-8EAA-A45FEEFA4F5A}"/>
            </c:ext>
          </c:extLst>
        </c:ser>
        <c:ser>
          <c:idx val="2"/>
          <c:order val="3"/>
          <c:tx>
            <c:strRef>
              <c:f>Sheet1!$K$2</c:f>
              <c:strCache>
                <c:ptCount val="1"/>
                <c:pt idx="0">
                  <c:v>49°C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2.9</c:v>
                </c:pt>
                <c:pt idx="3">
                  <c:v>3.4</c:v>
                </c:pt>
                <c:pt idx="4">
                  <c:v>3.8</c:v>
                </c:pt>
                <c:pt idx="5">
                  <c:v>4.2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33</c:v>
                </c:pt>
                <c:pt idx="4">
                  <c:v>44</c:v>
                </c:pt>
                <c:pt idx="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8A-4A57-B8A9-E7FD3B4B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  <c:majorUnit val="1"/>
      </c:valAx>
      <c:valAx>
        <c:axId val="149542894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4755681579949076"/>
          <c:y val="9.0357807838122806E-2"/>
          <c:w val="0.26492975734355045"/>
          <c:h val="0.277290037540488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2965135430944"/>
          <c:y val="4.2242703533026116E-2"/>
          <c:w val="0.76730275112372082"/>
          <c:h val="0.787237683999177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1°C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Sheet1!$M$4:$M$10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</c:numCache>
            </c:numRef>
          </c:xVal>
          <c:yVal>
            <c:numRef>
              <c:f>Sheet1!$N$4:$N$10</c:f>
              <c:numCache>
                <c:formatCode>General</c:formatCode>
                <c:ptCount val="7"/>
                <c:pt idx="0">
                  <c:v>0</c:v>
                </c:pt>
                <c:pt idx="1">
                  <c:v>4.0999999999999996</c:v>
                </c:pt>
                <c:pt idx="2">
                  <c:v>5.2</c:v>
                </c:pt>
                <c:pt idx="3">
                  <c:v>5.5</c:v>
                </c:pt>
                <c:pt idx="4">
                  <c:v>5.9</c:v>
                </c:pt>
                <c:pt idx="5">
                  <c:v>6.2</c:v>
                </c:pt>
                <c:pt idx="6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8-4F96-B805-1D56E3F6DF3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23°C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2.6</c:v>
                </c:pt>
                <c:pt idx="7">
                  <c:v>2.8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</c:v>
                </c:pt>
                <c:pt idx="1">
                  <c:v>3.8</c:v>
                </c:pt>
                <c:pt idx="2">
                  <c:v>4.5</c:v>
                </c:pt>
                <c:pt idx="3">
                  <c:v>4.8</c:v>
                </c:pt>
                <c:pt idx="4">
                  <c:v>5.2</c:v>
                </c:pt>
                <c:pt idx="5">
                  <c:v>5.6</c:v>
                </c:pt>
                <c:pt idx="6">
                  <c:v>5.9</c:v>
                </c:pt>
                <c:pt idx="7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D8-4F96-B805-1D56E3F6DF3C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49°C</c:v>
                </c:pt>
              </c:strCache>
            </c:strRef>
          </c:tx>
          <c:xVal>
            <c:numRef>
              <c:f>Sheet1!$J$4:$J$9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2.9</c:v>
                </c:pt>
                <c:pt idx="3">
                  <c:v>3.4</c:v>
                </c:pt>
                <c:pt idx="4">
                  <c:v>3.8</c:v>
                </c:pt>
                <c:pt idx="5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D8-4F96-B805-1D56E3F6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877660535348057"/>
          <c:y val="0.55094026585674238"/>
          <c:w val="0.39037432022409441"/>
          <c:h val="0.235779527559055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>
          <a:alpha val="99000"/>
        </a:schemeClr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0752745724232"/>
          <c:y val="4.2242703533026116E-2"/>
          <c:w val="0.73571106079834225"/>
          <c:h val="0.78723768399917748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Sheet1!$Y$2</c:f>
              <c:strCache>
                <c:ptCount val="1"/>
                <c:pt idx="0">
                  <c:v>Min Fold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Sheet1!$X$3:$X$15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Sheet1!$Y$3:$Y$15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7D-44B0-824F-BA3B572921B3}"/>
            </c:ext>
          </c:extLst>
        </c:ser>
        <c:ser>
          <c:idx val="4"/>
          <c:order val="1"/>
          <c:tx>
            <c:strRef>
              <c:f>Sheet1!$Z$2</c:f>
              <c:strCache>
                <c:ptCount val="1"/>
                <c:pt idx="0">
                  <c:v>Max Fold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Sheet1!$X$3:$X$15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Sheet1!$Z$3:$Z$15</c:f>
              <c:numCache>
                <c:formatCode>General</c:formatCode>
                <c:ptCount val="13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38</c:v>
                </c:pt>
                <c:pt idx="4">
                  <c:v>35</c:v>
                </c:pt>
                <c:pt idx="5">
                  <c:v>34</c:v>
                </c:pt>
                <c:pt idx="6">
                  <c:v>31</c:v>
                </c:pt>
                <c:pt idx="7">
                  <c:v>30</c:v>
                </c:pt>
                <c:pt idx="8">
                  <c:v>28</c:v>
                </c:pt>
                <c:pt idx="9">
                  <c:v>27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7D-44B0-824F-BA3B5729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</a:t>
                </a:r>
              </a:p>
            </c:rich>
          </c:tx>
          <c:layout>
            <c:manualLayout>
              <c:xMode val="edge"/>
              <c:yMode val="edge"/>
              <c:x val="0"/>
              <c:y val="0.238298036108863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439009495918149"/>
          <c:y val="9.7236641278697578E-2"/>
          <c:w val="0.28545886066919035"/>
          <c:h val="0.202232351544210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>
          <a:alpha val="99000"/>
        </a:schemeClr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0752745724232"/>
          <c:y val="4.2242703533026116E-2"/>
          <c:w val="0.73571106079834225"/>
          <c:h val="0.78723768399917748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Sheet1!$AC$2</c:f>
              <c:strCache>
                <c:ptCount val="1"/>
                <c:pt idx="0">
                  <c:v>Min Fold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Sheet1!$AB$3:$AB$10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Sheet1!$AC$3:$AC$10</c:f>
              <c:numCache>
                <c:formatCode>General</c:formatCode>
                <c:ptCount val="8"/>
                <c:pt idx="0">
                  <c:v>12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15</c:v>
                </c:pt>
                <c:pt idx="5">
                  <c:v>25</c:v>
                </c:pt>
                <c:pt idx="6">
                  <c:v>36</c:v>
                </c:pt>
                <c:pt idx="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F-4FCB-B198-2442C5C1F138}"/>
            </c:ext>
          </c:extLst>
        </c:ser>
        <c:ser>
          <c:idx val="4"/>
          <c:order val="1"/>
          <c:tx>
            <c:strRef>
              <c:f>Sheet1!$AD$2</c:f>
              <c:strCache>
                <c:ptCount val="1"/>
                <c:pt idx="0">
                  <c:v>Max Fold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Sheet1!$AB$3:$AB$10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Sheet1!$AD$3:$AD$10</c:f>
              <c:numCache>
                <c:formatCode>General</c:formatCode>
                <c:ptCount val="8"/>
                <c:pt idx="0">
                  <c:v>64</c:v>
                </c:pt>
                <c:pt idx="1">
                  <c:v>57</c:v>
                </c:pt>
                <c:pt idx="2">
                  <c:v>54</c:v>
                </c:pt>
                <c:pt idx="3">
                  <c:v>50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F-4FCB-B198-2442C5C1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</a:t>
                </a:r>
              </a:p>
            </c:rich>
          </c:tx>
          <c:layout>
            <c:manualLayout>
              <c:xMode val="edge"/>
              <c:yMode val="edge"/>
              <c:x val="0"/>
              <c:y val="0.238298036108863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180870467900229"/>
          <c:y val="6.8163501036227092E-2"/>
          <c:w val="0.40963789646769894"/>
          <c:h val="0.155021801623793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>
          <a:alpha val="99000"/>
        </a:schemeClr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0752745724232"/>
          <c:y val="4.2242703533026116E-2"/>
          <c:w val="0.73571106079834225"/>
          <c:h val="0.78723768399917748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Sheet1!$AC$27</c:f>
              <c:strCache>
                <c:ptCount val="1"/>
                <c:pt idx="0">
                  <c:v>Min Fold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Sheet1!$AB$28:$AB$37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Sheet1!$AC$28:$AC$37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10</c:v>
                </c:pt>
                <c:pt idx="7">
                  <c:v>25</c:v>
                </c:pt>
                <c:pt idx="8">
                  <c:v>33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D-4157-917C-1478E92F8FCB}"/>
            </c:ext>
          </c:extLst>
        </c:ser>
        <c:ser>
          <c:idx val="4"/>
          <c:order val="1"/>
          <c:tx>
            <c:strRef>
              <c:f>Sheet1!$AD$27</c:f>
              <c:strCache>
                <c:ptCount val="1"/>
                <c:pt idx="0">
                  <c:v>Max Fold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Sheet1!$AB$28:$AB$37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Sheet1!$AD$28:$AD$37</c:f>
              <c:numCache>
                <c:formatCode>General</c:formatCode>
                <c:ptCount val="10"/>
                <c:pt idx="0">
                  <c:v>48</c:v>
                </c:pt>
                <c:pt idx="1">
                  <c:v>44</c:v>
                </c:pt>
                <c:pt idx="2">
                  <c:v>40</c:v>
                </c:pt>
                <c:pt idx="3">
                  <c:v>36</c:v>
                </c:pt>
                <c:pt idx="4">
                  <c:v>40</c:v>
                </c:pt>
                <c:pt idx="5">
                  <c:v>45</c:v>
                </c:pt>
                <c:pt idx="6">
                  <c:v>60</c:v>
                </c:pt>
                <c:pt idx="7">
                  <c:v>40</c:v>
                </c:pt>
                <c:pt idx="8">
                  <c:v>34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D-4157-917C-1478E92F8FCB}"/>
            </c:ext>
          </c:extLst>
        </c:ser>
        <c:ser>
          <c:idx val="0"/>
          <c:order val="2"/>
          <c:tx>
            <c:v>Analytical Resonance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Sheet1!$AF$28:$AF$29</c:f>
              <c:numCache>
                <c:formatCode>General</c:formatCode>
                <c:ptCount val="2"/>
                <c:pt idx="0">
                  <c:v>101.2</c:v>
                </c:pt>
                <c:pt idx="1">
                  <c:v>101.2</c:v>
                </c:pt>
              </c:numCache>
            </c:numRef>
          </c:xVal>
          <c:yVal>
            <c:numRef>
              <c:f>Sheet1!$AG$28:$AG$29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0-4ED8-A6B1-5150BA01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</a:t>
                </a:r>
              </a:p>
            </c:rich>
          </c:tx>
          <c:layout>
            <c:manualLayout>
              <c:xMode val="edge"/>
              <c:yMode val="edge"/>
              <c:x val="0"/>
              <c:y val="0.238298036108863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470262506407932"/>
          <c:y val="6.816343838562873E-2"/>
          <c:w val="0.64595432863626689"/>
          <c:h val="0.172024152729078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>
          <a:alpha val="99000"/>
        </a:schemeClr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0752745724232"/>
          <c:y val="4.2242703533026116E-2"/>
          <c:w val="0.73571106079834225"/>
          <c:h val="0.78723768399917748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Sheet1!$AC$27</c:f>
              <c:strCache>
                <c:ptCount val="1"/>
                <c:pt idx="0">
                  <c:v>Min Fold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Sheet1!$AB$28:$AB$37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Sheet1!$AC$28:$AC$37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10</c:v>
                </c:pt>
                <c:pt idx="7">
                  <c:v>25</c:v>
                </c:pt>
                <c:pt idx="8">
                  <c:v>33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B-45D5-ACDE-E9B20309D8CF}"/>
            </c:ext>
          </c:extLst>
        </c:ser>
        <c:ser>
          <c:idx val="4"/>
          <c:order val="1"/>
          <c:tx>
            <c:strRef>
              <c:f>Sheet1!$AD$27</c:f>
              <c:strCache>
                <c:ptCount val="1"/>
                <c:pt idx="0">
                  <c:v>Max Fold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Sheet1!$AB$28:$AB$37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Sheet1!$AD$28:$AD$37</c:f>
              <c:numCache>
                <c:formatCode>General</c:formatCode>
                <c:ptCount val="10"/>
                <c:pt idx="0">
                  <c:v>48</c:v>
                </c:pt>
                <c:pt idx="1">
                  <c:v>44</c:v>
                </c:pt>
                <c:pt idx="2">
                  <c:v>40</c:v>
                </c:pt>
                <c:pt idx="3">
                  <c:v>36</c:v>
                </c:pt>
                <c:pt idx="4">
                  <c:v>40</c:v>
                </c:pt>
                <c:pt idx="5">
                  <c:v>45</c:v>
                </c:pt>
                <c:pt idx="6">
                  <c:v>60</c:v>
                </c:pt>
                <c:pt idx="7">
                  <c:v>40</c:v>
                </c:pt>
                <c:pt idx="8">
                  <c:v>34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B-45D5-ACDE-E9B20309D8CF}"/>
            </c:ext>
          </c:extLst>
        </c:ser>
        <c:ser>
          <c:idx val="0"/>
          <c:order val="2"/>
          <c:tx>
            <c:v>Analytical Resonance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Sheet1!$AF$28:$AF$29</c:f>
              <c:numCache>
                <c:formatCode>General</c:formatCode>
                <c:ptCount val="2"/>
                <c:pt idx="0">
                  <c:v>101.2</c:v>
                </c:pt>
                <c:pt idx="1">
                  <c:v>101.2</c:v>
                </c:pt>
              </c:numCache>
            </c:numRef>
          </c:xVal>
          <c:yVal>
            <c:numRef>
              <c:f>Sheet1!$AG$28:$AG$29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B-45D5-ACDE-E9B20309D8CF}"/>
            </c:ext>
          </c:extLst>
        </c:ser>
        <c:ser>
          <c:idx val="1"/>
          <c:order val="3"/>
          <c:tx>
            <c:v>Bar and hinge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Sheet1!$AI$28:$AI$29</c:f>
              <c:numCache>
                <c:formatCode>General</c:formatCode>
                <c:ptCount val="2"/>
                <c:pt idx="0">
                  <c:v>108</c:v>
                </c:pt>
                <c:pt idx="1">
                  <c:v>108</c:v>
                </c:pt>
              </c:numCache>
            </c:numRef>
          </c:xVal>
          <c:yVal>
            <c:numRef>
              <c:f>Sheet1!$AJ$28:$AJ$29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B-45D5-ACDE-E9B20309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1728"/>
        <c:axId val="1495428944"/>
      </c:scatterChart>
      <c:valAx>
        <c:axId val="1822171728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5428944"/>
        <c:crosses val="autoZero"/>
        <c:crossBetween val="midCat"/>
      </c:valAx>
      <c:valAx>
        <c:axId val="149542894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Angle</a:t>
                </a:r>
              </a:p>
            </c:rich>
          </c:tx>
          <c:layout>
            <c:manualLayout>
              <c:xMode val="edge"/>
              <c:yMode val="edge"/>
              <c:x val="5.0813487351356976E-2"/>
              <c:y val="0.304239852836458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2217172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470262506407932"/>
          <c:y val="6.816343838562873E-2"/>
          <c:w val="0.4921649203460004"/>
          <c:h val="0.234156183242345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solidFill>
        <a:schemeClr val="bg1">
          <a:alpha val="99000"/>
        </a:schemeClr>
      </a:solidFill>
    </a:ln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0594351935516E-2"/>
          <c:y val="4.8388862179376164E-2"/>
          <c:w val="0.77811728542187597"/>
          <c:h val="0.78707445857816416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Sheet2!$O$17:$O$18</c:f>
              <c:strCache>
                <c:ptCount val="2"/>
                <c:pt idx="0">
                  <c:v>Angle</c:v>
                </c:pt>
                <c:pt idx="1">
                  <c:v>changing thickness</c:v>
                </c:pt>
              </c:strCache>
            </c:strRef>
          </c:tx>
          <c:marker>
            <c:symbol val="none"/>
          </c:marker>
          <c:xVal>
            <c:numRef>
              <c:f>Sheet2!$N$19:$N$48</c:f>
              <c:numCache>
                <c:formatCode>General</c:formatCode>
                <c:ptCount val="3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Sheet2!$O$19:$O$48</c:f>
              <c:numCache>
                <c:formatCode>General</c:formatCode>
                <c:ptCount val="30"/>
                <c:pt idx="0">
                  <c:v>0.95885041409237526</c:v>
                </c:pt>
                <c:pt idx="1">
                  <c:v>1.9369468325501997</c:v>
                </c:pt>
                <c:pt idx="2">
                  <c:v>2.9340471003916866</c:v>
                </c:pt>
                <c:pt idx="3">
                  <c:v>3.9499930305248663</c:v>
                </c:pt>
                <c:pt idx="4">
                  <c:v>4.9846739295600626</c:v>
                </c:pt>
                <c:pt idx="5">
                  <c:v>6.0380063730429621</c:v>
                </c:pt>
                <c:pt idx="6">
                  <c:v>7.109922469144867</c:v>
                </c:pt>
                <c:pt idx="7">
                  <c:v>8.2003632083710194</c:v>
                </c:pt>
                <c:pt idx="8">
                  <c:v>9.309273377257302</c:v>
                </c:pt>
                <c:pt idx="9">
                  <c:v>10.436598662935189</c:v>
                </c:pt>
                <c:pt idx="10">
                  <c:v>11.582283295721378</c:v>
                </c:pt>
                <c:pt idx="11">
                  <c:v>12.746268867030453</c:v>
                </c:pt>
                <c:pt idx="12">
                  <c:v>13.928492710262603</c:v>
                </c:pt>
                <c:pt idx="13">
                  <c:v>15.128887265261941</c:v>
                </c:pt>
                <c:pt idx="14">
                  <c:v>16.347379203993452</c:v>
                </c:pt>
                <c:pt idx="15">
                  <c:v>17.583889187805283</c:v>
                </c:pt>
                <c:pt idx="16">
                  <c:v>18.838330819530395</c:v>
                </c:pt>
                <c:pt idx="17">
                  <c:v>20.110610981175906</c:v>
                </c:pt>
                <c:pt idx="18">
                  <c:v>21.400628808383829</c:v>
                </c:pt>
                <c:pt idx="19">
                  <c:v>22.708276242522508</c:v>
                </c:pt>
                <c:pt idx="20">
                  <c:v>24.033437251589831</c:v>
                </c:pt>
                <c:pt idx="21">
                  <c:v>25.375987737844355</c:v>
                </c:pt>
                <c:pt idx="22">
                  <c:v>26.735795508353036</c:v>
                </c:pt>
                <c:pt idx="23">
                  <c:v>28.112720178167603</c:v>
                </c:pt>
                <c:pt idx="24">
                  <c:v>29.506612750902054</c:v>
                </c:pt>
                <c:pt idx="25">
                  <c:v>30.917316293589511</c:v>
                </c:pt>
                <c:pt idx="26">
                  <c:v>32.344664948143411</c:v>
                </c:pt>
                <c:pt idx="27">
                  <c:v>33.788480678137304</c:v>
                </c:pt>
                <c:pt idx="28">
                  <c:v>35.248580815337881</c:v>
                </c:pt>
                <c:pt idx="29">
                  <c:v>36.724776515170809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D53-4D97-A750-573B6CCDEEAD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Angle Real</c:v>
                </c:pt>
              </c:strCache>
            </c:strRef>
          </c:tx>
          <c:marker>
            <c:symbol val="none"/>
          </c:marker>
          <c:xVal>
            <c:numRef>
              <c:f>Sheet2!$C$6:$C$12</c:f>
              <c:numCache>
                <c:formatCode>General</c:formatCode>
                <c:ptCount val="7"/>
                <c:pt idx="0">
                  <c:v>0</c:v>
                </c:pt>
                <c:pt idx="1">
                  <c:v>4.4400000000000004</c:v>
                </c:pt>
                <c:pt idx="2">
                  <c:v>6.75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13.640000000000002</c:v>
                </c:pt>
                <c:pt idx="6">
                  <c:v>15.839999999999998</c:v>
                </c:pt>
              </c:numCache>
            </c:numRef>
          </c:xVal>
          <c:yVal>
            <c:numRef>
              <c:f>Sheet2!$E$6:$E$12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34</c:v>
                </c:pt>
                <c:pt idx="5">
                  <c:v>43</c:v>
                </c:pt>
                <c:pt idx="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53-4D97-A750-573B6CCDEEAD}"/>
            </c:ext>
          </c:extLst>
        </c:ser>
        <c:ser>
          <c:idx val="3"/>
          <c:order val="2"/>
          <c:tx>
            <c:strRef>
              <c:f>Sheet2!$N$5</c:f>
              <c:strCache>
                <c:ptCount val="1"/>
                <c:pt idx="0">
                  <c:v>50 um thick RT</c:v>
                </c:pt>
              </c:strCache>
            </c:strRef>
          </c:tx>
          <c:marker>
            <c:symbol val="none"/>
          </c:marker>
          <c:xVal>
            <c:numRef>
              <c:f>Sheet2!$M$6:$M$11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Sheet2!$N$6:$N$11</c:f>
              <c:numCache>
                <c:formatCode>General</c:formatCode>
                <c:ptCount val="6"/>
                <c:pt idx="0">
                  <c:v>0</c:v>
                </c:pt>
                <c:pt idx="1">
                  <c:v>10.5</c:v>
                </c:pt>
                <c:pt idx="2">
                  <c:v>15.8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3-4D97-A750-573B6CCDEEAD}"/>
            </c:ext>
          </c:extLst>
        </c:ser>
        <c:ser>
          <c:idx val="4"/>
          <c:order val="3"/>
          <c:tx>
            <c:strRef>
              <c:f>Sheet2!$Q$5</c:f>
              <c:strCache>
                <c:ptCount val="1"/>
                <c:pt idx="0">
                  <c:v>70 um thick RT</c:v>
                </c:pt>
              </c:strCache>
            </c:strRef>
          </c:tx>
          <c:marker>
            <c:symbol val="none"/>
          </c:marker>
          <c:xVal>
            <c:numRef>
              <c:f>Sheet2!$P$6:$P$11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Sheet2!$Q$6:$Q$11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53-4D97-A750-573B6CCDEEAD}"/>
            </c:ext>
          </c:extLst>
        </c:ser>
        <c:ser>
          <c:idx val="0"/>
          <c:order val="4"/>
          <c:tx>
            <c:strRef>
              <c:f>Sheet2!$H$5</c:f>
              <c:strCache>
                <c:ptCount val="1"/>
                <c:pt idx="0">
                  <c:v>100 um thick 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Sheet2!$G$6:$G$11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Sheet2!$H$6:$H$11</c:f>
              <c:numCache>
                <c:formatCode>General</c:formatCode>
                <c:ptCount val="6"/>
                <c:pt idx="0">
                  <c:v>0</c:v>
                </c:pt>
                <c:pt idx="1">
                  <c:v>21</c:v>
                </c:pt>
                <c:pt idx="2">
                  <c:v>31</c:v>
                </c:pt>
                <c:pt idx="3">
                  <c:v>42</c:v>
                </c:pt>
                <c:pt idx="4">
                  <c:v>52</c:v>
                </c:pt>
                <c:pt idx="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53-4D97-A750-573B6CCDEEAD}"/>
            </c:ext>
          </c:extLst>
        </c:ser>
        <c:ser>
          <c:idx val="2"/>
          <c:order val="5"/>
          <c:tx>
            <c:strRef>
              <c:f>Sheet2!$K$5</c:f>
              <c:strCache>
                <c:ptCount val="1"/>
                <c:pt idx="0">
                  <c:v>200 um thick RT</c:v>
                </c:pt>
              </c:strCache>
            </c:strRef>
          </c:tx>
          <c:marker>
            <c:symbol val="none"/>
          </c:marker>
          <c:xVal>
            <c:numRef>
              <c:f>Sheet2!$J$6:$J$11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Sheet2!$K$6:$K$11</c:f>
              <c:numCache>
                <c:formatCode>General</c:formatCode>
                <c:ptCount val="6"/>
                <c:pt idx="0">
                  <c:v>0</c:v>
                </c:pt>
                <c:pt idx="1">
                  <c:v>42</c:v>
                </c:pt>
                <c:pt idx="2">
                  <c:v>63</c:v>
                </c:pt>
                <c:pt idx="3">
                  <c:v>84</c:v>
                </c:pt>
                <c:pt idx="4">
                  <c:v>105</c:v>
                </c:pt>
                <c:pt idx="5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53-4D97-A750-573B6CCD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98768"/>
        <c:axId val="1592484976"/>
      </c:scatterChart>
      <c:valAx>
        <c:axId val="136769876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84976"/>
        <c:crosses val="autoZero"/>
        <c:crossBetween val="midCat"/>
      </c:valAx>
      <c:valAx>
        <c:axId val="159248497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9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7057942014673905E-2"/>
          <c:y val="7.3124394819947619E-2"/>
          <c:w val="0.27786786552671017"/>
          <c:h val="0.2023144378563352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9525</xdr:rowOff>
    </xdr:from>
    <xdr:to>
      <xdr:col>4</xdr:col>
      <xdr:colOff>424815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D7447-0DDA-4227-B413-712D82DED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182879</xdr:rowOff>
    </xdr:from>
    <xdr:to>
      <xdr:col>9</xdr:col>
      <xdr:colOff>502920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11798-FFC2-41D9-A452-F009A10B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221567</xdr:colOff>
      <xdr:row>26</xdr:row>
      <xdr:rowOff>43962</xdr:rowOff>
    </xdr:from>
    <xdr:to>
      <xdr:col>15</xdr:col>
      <xdr:colOff>304802</xdr:colOff>
      <xdr:row>38</xdr:row>
      <xdr:rowOff>36635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B1B89-7935-4629-A11F-2A070FFE3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266700</xdr:colOff>
      <xdr:row>26</xdr:row>
      <xdr:rowOff>45720</xdr:rowOff>
    </xdr:from>
    <xdr:to>
      <xdr:col>21</xdr:col>
      <xdr:colOff>211455</xdr:colOff>
      <xdr:row>38</xdr:row>
      <xdr:rowOff>93345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6B5FD-F8E9-4CA6-9872-F28A43F95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405033</xdr:colOff>
      <xdr:row>16</xdr:row>
      <xdr:rowOff>97302</xdr:rowOff>
    </xdr:from>
    <xdr:to>
      <xdr:col>26</xdr:col>
      <xdr:colOff>187130</xdr:colOff>
      <xdr:row>28</xdr:row>
      <xdr:rowOff>55098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56B67-E643-446F-8A01-C3B9A45D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560362</xdr:colOff>
      <xdr:row>11</xdr:row>
      <xdr:rowOff>133789</xdr:rowOff>
    </xdr:from>
    <xdr:to>
      <xdr:col>30</xdr:col>
      <xdr:colOff>582343</xdr:colOff>
      <xdr:row>23</xdr:row>
      <xdr:rowOff>89680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80CF5D-A2A4-4047-9E89-7CA6FDFF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544746</xdr:colOff>
      <xdr:row>38</xdr:row>
      <xdr:rowOff>53832</xdr:rowOff>
    </xdr:from>
    <xdr:to>
      <xdr:col>30</xdr:col>
      <xdr:colOff>588065</xdr:colOff>
      <xdr:row>50</xdr:row>
      <xdr:rowOff>119650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4BC1D3-EB7F-4A29-B2AC-C9B95F1B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254856</xdr:colOff>
      <xdr:row>37</xdr:row>
      <xdr:rowOff>170126</xdr:rowOff>
    </xdr:from>
    <xdr:to>
      <xdr:col>39</xdr:col>
      <xdr:colOff>604631</xdr:colOff>
      <xdr:row>52</xdr:row>
      <xdr:rowOff>140805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FF8C3E-6417-420A-AB50-A56CC2E1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401955</xdr:colOff>
      <xdr:row>16</xdr:row>
      <xdr:rowOff>37147</xdr:rowOff>
    </xdr:from>
    <xdr:to>
      <xdr:col>11</xdr:col>
      <xdr:colOff>342900</xdr:colOff>
      <xdr:row>47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700F8-362C-4277-8218-8758D5AC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10885</xdr:colOff>
      <xdr:row>17</xdr:row>
      <xdr:rowOff>0</xdr:rowOff>
    </xdr:from>
    <xdr:to>
      <xdr:col>27</xdr:col>
      <xdr:colOff>413656</xdr:colOff>
      <xdr:row>47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18161-B86E-45E9-B1C7-A0CBD3062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783771</xdr:colOff>
      <xdr:row>63</xdr:row>
      <xdr:rowOff>21771</xdr:rowOff>
    </xdr:from>
    <xdr:to>
      <xdr:col>9</xdr:col>
      <xdr:colOff>609599</xdr:colOff>
      <xdr:row>86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61352-431B-45E2-A6E9-CCB7FD4E8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28448</xdr:rowOff>
    </xdr:from>
    <xdr:to>
      <xdr:col>5</xdr:col>
      <xdr:colOff>62753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2572A-FF0B-4E26-914A-3D15DAA6F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605231</xdr:colOff>
      <xdr:row>10</xdr:row>
      <xdr:rowOff>31917</xdr:rowOff>
    </xdr:from>
    <xdr:to>
      <xdr:col>11</xdr:col>
      <xdr:colOff>303814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32C8A-283B-4E62-8947-FC6F8040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604476</xdr:colOff>
      <xdr:row>10</xdr:row>
      <xdr:rowOff>35661</xdr:rowOff>
    </xdr:from>
    <xdr:to>
      <xdr:col>17</xdr:col>
      <xdr:colOff>274735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7D9E0B-6BB7-4D70-B17C-7F667CD4D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510954</xdr:colOff>
      <xdr:row>10</xdr:row>
      <xdr:rowOff>17598</xdr:rowOff>
    </xdr:from>
    <xdr:to>
      <xdr:col>5</xdr:col>
      <xdr:colOff>550847</xdr:colOff>
      <xdr:row>22</xdr:row>
      <xdr:rowOff>74543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D082C-9CA8-40B7-97F1-C0E435507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603326</xdr:colOff>
      <xdr:row>10</xdr:row>
      <xdr:rowOff>30012</xdr:rowOff>
    </xdr:from>
    <xdr:to>
      <xdr:col>11</xdr:col>
      <xdr:colOff>303814</xdr:colOff>
      <xdr:row>22</xdr:row>
      <xdr:rowOff>74543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D7559-464E-4DE1-90B8-4608F64C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393601</xdr:colOff>
      <xdr:row>10</xdr:row>
      <xdr:rowOff>23569</xdr:rowOff>
    </xdr:from>
    <xdr:to>
      <xdr:col>17</xdr:col>
      <xdr:colOff>91108</xdr:colOff>
      <xdr:row>22</xdr:row>
      <xdr:rowOff>62451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E8060-D18E-4909-8FBE-08062122B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"/>
  <sheetViews>
    <sheetView zoomScale="145" zoomScaleNormal="145" workbookViewId="0">
      <selection activeCell="G2" sqref="G2:I11"/>
    </sheetView>
  </sheetViews>
  <sheetFormatPr defaultRowHeight="14.4"/>
  <cols>
    <col min="1" max="1" width="8.109375" customWidth="1"/>
    <col min="2" max="2" width="6.88671875" customWidth="1"/>
    <col min="3" max="3" width="8" customWidth="1"/>
    <col min="4" max="4" width="8.44140625" customWidth="1"/>
    <col min="5" max="5" width="6.33203125" customWidth="1"/>
    <col min="6" max="6" width="8" customWidth="1"/>
    <col min="7" max="7" width="8.109375" customWidth="1"/>
    <col min="8" max="8" width="6.5546875" customWidth="1"/>
    <col min="9" max="9" width="7.44140625" customWidth="1"/>
    <col min="10" max="10" width="7.6640625" customWidth="1"/>
    <col min="11" max="11" width="6.44140625" customWidth="1"/>
    <col min="12" max="12" width="7.109375" customWidth="1"/>
    <col min="13" max="13" width="8" customWidth="1"/>
    <col min="14" max="14" width="6.5546875" customWidth="1"/>
    <col min="15" max="15" width="7" customWidth="1"/>
    <col min="16" max="16" width="8" customWidth="1"/>
    <col min="17" max="17" width="6.88671875" customWidth="1"/>
    <col min="18" max="18" width="7.6640625" customWidth="1"/>
    <col min="19" max="19" width="8" customWidth="1"/>
    <col min="20" max="20" width="5.6640625" customWidth="1"/>
    <col min="21" max="21" width="6.6640625" customWidth="1"/>
    <col min="24" max="24" width="12.33203125" customWidth="1"/>
    <col min="35" max="35" width="13" bestFit="1" customWidth="1"/>
    <col min="36" max="36" width="13.109375" bestFit="1" customWidth="1"/>
    <col min="37" max="37" width="11.44140625" customWidth="1"/>
    <col min="38" max="38" width="12.44140625" bestFit="1" customWidth="1"/>
  </cols>
  <sheetData>
    <row r="1" spans="1:3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X1" t="s">
        <v>17</v>
      </c>
      <c r="AB1" s="12" t="s">
        <v>31</v>
      </c>
      <c r="AF1" s="8"/>
      <c r="AG1" s="8"/>
      <c r="AH1" s="8"/>
      <c r="AI1" s="8"/>
      <c r="AJ1" s="8"/>
      <c r="AK1" s="8"/>
    </row>
    <row r="2" spans="1:38">
      <c r="A2" s="3" t="s">
        <v>9</v>
      </c>
      <c r="B2" s="3" t="s">
        <v>15</v>
      </c>
      <c r="C2" s="3"/>
      <c r="D2" s="4" t="s">
        <v>8</v>
      </c>
      <c r="E2" s="4" t="s">
        <v>14</v>
      </c>
      <c r="F2" s="4"/>
      <c r="G2" s="3" t="s">
        <v>10</v>
      </c>
      <c r="H2" s="3" t="s">
        <v>14</v>
      </c>
      <c r="I2" s="3"/>
      <c r="J2" s="4" t="s">
        <v>9</v>
      </c>
      <c r="K2" s="4" t="s">
        <v>16</v>
      </c>
      <c r="L2" s="4"/>
      <c r="M2" s="3" t="s">
        <v>9</v>
      </c>
      <c r="N2" s="3" t="s">
        <v>11</v>
      </c>
      <c r="O2" s="3"/>
      <c r="P2" s="6" t="s">
        <v>9</v>
      </c>
      <c r="Q2" s="6" t="s">
        <v>12</v>
      </c>
      <c r="R2" s="6"/>
      <c r="S2" s="7" t="s">
        <v>9</v>
      </c>
      <c r="T2" s="7" t="s">
        <v>13</v>
      </c>
      <c r="U2" s="7"/>
      <c r="X2" s="7" t="s">
        <v>18</v>
      </c>
      <c r="Y2" s="7" t="s">
        <v>19</v>
      </c>
      <c r="Z2" s="7" t="s">
        <v>20</v>
      </c>
      <c r="AB2" s="7" t="s">
        <v>18</v>
      </c>
      <c r="AC2" s="7" t="s">
        <v>19</v>
      </c>
      <c r="AD2" s="7" t="s">
        <v>20</v>
      </c>
      <c r="AE2" s="7" t="s">
        <v>30</v>
      </c>
      <c r="AF2" s="9"/>
      <c r="AG2" s="9"/>
      <c r="AH2" s="10" t="s">
        <v>21</v>
      </c>
      <c r="AI2" s="10"/>
      <c r="AJ2" s="10"/>
      <c r="AK2" s="10"/>
      <c r="AL2" s="11"/>
    </row>
    <row r="3" spans="1:38">
      <c r="A3" s="3" t="s">
        <v>1</v>
      </c>
      <c r="B3" s="3" t="s">
        <v>2</v>
      </c>
      <c r="C3" s="3" t="s">
        <v>3</v>
      </c>
      <c r="D3" s="4" t="s">
        <v>1</v>
      </c>
      <c r="E3" s="4" t="s">
        <v>2</v>
      </c>
      <c r="F3" s="4" t="s">
        <v>3</v>
      </c>
      <c r="G3" s="3" t="s">
        <v>1</v>
      </c>
      <c r="H3" s="3" t="s">
        <v>2</v>
      </c>
      <c r="I3" s="3" t="s">
        <v>3</v>
      </c>
      <c r="J3" s="4" t="s">
        <v>1</v>
      </c>
      <c r="K3" s="4" t="s">
        <v>2</v>
      </c>
      <c r="L3" s="4" t="s">
        <v>3</v>
      </c>
      <c r="M3" s="3" t="s">
        <v>1</v>
      </c>
      <c r="N3" s="3" t="s">
        <v>2</v>
      </c>
      <c r="O3" s="3" t="s">
        <v>3</v>
      </c>
      <c r="P3" s="6" t="s">
        <v>5</v>
      </c>
      <c r="Q3" s="6" t="s">
        <v>6</v>
      </c>
      <c r="R3" s="6" t="s">
        <v>7</v>
      </c>
      <c r="S3" s="7" t="s">
        <v>5</v>
      </c>
      <c r="T3" s="7" t="s">
        <v>6</v>
      </c>
      <c r="U3" s="7" t="s">
        <v>7</v>
      </c>
      <c r="X3" s="2">
        <v>1</v>
      </c>
      <c r="Y3" s="2">
        <v>5</v>
      </c>
      <c r="Z3" s="2">
        <v>50</v>
      </c>
      <c r="AB3" s="2">
        <v>1</v>
      </c>
      <c r="AC3" s="2">
        <v>12</v>
      </c>
      <c r="AD3" s="2">
        <v>64</v>
      </c>
      <c r="AE3" s="2">
        <f>AD3-AC3</f>
        <v>52</v>
      </c>
      <c r="AF3" s="8"/>
      <c r="AG3" s="8"/>
      <c r="AH3" s="11" t="s">
        <v>22</v>
      </c>
      <c r="AI3" s="11">
        <f>200*10^-6</f>
        <v>1.9999999999999998E-4</v>
      </c>
      <c r="AJ3" s="11"/>
      <c r="AK3" s="11" t="s">
        <v>23</v>
      </c>
      <c r="AL3" s="11">
        <f>AL5/AI3</f>
        <v>1.2673958333333326E-6</v>
      </c>
    </row>
    <row r="4" spans="1:38">
      <c r="A4" s="2">
        <v>0</v>
      </c>
      <c r="B4" s="2">
        <v>0</v>
      </c>
      <c r="C4" s="2">
        <v>-5</v>
      </c>
      <c r="D4" s="5">
        <v>0</v>
      </c>
      <c r="E4" s="5">
        <v>0</v>
      </c>
      <c r="F4" s="5">
        <v>-5</v>
      </c>
      <c r="G4" s="2">
        <v>0</v>
      </c>
      <c r="H4" s="2">
        <v>0</v>
      </c>
      <c r="I4" s="2">
        <v>-5</v>
      </c>
      <c r="J4" s="5">
        <v>0</v>
      </c>
      <c r="K4" s="5">
        <v>0</v>
      </c>
      <c r="L4" s="5">
        <v>5</v>
      </c>
      <c r="M4" s="2">
        <v>0</v>
      </c>
      <c r="N4" s="2">
        <v>0</v>
      </c>
      <c r="O4" s="2">
        <v>-5</v>
      </c>
      <c r="P4" s="5">
        <v>0</v>
      </c>
      <c r="Q4" s="5">
        <v>0</v>
      </c>
      <c r="R4" s="5"/>
      <c r="S4" s="2">
        <v>0</v>
      </c>
      <c r="T4" s="2">
        <v>0</v>
      </c>
      <c r="U4" s="2">
        <v>0</v>
      </c>
      <c r="X4" s="2">
        <v>2</v>
      </c>
      <c r="Y4" s="2">
        <v>8</v>
      </c>
      <c r="Z4" s="2">
        <v>50</v>
      </c>
      <c r="AB4" s="2">
        <v>4</v>
      </c>
      <c r="AC4" s="2">
        <v>17</v>
      </c>
      <c r="AD4" s="2">
        <v>57</v>
      </c>
      <c r="AE4" s="2">
        <f t="shared" ref="AE4:AE10" si="0">AD4-AC4</f>
        <v>40</v>
      </c>
      <c r="AF4" s="8"/>
      <c r="AG4" s="8"/>
      <c r="AH4" s="11" t="s">
        <v>33</v>
      </c>
      <c r="AI4" s="11">
        <f>2*10^9</f>
        <v>2000000000</v>
      </c>
      <c r="AJ4" s="11"/>
      <c r="AK4" s="11" t="s">
        <v>24</v>
      </c>
      <c r="AL4" s="11">
        <f>1/12*AI10*AI11*AI12^3+AI10*AI11*AI12*(AI12/2+AI3)^2</f>
        <v>1.376E-11</v>
      </c>
    </row>
    <row r="5" spans="1:38">
      <c r="A5" s="2">
        <v>1.5</v>
      </c>
      <c r="B5" s="2">
        <v>3.8</v>
      </c>
      <c r="C5" s="2">
        <v>8</v>
      </c>
      <c r="D5" s="5">
        <v>1.2</v>
      </c>
      <c r="E5" s="5">
        <v>3.7</v>
      </c>
      <c r="F5" s="5">
        <v>0</v>
      </c>
      <c r="G5" s="2">
        <v>2</v>
      </c>
      <c r="H5" s="2">
        <v>3.7</v>
      </c>
      <c r="I5" s="2">
        <v>12</v>
      </c>
      <c r="J5" s="5">
        <v>1</v>
      </c>
      <c r="K5" s="5">
        <v>2.5</v>
      </c>
      <c r="L5" s="5">
        <v>20</v>
      </c>
      <c r="M5" s="2">
        <v>1.5</v>
      </c>
      <c r="N5" s="2">
        <v>4.0999999999999996</v>
      </c>
      <c r="O5" s="2">
        <v>2</v>
      </c>
      <c r="P5" s="5">
        <v>1.2</v>
      </c>
      <c r="Q5" s="5">
        <v>3</v>
      </c>
      <c r="R5" s="5"/>
      <c r="S5" s="2">
        <v>1.2</v>
      </c>
      <c r="T5" s="2">
        <v>3.1</v>
      </c>
      <c r="U5" s="2">
        <v>13</v>
      </c>
      <c r="X5" s="2">
        <v>4</v>
      </c>
      <c r="Y5" s="2">
        <v>8</v>
      </c>
      <c r="Z5" s="2">
        <v>45</v>
      </c>
      <c r="AB5" s="2">
        <v>10</v>
      </c>
      <c r="AC5" s="2">
        <v>18</v>
      </c>
      <c r="AD5" s="2">
        <v>54</v>
      </c>
      <c r="AE5" s="2">
        <f t="shared" si="0"/>
        <v>36</v>
      </c>
      <c r="AF5" s="8"/>
      <c r="AG5" s="8"/>
      <c r="AH5" s="11" t="s">
        <v>34</v>
      </c>
      <c r="AI5" s="11">
        <f>79*10^9/2</f>
        <v>39500000000</v>
      </c>
      <c r="AJ5" s="11"/>
      <c r="AK5" s="11" t="s">
        <v>37</v>
      </c>
      <c r="AL5" s="11">
        <f>1/12*AI4*AI6^3</f>
        <v>2.5347916666666651E-10</v>
      </c>
    </row>
    <row r="6" spans="1:38">
      <c r="A6" s="2">
        <v>1.8</v>
      </c>
      <c r="B6" s="2">
        <v>4.5</v>
      </c>
      <c r="C6" s="2">
        <v>19</v>
      </c>
      <c r="D6" s="5">
        <v>1.5</v>
      </c>
      <c r="E6" s="5">
        <v>4.5</v>
      </c>
      <c r="F6" s="5">
        <v>5</v>
      </c>
      <c r="G6" s="2">
        <v>2.2000000000000002</v>
      </c>
      <c r="H6" s="2">
        <v>4</v>
      </c>
      <c r="I6" s="2">
        <v>19</v>
      </c>
      <c r="J6" s="5">
        <v>1.2</v>
      </c>
      <c r="K6" s="5">
        <v>2.9</v>
      </c>
      <c r="L6" s="5">
        <v>25</v>
      </c>
      <c r="M6" s="2">
        <v>2</v>
      </c>
      <c r="N6" s="2">
        <v>5.2</v>
      </c>
      <c r="O6" s="2">
        <v>13</v>
      </c>
      <c r="P6" s="5">
        <v>1.4</v>
      </c>
      <c r="Q6" s="5">
        <v>3.5</v>
      </c>
      <c r="R6" s="5"/>
      <c r="S6" s="2">
        <v>1.4</v>
      </c>
      <c r="T6" s="2">
        <v>3.5</v>
      </c>
      <c r="U6" s="2">
        <v>18</v>
      </c>
      <c r="X6" s="2">
        <v>6</v>
      </c>
      <c r="Y6" s="2">
        <v>8</v>
      </c>
      <c r="Z6" s="2">
        <v>38</v>
      </c>
      <c r="AB6" s="2">
        <v>20</v>
      </c>
      <c r="AC6" s="2">
        <v>20</v>
      </c>
      <c r="AD6" s="2">
        <v>50</v>
      </c>
      <c r="AE6" s="2">
        <f t="shared" si="0"/>
        <v>30</v>
      </c>
      <c r="AF6" s="8"/>
      <c r="AG6" s="8"/>
      <c r="AH6" s="11" t="s">
        <v>35</v>
      </c>
      <c r="AI6" s="11">
        <f>1.15*10^-6</f>
        <v>1.1499999999999998E-6</v>
      </c>
      <c r="AJ6" s="11"/>
      <c r="AK6" s="11"/>
      <c r="AL6" s="11"/>
    </row>
    <row r="7" spans="1:38">
      <c r="A7" s="2">
        <v>2</v>
      </c>
      <c r="B7" s="2">
        <v>4.8</v>
      </c>
      <c r="C7" s="2">
        <v>29</v>
      </c>
      <c r="D7" s="5">
        <v>1.8</v>
      </c>
      <c r="E7" s="5">
        <v>5.3</v>
      </c>
      <c r="F7" s="5">
        <v>20</v>
      </c>
      <c r="G7" s="2">
        <v>2.4</v>
      </c>
      <c r="H7" s="2">
        <v>4.3</v>
      </c>
      <c r="I7" s="2">
        <v>28</v>
      </c>
      <c r="J7" s="5">
        <v>1.4</v>
      </c>
      <c r="K7" s="5">
        <v>3.4</v>
      </c>
      <c r="L7" s="5">
        <v>33</v>
      </c>
      <c r="M7" s="2">
        <v>2.2000000000000002</v>
      </c>
      <c r="N7" s="2">
        <v>5.5</v>
      </c>
      <c r="O7" s="2">
        <v>26</v>
      </c>
      <c r="P7" s="5">
        <v>1.6</v>
      </c>
      <c r="Q7" s="5">
        <v>3.9</v>
      </c>
      <c r="R7" s="5"/>
      <c r="S7" s="2">
        <v>1.6</v>
      </c>
      <c r="T7" s="2">
        <v>4</v>
      </c>
      <c r="U7" s="2">
        <v>28</v>
      </c>
      <c r="X7" s="2">
        <v>10</v>
      </c>
      <c r="Y7" s="2">
        <v>9</v>
      </c>
      <c r="Z7" s="2">
        <v>35</v>
      </c>
      <c r="AB7" s="2">
        <v>40</v>
      </c>
      <c r="AC7" s="2">
        <v>15</v>
      </c>
      <c r="AD7" s="2">
        <v>52</v>
      </c>
      <c r="AE7" s="2">
        <f t="shared" si="0"/>
        <v>37</v>
      </c>
      <c r="AF7" s="8"/>
      <c r="AG7" s="8"/>
      <c r="AH7" s="11" t="s">
        <v>36</v>
      </c>
      <c r="AI7" s="11">
        <f>0.2*10^-6</f>
        <v>1.9999999999999999E-7</v>
      </c>
      <c r="AJ7" s="11"/>
      <c r="AK7" s="11" t="s">
        <v>40</v>
      </c>
      <c r="AL7" s="11">
        <v>1.8421052631579581E-7</v>
      </c>
    </row>
    <row r="8" spans="1:38">
      <c r="A8" s="2">
        <v>2.2000000000000002</v>
      </c>
      <c r="B8" s="2">
        <v>5.2</v>
      </c>
      <c r="C8" s="2">
        <v>43</v>
      </c>
      <c r="D8" s="5">
        <v>2</v>
      </c>
      <c r="E8" s="5">
        <v>5.7</v>
      </c>
      <c r="F8" s="5">
        <v>29</v>
      </c>
      <c r="G8" s="2">
        <v>2.6</v>
      </c>
      <c r="H8" s="2">
        <v>4.5999999999999996</v>
      </c>
      <c r="I8" s="2">
        <v>40</v>
      </c>
      <c r="J8" s="5">
        <v>1.6</v>
      </c>
      <c r="K8" s="5">
        <v>3.8</v>
      </c>
      <c r="L8" s="5">
        <v>44</v>
      </c>
      <c r="M8" s="2">
        <v>2.4</v>
      </c>
      <c r="N8" s="2">
        <v>5.9</v>
      </c>
      <c r="O8" s="2">
        <v>37</v>
      </c>
      <c r="P8" s="5">
        <v>1.8</v>
      </c>
      <c r="Q8" s="5">
        <v>4.3</v>
      </c>
      <c r="R8" s="5"/>
      <c r="S8" s="2">
        <v>1.8</v>
      </c>
      <c r="T8" s="2">
        <v>4.4000000000000004</v>
      </c>
      <c r="U8" s="2">
        <v>38</v>
      </c>
      <c r="X8" s="2">
        <v>15</v>
      </c>
      <c r="Y8" s="2">
        <v>9</v>
      </c>
      <c r="Z8" s="2">
        <v>34</v>
      </c>
      <c r="AB8" s="2">
        <v>80</v>
      </c>
      <c r="AC8" s="2">
        <v>25</v>
      </c>
      <c r="AD8" s="2">
        <v>45</v>
      </c>
      <c r="AE8" s="2">
        <f t="shared" si="0"/>
        <v>20</v>
      </c>
      <c r="AF8" s="8"/>
      <c r="AG8" s="8"/>
      <c r="AH8" s="11" t="s">
        <v>38</v>
      </c>
      <c r="AI8" s="11">
        <f>AI7/AI6</f>
        <v>0.17391304347826089</v>
      </c>
      <c r="AJ8" s="11"/>
      <c r="AK8" s="11" t="s">
        <v>41</v>
      </c>
      <c r="AL8" s="11">
        <f>-AI5*AL7^2+AI5*(AI7-AL7)^2+AI6*AI4*(2*AI7+AI6-AL7*2)</f>
        <v>1.3871052631577647E-3</v>
      </c>
    </row>
    <row r="9" spans="1:38">
      <c r="A9" s="2">
        <v>2.4</v>
      </c>
      <c r="B9" s="2">
        <v>5.6</v>
      </c>
      <c r="C9" s="2">
        <v>59</v>
      </c>
      <c r="D9" s="5">
        <v>2.2000000000000002</v>
      </c>
      <c r="E9" s="5">
        <v>6.2</v>
      </c>
      <c r="F9" s="5">
        <v>38</v>
      </c>
      <c r="G9" s="2">
        <v>2.8</v>
      </c>
      <c r="H9" s="2">
        <v>4.9000000000000004</v>
      </c>
      <c r="I9" s="2">
        <v>57</v>
      </c>
      <c r="J9" s="5">
        <v>1.8</v>
      </c>
      <c r="K9" s="5">
        <v>4.2</v>
      </c>
      <c r="L9" s="5">
        <v>55</v>
      </c>
      <c r="M9" s="2">
        <v>2.6</v>
      </c>
      <c r="N9" s="2">
        <v>6.2</v>
      </c>
      <c r="O9" s="2">
        <v>57</v>
      </c>
      <c r="P9" s="5">
        <v>2</v>
      </c>
      <c r="Q9" s="5">
        <v>4.7</v>
      </c>
      <c r="R9" s="5"/>
      <c r="S9" s="2">
        <v>2</v>
      </c>
      <c r="T9" s="2">
        <v>4.8</v>
      </c>
      <c r="U9" s="2">
        <v>49</v>
      </c>
      <c r="X9" s="2">
        <v>20</v>
      </c>
      <c r="Y9" s="2">
        <v>9</v>
      </c>
      <c r="Z9" s="2">
        <v>31</v>
      </c>
      <c r="AB9" s="2">
        <v>150</v>
      </c>
      <c r="AC9" s="2">
        <v>36</v>
      </c>
      <c r="AD9" s="2">
        <v>38</v>
      </c>
      <c r="AE9" s="2">
        <f t="shared" si="0"/>
        <v>2</v>
      </c>
      <c r="AF9" s="8"/>
      <c r="AG9" s="8"/>
      <c r="AH9" s="11" t="s">
        <v>39</v>
      </c>
      <c r="AI9" s="11">
        <f>AI5/AI4</f>
        <v>19.75</v>
      </c>
      <c r="AJ9" s="11"/>
      <c r="AK9" s="11"/>
      <c r="AL9" s="11"/>
    </row>
    <row r="10" spans="1:38">
      <c r="A10" s="2">
        <v>2.6</v>
      </c>
      <c r="B10" s="2">
        <v>5.9</v>
      </c>
      <c r="C10" s="2">
        <v>80</v>
      </c>
      <c r="D10" s="5">
        <v>2.4</v>
      </c>
      <c r="E10" s="5">
        <v>6.6</v>
      </c>
      <c r="F10" s="5">
        <v>52</v>
      </c>
      <c r="G10" s="2">
        <v>3</v>
      </c>
      <c r="H10" s="2">
        <v>5.0999999999999996</v>
      </c>
      <c r="I10" s="2">
        <v>75</v>
      </c>
      <c r="J10" s="5"/>
      <c r="K10" s="5"/>
      <c r="L10" s="5"/>
      <c r="M10" s="2">
        <v>2.8</v>
      </c>
      <c r="N10" s="2">
        <v>6.5</v>
      </c>
      <c r="O10" s="2">
        <v>77</v>
      </c>
      <c r="P10" s="5"/>
      <c r="Q10" s="5"/>
      <c r="R10" s="5"/>
      <c r="S10" s="2">
        <v>2.2000000000000002</v>
      </c>
      <c r="T10" s="2">
        <v>5.0999999999999996</v>
      </c>
      <c r="U10" s="2">
        <v>68</v>
      </c>
      <c r="X10" s="2">
        <v>30</v>
      </c>
      <c r="Y10" s="2">
        <v>10</v>
      </c>
      <c r="Z10" s="2">
        <v>30</v>
      </c>
      <c r="AB10" s="2">
        <v>200</v>
      </c>
      <c r="AC10" s="2">
        <v>36</v>
      </c>
      <c r="AD10" s="2">
        <v>38</v>
      </c>
      <c r="AE10" s="2">
        <f t="shared" si="0"/>
        <v>2</v>
      </c>
      <c r="AF10" s="8"/>
      <c r="AG10" s="8"/>
      <c r="AH10" s="11" t="s">
        <v>25</v>
      </c>
      <c r="AI10" s="11">
        <v>1200</v>
      </c>
      <c r="AJ10" s="11"/>
      <c r="AK10" s="11"/>
      <c r="AL10" s="11"/>
    </row>
    <row r="11" spans="1:38">
      <c r="A11" s="2">
        <v>2.8</v>
      </c>
      <c r="B11" s="2">
        <v>6.2</v>
      </c>
      <c r="C11" s="2">
        <v>102</v>
      </c>
      <c r="D11" s="5"/>
      <c r="E11" s="5"/>
      <c r="F11" s="5"/>
      <c r="G11" s="2">
        <v>3.2</v>
      </c>
      <c r="H11" s="2">
        <v>5.3</v>
      </c>
      <c r="I11" s="2">
        <v>105</v>
      </c>
      <c r="J11" s="5"/>
      <c r="K11" s="5"/>
      <c r="L11" s="5"/>
      <c r="M11" s="2"/>
      <c r="N11" s="2"/>
      <c r="O11" s="2"/>
      <c r="P11" s="5"/>
      <c r="Q11" s="5"/>
      <c r="R11" s="5"/>
      <c r="S11" s="2"/>
      <c r="T11" s="2"/>
      <c r="U11" s="2"/>
      <c r="X11" s="2">
        <v>40</v>
      </c>
      <c r="Y11" s="2">
        <v>10</v>
      </c>
      <c r="Z11" s="2">
        <v>28</v>
      </c>
      <c r="AA11" s="8"/>
      <c r="AB11" s="8"/>
      <c r="AC11" s="8"/>
      <c r="AD11" s="8"/>
      <c r="AE11" s="8"/>
      <c r="AF11" s="8"/>
      <c r="AG11" s="8"/>
      <c r="AH11" s="11" t="s">
        <v>26</v>
      </c>
      <c r="AI11" s="11">
        <f>20*10^-6</f>
        <v>1.9999999999999998E-5</v>
      </c>
      <c r="AJ11" s="11"/>
      <c r="AK11" s="11" t="s">
        <v>28</v>
      </c>
      <c r="AL11" s="11">
        <f>SQRT(AL3/AL4)</f>
        <v>303.49177143615822</v>
      </c>
    </row>
    <row r="12" spans="1:38">
      <c r="A12" s="2"/>
      <c r="B12" s="2"/>
      <c r="C12" s="2"/>
      <c r="D12" s="5"/>
      <c r="E12" s="5"/>
      <c r="F12" s="5"/>
      <c r="G12" s="2"/>
      <c r="H12" s="2"/>
      <c r="I12" s="2"/>
      <c r="J12" s="5"/>
      <c r="K12" s="5"/>
      <c r="L12" s="5"/>
      <c r="M12" s="2"/>
      <c r="N12" s="2"/>
      <c r="O12" s="2"/>
      <c r="P12" s="5"/>
      <c r="Q12" s="5"/>
      <c r="R12" s="5"/>
      <c r="S12" s="2"/>
      <c r="T12" s="2"/>
      <c r="U12" s="2"/>
      <c r="X12" s="2">
        <v>50</v>
      </c>
      <c r="Y12" s="2">
        <v>10</v>
      </c>
      <c r="Z12" s="2">
        <v>27</v>
      </c>
      <c r="AA12" s="8"/>
      <c r="AB12" s="8"/>
      <c r="AC12" s="8"/>
      <c r="AD12" s="8"/>
      <c r="AE12" s="8"/>
      <c r="AH12" s="11" t="s">
        <v>27</v>
      </c>
      <c r="AI12" s="11">
        <v>1E-3</v>
      </c>
      <c r="AJ12" s="11"/>
      <c r="AK12" s="11" t="s">
        <v>29</v>
      </c>
      <c r="AL12" s="11">
        <f>AL11/PI()</f>
        <v>96.604431223560539</v>
      </c>
    </row>
    <row r="13" spans="1:38">
      <c r="A13" s="2"/>
      <c r="B13" s="2"/>
      <c r="C13" s="2"/>
      <c r="D13" s="5"/>
      <c r="E13" s="5"/>
      <c r="F13" s="5"/>
      <c r="G13" s="2"/>
      <c r="H13" s="2"/>
      <c r="I13" s="2"/>
      <c r="J13" s="5"/>
      <c r="K13" s="5"/>
      <c r="L13" s="5"/>
      <c r="M13" s="2"/>
      <c r="N13" s="2"/>
      <c r="O13" s="2"/>
      <c r="P13" s="5"/>
      <c r="Q13" s="5"/>
      <c r="R13" s="5"/>
      <c r="S13" s="2"/>
      <c r="T13" s="2"/>
      <c r="U13" s="2"/>
      <c r="X13" s="2">
        <v>100</v>
      </c>
      <c r="Y13" s="2">
        <v>13</v>
      </c>
      <c r="Z13" s="2">
        <v>18</v>
      </c>
      <c r="AA13" s="8"/>
      <c r="AB13" s="8"/>
      <c r="AC13" s="8"/>
      <c r="AD13" s="8"/>
      <c r="AE13" s="8"/>
      <c r="AH13" s="8"/>
      <c r="AI13" s="8"/>
      <c r="AJ13" s="8"/>
      <c r="AK13" s="8"/>
    </row>
    <row r="14" spans="1:38">
      <c r="A14" s="2"/>
      <c r="B14" s="2"/>
      <c r="C14" s="2"/>
      <c r="D14" s="5"/>
      <c r="E14" s="5"/>
      <c r="F14" s="5"/>
      <c r="G14" s="2"/>
      <c r="H14" s="2"/>
      <c r="I14" s="2"/>
      <c r="J14" s="5"/>
      <c r="K14" s="5"/>
      <c r="L14" s="5"/>
      <c r="M14" s="2"/>
      <c r="N14" s="2"/>
      <c r="O14" s="2"/>
      <c r="P14" s="5"/>
      <c r="Q14" s="5"/>
      <c r="R14" s="5"/>
      <c r="S14" s="2"/>
      <c r="T14" s="2"/>
      <c r="U14" s="2"/>
      <c r="X14" s="2">
        <v>150</v>
      </c>
      <c r="Y14" s="2">
        <v>14</v>
      </c>
      <c r="Z14" s="2">
        <v>16</v>
      </c>
      <c r="AA14" s="8"/>
      <c r="AB14" s="8"/>
      <c r="AC14" s="8"/>
      <c r="AD14" s="8"/>
      <c r="AE14" s="8"/>
      <c r="AH14" s="8"/>
      <c r="AI14" s="8"/>
    </row>
    <row r="15" spans="1:38">
      <c r="A15" s="2"/>
      <c r="B15" s="2"/>
      <c r="C15" s="2"/>
      <c r="D15" s="5"/>
      <c r="E15" s="5"/>
      <c r="F15" s="5"/>
      <c r="G15" s="2"/>
      <c r="H15" s="2"/>
      <c r="I15" s="2"/>
      <c r="J15" s="5"/>
      <c r="K15" s="5"/>
      <c r="L15" s="5"/>
      <c r="M15" s="2"/>
      <c r="N15" s="2"/>
      <c r="O15" s="2"/>
      <c r="P15" s="5"/>
      <c r="Q15" s="5"/>
      <c r="R15" s="5"/>
      <c r="S15" s="2"/>
      <c r="T15" s="2"/>
      <c r="U15" s="2"/>
      <c r="X15" s="2">
        <v>200</v>
      </c>
      <c r="Y15" s="2">
        <v>15</v>
      </c>
      <c r="Z15" s="2">
        <v>15</v>
      </c>
      <c r="AA15" s="8"/>
      <c r="AB15" s="8"/>
      <c r="AC15" s="8"/>
      <c r="AD15" s="8"/>
      <c r="AE15" s="8"/>
      <c r="AH15" s="10" t="s">
        <v>21</v>
      </c>
      <c r="AI15" s="10"/>
      <c r="AJ15" s="10"/>
      <c r="AK15" s="10"/>
      <c r="AL15" s="11"/>
    </row>
    <row r="16" spans="1:38">
      <c r="A16" s="2"/>
      <c r="B16" s="2"/>
      <c r="C16" s="2"/>
      <c r="D16" s="5"/>
      <c r="E16" s="5"/>
      <c r="F16" s="5"/>
      <c r="G16" s="2"/>
      <c r="H16" s="2"/>
      <c r="I16" s="2"/>
      <c r="J16" s="5"/>
      <c r="K16" s="5"/>
      <c r="L16" s="5"/>
      <c r="M16" s="2"/>
      <c r="N16" s="2"/>
      <c r="O16" s="2"/>
      <c r="P16" s="5"/>
      <c r="Q16" s="5"/>
      <c r="R16" s="5"/>
      <c r="S16" s="2"/>
      <c r="T16" s="2"/>
      <c r="U16" s="2"/>
      <c r="AA16" s="8"/>
      <c r="AB16" s="8"/>
      <c r="AC16" s="8"/>
      <c r="AD16" s="8"/>
      <c r="AE16" s="8"/>
      <c r="AH16" s="11" t="s">
        <v>22</v>
      </c>
      <c r="AI16" s="11">
        <f>200*10^-6</f>
        <v>1.9999999999999998E-4</v>
      </c>
      <c r="AJ16" s="11"/>
      <c r="AK16" s="11" t="s">
        <v>23</v>
      </c>
      <c r="AL16" s="11">
        <f>AL18/AI16</f>
        <v>2.7817128347184082E-6</v>
      </c>
    </row>
    <row r="17" spans="1:38">
      <c r="A17" s="2"/>
      <c r="B17" s="2"/>
      <c r="C17" s="2"/>
      <c r="D17" s="5"/>
      <c r="E17" s="5"/>
      <c r="F17" s="5"/>
      <c r="G17" s="2"/>
      <c r="H17" s="2"/>
      <c r="I17" s="2"/>
      <c r="J17" s="5"/>
      <c r="K17" s="5"/>
      <c r="L17" s="5"/>
      <c r="M17" s="2"/>
      <c r="N17" s="2"/>
      <c r="O17" s="2"/>
      <c r="P17" s="5"/>
      <c r="Q17" s="5"/>
      <c r="R17" s="5"/>
      <c r="S17" s="2"/>
      <c r="T17" s="2"/>
      <c r="U17" s="2"/>
      <c r="AH17" s="11" t="s">
        <v>33</v>
      </c>
      <c r="AI17" s="11">
        <f>2*10^9</f>
        <v>2000000000</v>
      </c>
      <c r="AJ17" s="11"/>
      <c r="AK17" s="11" t="s">
        <v>24</v>
      </c>
      <c r="AL17" s="11">
        <f>1/12*AI23*AI24*AI25^3+AI23*AI24*AI25*(AI25/2+AI16)^2</f>
        <v>1.4310399999999998E-11</v>
      </c>
    </row>
    <row r="18" spans="1:38">
      <c r="A18" s="2"/>
      <c r="B18" s="2"/>
      <c r="C18" s="2"/>
      <c r="D18" s="5"/>
      <c r="E18" s="5"/>
      <c r="F18" s="5"/>
      <c r="G18" s="2"/>
      <c r="H18" s="2"/>
      <c r="I18" s="2"/>
      <c r="J18" s="5"/>
      <c r="K18" s="5"/>
      <c r="L18" s="5"/>
      <c r="M18" s="2"/>
      <c r="N18" s="2"/>
      <c r="O18" s="2"/>
      <c r="P18" s="5"/>
      <c r="Q18" s="5"/>
      <c r="R18" s="5"/>
      <c r="S18" s="2"/>
      <c r="T18" s="2"/>
      <c r="U18" s="2"/>
      <c r="AH18" s="11" t="s">
        <v>34</v>
      </c>
      <c r="AI18" s="11">
        <f>79*10^9/2</f>
        <v>39500000000</v>
      </c>
      <c r="AJ18" s="11"/>
      <c r="AK18" s="11" t="s">
        <v>37</v>
      </c>
      <c r="AL18" s="11">
        <f>1/3*AI18*AL20^3+1/3*AI18*(AI20-AL20)^3+(AL20+1/2*AI19)*AI17*(AI20-AL20)*AI19+(AL20+2/3*AI19)*AI17*AI19^2/2</f>
        <v>5.5634256694368162E-10</v>
      </c>
    </row>
    <row r="19" spans="1:38">
      <c r="A19" s="2"/>
      <c r="B19" s="2"/>
      <c r="C19" s="2"/>
      <c r="D19" s="5"/>
      <c r="E19" s="5"/>
      <c r="F19" s="5"/>
      <c r="G19" s="2"/>
      <c r="H19" s="2"/>
      <c r="I19" s="2"/>
      <c r="J19" s="5"/>
      <c r="K19" s="5"/>
      <c r="L19" s="5"/>
      <c r="M19" s="2"/>
      <c r="N19" s="2"/>
      <c r="O19" s="2"/>
      <c r="P19" s="5"/>
      <c r="Q19" s="5"/>
      <c r="R19" s="5"/>
      <c r="S19" s="2"/>
      <c r="T19" s="2"/>
      <c r="U19" s="2"/>
      <c r="AH19" s="11" t="s">
        <v>35</v>
      </c>
      <c r="AI19" s="11">
        <f>0.8*10^-6</f>
        <v>7.9999999999999996E-7</v>
      </c>
      <c r="AJ19" s="11"/>
      <c r="AK19" s="11"/>
      <c r="AL19" s="11"/>
    </row>
    <row r="20" spans="1:38">
      <c r="A20" s="2"/>
      <c r="B20" s="2"/>
      <c r="C20" s="2"/>
      <c r="D20" s="5"/>
      <c r="E20" s="5"/>
      <c r="F20" s="5"/>
      <c r="G20" s="2"/>
      <c r="H20" s="2"/>
      <c r="I20" s="2"/>
      <c r="J20" s="5"/>
      <c r="K20" s="5"/>
      <c r="L20" s="5"/>
      <c r="M20" s="2"/>
      <c r="N20" s="2"/>
      <c r="O20" s="2"/>
      <c r="P20" s="5"/>
      <c r="Q20" s="5"/>
      <c r="R20" s="5"/>
      <c r="S20" s="2"/>
      <c r="T20" s="2"/>
      <c r="U20" s="2"/>
      <c r="AH20" s="11" t="s">
        <v>36</v>
      </c>
      <c r="AI20" s="11">
        <f>0.2*10^-6</f>
        <v>1.9999999999999999E-7</v>
      </c>
      <c r="AJ20" s="11"/>
      <c r="AK20" s="11" t="s">
        <v>40</v>
      </c>
      <c r="AL20" s="11">
        <v>1.8421052631579581E-7</v>
      </c>
    </row>
    <row r="21" spans="1:38">
      <c r="A21" s="2"/>
      <c r="B21" s="2"/>
      <c r="C21" s="2"/>
      <c r="D21" s="5"/>
      <c r="E21" s="5"/>
      <c r="F21" s="5"/>
      <c r="G21" s="2"/>
      <c r="H21" s="2"/>
      <c r="I21" s="2"/>
      <c r="J21" s="5"/>
      <c r="K21" s="5"/>
      <c r="L21" s="5"/>
      <c r="M21" s="2"/>
      <c r="N21" s="2"/>
      <c r="O21" s="2"/>
      <c r="P21" s="5"/>
      <c r="Q21" s="5"/>
      <c r="R21" s="5"/>
      <c r="S21" s="2"/>
      <c r="T21" s="2"/>
      <c r="U21" s="2"/>
      <c r="AH21" s="11" t="s">
        <v>38</v>
      </c>
      <c r="AI21" s="11">
        <f>AI20/AI19</f>
        <v>0.25</v>
      </c>
      <c r="AJ21" s="11"/>
      <c r="AK21" s="11" t="s">
        <v>41</v>
      </c>
      <c r="AL21" s="11">
        <f>-AI18*AL20^2+AI18*(AI20-AL20)^2+AI19*AI17*(2*AI20+AI19-AL20*2)</f>
        <v>-1.2034644114589099E-16</v>
      </c>
    </row>
    <row r="22" spans="1:38">
      <c r="A22" s="2"/>
      <c r="B22" s="2"/>
      <c r="C22" s="2"/>
      <c r="D22" s="5"/>
      <c r="E22" s="5"/>
      <c r="F22" s="5"/>
      <c r="G22" s="2"/>
      <c r="H22" s="2"/>
      <c r="I22" s="2"/>
      <c r="J22" s="5"/>
      <c r="K22" s="5"/>
      <c r="L22" s="5"/>
      <c r="M22" s="2"/>
      <c r="N22" s="2"/>
      <c r="O22" s="2"/>
      <c r="P22" s="5"/>
      <c r="Q22" s="5"/>
      <c r="R22" s="5"/>
      <c r="S22" s="2"/>
      <c r="T22" s="2"/>
      <c r="U22" s="2"/>
      <c r="AH22" s="11" t="s">
        <v>39</v>
      </c>
      <c r="AI22" s="11">
        <f>AI18/AI17</f>
        <v>19.75</v>
      </c>
      <c r="AJ22" s="11"/>
      <c r="AK22" s="11"/>
      <c r="AL22" s="11"/>
    </row>
    <row r="23" spans="1:38">
      <c r="A23" s="2"/>
      <c r="B23" s="2"/>
      <c r="C23" s="2"/>
      <c r="D23" s="5"/>
      <c r="E23" s="5"/>
      <c r="F23" s="5"/>
      <c r="G23" s="2"/>
      <c r="H23" s="2"/>
      <c r="I23" s="2"/>
      <c r="J23" s="5"/>
      <c r="K23" s="5"/>
      <c r="L23" s="5"/>
      <c r="M23" s="2"/>
      <c r="N23" s="2"/>
      <c r="O23" s="2"/>
      <c r="P23" s="5"/>
      <c r="Q23" s="5"/>
      <c r="R23" s="5"/>
      <c r="S23" s="2"/>
      <c r="T23" s="2"/>
      <c r="U23" s="2"/>
      <c r="AH23" s="11" t="s">
        <v>25</v>
      </c>
      <c r="AI23" s="11">
        <v>1200</v>
      </c>
      <c r="AJ23" s="11"/>
      <c r="AK23" s="11"/>
      <c r="AL23" s="11"/>
    </row>
    <row r="24" spans="1:38">
      <c r="A24" s="2"/>
      <c r="B24" s="2"/>
      <c r="C24" s="2"/>
      <c r="D24" s="5"/>
      <c r="E24" s="5"/>
      <c r="F24" s="5"/>
      <c r="G24" s="2"/>
      <c r="H24" s="2"/>
      <c r="I24" s="2"/>
      <c r="J24" s="5"/>
      <c r="K24" s="5"/>
      <c r="L24" s="5"/>
      <c r="M24" s="2"/>
      <c r="N24" s="2"/>
      <c r="O24" s="2"/>
      <c r="P24" s="5"/>
      <c r="Q24" s="5"/>
      <c r="R24" s="5"/>
      <c r="S24" s="2"/>
      <c r="T24" s="2"/>
      <c r="U24" s="2"/>
      <c r="AH24" s="11" t="s">
        <v>26</v>
      </c>
      <c r="AI24" s="11">
        <f>20*10^-6+AI19</f>
        <v>2.0799999999999997E-5</v>
      </c>
      <c r="AJ24" s="11"/>
      <c r="AK24" s="11" t="s">
        <v>28</v>
      </c>
      <c r="AL24" s="11">
        <f>SQRT(AL16/AL17/2)</f>
        <v>311.75631739655529</v>
      </c>
    </row>
    <row r="25" spans="1:38">
      <c r="A25" s="2"/>
      <c r="B25" s="2"/>
      <c r="C25" s="2"/>
      <c r="D25" s="5"/>
      <c r="E25" s="5"/>
      <c r="F25" s="5"/>
      <c r="J25" s="5"/>
      <c r="K25" s="5"/>
      <c r="L25" s="5"/>
      <c r="M25" s="2"/>
      <c r="N25" s="2"/>
      <c r="O25" s="2"/>
      <c r="P25" s="5"/>
      <c r="Q25" s="5"/>
      <c r="R25" s="5"/>
      <c r="S25" s="2"/>
      <c r="T25" s="2"/>
      <c r="U25" s="2"/>
      <c r="AH25" s="11" t="s">
        <v>27</v>
      </c>
      <c r="AI25" s="11">
        <v>1E-3</v>
      </c>
      <c r="AJ25" s="11"/>
      <c r="AK25" s="11" t="s">
        <v>29</v>
      </c>
      <c r="AL25" s="11">
        <f>AL24/PI()</f>
        <v>99.235117907575244</v>
      </c>
    </row>
    <row r="26" spans="1:38">
      <c r="AB26" s="12" t="s">
        <v>32</v>
      </c>
    </row>
    <row r="27" spans="1:38">
      <c r="AB27" s="7" t="s">
        <v>18</v>
      </c>
      <c r="AC27" s="7" t="s">
        <v>19</v>
      </c>
      <c r="AD27" s="7" t="s">
        <v>20</v>
      </c>
      <c r="AE27" s="7" t="s">
        <v>30</v>
      </c>
      <c r="AF27" s="7" t="s">
        <v>42</v>
      </c>
      <c r="AG27" s="7" t="s">
        <v>43</v>
      </c>
      <c r="AI27" s="7" t="s">
        <v>44</v>
      </c>
      <c r="AJ27" s="7" t="s">
        <v>43</v>
      </c>
    </row>
    <row r="28" spans="1:38">
      <c r="AB28" s="2">
        <v>1</v>
      </c>
      <c r="AC28" s="2">
        <v>14</v>
      </c>
      <c r="AD28" s="2">
        <v>48</v>
      </c>
      <c r="AE28" s="2">
        <f>AD28-AC28</f>
        <v>34</v>
      </c>
      <c r="AF28" s="2">
        <v>101.2</v>
      </c>
      <c r="AG28" s="2">
        <v>0</v>
      </c>
      <c r="AI28" s="2">
        <v>108</v>
      </c>
      <c r="AJ28" s="2">
        <v>0</v>
      </c>
    </row>
    <row r="29" spans="1:38">
      <c r="AB29" s="2">
        <v>4</v>
      </c>
      <c r="AC29" s="2">
        <v>16</v>
      </c>
      <c r="AD29" s="2">
        <v>44</v>
      </c>
      <c r="AE29" s="2">
        <f t="shared" ref="AE29:AE37" si="1">AD29-AC29</f>
        <v>28</v>
      </c>
      <c r="AF29" s="2">
        <v>101.2</v>
      </c>
      <c r="AG29" s="2">
        <v>90</v>
      </c>
      <c r="AI29" s="2">
        <v>108</v>
      </c>
      <c r="AJ29" s="2">
        <v>90</v>
      </c>
    </row>
    <row r="30" spans="1:38">
      <c r="AB30" s="2">
        <v>10</v>
      </c>
      <c r="AC30" s="2">
        <v>20</v>
      </c>
      <c r="AD30" s="2">
        <v>40</v>
      </c>
      <c r="AE30" s="2">
        <f t="shared" si="1"/>
        <v>20</v>
      </c>
    </row>
    <row r="31" spans="1:38">
      <c r="AB31" s="2">
        <v>20</v>
      </c>
      <c r="AC31" s="2">
        <v>22</v>
      </c>
      <c r="AD31" s="2">
        <v>36</v>
      </c>
      <c r="AE31" s="2">
        <f t="shared" si="1"/>
        <v>14</v>
      </c>
    </row>
    <row r="32" spans="1:38">
      <c r="AB32" s="2">
        <v>40</v>
      </c>
      <c r="AC32" s="2">
        <v>20</v>
      </c>
      <c r="AD32" s="2">
        <v>40</v>
      </c>
      <c r="AE32" s="2">
        <f t="shared" si="1"/>
        <v>20</v>
      </c>
    </row>
    <row r="33" spans="10:31">
      <c r="AB33" s="2">
        <v>60</v>
      </c>
      <c r="AC33" s="2">
        <v>19</v>
      </c>
      <c r="AD33" s="2">
        <v>45</v>
      </c>
      <c r="AE33" s="2">
        <f t="shared" si="1"/>
        <v>26</v>
      </c>
    </row>
    <row r="34" spans="10:31">
      <c r="AB34" s="2">
        <v>80</v>
      </c>
      <c r="AC34" s="2">
        <v>10</v>
      </c>
      <c r="AD34" s="2">
        <v>60</v>
      </c>
      <c r="AE34" s="2">
        <f t="shared" si="1"/>
        <v>50</v>
      </c>
    </row>
    <row r="35" spans="10:31">
      <c r="AB35" s="2">
        <v>100</v>
      </c>
      <c r="AC35" s="2">
        <v>25</v>
      </c>
      <c r="AD35" s="2">
        <v>40</v>
      </c>
      <c r="AE35" s="2">
        <f t="shared" si="1"/>
        <v>15</v>
      </c>
    </row>
    <row r="36" spans="10:31">
      <c r="AB36" s="2">
        <v>150</v>
      </c>
      <c r="AC36" s="2">
        <v>33</v>
      </c>
      <c r="AD36" s="2">
        <v>34</v>
      </c>
      <c r="AE36" s="2">
        <f t="shared" si="1"/>
        <v>1</v>
      </c>
    </row>
    <row r="37" spans="10:31">
      <c r="AB37" s="2">
        <v>200</v>
      </c>
      <c r="AC37" s="2">
        <v>33</v>
      </c>
      <c r="AD37" s="2">
        <v>34</v>
      </c>
      <c r="AE37" s="2">
        <f t="shared" si="1"/>
        <v>1</v>
      </c>
    </row>
    <row r="46" spans="10:31">
      <c r="J46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78A1-5715-45EC-A80A-6B5A827DB78E}">
  <dimension ref="A1:AG84"/>
  <sheetViews>
    <sheetView topLeftCell="A46" zoomScale="70" zoomScaleNormal="70" workbookViewId="0">
      <selection activeCell="U68" sqref="U68"/>
    </sheetView>
  </sheetViews>
  <sheetFormatPr defaultRowHeight="14.4"/>
  <cols>
    <col min="1" max="1" width="12.88671875" customWidth="1"/>
  </cols>
  <sheetData>
    <row r="1" spans="1:24">
      <c r="A1" s="6" t="s">
        <v>48</v>
      </c>
      <c r="B1" s="6" t="s">
        <v>49</v>
      </c>
    </row>
    <row r="3" spans="1:24">
      <c r="I3" s="8"/>
      <c r="J3" s="9"/>
      <c r="K3" s="9"/>
      <c r="L3" s="8"/>
      <c r="M3" s="9"/>
      <c r="N3" s="9"/>
      <c r="O3" s="8"/>
      <c r="P3" s="9"/>
      <c r="Q3" s="9"/>
    </row>
    <row r="4" spans="1:24">
      <c r="A4" s="6" t="s">
        <v>45</v>
      </c>
      <c r="B4" s="6"/>
      <c r="C4" s="6"/>
      <c r="D4" s="6"/>
      <c r="E4" s="6"/>
      <c r="G4" s="13" t="s">
        <v>47</v>
      </c>
      <c r="H4" s="13" t="s">
        <v>7</v>
      </c>
      <c r="J4" s="13" t="s">
        <v>47</v>
      </c>
      <c r="K4" s="13" t="s">
        <v>7</v>
      </c>
      <c r="M4" s="13" t="s">
        <v>47</v>
      </c>
      <c r="N4" s="13" t="s">
        <v>7</v>
      </c>
      <c r="P4" s="13" t="s">
        <v>47</v>
      </c>
      <c r="Q4" s="13" t="s">
        <v>7</v>
      </c>
      <c r="T4" s="4" t="s">
        <v>9</v>
      </c>
      <c r="U4" s="4" t="s">
        <v>15</v>
      </c>
      <c r="V4" s="4"/>
      <c r="W4" s="4"/>
      <c r="X4" s="15"/>
    </row>
    <row r="5" spans="1:24">
      <c r="A5" s="6" t="s">
        <v>1</v>
      </c>
      <c r="B5" s="6" t="s">
        <v>2</v>
      </c>
      <c r="C5" s="6" t="s">
        <v>46</v>
      </c>
      <c r="D5" s="6" t="s">
        <v>3</v>
      </c>
      <c r="E5" s="6" t="s">
        <v>54</v>
      </c>
      <c r="G5" s="13" t="s">
        <v>46</v>
      </c>
      <c r="H5" s="13" t="s">
        <v>50</v>
      </c>
      <c r="J5" s="13" t="s">
        <v>46</v>
      </c>
      <c r="K5" s="13" t="s">
        <v>51</v>
      </c>
      <c r="M5" s="13" t="s">
        <v>46</v>
      </c>
      <c r="N5" s="13" t="s">
        <v>52</v>
      </c>
      <c r="P5" s="13" t="s">
        <v>46</v>
      </c>
      <c r="Q5" s="13" t="s">
        <v>53</v>
      </c>
      <c r="T5" s="4" t="s">
        <v>1</v>
      </c>
      <c r="U5" s="4" t="s">
        <v>2</v>
      </c>
      <c r="V5" s="4" t="s">
        <v>46</v>
      </c>
      <c r="W5" s="4" t="s">
        <v>3</v>
      </c>
      <c r="X5" s="4" t="s">
        <v>56</v>
      </c>
    </row>
    <row r="6" spans="1:24">
      <c r="A6" s="5">
        <v>0</v>
      </c>
      <c r="B6" s="5">
        <v>0</v>
      </c>
      <c r="C6" s="5">
        <f>B6*A6</f>
        <v>0</v>
      </c>
      <c r="D6" s="5">
        <v>-5</v>
      </c>
      <c r="E6" s="5">
        <f>0</f>
        <v>0</v>
      </c>
      <c r="G6" s="14">
        <v>0</v>
      </c>
      <c r="H6" s="14">
        <v>0</v>
      </c>
      <c r="J6" s="14">
        <v>0</v>
      </c>
      <c r="K6" s="14">
        <v>0</v>
      </c>
      <c r="M6" s="14">
        <v>0</v>
      </c>
      <c r="N6" s="14">
        <v>0</v>
      </c>
      <c r="P6" s="14">
        <v>0</v>
      </c>
      <c r="Q6" s="14">
        <v>0</v>
      </c>
      <c r="T6" s="5">
        <v>0</v>
      </c>
      <c r="U6" s="5">
        <v>0</v>
      </c>
      <c r="V6" s="5">
        <f>U6*T6</f>
        <v>0</v>
      </c>
      <c r="W6" s="5">
        <v>-5</v>
      </c>
      <c r="X6" s="5">
        <f>0</f>
        <v>0</v>
      </c>
    </row>
    <row r="7" spans="1:24">
      <c r="A7" s="5">
        <v>1.2</v>
      </c>
      <c r="B7" s="5">
        <v>3.7</v>
      </c>
      <c r="C7" s="5">
        <f t="shared" ref="C7:C12" si="0">B7*A7</f>
        <v>4.4400000000000004</v>
      </c>
      <c r="D7" s="5">
        <v>0</v>
      </c>
      <c r="E7" s="5">
        <f>D7-D$6</f>
        <v>5</v>
      </c>
      <c r="G7" s="14">
        <v>4</v>
      </c>
      <c r="H7" s="14">
        <v>21</v>
      </c>
      <c r="J7" s="14">
        <v>4</v>
      </c>
      <c r="K7" s="14">
        <v>42</v>
      </c>
      <c r="M7" s="14">
        <v>4</v>
      </c>
      <c r="N7" s="14">
        <v>10.5</v>
      </c>
      <c r="P7" s="14">
        <v>4</v>
      </c>
      <c r="Q7" s="14">
        <v>15</v>
      </c>
      <c r="T7" s="5">
        <v>1.5</v>
      </c>
      <c r="U7" s="5">
        <v>3.8</v>
      </c>
      <c r="V7" s="5">
        <f t="shared" ref="V7:V13" si="1">U7*T7</f>
        <v>5.6999999999999993</v>
      </c>
      <c r="W7" s="5">
        <v>8</v>
      </c>
      <c r="X7" s="5">
        <f>W7-$W$6</f>
        <v>13</v>
      </c>
    </row>
    <row r="8" spans="1:24">
      <c r="A8" s="5">
        <v>1.5</v>
      </c>
      <c r="B8" s="5">
        <v>4.5</v>
      </c>
      <c r="C8" s="5">
        <f t="shared" si="0"/>
        <v>6.75</v>
      </c>
      <c r="D8" s="5">
        <v>5</v>
      </c>
      <c r="E8" s="5">
        <f t="shared" ref="E8:E12" si="2">D8-D$6</f>
        <v>10</v>
      </c>
      <c r="G8" s="14">
        <v>6</v>
      </c>
      <c r="H8" s="14">
        <v>31</v>
      </c>
      <c r="J8" s="14">
        <v>6</v>
      </c>
      <c r="K8" s="14">
        <v>63</v>
      </c>
      <c r="M8" s="14">
        <v>6</v>
      </c>
      <c r="N8" s="14">
        <v>15.8</v>
      </c>
      <c r="P8" s="14">
        <v>6</v>
      </c>
      <c r="Q8" s="14">
        <v>22</v>
      </c>
      <c r="T8" s="5">
        <v>1.8</v>
      </c>
      <c r="U8" s="5">
        <v>4.5</v>
      </c>
      <c r="V8" s="5">
        <f t="shared" si="1"/>
        <v>8.1</v>
      </c>
      <c r="W8" s="5">
        <v>19</v>
      </c>
      <c r="X8" s="5">
        <f t="shared" ref="X8:X13" si="3">W8-$W$6</f>
        <v>24</v>
      </c>
    </row>
    <row r="9" spans="1:24">
      <c r="A9" s="5">
        <v>1.8</v>
      </c>
      <c r="B9" s="5">
        <v>5.3</v>
      </c>
      <c r="C9" s="5">
        <f t="shared" si="0"/>
        <v>9.5399999999999991</v>
      </c>
      <c r="D9" s="5">
        <v>20</v>
      </c>
      <c r="E9" s="5">
        <f t="shared" si="2"/>
        <v>25</v>
      </c>
      <c r="G9" s="14">
        <v>8</v>
      </c>
      <c r="H9" s="14">
        <v>42</v>
      </c>
      <c r="J9" s="14">
        <v>8</v>
      </c>
      <c r="K9" s="14">
        <v>84</v>
      </c>
      <c r="M9" s="14">
        <v>8</v>
      </c>
      <c r="N9" s="14">
        <v>21</v>
      </c>
      <c r="P9" s="14">
        <v>8</v>
      </c>
      <c r="Q9" s="14">
        <v>30</v>
      </c>
      <c r="T9" s="5">
        <v>2</v>
      </c>
      <c r="U9" s="5">
        <v>4.8</v>
      </c>
      <c r="V9" s="5">
        <f t="shared" si="1"/>
        <v>9.6</v>
      </c>
      <c r="W9" s="5">
        <v>29</v>
      </c>
      <c r="X9" s="5">
        <f t="shared" si="3"/>
        <v>34</v>
      </c>
    </row>
    <row r="10" spans="1:24">
      <c r="A10" s="5">
        <v>2</v>
      </c>
      <c r="B10" s="5">
        <v>5.7</v>
      </c>
      <c r="C10" s="5">
        <f t="shared" si="0"/>
        <v>11.4</v>
      </c>
      <c r="D10" s="5">
        <v>29</v>
      </c>
      <c r="E10" s="5">
        <f t="shared" si="2"/>
        <v>34</v>
      </c>
      <c r="G10" s="14">
        <v>10</v>
      </c>
      <c r="H10" s="14">
        <v>52</v>
      </c>
      <c r="J10" s="14">
        <v>10</v>
      </c>
      <c r="K10" s="14">
        <v>105</v>
      </c>
      <c r="M10" s="14">
        <v>10</v>
      </c>
      <c r="N10" s="14">
        <v>26</v>
      </c>
      <c r="P10" s="14">
        <v>10</v>
      </c>
      <c r="Q10" s="14">
        <v>37</v>
      </c>
      <c r="T10" s="5">
        <v>2.2000000000000002</v>
      </c>
      <c r="U10" s="5">
        <v>5.2</v>
      </c>
      <c r="V10" s="5">
        <f t="shared" si="1"/>
        <v>11.440000000000001</v>
      </c>
      <c r="W10" s="5">
        <v>43</v>
      </c>
      <c r="X10" s="5">
        <f t="shared" si="3"/>
        <v>48</v>
      </c>
    </row>
    <row r="11" spans="1:24">
      <c r="A11" s="5">
        <v>2.2000000000000002</v>
      </c>
      <c r="B11" s="5">
        <v>6.2</v>
      </c>
      <c r="C11" s="5">
        <f t="shared" si="0"/>
        <v>13.640000000000002</v>
      </c>
      <c r="D11" s="5">
        <v>38</v>
      </c>
      <c r="E11" s="5">
        <f t="shared" si="2"/>
        <v>43</v>
      </c>
      <c r="G11" s="14">
        <v>12</v>
      </c>
      <c r="H11" s="14">
        <v>63</v>
      </c>
      <c r="J11" s="14">
        <v>12</v>
      </c>
      <c r="K11" s="14">
        <v>126</v>
      </c>
      <c r="M11" s="14">
        <v>12</v>
      </c>
      <c r="N11" s="14">
        <v>31</v>
      </c>
      <c r="P11" s="14">
        <v>12</v>
      </c>
      <c r="Q11" s="14">
        <v>44</v>
      </c>
      <c r="T11" s="5">
        <v>2.4</v>
      </c>
      <c r="U11" s="5">
        <v>5.6</v>
      </c>
      <c r="V11" s="5">
        <f t="shared" si="1"/>
        <v>13.44</v>
      </c>
      <c r="W11" s="5">
        <v>59</v>
      </c>
      <c r="X11" s="5">
        <f t="shared" si="3"/>
        <v>64</v>
      </c>
    </row>
    <row r="12" spans="1:24">
      <c r="A12" s="5">
        <v>2.4</v>
      </c>
      <c r="B12" s="5">
        <v>6.6</v>
      </c>
      <c r="C12" s="5">
        <f t="shared" si="0"/>
        <v>15.839999999999998</v>
      </c>
      <c r="D12" s="5">
        <v>52</v>
      </c>
      <c r="E12" s="5">
        <f t="shared" si="2"/>
        <v>57</v>
      </c>
      <c r="G12" s="14"/>
      <c r="H12" s="14"/>
      <c r="J12" s="14"/>
      <c r="K12" s="14"/>
      <c r="M12" s="14"/>
      <c r="N12" s="14"/>
      <c r="P12" s="14"/>
      <c r="Q12" s="14"/>
      <c r="T12" s="5">
        <v>2.6</v>
      </c>
      <c r="U12" s="5">
        <v>5.9</v>
      </c>
      <c r="V12" s="5">
        <f t="shared" si="1"/>
        <v>15.340000000000002</v>
      </c>
      <c r="W12" s="5">
        <v>80</v>
      </c>
      <c r="X12" s="5">
        <f t="shared" si="3"/>
        <v>85</v>
      </c>
    </row>
    <row r="13" spans="1:24">
      <c r="A13" s="5"/>
      <c r="B13" s="5"/>
      <c r="C13" s="5"/>
      <c r="D13" s="5"/>
      <c r="E13" s="5"/>
      <c r="G13" s="14"/>
      <c r="H13" s="14"/>
      <c r="J13" s="14"/>
      <c r="K13" s="14"/>
      <c r="M13" s="14"/>
      <c r="N13" s="14"/>
      <c r="P13" s="14"/>
      <c r="Q13" s="14"/>
      <c r="T13" s="5">
        <v>2.8</v>
      </c>
      <c r="U13" s="5">
        <v>6.2</v>
      </c>
      <c r="V13" s="5">
        <f t="shared" si="1"/>
        <v>17.36</v>
      </c>
      <c r="W13" s="5">
        <v>102</v>
      </c>
      <c r="X13" s="5">
        <f t="shared" si="3"/>
        <v>107</v>
      </c>
    </row>
    <row r="17" spans="13:33">
      <c r="M17" s="13"/>
      <c r="N17" s="13" t="s">
        <v>47</v>
      </c>
      <c r="O17" s="13" t="s">
        <v>7</v>
      </c>
      <c r="P17" s="13"/>
      <c r="AD17" s="13"/>
      <c r="AE17" s="13" t="s">
        <v>47</v>
      </c>
      <c r="AF17" s="13" t="s">
        <v>7</v>
      </c>
      <c r="AG17" s="13"/>
    </row>
    <row r="18" spans="13:33">
      <c r="M18" s="13"/>
      <c r="N18" s="13" t="s">
        <v>46</v>
      </c>
      <c r="O18" s="13" t="s">
        <v>55</v>
      </c>
      <c r="P18" s="13"/>
      <c r="AD18" s="13"/>
      <c r="AE18" s="13" t="s">
        <v>46</v>
      </c>
      <c r="AF18" s="13" t="s">
        <v>55</v>
      </c>
      <c r="AG18" s="13"/>
    </row>
    <row r="19" spans="13:33">
      <c r="M19" s="14">
        <v>5.0000000000000001E-4</v>
      </c>
      <c r="N19" s="14">
        <f>M19*1000</f>
        <v>0.5</v>
      </c>
      <c r="O19" s="14">
        <f>P19*180/3.18</f>
        <v>0.95885041409237526</v>
      </c>
      <c r="P19" s="14">
        <v>1.6939690648965298E-2</v>
      </c>
      <c r="AD19" s="14">
        <v>5.9999999999999995E-4</v>
      </c>
      <c r="AE19" s="14">
        <f>AD19*1000</f>
        <v>0.6</v>
      </c>
      <c r="AF19" s="14">
        <f>AG19*180/3.18</f>
        <v>1.2821505956608925</v>
      </c>
      <c r="AG19" s="14">
        <v>2.2651327190009101E-2</v>
      </c>
    </row>
    <row r="20" spans="13:33">
      <c r="M20" s="14">
        <v>1E-3</v>
      </c>
      <c r="N20" s="14">
        <f t="shared" ref="N20:N48" si="4">M20*1000</f>
        <v>1</v>
      </c>
      <c r="O20" s="14">
        <f t="shared" ref="O20:O48" si="5">P20*180/3.18</f>
        <v>1.9369468325501997</v>
      </c>
      <c r="P20" s="14">
        <v>3.4219394041720197E-2</v>
      </c>
      <c r="AD20" s="14">
        <v>1.1999999999999999E-3</v>
      </c>
      <c r="AE20" s="14">
        <f t="shared" ref="AE20:AE48" si="6">AD20*1000</f>
        <v>1.2</v>
      </c>
      <c r="AF20" s="14">
        <f t="shared" ref="AF20:AF48" si="7">AG20*180/3.18</f>
        <v>2.6173469737385431</v>
      </c>
      <c r="AG20" s="14">
        <v>4.6239796536047602E-2</v>
      </c>
    </row>
    <row r="21" spans="13:33">
      <c r="M21" s="14">
        <v>1.5E-3</v>
      </c>
      <c r="N21" s="14">
        <f t="shared" si="4"/>
        <v>1.5</v>
      </c>
      <c r="O21" s="14">
        <f t="shared" si="5"/>
        <v>2.9340471003916866</v>
      </c>
      <c r="P21" s="14">
        <v>5.1834832106919797E-2</v>
      </c>
      <c r="AD21" s="14">
        <v>1.8E-3</v>
      </c>
      <c r="AE21" s="14">
        <f t="shared" si="6"/>
        <v>1.8</v>
      </c>
      <c r="AF21" s="14">
        <f t="shared" si="7"/>
        <v>4.0056038849853737</v>
      </c>
      <c r="AG21" s="14">
        <v>7.0765668634741596E-2</v>
      </c>
    </row>
    <row r="22" spans="13:33">
      <c r="M22" s="14">
        <v>2E-3</v>
      </c>
      <c r="N22" s="14">
        <f t="shared" si="4"/>
        <v>2</v>
      </c>
      <c r="O22" s="14">
        <f t="shared" si="5"/>
        <v>3.9499930305248663</v>
      </c>
      <c r="P22" s="14">
        <v>6.9783210205939306E-2</v>
      </c>
      <c r="AD22" s="14">
        <v>2.3999999999999998E-3</v>
      </c>
      <c r="AE22" s="14">
        <f t="shared" si="6"/>
        <v>2.4</v>
      </c>
      <c r="AF22" s="14">
        <f t="shared" si="7"/>
        <v>5.4471543758654208</v>
      </c>
      <c r="AG22" s="14">
        <v>9.6233060640289095E-2</v>
      </c>
    </row>
    <row r="23" spans="13:33">
      <c r="M23" s="14">
        <v>2.5000000000000001E-3</v>
      </c>
      <c r="N23" s="14">
        <f t="shared" si="4"/>
        <v>2.5</v>
      </c>
      <c r="O23" s="14">
        <f t="shared" si="5"/>
        <v>4.9846739295600626</v>
      </c>
      <c r="P23" s="14">
        <v>8.8062572755561105E-2</v>
      </c>
      <c r="AD23" s="14">
        <v>3.0000000000000001E-3</v>
      </c>
      <c r="AE23" s="14">
        <f t="shared" si="6"/>
        <v>3</v>
      </c>
      <c r="AF23" s="14">
        <f t="shared" si="7"/>
        <v>6.9423170793618683</v>
      </c>
      <c r="AG23" s="14">
        <v>0.12264760173539301</v>
      </c>
    </row>
    <row r="24" spans="13:33">
      <c r="M24" s="14">
        <v>3.0000000000000001E-3</v>
      </c>
      <c r="N24" s="14">
        <f t="shared" si="4"/>
        <v>3</v>
      </c>
      <c r="O24" s="14">
        <f t="shared" si="5"/>
        <v>6.0380063730429621</v>
      </c>
      <c r="P24" s="14">
        <v>0.106671445923759</v>
      </c>
      <c r="AD24" s="14">
        <v>3.5999999999999999E-3</v>
      </c>
      <c r="AE24" s="14">
        <f t="shared" si="6"/>
        <v>3.6</v>
      </c>
      <c r="AF24" s="14">
        <f t="shared" si="7"/>
        <v>8.4914324143779059</v>
      </c>
      <c r="AG24" s="14">
        <v>0.150015305987343</v>
      </c>
    </row>
    <row r="25" spans="13:33">
      <c r="M25" s="14">
        <v>3.5000000000000001E-3</v>
      </c>
      <c r="N25" s="14">
        <f t="shared" si="4"/>
        <v>3.5</v>
      </c>
      <c r="O25" s="14">
        <f t="shared" si="5"/>
        <v>7.109922469144867</v>
      </c>
      <c r="P25" s="14">
        <v>0.125608630288226</v>
      </c>
      <c r="AD25" s="14">
        <v>4.1999999999999997E-3</v>
      </c>
      <c r="AE25" s="14">
        <f t="shared" si="6"/>
        <v>4.2</v>
      </c>
      <c r="AF25" s="14">
        <f t="shared" si="7"/>
        <v>10.094829331424886</v>
      </c>
      <c r="AG25" s="14">
        <v>0.178341984855173</v>
      </c>
    </row>
    <row r="26" spans="13:33">
      <c r="M26" s="14">
        <v>4.0000000000000001E-3</v>
      </c>
      <c r="N26" s="14">
        <f t="shared" si="4"/>
        <v>4</v>
      </c>
      <c r="O26" s="14">
        <f t="shared" si="5"/>
        <v>8.2003632083710194</v>
      </c>
      <c r="P26" s="14">
        <v>0.14487308334788801</v>
      </c>
      <c r="AD26" s="14">
        <v>4.7999999999999996E-3</v>
      </c>
      <c r="AE26" s="14">
        <f t="shared" si="6"/>
        <v>4.8</v>
      </c>
      <c r="AF26" s="14">
        <f t="shared" si="7"/>
        <v>11.752804438476566</v>
      </c>
      <c r="AG26" s="14">
        <v>0.207632878413086</v>
      </c>
    </row>
    <row r="27" spans="13:33">
      <c r="M27" s="14">
        <v>4.4999999999999997E-3</v>
      </c>
      <c r="N27" s="14">
        <f t="shared" si="4"/>
        <v>4.5</v>
      </c>
      <c r="O27" s="14">
        <f t="shared" si="5"/>
        <v>9.309273377257302</v>
      </c>
      <c r="P27" s="14">
        <v>0.16446382966487899</v>
      </c>
      <c r="AD27" s="14">
        <v>5.4000000000000003E-3</v>
      </c>
      <c r="AE27" s="14">
        <f t="shared" si="6"/>
        <v>5.4</v>
      </c>
      <c r="AF27" s="14">
        <f t="shared" si="7"/>
        <v>13.465608956100509</v>
      </c>
      <c r="AG27" s="14">
        <v>0.23789242489110901</v>
      </c>
    </row>
    <row r="28" spans="13:33">
      <c r="M28" s="14">
        <v>5.0000000000000001E-3</v>
      </c>
      <c r="N28" s="14">
        <f t="shared" si="4"/>
        <v>5</v>
      </c>
      <c r="O28" s="14">
        <f t="shared" si="5"/>
        <v>10.436598662935189</v>
      </c>
      <c r="P28" s="14">
        <v>0.184379909711855</v>
      </c>
      <c r="AD28" s="14">
        <v>6.0000000000000001E-3</v>
      </c>
      <c r="AE28" s="14">
        <f t="shared" si="6"/>
        <v>6</v>
      </c>
      <c r="AF28" s="14">
        <f t="shared" si="7"/>
        <v>15.233440279990132</v>
      </c>
      <c r="AG28" s="14">
        <v>0.26912411161315902</v>
      </c>
    </row>
    <row r="29" spans="13:33">
      <c r="M29" s="14">
        <v>5.4999999999999997E-3</v>
      </c>
      <c r="N29" s="14">
        <f t="shared" si="4"/>
        <v>5.5</v>
      </c>
      <c r="O29" s="14">
        <f t="shared" si="5"/>
        <v>11.582283295721378</v>
      </c>
      <c r="P29" s="14">
        <v>0.204620338224411</v>
      </c>
      <c r="AD29" s="14">
        <v>6.6E-3</v>
      </c>
      <c r="AE29" s="14">
        <f t="shared" si="6"/>
        <v>6.6</v>
      </c>
      <c r="AF29" s="14">
        <f t="shared" si="7"/>
        <v>17.05643407286615</v>
      </c>
      <c r="AG29" s="14">
        <v>0.30133033528730202</v>
      </c>
    </row>
    <row r="30" spans="13:33">
      <c r="M30" s="14">
        <v>6.0000000000000001E-3</v>
      </c>
      <c r="N30" s="14">
        <f t="shared" si="4"/>
        <v>6</v>
      </c>
      <c r="O30" s="14">
        <f t="shared" si="5"/>
        <v>12.746268867030453</v>
      </c>
      <c r="P30" s="14">
        <v>0.225184083317538</v>
      </c>
      <c r="AD30" s="14">
        <v>7.1999999999999998E-3</v>
      </c>
      <c r="AE30" s="14">
        <f t="shared" si="6"/>
        <v>7.2</v>
      </c>
      <c r="AF30" s="14">
        <f t="shared" si="7"/>
        <v>18.934659351097473</v>
      </c>
      <c r="AG30" s="14">
        <v>0.33451231520272201</v>
      </c>
    </row>
    <row r="31" spans="13:33">
      <c r="M31" s="14">
        <v>6.4999999999999997E-3</v>
      </c>
      <c r="N31" s="14">
        <f t="shared" si="4"/>
        <v>6.5</v>
      </c>
      <c r="O31" s="14">
        <f t="shared" si="5"/>
        <v>13.928492710262603</v>
      </c>
      <c r="P31" s="14">
        <v>0.24607003788130599</v>
      </c>
      <c r="AD31" s="14">
        <v>7.7999999999999996E-3</v>
      </c>
      <c r="AE31" s="14">
        <f t="shared" si="6"/>
        <v>7.8</v>
      </c>
      <c r="AF31" s="14">
        <f t="shared" si="7"/>
        <v>20.868114106388319</v>
      </c>
      <c r="AG31" s="14">
        <v>0.36867001587952702</v>
      </c>
    </row>
    <row r="32" spans="13:33">
      <c r="M32" s="14">
        <v>7.0000000000000001E-3</v>
      </c>
      <c r="N32" s="14">
        <f t="shared" si="4"/>
        <v>7</v>
      </c>
      <c r="O32" s="14">
        <f t="shared" si="5"/>
        <v>15.128887265261941</v>
      </c>
      <c r="P32" s="14">
        <v>0.26727700835296098</v>
      </c>
      <c r="AD32" s="14">
        <v>8.3999999999999995E-3</v>
      </c>
      <c r="AE32" s="14">
        <f t="shared" si="6"/>
        <v>8.4</v>
      </c>
      <c r="AF32" s="14">
        <f t="shared" si="7"/>
        <v>22.856721015296998</v>
      </c>
      <c r="AG32" s="14">
        <v>0.40380207127024698</v>
      </c>
    </row>
    <row r="33" spans="13:33">
      <c r="M33" s="14">
        <v>7.4999999999999997E-3</v>
      </c>
      <c r="N33" s="14">
        <f t="shared" si="4"/>
        <v>7.5</v>
      </c>
      <c r="O33" s="14">
        <f t="shared" si="5"/>
        <v>16.347379203993452</v>
      </c>
      <c r="P33" s="14">
        <v>0.288803699270551</v>
      </c>
      <c r="AD33" s="14">
        <v>8.9999999999999993E-3</v>
      </c>
      <c r="AE33" s="14">
        <f t="shared" si="6"/>
        <v>9</v>
      </c>
      <c r="AF33" s="14">
        <f t="shared" si="7"/>
        <v>24.900324078158373</v>
      </c>
      <c r="AG33" s="14">
        <v>0.43990572538079797</v>
      </c>
    </row>
    <row r="34" spans="13:33">
      <c r="M34" s="14">
        <v>8.0000000000000002E-3</v>
      </c>
      <c r="N34" s="14">
        <f t="shared" si="4"/>
        <v>8</v>
      </c>
      <c r="O34" s="14">
        <f t="shared" si="5"/>
        <v>17.583889187805283</v>
      </c>
      <c r="P34" s="14">
        <v>0.31064870898455998</v>
      </c>
      <c r="AD34" s="14">
        <v>9.5999999999999992E-3</v>
      </c>
      <c r="AE34" s="14">
        <f t="shared" si="6"/>
        <v>9.6</v>
      </c>
      <c r="AF34" s="14">
        <f t="shared" si="7"/>
        <v>26.998686404245415</v>
      </c>
      <c r="AG34" s="14">
        <v>0.47697679314166902</v>
      </c>
    </row>
    <row r="35" spans="13:33">
      <c r="M35" s="14">
        <v>8.5000000000000006E-3</v>
      </c>
      <c r="N35" s="14">
        <f t="shared" si="4"/>
        <v>8.5</v>
      </c>
      <c r="O35" s="14">
        <f t="shared" si="5"/>
        <v>18.838330819530395</v>
      </c>
      <c r="P35" s="14">
        <v>0.33281051114503701</v>
      </c>
      <c r="AD35" s="14">
        <v>1.0200000000000001E-2</v>
      </c>
      <c r="AE35" s="14">
        <f t="shared" si="6"/>
        <v>10.200000000000001</v>
      </c>
      <c r="AF35" s="14">
        <f t="shared" si="7"/>
        <v>29.151486255019357</v>
      </c>
      <c r="AG35" s="14">
        <v>0.51500959050534201</v>
      </c>
    </row>
    <row r="36" spans="13:33">
      <c r="M36" s="14">
        <v>8.9999999999999993E-3</v>
      </c>
      <c r="N36" s="14">
        <f t="shared" si="4"/>
        <v>9</v>
      </c>
      <c r="O36" s="14">
        <f t="shared" si="5"/>
        <v>20.110610981175906</v>
      </c>
      <c r="P36" s="14">
        <v>0.35528746066744099</v>
      </c>
      <c r="AD36" s="14">
        <v>1.0800000000000001E-2</v>
      </c>
      <c r="AE36" s="14">
        <f t="shared" si="6"/>
        <v>10.8</v>
      </c>
      <c r="AF36" s="14">
        <f t="shared" si="7"/>
        <v>31.358315216804492</v>
      </c>
      <c r="AG36" s="14">
        <v>0.55399690216354602</v>
      </c>
    </row>
    <row r="37" spans="13:33">
      <c r="M37" s="14">
        <v>9.4999999999999998E-3</v>
      </c>
      <c r="N37" s="14">
        <f t="shared" si="4"/>
        <v>9.5</v>
      </c>
      <c r="O37" s="14">
        <f t="shared" si="5"/>
        <v>21.400628808383829</v>
      </c>
      <c r="P37" s="14">
        <v>0.37807777561478101</v>
      </c>
      <c r="AD37" s="14">
        <v>1.14E-2</v>
      </c>
      <c r="AE37" s="14">
        <f t="shared" si="6"/>
        <v>11.4</v>
      </c>
      <c r="AF37" s="14">
        <f t="shared" si="7"/>
        <v>33.61867464492277</v>
      </c>
      <c r="AG37" s="14">
        <v>0.59392991872696899</v>
      </c>
    </row>
    <row r="38" spans="13:33">
      <c r="M38" s="14">
        <v>0.01</v>
      </c>
      <c r="N38" s="14">
        <f t="shared" si="4"/>
        <v>10</v>
      </c>
      <c r="O38" s="14">
        <f t="shared" si="5"/>
        <v>22.708276242522508</v>
      </c>
      <c r="P38" s="14">
        <v>0.40117954695123098</v>
      </c>
      <c r="AD38" s="14">
        <v>1.2E-2</v>
      </c>
      <c r="AE38" s="14">
        <f t="shared" si="6"/>
        <v>12</v>
      </c>
      <c r="AF38" s="14">
        <f t="shared" si="7"/>
        <v>35.931965125538547</v>
      </c>
      <c r="AG38" s="14">
        <v>0.63479805055118099</v>
      </c>
    </row>
    <row r="39" spans="13:33">
      <c r="M39" s="14">
        <v>1.0500000000000001E-2</v>
      </c>
      <c r="N39" s="14">
        <f t="shared" si="4"/>
        <v>10.5</v>
      </c>
      <c r="O39" s="14">
        <f t="shared" si="5"/>
        <v>24.033437251589831</v>
      </c>
      <c r="P39" s="14">
        <v>0.42459072477808701</v>
      </c>
      <c r="AD39" s="14">
        <v>1.26E-2</v>
      </c>
      <c r="AE39" s="14">
        <f t="shared" si="6"/>
        <v>12.6</v>
      </c>
      <c r="AF39" s="14">
        <f t="shared" si="7"/>
        <v>38.297513237984603</v>
      </c>
      <c r="AG39" s="14">
        <v>0.67658940053772798</v>
      </c>
    </row>
    <row r="40" spans="13:33">
      <c r="M40" s="14">
        <v>1.0999999999999999E-2</v>
      </c>
      <c r="N40" s="14">
        <f t="shared" si="4"/>
        <v>11</v>
      </c>
      <c r="O40" s="14">
        <f t="shared" si="5"/>
        <v>25.375987737844355</v>
      </c>
      <c r="P40" s="14">
        <v>0.44830911670191698</v>
      </c>
      <c r="AD40" s="14">
        <v>1.32E-2</v>
      </c>
      <c r="AE40" s="14">
        <f t="shared" si="6"/>
        <v>13.2</v>
      </c>
      <c r="AF40" s="14">
        <f t="shared" si="7"/>
        <v>40.714545830408596</v>
      </c>
      <c r="AG40" s="14">
        <v>0.71929030967055196</v>
      </c>
    </row>
    <row r="41" spans="13:33">
      <c r="M41" s="14">
        <v>1.15E-2</v>
      </c>
      <c r="N41" s="14">
        <f t="shared" si="4"/>
        <v>11.5</v>
      </c>
      <c r="O41" s="14">
        <f t="shared" si="5"/>
        <v>26.735795508353036</v>
      </c>
      <c r="P41" s="14">
        <v>0.47233238731423699</v>
      </c>
      <c r="AD41" s="14">
        <v>1.38E-2</v>
      </c>
      <c r="AE41" s="14">
        <f t="shared" si="6"/>
        <v>13.799999999999999</v>
      </c>
      <c r="AF41" s="14">
        <f t="shared" si="7"/>
        <v>43.182195062253278</v>
      </c>
      <c r="AG41" s="14">
        <v>0.76288544609980802</v>
      </c>
    </row>
    <row r="42" spans="13:33">
      <c r="M42" s="14">
        <v>1.2E-2</v>
      </c>
      <c r="N42" s="14">
        <f t="shared" si="4"/>
        <v>12</v>
      </c>
      <c r="O42" s="14">
        <f t="shared" si="5"/>
        <v>28.112720178167603</v>
      </c>
      <c r="P42" s="14">
        <v>0.49665805648096101</v>
      </c>
      <c r="AD42" s="14">
        <v>1.44E-2</v>
      </c>
      <c r="AE42" s="14">
        <f t="shared" si="6"/>
        <v>14.4</v>
      </c>
      <c r="AF42" s="14">
        <f t="shared" si="7"/>
        <v>45.699495959736851</v>
      </c>
      <c r="AG42" s="14">
        <v>0.80735776195535103</v>
      </c>
    </row>
    <row r="43" spans="13:33">
      <c r="M43" s="14">
        <v>1.2500000000000001E-2</v>
      </c>
      <c r="N43" s="14">
        <f t="shared" si="4"/>
        <v>12.5</v>
      </c>
      <c r="O43" s="14">
        <f t="shared" si="5"/>
        <v>29.506612750902054</v>
      </c>
      <c r="P43" s="14">
        <v>0.52128349193260304</v>
      </c>
      <c r="AD43" s="14">
        <v>1.4999999999999999E-2</v>
      </c>
      <c r="AE43" s="14">
        <f t="shared" si="6"/>
        <v>15</v>
      </c>
      <c r="AF43" s="14">
        <f t="shared" si="7"/>
        <v>48.265390121241388</v>
      </c>
      <c r="AG43" s="14">
        <v>0.85268855880859795</v>
      </c>
    </row>
    <row r="44" spans="13:33">
      <c r="M44" s="14">
        <v>1.2999999999999999E-2</v>
      </c>
      <c r="N44" s="14">
        <f t="shared" si="4"/>
        <v>13</v>
      </c>
      <c r="O44" s="14">
        <f t="shared" si="5"/>
        <v>30.917316293589511</v>
      </c>
      <c r="P44" s="14">
        <v>0.54620592118674804</v>
      </c>
      <c r="AD44" s="14">
        <v>1.5599999999999999E-2</v>
      </c>
      <c r="AE44" s="14">
        <f t="shared" si="6"/>
        <v>15.6</v>
      </c>
      <c r="AF44" s="14">
        <f t="shared" si="7"/>
        <v>50.878721722189589</v>
      </c>
      <c r="AG44" s="14">
        <v>0.89885741709201605</v>
      </c>
    </row>
    <row r="45" spans="13:33">
      <c r="M45" s="14">
        <v>1.35E-2</v>
      </c>
      <c r="N45" s="14">
        <f t="shared" si="4"/>
        <v>13.5</v>
      </c>
      <c r="O45" s="14">
        <f t="shared" si="5"/>
        <v>32.344664948143411</v>
      </c>
      <c r="P45" s="14">
        <v>0.57142241408386696</v>
      </c>
      <c r="AD45" s="14">
        <v>1.6199999999999999E-2</v>
      </c>
      <c r="AE45" s="14">
        <f t="shared" si="6"/>
        <v>16.2</v>
      </c>
      <c r="AF45" s="14">
        <f t="shared" si="7"/>
        <v>53.530248315867901</v>
      </c>
      <c r="AG45" s="14">
        <v>0.94570105358033296</v>
      </c>
    </row>
    <row r="46" spans="13:33">
      <c r="M46" s="14">
        <v>1.4E-2</v>
      </c>
      <c r="N46" s="14">
        <f t="shared" si="4"/>
        <v>14</v>
      </c>
      <c r="O46" s="14">
        <f t="shared" si="5"/>
        <v>33.788480678137304</v>
      </c>
      <c r="P46" s="14">
        <v>0.59692982531375904</v>
      </c>
      <c r="AD46" s="14">
        <v>1.6799999999999999E-2</v>
      </c>
      <c r="AE46" s="14">
        <f t="shared" si="6"/>
        <v>16.8</v>
      </c>
      <c r="AF46" s="14">
        <f t="shared" si="7"/>
        <v>56.216895799477356</v>
      </c>
      <c r="AG46" s="14">
        <v>0.99316515912409997</v>
      </c>
    </row>
    <row r="47" spans="13:33">
      <c r="M47" s="14">
        <v>1.4500000000000001E-2</v>
      </c>
      <c r="N47" s="14">
        <f t="shared" si="4"/>
        <v>14.5</v>
      </c>
      <c r="O47" s="14">
        <f t="shared" si="5"/>
        <v>35.248580815337881</v>
      </c>
      <c r="P47" s="14">
        <v>0.62272492773763599</v>
      </c>
      <c r="AD47" s="14">
        <v>1.7399999999999999E-2</v>
      </c>
      <c r="AE47" s="14">
        <f t="shared" si="6"/>
        <v>17.399999999999999</v>
      </c>
      <c r="AF47" s="14">
        <f t="shared" si="7"/>
        <v>58.943745058426408</v>
      </c>
      <c r="AG47" s="14">
        <v>1.0413394960322</v>
      </c>
    </row>
    <row r="48" spans="13:33">
      <c r="M48" s="14">
        <v>1.4999999999999999E-2</v>
      </c>
      <c r="N48" s="14">
        <f t="shared" si="4"/>
        <v>15</v>
      </c>
      <c r="O48" s="14">
        <f t="shared" si="5"/>
        <v>36.724776515170809</v>
      </c>
      <c r="P48" s="14">
        <v>0.64880438510135097</v>
      </c>
      <c r="AD48" s="14">
        <v>1.7999999999999999E-2</v>
      </c>
      <c r="AE48" s="14">
        <f t="shared" si="6"/>
        <v>18</v>
      </c>
      <c r="AF48" s="14">
        <f t="shared" si="7"/>
        <v>61.71107578880207</v>
      </c>
      <c r="AG48" s="14">
        <v>1.09022900560217</v>
      </c>
    </row>
    <row r="53" spans="2:15">
      <c r="B53" s="3" t="s">
        <v>10</v>
      </c>
      <c r="C53" s="3" t="s">
        <v>14</v>
      </c>
      <c r="D53" s="3"/>
      <c r="E53" s="3"/>
      <c r="F53" s="16"/>
      <c r="L53" s="13"/>
      <c r="M53" s="13" t="s">
        <v>47</v>
      </c>
      <c r="N53" s="13" t="s">
        <v>7</v>
      </c>
      <c r="O53" s="13"/>
    </row>
    <row r="54" spans="2:15">
      <c r="B54" s="3" t="s">
        <v>1</v>
      </c>
      <c r="C54" s="3" t="s">
        <v>2</v>
      </c>
      <c r="D54" s="3" t="s">
        <v>46</v>
      </c>
      <c r="E54" s="3" t="s">
        <v>3</v>
      </c>
      <c r="F54" s="3" t="s">
        <v>56</v>
      </c>
      <c r="L54" s="13"/>
      <c r="M54" s="13" t="s">
        <v>46</v>
      </c>
      <c r="N54" s="13" t="s">
        <v>55</v>
      </c>
      <c r="O54" s="13"/>
    </row>
    <row r="55" spans="2:15">
      <c r="B55" s="2">
        <v>0</v>
      </c>
      <c r="C55" s="2">
        <v>0</v>
      </c>
      <c r="D55" s="2">
        <f>C55*B55</f>
        <v>0</v>
      </c>
      <c r="E55" s="2">
        <v>-5</v>
      </c>
      <c r="F55" s="2">
        <f>-F550</f>
        <v>0</v>
      </c>
      <c r="L55" s="14">
        <v>5.9999999999999995E-4</v>
      </c>
      <c r="M55" s="14">
        <f>L55*1000</f>
        <v>0.6</v>
      </c>
      <c r="N55" s="14">
        <f>O55*180/3.18</f>
        <v>1.3678275092955339</v>
      </c>
      <c r="O55" s="14">
        <v>2.4164952664221102E-2</v>
      </c>
    </row>
    <row r="56" spans="2:15">
      <c r="B56" s="2">
        <v>2</v>
      </c>
      <c r="C56" s="2">
        <v>3.7</v>
      </c>
      <c r="D56" s="2">
        <f t="shared" ref="D56:D62" si="8">C56*B56</f>
        <v>7.4</v>
      </c>
      <c r="E56" s="2">
        <v>12</v>
      </c>
      <c r="F56" s="2">
        <f>E56-$E$55</f>
        <v>17</v>
      </c>
      <c r="L56" s="14">
        <v>1.1999999999999999E-3</v>
      </c>
      <c r="M56" s="14">
        <f t="shared" ref="M56:M84" si="9">L56*1000</f>
        <v>1.2</v>
      </c>
      <c r="N56" s="14">
        <f t="shared" ref="N56:N84" si="10">O56*180/3.18</f>
        <v>2.8173707956045582</v>
      </c>
      <c r="O56" s="14">
        <v>4.9773550722347203E-2</v>
      </c>
    </row>
    <row r="57" spans="2:15">
      <c r="B57" s="2">
        <v>2.2000000000000002</v>
      </c>
      <c r="C57" s="2">
        <v>4</v>
      </c>
      <c r="D57" s="2">
        <f t="shared" si="8"/>
        <v>8.8000000000000007</v>
      </c>
      <c r="E57" s="2">
        <v>19</v>
      </c>
      <c r="F57" s="2">
        <f t="shared" ref="F57:F62" si="11">E57-$E$55</f>
        <v>24</v>
      </c>
      <c r="L57" s="14">
        <v>1.8E-3</v>
      </c>
      <c r="M57" s="14">
        <f t="shared" si="9"/>
        <v>1.8</v>
      </c>
      <c r="N57" s="14">
        <f t="shared" si="10"/>
        <v>4.3499277776121117</v>
      </c>
      <c r="O57" s="14">
        <v>7.6848724071147304E-2</v>
      </c>
    </row>
    <row r="58" spans="2:15">
      <c r="B58" s="2">
        <v>2.4</v>
      </c>
      <c r="C58" s="2">
        <v>4.3</v>
      </c>
      <c r="D58" s="2">
        <f t="shared" si="8"/>
        <v>10.319999999999999</v>
      </c>
      <c r="E58" s="2">
        <v>28</v>
      </c>
      <c r="F58" s="2">
        <f t="shared" si="11"/>
        <v>33</v>
      </c>
      <c r="L58" s="14">
        <v>2.3999999999999998E-3</v>
      </c>
      <c r="M58" s="14">
        <f t="shared" si="9"/>
        <v>2.4</v>
      </c>
      <c r="N58" s="14">
        <f t="shared" si="10"/>
        <v>5.9670409969327922</v>
      </c>
      <c r="O58" s="14">
        <v>0.105417724279146</v>
      </c>
    </row>
    <row r="59" spans="2:15">
      <c r="B59" s="2">
        <v>2.6</v>
      </c>
      <c r="C59" s="2">
        <v>4.5999999999999996</v>
      </c>
      <c r="D59" s="2">
        <f t="shared" si="8"/>
        <v>11.959999999999999</v>
      </c>
      <c r="E59" s="2">
        <v>40</v>
      </c>
      <c r="F59" s="2">
        <f t="shared" si="11"/>
        <v>45</v>
      </c>
      <c r="L59" s="14">
        <v>3.0000000000000001E-3</v>
      </c>
      <c r="M59" s="14">
        <f t="shared" si="9"/>
        <v>3</v>
      </c>
      <c r="N59" s="14">
        <f t="shared" si="10"/>
        <v>7.6703095787135647</v>
      </c>
      <c r="O59" s="14">
        <v>0.13550880255727299</v>
      </c>
    </row>
    <row r="60" spans="2:15">
      <c r="B60" s="2">
        <v>2.8</v>
      </c>
      <c r="C60" s="2">
        <v>4.9000000000000004</v>
      </c>
      <c r="D60" s="2">
        <f t="shared" si="8"/>
        <v>13.72</v>
      </c>
      <c r="E60" s="2">
        <v>57</v>
      </c>
      <c r="F60" s="2">
        <f t="shared" si="11"/>
        <v>62</v>
      </c>
      <c r="L60" s="14">
        <v>3.5999999999999999E-3</v>
      </c>
      <c r="M60" s="14">
        <f t="shared" si="9"/>
        <v>3.6</v>
      </c>
      <c r="N60" s="14">
        <f t="shared" si="10"/>
        <v>9.4612977444537716</v>
      </c>
      <c r="O60" s="14">
        <v>0.16714959348535</v>
      </c>
    </row>
    <row r="61" spans="2:15">
      <c r="B61" s="2">
        <v>3</v>
      </c>
      <c r="C61" s="2">
        <v>5.0999999999999996</v>
      </c>
      <c r="D61" s="2">
        <f t="shared" si="8"/>
        <v>15.299999999999999</v>
      </c>
      <c r="E61" s="2">
        <v>75</v>
      </c>
      <c r="F61" s="2">
        <f t="shared" si="11"/>
        <v>80</v>
      </c>
      <c r="L61" s="14">
        <v>4.1999999999999997E-3</v>
      </c>
      <c r="M61" s="14">
        <f t="shared" si="9"/>
        <v>4.2</v>
      </c>
      <c r="N61" s="14">
        <f t="shared" si="10"/>
        <v>11.341483365454017</v>
      </c>
      <c r="O61" s="14">
        <v>0.200366206123021</v>
      </c>
    </row>
    <row r="62" spans="2:15">
      <c r="B62" s="2">
        <v>3.2</v>
      </c>
      <c r="C62" s="2">
        <v>5.3</v>
      </c>
      <c r="D62" s="2">
        <f t="shared" si="8"/>
        <v>16.96</v>
      </c>
      <c r="E62" s="2">
        <v>105</v>
      </c>
      <c r="F62" s="2">
        <f t="shared" si="11"/>
        <v>110</v>
      </c>
      <c r="L62" s="14">
        <v>4.7999999999999996E-3</v>
      </c>
      <c r="M62" s="14">
        <f t="shared" si="9"/>
        <v>4.8</v>
      </c>
      <c r="N62" s="14">
        <f t="shared" si="10"/>
        <v>13.312223832424245</v>
      </c>
      <c r="O62" s="14">
        <v>0.235182621039495</v>
      </c>
    </row>
    <row r="63" spans="2:15">
      <c r="L63" s="14">
        <v>5.4000000000000003E-3</v>
      </c>
      <c r="M63" s="14">
        <f t="shared" si="9"/>
        <v>5.4</v>
      </c>
      <c r="N63" s="14">
        <f t="shared" si="10"/>
        <v>15.374731309617621</v>
      </c>
      <c r="O63" s="14">
        <v>0.271620253136578</v>
      </c>
    </row>
    <row r="64" spans="2:15">
      <c r="L64" s="14">
        <v>6.0000000000000001E-3</v>
      </c>
      <c r="M64" s="14">
        <f t="shared" si="9"/>
        <v>6</v>
      </c>
      <c r="N64" s="14">
        <f t="shared" si="10"/>
        <v>17.530051734526019</v>
      </c>
      <c r="O64" s="14">
        <v>0.309697580643293</v>
      </c>
    </row>
    <row r="65" spans="12:15">
      <c r="L65" s="14">
        <v>6.6E-3</v>
      </c>
      <c r="M65" s="14">
        <f t="shared" si="9"/>
        <v>6.6</v>
      </c>
      <c r="N65" s="14">
        <f t="shared" si="10"/>
        <v>19.779047366210715</v>
      </c>
      <c r="O65" s="14">
        <v>0.349429836803056</v>
      </c>
    </row>
    <row r="66" spans="12:15">
      <c r="L66" s="14">
        <v>7.1999999999999998E-3</v>
      </c>
      <c r="M66" s="14">
        <f t="shared" si="9"/>
        <v>7.2</v>
      </c>
      <c r="N66" s="14">
        <f t="shared" si="10"/>
        <v>22.122379219114638</v>
      </c>
      <c r="O66" s="14">
        <v>0.390828699537692</v>
      </c>
    </row>
    <row r="67" spans="12:15">
      <c r="L67" s="14">
        <v>7.7999999999999996E-3</v>
      </c>
      <c r="M67" s="14">
        <f t="shared" si="9"/>
        <v>7.8</v>
      </c>
      <c r="N67" s="14">
        <f t="shared" si="10"/>
        <v>24.560491519067373</v>
      </c>
      <c r="O67" s="14">
        <v>0.43390201683685697</v>
      </c>
    </row>
    <row r="68" spans="12:15">
      <c r="L68" s="14">
        <v>8.3999999999999995E-3</v>
      </c>
      <c r="M68" s="14">
        <f t="shared" si="9"/>
        <v>8.4</v>
      </c>
      <c r="N68" s="14">
        <f t="shared" si="10"/>
        <v>27.093595389083152</v>
      </c>
      <c r="O68" s="14">
        <v>0.478653518540469</v>
      </c>
    </row>
    <row r="69" spans="12:15">
      <c r="L69" s="14">
        <v>8.9999999999999993E-3</v>
      </c>
      <c r="M69" s="14">
        <f t="shared" si="9"/>
        <v>9</v>
      </c>
      <c r="N69" s="14">
        <f t="shared" si="10"/>
        <v>29.721653950605333</v>
      </c>
      <c r="O69" s="14">
        <v>0.52508255312736096</v>
      </c>
    </row>
    <row r="70" spans="12:15">
      <c r="L70" s="14">
        <v>9.5999999999999992E-3</v>
      </c>
      <c r="M70" s="14">
        <f t="shared" si="9"/>
        <v>9.6</v>
      </c>
      <c r="N70" s="14">
        <f t="shared" si="10"/>
        <v>32.444367108517923</v>
      </c>
      <c r="O70" s="14">
        <v>0.57318381891714998</v>
      </c>
    </row>
    <row r="71" spans="12:15">
      <c r="L71" s="14">
        <v>1.0200000000000001E-2</v>
      </c>
      <c r="M71" s="14">
        <f t="shared" si="9"/>
        <v>10.200000000000001</v>
      </c>
      <c r="N71" s="14">
        <f t="shared" si="10"/>
        <v>35.261144748855337</v>
      </c>
      <c r="O71" s="14">
        <v>0.62294689056311103</v>
      </c>
    </row>
    <row r="72" spans="12:15">
      <c r="L72" s="14">
        <v>1.0800000000000001E-2</v>
      </c>
      <c r="M72" s="14">
        <f t="shared" si="9"/>
        <v>10.8</v>
      </c>
      <c r="N72" s="14">
        <f t="shared" si="10"/>
        <v>38.171116734013076</v>
      </c>
      <c r="O72" s="14">
        <v>0.674356395634231</v>
      </c>
    </row>
    <row r="73" spans="12:15">
      <c r="L73" s="14">
        <v>1.14E-2</v>
      </c>
      <c r="M73" s="14">
        <f t="shared" si="9"/>
        <v>11.4</v>
      </c>
      <c r="N73" s="14">
        <f t="shared" si="10"/>
        <v>41.173118541515485</v>
      </c>
      <c r="O73" s="14">
        <v>0.72739176090010704</v>
      </c>
    </row>
    <row r="74" spans="12:15">
      <c r="L74" s="14">
        <v>1.2E-2</v>
      </c>
      <c r="M74" s="14">
        <f t="shared" si="9"/>
        <v>12</v>
      </c>
      <c r="N74" s="14">
        <f t="shared" si="10"/>
        <v>44.265669851762148</v>
      </c>
      <c r="O74" s="14">
        <v>0.78202683404779805</v>
      </c>
    </row>
    <row r="75" spans="12:15">
      <c r="L75" s="14">
        <v>1.26E-2</v>
      </c>
      <c r="M75" s="14">
        <f t="shared" si="9"/>
        <v>12.6</v>
      </c>
      <c r="N75" s="14">
        <f t="shared" si="10"/>
        <v>47.446971053701695</v>
      </c>
      <c r="O75" s="14">
        <v>0.83822982194872997</v>
      </c>
    </row>
    <row r="76" spans="12:15">
      <c r="L76" s="14">
        <v>1.32E-2</v>
      </c>
      <c r="M76" s="14">
        <f t="shared" si="9"/>
        <v>13.2</v>
      </c>
      <c r="N76" s="14">
        <f t="shared" si="10"/>
        <v>50.709353871934752</v>
      </c>
      <c r="O76" s="14">
        <v>0.89586525173751397</v>
      </c>
    </row>
    <row r="77" spans="12:15">
      <c r="L77" s="14">
        <v>1.38E-2</v>
      </c>
      <c r="M77" s="14">
        <f t="shared" si="9"/>
        <v>13.799999999999999</v>
      </c>
      <c r="N77" s="14">
        <f t="shared" si="10"/>
        <v>54.037784203156015</v>
      </c>
      <c r="O77" s="14">
        <v>0.95466752092242302</v>
      </c>
    </row>
    <row r="78" spans="12:15">
      <c r="L78" s="14">
        <v>1.44E-2</v>
      </c>
      <c r="M78" s="14">
        <f t="shared" si="9"/>
        <v>14.4</v>
      </c>
      <c r="N78" s="14">
        <f t="shared" si="10"/>
        <v>57.440554131987739</v>
      </c>
      <c r="O78" s="14">
        <v>1.0147831229984501</v>
      </c>
    </row>
    <row r="79" spans="12:15">
      <c r="L79" s="14">
        <v>1.4999999999999999E-2</v>
      </c>
      <c r="M79" s="14">
        <f t="shared" si="9"/>
        <v>15</v>
      </c>
      <c r="N79" s="14">
        <f t="shared" si="10"/>
        <v>60.918146858053589</v>
      </c>
      <c r="O79" s="14">
        <v>1.07622059449228</v>
      </c>
    </row>
    <row r="80" spans="12:15">
      <c r="L80" s="14">
        <v>1.5599999999999999E-2</v>
      </c>
      <c r="M80" s="14">
        <f t="shared" si="9"/>
        <v>15.6</v>
      </c>
      <c r="N80" s="14">
        <f t="shared" si="10"/>
        <v>64.468532805761882</v>
      </c>
      <c r="O80" s="14">
        <v>1.13894407956846</v>
      </c>
    </row>
    <row r="81" spans="12:15">
      <c r="L81" s="14">
        <v>1.6199999999999999E-2</v>
      </c>
      <c r="M81" s="14">
        <f t="shared" si="9"/>
        <v>16.2</v>
      </c>
      <c r="N81" s="14">
        <f t="shared" si="10"/>
        <v>68.088751072085088</v>
      </c>
      <c r="O81" s="14">
        <v>1.2029012689401699</v>
      </c>
    </row>
    <row r="82" spans="12:15">
      <c r="L82" s="14">
        <v>1.6799999999999999E-2</v>
      </c>
      <c r="M82" s="14">
        <f t="shared" si="9"/>
        <v>16.8</v>
      </c>
      <c r="N82" s="14">
        <f t="shared" si="10"/>
        <v>71.775394149151708</v>
      </c>
      <c r="O82" s="14">
        <v>1.2680319633016801</v>
      </c>
    </row>
    <row r="83" spans="12:15">
      <c r="L83" s="14">
        <v>1.7399999999999999E-2</v>
      </c>
      <c r="M83" s="14">
        <f t="shared" si="9"/>
        <v>17.399999999999999</v>
      </c>
      <c r="N83" s="14">
        <f t="shared" si="10"/>
        <v>75.524765860741127</v>
      </c>
      <c r="O83" s="14">
        <v>1.33427086353976</v>
      </c>
    </row>
    <row r="84" spans="12:15">
      <c r="L84" s="14">
        <v>1.7999999999999999E-2</v>
      </c>
      <c r="M84" s="14">
        <f t="shared" si="9"/>
        <v>18</v>
      </c>
      <c r="N84" s="14">
        <f t="shared" si="10"/>
        <v>79.3329431195598</v>
      </c>
      <c r="O84" s="14">
        <v>1.4015486617788899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519F-599F-47BA-A756-46B4F7D3CA8D}">
  <dimension ref="A1:Q60"/>
  <sheetViews>
    <sheetView topLeftCell="A10" zoomScale="85" zoomScaleNormal="85" workbookViewId="0">
      <selection activeCell="K32" sqref="K32"/>
    </sheetView>
  </sheetViews>
  <sheetFormatPr defaultRowHeight="14.4"/>
  <cols>
    <col min="1" max="1" width="12.88671875" customWidth="1"/>
  </cols>
  <sheetData>
    <row r="1" spans="1:17">
      <c r="A1" s="6" t="s">
        <v>57</v>
      </c>
      <c r="B1" s="6" t="s">
        <v>14</v>
      </c>
      <c r="C1" s="6"/>
      <c r="D1" s="6"/>
      <c r="E1" s="6"/>
      <c r="G1" s="4" t="s">
        <v>9</v>
      </c>
      <c r="H1" s="4" t="s">
        <v>15</v>
      </c>
      <c r="I1" s="4"/>
      <c r="J1" s="4"/>
      <c r="K1" s="15"/>
      <c r="M1" s="4" t="s">
        <v>10</v>
      </c>
      <c r="N1" s="4" t="s">
        <v>14</v>
      </c>
      <c r="O1" s="4"/>
      <c r="P1" s="4"/>
      <c r="Q1" s="15"/>
    </row>
    <row r="2" spans="1:17">
      <c r="A2" s="6" t="s">
        <v>1</v>
      </c>
      <c r="B2" s="6" t="s">
        <v>2</v>
      </c>
      <c r="C2" s="6" t="s">
        <v>46</v>
      </c>
      <c r="D2" s="6" t="s">
        <v>3</v>
      </c>
      <c r="E2" s="6" t="s">
        <v>54</v>
      </c>
      <c r="G2" s="4" t="s">
        <v>1</v>
      </c>
      <c r="H2" s="4" t="s">
        <v>2</v>
      </c>
      <c r="I2" s="4" t="s">
        <v>46</v>
      </c>
      <c r="J2" s="4" t="s">
        <v>3</v>
      </c>
      <c r="K2" s="4" t="s">
        <v>56</v>
      </c>
      <c r="M2" s="4" t="s">
        <v>1</v>
      </c>
      <c r="N2" s="4" t="s">
        <v>2</v>
      </c>
      <c r="O2" s="4" t="s">
        <v>46</v>
      </c>
      <c r="P2" s="4" t="s">
        <v>3</v>
      </c>
      <c r="Q2" s="4" t="s">
        <v>56</v>
      </c>
    </row>
    <row r="3" spans="1:17">
      <c r="A3" s="5">
        <v>0</v>
      </c>
      <c r="B3" s="5">
        <v>0</v>
      </c>
      <c r="C3" s="5">
        <f>B3*A3</f>
        <v>0</v>
      </c>
      <c r="D3" s="5">
        <v>-5</v>
      </c>
      <c r="E3" s="5">
        <f>0</f>
        <v>0</v>
      </c>
      <c r="G3" s="5">
        <v>0</v>
      </c>
      <c r="H3" s="5">
        <v>0</v>
      </c>
      <c r="I3" s="5">
        <f>H3*G3</f>
        <v>0</v>
      </c>
      <c r="J3" s="5">
        <v>-5</v>
      </c>
      <c r="K3" s="5">
        <f>0</f>
        <v>0</v>
      </c>
      <c r="M3" s="5">
        <v>0</v>
      </c>
      <c r="N3" s="5">
        <v>0</v>
      </c>
      <c r="O3" s="5">
        <f>N3*M3</f>
        <v>0</v>
      </c>
      <c r="P3" s="5">
        <v>-5</v>
      </c>
      <c r="Q3" s="5">
        <f>-F540</f>
        <v>0</v>
      </c>
    </row>
    <row r="4" spans="1:17">
      <c r="A4" s="5">
        <v>1.2</v>
      </c>
      <c r="B4" s="5">
        <v>3.7</v>
      </c>
      <c r="C4" s="5">
        <f t="shared" ref="C4:C9" si="0">B4*A4</f>
        <v>4.4400000000000004</v>
      </c>
      <c r="D4" s="5">
        <v>0</v>
      </c>
      <c r="E4" s="5">
        <f>D4-D$3</f>
        <v>5</v>
      </c>
      <c r="G4" s="5">
        <v>1.5</v>
      </c>
      <c r="H4" s="5">
        <v>3.8</v>
      </c>
      <c r="I4" s="5">
        <f t="shared" ref="I4:I10" si="1">H4*G4</f>
        <v>5.6999999999999993</v>
      </c>
      <c r="J4" s="5">
        <v>8</v>
      </c>
      <c r="K4" s="5">
        <f t="shared" ref="K4:K10" si="2">J4-$J$3</f>
        <v>13</v>
      </c>
      <c r="M4" s="5">
        <v>2</v>
      </c>
      <c r="N4" s="5">
        <v>3.7</v>
      </c>
      <c r="O4" s="5">
        <f t="shared" ref="O4:O10" si="3">N4*M4</f>
        <v>7.4</v>
      </c>
      <c r="P4" s="5">
        <v>12</v>
      </c>
      <c r="Q4" s="5">
        <f t="shared" ref="Q4:Q10" si="4">P4-$P$3</f>
        <v>17</v>
      </c>
    </row>
    <row r="5" spans="1:17">
      <c r="A5" s="5">
        <v>1.5</v>
      </c>
      <c r="B5" s="5">
        <v>4.5</v>
      </c>
      <c r="C5" s="5">
        <f t="shared" si="0"/>
        <v>6.75</v>
      </c>
      <c r="D5" s="5">
        <v>5</v>
      </c>
      <c r="E5" s="5">
        <f t="shared" ref="E5:E9" si="5">D5-D$3</f>
        <v>10</v>
      </c>
      <c r="G5" s="5">
        <v>1.8</v>
      </c>
      <c r="H5" s="5">
        <v>4.5</v>
      </c>
      <c r="I5" s="5">
        <f t="shared" si="1"/>
        <v>8.1</v>
      </c>
      <c r="J5" s="5">
        <v>19</v>
      </c>
      <c r="K5" s="5">
        <f t="shared" si="2"/>
        <v>24</v>
      </c>
      <c r="M5" s="5">
        <v>2.2000000000000002</v>
      </c>
      <c r="N5" s="5">
        <v>4</v>
      </c>
      <c r="O5" s="5">
        <f t="shared" si="3"/>
        <v>8.8000000000000007</v>
      </c>
      <c r="P5" s="5">
        <v>19</v>
      </c>
      <c r="Q5" s="5">
        <f t="shared" si="4"/>
        <v>24</v>
      </c>
    </row>
    <row r="6" spans="1:17">
      <c r="A6" s="5">
        <v>1.8</v>
      </c>
      <c r="B6" s="5">
        <v>5.3</v>
      </c>
      <c r="C6" s="5">
        <f t="shared" si="0"/>
        <v>9.5399999999999991</v>
      </c>
      <c r="D6" s="5">
        <v>20</v>
      </c>
      <c r="E6" s="5">
        <f t="shared" si="5"/>
        <v>25</v>
      </c>
      <c r="G6" s="5">
        <v>2</v>
      </c>
      <c r="H6" s="5">
        <v>4.8</v>
      </c>
      <c r="I6" s="5">
        <f t="shared" si="1"/>
        <v>9.6</v>
      </c>
      <c r="J6" s="5">
        <v>29</v>
      </c>
      <c r="K6" s="5">
        <f t="shared" si="2"/>
        <v>34</v>
      </c>
      <c r="M6" s="5">
        <v>2.4</v>
      </c>
      <c r="N6" s="5">
        <v>4.3</v>
      </c>
      <c r="O6" s="5">
        <f t="shared" si="3"/>
        <v>10.319999999999999</v>
      </c>
      <c r="P6" s="5">
        <v>28</v>
      </c>
      <c r="Q6" s="5">
        <f t="shared" si="4"/>
        <v>33</v>
      </c>
    </row>
    <row r="7" spans="1:17">
      <c r="A7" s="5">
        <v>2</v>
      </c>
      <c r="B7" s="5">
        <v>5.7</v>
      </c>
      <c r="C7" s="5">
        <f t="shared" si="0"/>
        <v>11.4</v>
      </c>
      <c r="D7" s="5">
        <v>29</v>
      </c>
      <c r="E7" s="5">
        <f t="shared" si="5"/>
        <v>34</v>
      </c>
      <c r="G7" s="5">
        <v>2.2000000000000002</v>
      </c>
      <c r="H7" s="5">
        <v>5.2</v>
      </c>
      <c r="I7" s="5">
        <f t="shared" si="1"/>
        <v>11.440000000000001</v>
      </c>
      <c r="J7" s="5">
        <v>43</v>
      </c>
      <c r="K7" s="5">
        <f t="shared" si="2"/>
        <v>48</v>
      </c>
      <c r="M7" s="5">
        <v>2.6</v>
      </c>
      <c r="N7" s="5">
        <v>4.5999999999999996</v>
      </c>
      <c r="O7" s="5">
        <f t="shared" si="3"/>
        <v>11.959999999999999</v>
      </c>
      <c r="P7" s="5">
        <v>40</v>
      </c>
      <c r="Q7" s="5">
        <f t="shared" si="4"/>
        <v>45</v>
      </c>
    </row>
    <row r="8" spans="1:17">
      <c r="A8" s="5">
        <v>2.2000000000000002</v>
      </c>
      <c r="B8" s="5">
        <v>6.2</v>
      </c>
      <c r="C8" s="5">
        <f t="shared" si="0"/>
        <v>13.640000000000002</v>
      </c>
      <c r="D8" s="5">
        <v>38</v>
      </c>
      <c r="E8" s="5">
        <f t="shared" si="5"/>
        <v>43</v>
      </c>
      <c r="G8" s="5">
        <v>2.4</v>
      </c>
      <c r="H8" s="5">
        <v>5.6</v>
      </c>
      <c r="I8" s="5">
        <f t="shared" si="1"/>
        <v>13.44</v>
      </c>
      <c r="J8" s="5">
        <v>59</v>
      </c>
      <c r="K8" s="5">
        <f t="shared" si="2"/>
        <v>64</v>
      </c>
      <c r="M8" s="5">
        <v>2.8</v>
      </c>
      <c r="N8" s="5">
        <v>4.9000000000000004</v>
      </c>
      <c r="O8" s="5">
        <f t="shared" si="3"/>
        <v>13.72</v>
      </c>
      <c r="P8" s="5">
        <v>57</v>
      </c>
      <c r="Q8" s="5">
        <f t="shared" si="4"/>
        <v>62</v>
      </c>
    </row>
    <row r="9" spans="1:17">
      <c r="A9" s="5">
        <v>2.4</v>
      </c>
      <c r="B9" s="5">
        <v>6.6</v>
      </c>
      <c r="C9" s="5">
        <f t="shared" si="0"/>
        <v>15.839999999999998</v>
      </c>
      <c r="D9" s="5">
        <v>52</v>
      </c>
      <c r="E9" s="5">
        <f t="shared" si="5"/>
        <v>57</v>
      </c>
      <c r="G9" s="5">
        <v>2.6</v>
      </c>
      <c r="H9" s="5">
        <v>5.9</v>
      </c>
      <c r="I9" s="5">
        <f t="shared" si="1"/>
        <v>15.340000000000002</v>
      </c>
      <c r="J9" s="5">
        <v>80</v>
      </c>
      <c r="K9" s="5">
        <f t="shared" si="2"/>
        <v>85</v>
      </c>
      <c r="M9" s="5">
        <v>3</v>
      </c>
      <c r="N9" s="5">
        <v>5.0999999999999996</v>
      </c>
      <c r="O9" s="5">
        <f t="shared" si="3"/>
        <v>15.299999999999999</v>
      </c>
      <c r="P9" s="5">
        <v>75</v>
      </c>
      <c r="Q9" s="5">
        <f t="shared" si="4"/>
        <v>80</v>
      </c>
    </row>
    <row r="10" spans="1:17">
      <c r="A10" s="5"/>
      <c r="B10" s="5"/>
      <c r="C10" s="5"/>
      <c r="D10" s="5"/>
      <c r="E10" s="5"/>
      <c r="G10" s="5">
        <v>2.8</v>
      </c>
      <c r="H10" s="5">
        <v>6.2</v>
      </c>
      <c r="I10" s="5">
        <f t="shared" si="1"/>
        <v>17.36</v>
      </c>
      <c r="J10" s="5">
        <v>102</v>
      </c>
      <c r="K10" s="5">
        <f t="shared" si="2"/>
        <v>107</v>
      </c>
      <c r="M10" s="5">
        <v>3.2</v>
      </c>
      <c r="N10" s="5">
        <v>5.3</v>
      </c>
      <c r="O10" s="5">
        <f t="shared" si="3"/>
        <v>16.96</v>
      </c>
      <c r="P10" s="5">
        <v>105</v>
      </c>
      <c r="Q10" s="5">
        <f t="shared" si="4"/>
        <v>110</v>
      </c>
    </row>
    <row r="29" spans="1:16">
      <c r="A29" s="13"/>
      <c r="B29" s="13" t="s">
        <v>47</v>
      </c>
      <c r="C29" s="13" t="s">
        <v>7</v>
      </c>
      <c r="D29" s="13"/>
      <c r="G29" s="13"/>
      <c r="H29" s="13" t="s">
        <v>47</v>
      </c>
      <c r="I29" s="13" t="s">
        <v>7</v>
      </c>
      <c r="J29" s="13"/>
      <c r="M29" s="13"/>
      <c r="N29" s="13" t="s">
        <v>47</v>
      </c>
      <c r="O29" s="13" t="s">
        <v>7</v>
      </c>
      <c r="P29" s="13"/>
    </row>
    <row r="30" spans="1:16">
      <c r="A30" s="13"/>
      <c r="B30" s="13" t="s">
        <v>46</v>
      </c>
      <c r="C30" s="13" t="s">
        <v>55</v>
      </c>
      <c r="D30" s="13"/>
      <c r="G30" s="13"/>
      <c r="H30" s="13" t="s">
        <v>46</v>
      </c>
      <c r="I30" s="13" t="s">
        <v>55</v>
      </c>
      <c r="J30" s="13"/>
      <c r="M30" s="13"/>
      <c r="N30" s="13" t="s">
        <v>46</v>
      </c>
      <c r="O30" s="13" t="s">
        <v>55</v>
      </c>
      <c r="P30" s="13"/>
    </row>
    <row r="31" spans="1:16">
      <c r="A31" s="14">
        <v>5.0000000000000001E-4</v>
      </c>
      <c r="B31" s="14">
        <f>A31*1000</f>
        <v>0.5</v>
      </c>
      <c r="C31" s="14">
        <f>D31*180/3.18</f>
        <v>1.204165618189279</v>
      </c>
      <c r="D31" s="14">
        <v>2.1273592588010599E-2</v>
      </c>
      <c r="G31" s="14">
        <v>5.9999999999999995E-4</v>
      </c>
      <c r="H31" s="14">
        <f>G31*1000</f>
        <v>0.6</v>
      </c>
      <c r="I31" s="14">
        <f>J31*180/3.18</f>
        <v>1.6418672468890187</v>
      </c>
      <c r="J31" s="14">
        <v>2.9006321361706E-2</v>
      </c>
      <c r="M31" s="14">
        <v>5.9999999999999995E-4</v>
      </c>
      <c r="N31" s="14">
        <f>M31*1000</f>
        <v>0.6</v>
      </c>
      <c r="O31" s="14">
        <f>P31*180/3.18</f>
        <v>1.7726418276432845</v>
      </c>
      <c r="P31" s="14">
        <v>3.1316672288364697E-2</v>
      </c>
    </row>
    <row r="32" spans="1:16">
      <c r="A32" s="14">
        <v>1E-3</v>
      </c>
      <c r="B32" s="14">
        <f t="shared" ref="B32:B60" si="6">A32*1000</f>
        <v>1</v>
      </c>
      <c r="C32" s="14">
        <f t="shared" ref="C32:C60" si="7">D32*180/3.18</f>
        <v>2.4286102205363771</v>
      </c>
      <c r="D32" s="14">
        <v>4.2905447229476E-2</v>
      </c>
      <c r="G32" s="14">
        <v>1.1999999999999999E-3</v>
      </c>
      <c r="H32" s="14">
        <f t="shared" ref="H32:H60" si="8">G32*1000</f>
        <v>1.2</v>
      </c>
      <c r="I32" s="14">
        <f t="shared" ref="I32:I60" si="9">J32*180/3.18</f>
        <v>3.3420647274553072</v>
      </c>
      <c r="J32" s="14">
        <v>5.9043143518377098E-2</v>
      </c>
      <c r="M32" s="14">
        <v>1.1999999999999999E-3</v>
      </c>
      <c r="N32" s="14">
        <f t="shared" ref="N32:N60" si="10">M32*1000</f>
        <v>1.2</v>
      </c>
      <c r="O32" s="14">
        <f t="shared" ref="O32:O60" si="11">P32*180/3.18</f>
        <v>3.6377040566585035</v>
      </c>
      <c r="P32" s="14">
        <v>6.4266105000966897E-2</v>
      </c>
    </row>
    <row r="33" spans="1:16">
      <c r="A33" s="14">
        <v>1.5E-3</v>
      </c>
      <c r="B33" s="14">
        <f t="shared" si="6"/>
        <v>1.5</v>
      </c>
      <c r="C33" s="14">
        <f t="shared" si="7"/>
        <v>3.6729628004797363</v>
      </c>
      <c r="D33" s="14">
        <v>6.4889009475142007E-2</v>
      </c>
      <c r="G33" s="14">
        <v>1.8E-3</v>
      </c>
      <c r="H33" s="14">
        <f t="shared" si="8"/>
        <v>1.8</v>
      </c>
      <c r="I33" s="14">
        <f t="shared" si="9"/>
        <v>5.1000322740097808</v>
      </c>
      <c r="J33" s="14">
        <v>9.0100570174172806E-2</v>
      </c>
      <c r="M33" s="14">
        <v>1.8E-3</v>
      </c>
      <c r="N33" s="14">
        <f t="shared" si="10"/>
        <v>1.8</v>
      </c>
      <c r="O33" s="14">
        <f t="shared" si="11"/>
        <v>5.5954713500333879</v>
      </c>
      <c r="P33" s="14">
        <v>9.8853327183923201E-2</v>
      </c>
    </row>
    <row r="34" spans="1:16">
      <c r="A34" s="14">
        <v>2E-3</v>
      </c>
      <c r="B34" s="14">
        <f t="shared" si="6"/>
        <v>2</v>
      </c>
      <c r="C34" s="14">
        <f t="shared" si="7"/>
        <v>4.9369429872698767</v>
      </c>
      <c r="D34" s="14">
        <v>8.7219326108434497E-2</v>
      </c>
      <c r="G34" s="14">
        <v>2.3999999999999998E-3</v>
      </c>
      <c r="H34" s="14">
        <f t="shared" si="8"/>
        <v>2.4</v>
      </c>
      <c r="I34" s="14">
        <f t="shared" si="9"/>
        <v>6.9154552489028482</v>
      </c>
      <c r="J34" s="14">
        <v>0.12217304273061701</v>
      </c>
      <c r="M34" s="14">
        <v>2.3999999999999998E-3</v>
      </c>
      <c r="N34" s="14">
        <f t="shared" si="10"/>
        <v>2.4</v>
      </c>
      <c r="O34" s="14">
        <f t="shared" si="11"/>
        <v>7.6464767929596222</v>
      </c>
      <c r="P34" s="14">
        <v>0.13508775667562001</v>
      </c>
    </row>
    <row r="35" spans="1:16">
      <c r="A35" s="14">
        <v>2.5000000000000001E-3</v>
      </c>
      <c r="B35" s="14">
        <f t="shared" si="6"/>
        <v>2.5</v>
      </c>
      <c r="C35" s="14">
        <f t="shared" si="7"/>
        <v>6.2203239442061316</v>
      </c>
      <c r="D35" s="14">
        <v>0.10989238968097501</v>
      </c>
      <c r="G35" s="14">
        <v>3.0000000000000001E-3</v>
      </c>
      <c r="H35" s="14">
        <f t="shared" si="8"/>
        <v>3</v>
      </c>
      <c r="I35" s="14">
        <f t="shared" si="9"/>
        <v>8.7881179054661303</v>
      </c>
      <c r="J35" s="14">
        <v>0.15525674966323499</v>
      </c>
      <c r="M35" s="14">
        <v>3.0000000000000001E-3</v>
      </c>
      <c r="N35" s="14">
        <f t="shared" si="10"/>
        <v>3</v>
      </c>
      <c r="O35" s="14">
        <f t="shared" si="11"/>
        <v>9.7912868303231306</v>
      </c>
      <c r="P35" s="14">
        <v>0.17297940066904199</v>
      </c>
    </row>
    <row r="36" spans="1:16">
      <c r="A36" s="14">
        <v>3.0000000000000001E-3</v>
      </c>
      <c r="B36" s="14">
        <f t="shared" si="6"/>
        <v>3</v>
      </c>
      <c r="C36" s="14">
        <f t="shared" si="7"/>
        <v>7.5229113013520381</v>
      </c>
      <c r="D36" s="14">
        <v>0.13290476632388601</v>
      </c>
      <c r="G36" s="14">
        <v>3.5999999999999999E-3</v>
      </c>
      <c r="H36" s="14">
        <f t="shared" si="8"/>
        <v>3.6</v>
      </c>
      <c r="I36" s="14">
        <f t="shared" si="9"/>
        <v>10.717831716283584</v>
      </c>
      <c r="J36" s="14">
        <v>0.18934836032100999</v>
      </c>
      <c r="M36" s="14">
        <v>3.5999999999999999E-3</v>
      </c>
      <c r="N36" s="14">
        <f t="shared" si="10"/>
        <v>3.6</v>
      </c>
      <c r="O36" s="14">
        <f t="shared" si="11"/>
        <v>12.030397721834433</v>
      </c>
      <c r="P36" s="14">
        <v>0.21253702641907499</v>
      </c>
    </row>
    <row r="37" spans="1:16">
      <c r="A37" s="14">
        <v>3.5000000000000001E-3</v>
      </c>
      <c r="B37" s="14">
        <f t="shared" si="6"/>
        <v>3.5</v>
      </c>
      <c r="C37" s="14">
        <f t="shared" si="7"/>
        <v>8.8445304679182453</v>
      </c>
      <c r="D37" s="14">
        <v>0.156253371599889</v>
      </c>
      <c r="G37" s="14">
        <v>4.1999999999999997E-3</v>
      </c>
      <c r="H37" s="14">
        <f t="shared" si="8"/>
        <v>4.2</v>
      </c>
      <c r="I37" s="14">
        <f t="shared" si="9"/>
        <v>12.704395966160206</v>
      </c>
      <c r="J37" s="14">
        <v>0.224444328735497</v>
      </c>
      <c r="M37" s="14">
        <v>4.1999999999999997E-3</v>
      </c>
      <c r="N37" s="14">
        <f t="shared" si="10"/>
        <v>4.2</v>
      </c>
      <c r="O37" s="14">
        <f t="shared" si="11"/>
        <v>14.364176989375302</v>
      </c>
      <c r="P37" s="14">
        <v>0.25376712681229702</v>
      </c>
    </row>
    <row r="38" spans="1:16">
      <c r="A38" s="14">
        <v>4.0000000000000001E-3</v>
      </c>
      <c r="B38" s="14">
        <f t="shared" si="6"/>
        <v>4</v>
      </c>
      <c r="C38" s="14">
        <f t="shared" si="7"/>
        <v>10.185018344411095</v>
      </c>
      <c r="D38" s="14">
        <v>0.179935324084596</v>
      </c>
      <c r="G38" s="14">
        <v>4.7999999999999996E-3</v>
      </c>
      <c r="H38" s="14">
        <f t="shared" si="8"/>
        <v>4.8</v>
      </c>
      <c r="I38" s="14">
        <f t="shared" si="9"/>
        <v>14.747574910350282</v>
      </c>
      <c r="J38" s="14">
        <v>0.26054049008285501</v>
      </c>
      <c r="M38" s="14">
        <v>4.7999999999999996E-3</v>
      </c>
      <c r="N38" s="14">
        <f t="shared" si="10"/>
        <v>4.8</v>
      </c>
      <c r="O38" s="14">
        <f t="shared" si="11"/>
        <v>16.792828332387963</v>
      </c>
      <c r="P38" s="14">
        <v>0.29667330053885399</v>
      </c>
    </row>
    <row r="39" spans="1:16">
      <c r="A39" s="14">
        <v>4.4999999999999997E-3</v>
      </c>
      <c r="B39" s="14">
        <f t="shared" si="6"/>
        <v>4.5</v>
      </c>
      <c r="C39" s="14">
        <f t="shared" si="7"/>
        <v>11.544218371983284</v>
      </c>
      <c r="D39" s="14">
        <v>0.203947857905038</v>
      </c>
      <c r="G39" s="14">
        <v>5.4000000000000003E-3</v>
      </c>
      <c r="H39" s="14">
        <f t="shared" si="8"/>
        <v>5.4</v>
      </c>
      <c r="I39" s="14">
        <f t="shared" si="9"/>
        <v>16.847082274546246</v>
      </c>
      <c r="J39" s="14">
        <v>0.29763178685031699</v>
      </c>
      <c r="M39" s="14">
        <v>5.4000000000000003E-3</v>
      </c>
      <c r="N39" s="14">
        <f t="shared" si="10"/>
        <v>5.4</v>
      </c>
      <c r="O39" s="14">
        <f t="shared" si="11"/>
        <v>19.316367649062904</v>
      </c>
      <c r="P39" s="14">
        <v>0.34125582846677799</v>
      </c>
    </row>
    <row r="40" spans="1:16">
      <c r="A40" s="14">
        <v>5.0000000000000001E-3</v>
      </c>
      <c r="B40" s="14">
        <f t="shared" si="6"/>
        <v>5</v>
      </c>
      <c r="C40" s="14">
        <f t="shared" si="7"/>
        <v>12.921976487715227</v>
      </c>
      <c r="D40" s="14">
        <v>0.22828825128296901</v>
      </c>
      <c r="G40" s="14">
        <v>6.0000000000000001E-3</v>
      </c>
      <c r="H40" s="14">
        <f t="shared" si="8"/>
        <v>6</v>
      </c>
      <c r="I40" s="14">
        <f t="shared" si="9"/>
        <v>19.002572414853848</v>
      </c>
      <c r="J40" s="14">
        <v>0.33571211266241802</v>
      </c>
      <c r="M40" s="14">
        <v>6.0000000000000001E-3</v>
      </c>
      <c r="N40" s="14">
        <f t="shared" si="10"/>
        <v>6</v>
      </c>
      <c r="O40" s="14">
        <f t="shared" si="11"/>
        <v>21.934604950199091</v>
      </c>
      <c r="P40" s="14">
        <v>0.387511354120184</v>
      </c>
    </row>
    <row r="41" spans="1:16">
      <c r="A41" s="14">
        <v>5.4999999999999997E-3</v>
      </c>
      <c r="B41" s="14">
        <f t="shared" si="6"/>
        <v>5.5</v>
      </c>
      <c r="C41" s="14">
        <f t="shared" si="7"/>
        <v>14.318138610115641</v>
      </c>
      <c r="D41" s="14">
        <v>0.252953782112043</v>
      </c>
      <c r="G41" s="14">
        <v>6.6E-3</v>
      </c>
      <c r="H41" s="14">
        <f t="shared" si="8"/>
        <v>6.6</v>
      </c>
      <c r="I41" s="14">
        <f t="shared" si="9"/>
        <v>21.213633099551604</v>
      </c>
      <c r="J41" s="14">
        <v>0.37477418475874502</v>
      </c>
      <c r="M41" s="14">
        <v>6.6E-3</v>
      </c>
      <c r="N41" s="14">
        <f t="shared" si="10"/>
        <v>6.6</v>
      </c>
      <c r="O41" s="14">
        <f t="shared" si="11"/>
        <v>24.647132011722906</v>
      </c>
      <c r="P41" s="14">
        <v>0.43543266554043802</v>
      </c>
    </row>
    <row r="42" spans="1:16">
      <c r="A42" s="14">
        <v>6.0000000000000001E-3</v>
      </c>
      <c r="B42" s="14">
        <f t="shared" si="6"/>
        <v>6</v>
      </c>
      <c r="C42" s="14">
        <f t="shared" si="7"/>
        <v>15.732549193082262</v>
      </c>
      <c r="D42" s="14">
        <v>0.27794170241111998</v>
      </c>
      <c r="G42" s="14">
        <v>7.1999999999999998E-3</v>
      </c>
      <c r="H42" s="14">
        <f t="shared" si="8"/>
        <v>7.2</v>
      </c>
      <c r="I42" s="14">
        <f t="shared" si="9"/>
        <v>23.479780242211412</v>
      </c>
      <c r="J42" s="14">
        <v>0.41480945094573501</v>
      </c>
      <c r="M42" s="14">
        <v>7.1999999999999998E-3</v>
      </c>
      <c r="N42" s="14">
        <f t="shared" si="10"/>
        <v>7.2</v>
      </c>
      <c r="O42" s="14">
        <f t="shared" si="11"/>
        <v>27.453310680276278</v>
      </c>
      <c r="P42" s="14">
        <v>0.485008488684881</v>
      </c>
    </row>
    <row r="43" spans="1:16">
      <c r="A43" s="14">
        <v>6.4999999999999997E-3</v>
      </c>
      <c r="B43" s="14">
        <f t="shared" si="6"/>
        <v>6.5</v>
      </c>
      <c r="C43" s="14">
        <f t="shared" si="7"/>
        <v>17.165049187884392</v>
      </c>
      <c r="D43" s="14">
        <v>0.30324920231929098</v>
      </c>
      <c r="G43" s="14">
        <v>7.7999999999999996E-3</v>
      </c>
      <c r="H43" s="14">
        <f t="shared" si="8"/>
        <v>7.8</v>
      </c>
      <c r="I43" s="14">
        <f t="shared" si="9"/>
        <v>25.800454909333922</v>
      </c>
      <c r="J43" s="14">
        <v>0.455808036731566</v>
      </c>
      <c r="M43" s="14">
        <v>7.7999999999999996E-3</v>
      </c>
      <c r="N43" s="14">
        <f t="shared" si="10"/>
        <v>7.8</v>
      </c>
      <c r="O43" s="14">
        <f t="shared" si="11"/>
        <v>30.352264099702015</v>
      </c>
      <c r="P43" s="14">
        <v>0.53622333242806897</v>
      </c>
    </row>
    <row r="44" spans="1:16">
      <c r="A44" s="14">
        <v>7.0000000000000001E-3</v>
      </c>
      <c r="B44" s="14">
        <f t="shared" si="6"/>
        <v>7</v>
      </c>
      <c r="C44" s="14">
        <f t="shared" si="7"/>
        <v>18.615475471565716</v>
      </c>
      <c r="D44" s="14">
        <v>0.32887339999766102</v>
      </c>
      <c r="G44" s="14">
        <v>8.3999999999999995E-3</v>
      </c>
      <c r="H44" s="14">
        <f t="shared" si="8"/>
        <v>8.4</v>
      </c>
      <c r="I44" s="14">
        <f t="shared" si="9"/>
        <v>28.175020477392</v>
      </c>
      <c r="J44" s="14">
        <v>0.49775869510059201</v>
      </c>
      <c r="M44" s="14">
        <v>8.3999999999999995E-3</v>
      </c>
      <c r="N44" s="14">
        <f t="shared" si="10"/>
        <v>8.4</v>
      </c>
      <c r="O44" s="14">
        <f t="shared" si="11"/>
        <v>33.342862528699413</v>
      </c>
      <c r="P44" s="14">
        <v>0.58905723800702303</v>
      </c>
    </row>
    <row r="45" spans="1:16">
      <c r="A45" s="14">
        <v>7.4999999999999997E-3</v>
      </c>
      <c r="B45" s="14">
        <f t="shared" si="6"/>
        <v>7.5</v>
      </c>
      <c r="C45" s="14">
        <f t="shared" si="7"/>
        <v>20.083659627235754</v>
      </c>
      <c r="D45" s="14">
        <v>0.354811320081165</v>
      </c>
      <c r="G45" s="14">
        <v>8.9999999999999993E-3</v>
      </c>
      <c r="H45" s="14">
        <f t="shared" si="8"/>
        <v>9</v>
      </c>
      <c r="I45" s="14">
        <f t="shared" si="9"/>
        <v>30.602760793948242</v>
      </c>
      <c r="J45" s="14">
        <v>0.54064877402641898</v>
      </c>
      <c r="M45" s="14">
        <v>8.9999999999999993E-3</v>
      </c>
      <c r="N45" s="14">
        <f t="shared" si="10"/>
        <v>9</v>
      </c>
      <c r="O45" s="14">
        <f t="shared" si="11"/>
        <v>36.423721471339469</v>
      </c>
      <c r="P45" s="14">
        <v>0.64348574599366404</v>
      </c>
    </row>
    <row r="46" spans="1:16">
      <c r="A46" s="14">
        <v>8.0000000000000002E-3</v>
      </c>
      <c r="B46" s="14">
        <f t="shared" si="6"/>
        <v>8</v>
      </c>
      <c r="C46" s="14">
        <f t="shared" si="7"/>
        <v>21.569427893655682</v>
      </c>
      <c r="D46" s="14">
        <v>0.38105989278791702</v>
      </c>
      <c r="G46" s="14">
        <v>9.5999999999999992E-3</v>
      </c>
      <c r="H46" s="14">
        <f t="shared" si="8"/>
        <v>9.6</v>
      </c>
      <c r="I46" s="14">
        <f t="shared" si="9"/>
        <v>33.082873097286452</v>
      </c>
      <c r="J46" s="14">
        <v>0.58446409138539401</v>
      </c>
      <c r="M46" s="14">
        <v>9.5999999999999992E-3</v>
      </c>
      <c r="N46" s="14">
        <f t="shared" si="10"/>
        <v>9.6</v>
      </c>
      <c r="O46" s="14">
        <f t="shared" si="11"/>
        <v>39.593218072820541</v>
      </c>
      <c r="P46" s="14">
        <v>0.69948018595316297</v>
      </c>
    </row>
    <row r="47" spans="1:16">
      <c r="A47" s="14">
        <v>8.5000000000000006E-3</v>
      </c>
      <c r="B47" s="14">
        <f t="shared" si="6"/>
        <v>8.5</v>
      </c>
      <c r="C47" s="14">
        <f t="shared" si="7"/>
        <v>23.072600145757416</v>
      </c>
      <c r="D47" s="14">
        <v>0.40761593590838102</v>
      </c>
      <c r="G47" s="14">
        <v>1.0200000000000001E-2</v>
      </c>
      <c r="H47" s="14">
        <f t="shared" si="8"/>
        <v>10.200000000000001</v>
      </c>
      <c r="I47" s="14">
        <f t="shared" si="9"/>
        <v>35.614472971364712</v>
      </c>
      <c r="J47" s="14">
        <v>0.62918902249411002</v>
      </c>
      <c r="M47" s="14">
        <v>1.0200000000000001E-2</v>
      </c>
      <c r="N47" s="14">
        <f t="shared" si="10"/>
        <v>10.200000000000001</v>
      </c>
      <c r="O47" s="14">
        <f t="shared" si="11"/>
        <v>42.849463913681831</v>
      </c>
      <c r="P47" s="14">
        <v>0.75700719580837905</v>
      </c>
    </row>
    <row r="48" spans="1:16">
      <c r="A48" s="14">
        <v>8.9999999999999993E-3</v>
      </c>
      <c r="B48" s="14">
        <f t="shared" si="6"/>
        <v>9</v>
      </c>
      <c r="C48" s="14">
        <f t="shared" si="7"/>
        <v>24.592989720305095</v>
      </c>
      <c r="D48" s="14">
        <v>0.43447615172539</v>
      </c>
      <c r="G48" s="14">
        <v>1.0800000000000001E-2</v>
      </c>
      <c r="H48" s="14">
        <f t="shared" si="8"/>
        <v>10.8</v>
      </c>
      <c r="I48" s="14">
        <f t="shared" si="9"/>
        <v>38.196605754579785</v>
      </c>
      <c r="J48" s="14">
        <v>0.67480670166424295</v>
      </c>
      <c r="M48" s="14">
        <v>1.0800000000000001E-2</v>
      </c>
      <c r="N48" s="14">
        <f t="shared" si="10"/>
        <v>10.8</v>
      </c>
      <c r="O48" s="14">
        <f t="shared" si="11"/>
        <v>46.190308236293994</v>
      </c>
      <c r="P48" s="14">
        <v>0.81602877884119396</v>
      </c>
    </row>
    <row r="49" spans="1:16">
      <c r="A49" s="14">
        <v>9.4999999999999998E-3</v>
      </c>
      <c r="B49" s="14">
        <f t="shared" si="6"/>
        <v>9.5</v>
      </c>
      <c r="C49" s="14">
        <f t="shared" si="7"/>
        <v>26.130403232951323</v>
      </c>
      <c r="D49" s="14">
        <v>0.46163712378214</v>
      </c>
      <c r="G49" s="14">
        <v>1.14E-2</v>
      </c>
      <c r="H49" s="14">
        <f t="shared" si="8"/>
        <v>11.4</v>
      </c>
      <c r="I49" s="14">
        <f t="shared" si="9"/>
        <v>40.828229587095166</v>
      </c>
      <c r="J49" s="14">
        <v>0.72129872270534801</v>
      </c>
      <c r="M49" s="14">
        <v>1.14E-2</v>
      </c>
      <c r="N49" s="14">
        <f t="shared" si="10"/>
        <v>11.4</v>
      </c>
      <c r="O49" s="14">
        <f t="shared" si="11"/>
        <v>49.600306265574794</v>
      </c>
      <c r="P49" s="14">
        <v>0.876272077358488</v>
      </c>
    </row>
    <row r="50" spans="1:16">
      <c r="A50" s="14">
        <v>0.01</v>
      </c>
      <c r="B50" s="14">
        <f t="shared" si="6"/>
        <v>10</v>
      </c>
      <c r="C50" s="14">
        <f t="shared" si="7"/>
        <v>27.684639939777565</v>
      </c>
      <c r="D50" s="14">
        <v>0.48909530560273701</v>
      </c>
      <c r="G50" s="14">
        <v>1.2E-2</v>
      </c>
      <c r="H50" s="14">
        <f t="shared" si="8"/>
        <v>12</v>
      </c>
      <c r="I50" s="14">
        <f t="shared" si="9"/>
        <v>43.508220517155166</v>
      </c>
      <c r="J50" s="14">
        <v>0.76864522913640798</v>
      </c>
      <c r="M50" s="14">
        <v>1.2E-2</v>
      </c>
      <c r="N50" s="14">
        <f t="shared" si="10"/>
        <v>12</v>
      </c>
      <c r="O50" s="14">
        <f t="shared" si="11"/>
        <v>53.077473619533279</v>
      </c>
      <c r="P50" s="14">
        <v>0.937702033945088</v>
      </c>
    </row>
    <row r="51" spans="1:16">
      <c r="A51" s="14">
        <v>1.0500000000000001E-2</v>
      </c>
      <c r="B51" s="14">
        <f t="shared" si="6"/>
        <v>10.5</v>
      </c>
      <c r="C51" s="14">
        <f t="shared" si="7"/>
        <v>29.255492115478923</v>
      </c>
      <c r="D51" s="14">
        <v>0.516847027373461</v>
      </c>
      <c r="G51" s="14">
        <v>1.26E-2</v>
      </c>
      <c r="H51" s="14">
        <f t="shared" si="8"/>
        <v>12.6</v>
      </c>
      <c r="I51" s="14">
        <f t="shared" si="9"/>
        <v>46.235373411319756</v>
      </c>
      <c r="J51" s="14">
        <v>0.81682493026664904</v>
      </c>
      <c r="M51" s="14">
        <v>1.26E-2</v>
      </c>
      <c r="N51" s="14">
        <f t="shared" si="10"/>
        <v>12.6</v>
      </c>
      <c r="O51" s="14">
        <f t="shared" si="11"/>
        <v>56.626587888712073</v>
      </c>
      <c r="P51" s="14">
        <v>1.0004030527005801</v>
      </c>
    </row>
    <row r="52" spans="1:16">
      <c r="A52" s="14">
        <v>1.0999999999999999E-2</v>
      </c>
      <c r="B52" s="14">
        <f t="shared" si="6"/>
        <v>11</v>
      </c>
      <c r="C52" s="14">
        <f t="shared" si="7"/>
        <v>30.842744521102073</v>
      </c>
      <c r="D52" s="14">
        <v>0.54488848653946997</v>
      </c>
      <c r="G52" s="14">
        <v>1.32E-2</v>
      </c>
      <c r="H52" s="14">
        <f t="shared" si="8"/>
        <v>13.2</v>
      </c>
      <c r="I52" s="14">
        <f t="shared" si="9"/>
        <v>49.008403390867187</v>
      </c>
      <c r="J52" s="14">
        <v>0.865815126571987</v>
      </c>
      <c r="M52" s="14">
        <v>1.32E-2</v>
      </c>
      <c r="N52" s="14">
        <f t="shared" si="10"/>
        <v>13.2</v>
      </c>
      <c r="O52" s="14">
        <f t="shared" si="11"/>
        <v>60.246591218531307</v>
      </c>
      <c r="P52" s="14">
        <v>1.0643564448607199</v>
      </c>
    </row>
    <row r="53" spans="1:16">
      <c r="A53" s="14">
        <v>1.15E-2</v>
      </c>
      <c r="B53" s="14">
        <f t="shared" si="6"/>
        <v>11.5</v>
      </c>
      <c r="C53" s="14">
        <f t="shared" si="7"/>
        <v>32.446170626613508</v>
      </c>
      <c r="D53" s="14">
        <v>0.57321568107017196</v>
      </c>
      <c r="G53" s="14">
        <v>1.38E-2</v>
      </c>
      <c r="H53" s="14">
        <f t="shared" si="8"/>
        <v>13.799999999999999</v>
      </c>
      <c r="I53" s="14">
        <f t="shared" si="9"/>
        <v>51.813346249069234</v>
      </c>
      <c r="J53" s="14">
        <v>0.91536911706688995</v>
      </c>
      <c r="M53" s="14">
        <v>1.38E-2</v>
      </c>
      <c r="N53" s="14">
        <f t="shared" si="10"/>
        <v>13.799999999999999</v>
      </c>
      <c r="O53" s="14">
        <f t="shared" si="11"/>
        <v>63.934877757179997</v>
      </c>
      <c r="P53" s="14">
        <v>1.12951617371018</v>
      </c>
    </row>
    <row r="54" spans="1:16">
      <c r="A54" s="14">
        <v>1.2E-2</v>
      </c>
      <c r="B54" s="14">
        <f t="shared" si="6"/>
        <v>12</v>
      </c>
      <c r="C54" s="14">
        <f t="shared" si="7"/>
        <v>34.065539838932096</v>
      </c>
      <c r="D54" s="14">
        <v>0.60182453715446704</v>
      </c>
      <c r="G54" s="14">
        <v>1.44E-2</v>
      </c>
      <c r="H54" s="14">
        <f t="shared" si="8"/>
        <v>14.4</v>
      </c>
      <c r="I54" s="14">
        <f t="shared" si="9"/>
        <v>54.655402189802714</v>
      </c>
      <c r="J54" s="14">
        <v>0.96557877201984799</v>
      </c>
      <c r="M54" s="14">
        <v>1.44E-2</v>
      </c>
      <c r="N54" s="14">
        <f t="shared" si="10"/>
        <v>14.4</v>
      </c>
      <c r="O54" s="14">
        <f t="shared" si="11"/>
        <v>67.688322920156594</v>
      </c>
      <c r="P54" s="14">
        <v>1.1958270382561</v>
      </c>
    </row>
    <row r="55" spans="1:16">
      <c r="A55" s="14">
        <v>1.2500000000000001E-2</v>
      </c>
      <c r="B55" s="14">
        <f t="shared" si="6"/>
        <v>12.5</v>
      </c>
      <c r="C55" s="14">
        <f t="shared" si="7"/>
        <v>35.700617156049681</v>
      </c>
      <c r="D55" s="14">
        <v>0.63071090309021105</v>
      </c>
      <c r="G55" s="14">
        <v>1.4999999999999999E-2</v>
      </c>
      <c r="H55" s="14">
        <f t="shared" si="8"/>
        <v>15</v>
      </c>
      <c r="I55" s="14">
        <f t="shared" si="9"/>
        <v>57.537025982937735</v>
      </c>
      <c r="J55" s="14">
        <v>1.0164874590319</v>
      </c>
      <c r="M55" s="14">
        <v>1.4999999999999999E-2</v>
      </c>
      <c r="N55" s="14">
        <f t="shared" si="10"/>
        <v>15</v>
      </c>
      <c r="O55" s="14">
        <f t="shared" si="11"/>
        <v>71.503541394376967</v>
      </c>
      <c r="P55" s="14">
        <v>1.2632292313006599</v>
      </c>
    </row>
    <row r="56" spans="1:16">
      <c r="A56" s="14">
        <v>1.2999999999999999E-2</v>
      </c>
      <c r="B56" s="14">
        <f t="shared" si="6"/>
        <v>13</v>
      </c>
      <c r="C56" s="14">
        <f t="shared" si="7"/>
        <v>37.351157726049337</v>
      </c>
      <c r="D56" s="14">
        <v>0.65987045316020498</v>
      </c>
      <c r="G56" s="14">
        <v>1.5599999999999999E-2</v>
      </c>
      <c r="H56" s="14">
        <f t="shared" si="8"/>
        <v>15.6</v>
      </c>
      <c r="I56" s="14">
        <f t="shared" si="9"/>
        <v>60.457568669624145</v>
      </c>
      <c r="J56" s="14">
        <v>1.06808371316336</v>
      </c>
      <c r="M56" s="14">
        <v>1.5599999999999999E-2</v>
      </c>
      <c r="N56" s="14">
        <f t="shared" si="10"/>
        <v>15.6</v>
      </c>
      <c r="O56" s="14">
        <f t="shared" si="11"/>
        <v>75.376961056818672</v>
      </c>
      <c r="P56" s="14">
        <v>1.3316596453371301</v>
      </c>
    </row>
    <row r="57" spans="1:16">
      <c r="A57" s="14">
        <v>1.35E-2</v>
      </c>
      <c r="B57" s="14">
        <f t="shared" si="6"/>
        <v>13.5</v>
      </c>
      <c r="C57" s="14">
        <f t="shared" si="7"/>
        <v>39.0169089389452</v>
      </c>
      <c r="D57" s="14">
        <v>0.68929872458803199</v>
      </c>
      <c r="G57" s="14">
        <v>1.6199999999999999E-2</v>
      </c>
      <c r="H57" s="14">
        <f t="shared" si="8"/>
        <v>16.2</v>
      </c>
      <c r="I57" s="14">
        <f t="shared" si="9"/>
        <v>63.415713340758671</v>
      </c>
      <c r="J57" s="14">
        <v>1.12034426902007</v>
      </c>
      <c r="M57" s="14">
        <v>1.6199999999999999E-2</v>
      </c>
      <c r="N57" s="14">
        <f t="shared" si="10"/>
        <v>16.2</v>
      </c>
      <c r="O57" s="14">
        <f t="shared" si="11"/>
        <v>79.304848422113778</v>
      </c>
      <c r="P57" s="14">
        <v>1.4010523221240101</v>
      </c>
    </row>
    <row r="58" spans="1:16">
      <c r="A58" s="14">
        <v>1.4E-2</v>
      </c>
      <c r="B58" s="14">
        <f t="shared" si="6"/>
        <v>14</v>
      </c>
      <c r="C58" s="14">
        <f t="shared" si="7"/>
        <v>40.697610528991078</v>
      </c>
      <c r="D58" s="14">
        <v>0.71899111934550897</v>
      </c>
      <c r="G58" s="14">
        <v>1.6799999999999999E-2</v>
      </c>
      <c r="H58" s="14">
        <f t="shared" si="8"/>
        <v>16.8</v>
      </c>
      <c r="I58" s="14">
        <f t="shared" si="9"/>
        <v>66.409965226772258</v>
      </c>
      <c r="J58" s="14">
        <v>1.1732427190063099</v>
      </c>
      <c r="M58" s="14">
        <v>1.6799999999999999E-2</v>
      </c>
      <c r="N58" s="14">
        <f t="shared" si="10"/>
        <v>16.8</v>
      </c>
      <c r="O58" s="14">
        <f t="shared" si="11"/>
        <v>83.283329325964516</v>
      </c>
      <c r="P58" s="14">
        <v>1.4713388180920399</v>
      </c>
    </row>
    <row r="59" spans="1:16">
      <c r="A59" s="14">
        <v>1.4500000000000001E-2</v>
      </c>
      <c r="B59" s="14">
        <f t="shared" si="6"/>
        <v>14.5</v>
      </c>
      <c r="C59" s="14">
        <f t="shared" si="7"/>
        <v>42.39299496898947</v>
      </c>
      <c r="D59" s="14">
        <v>0.74894291111881395</v>
      </c>
      <c r="G59" s="14">
        <v>1.7399999999999999E-2</v>
      </c>
      <c r="H59" s="14">
        <f t="shared" si="8"/>
        <v>17.399999999999999</v>
      </c>
      <c r="I59" s="14">
        <f t="shared" si="9"/>
        <v>69.438753514696415</v>
      </c>
      <c r="J59" s="14">
        <v>1.2267513120929701</v>
      </c>
      <c r="M59" s="14">
        <v>1.7399999999999999E-2</v>
      </c>
      <c r="N59" s="14">
        <f t="shared" si="10"/>
        <v>17.399999999999999</v>
      </c>
      <c r="O59" s="14">
        <f t="shared" si="11"/>
        <v>87.30840341794358</v>
      </c>
      <c r="P59" s="14">
        <v>1.5424484603836699</v>
      </c>
    </row>
    <row r="60" spans="1:16">
      <c r="A60" s="14">
        <v>1.4999999999999999E-2</v>
      </c>
      <c r="B60" s="14">
        <f t="shared" si="6"/>
        <v>15</v>
      </c>
      <c r="C60" s="14">
        <f t="shared" si="7"/>
        <v>44.102787460347507</v>
      </c>
      <c r="D60" s="14">
        <v>0.77914924513280603</v>
      </c>
      <c r="G60" s="14">
        <v>1.7999999999999999E-2</v>
      </c>
      <c r="H60" s="14">
        <f t="shared" si="8"/>
        <v>18</v>
      </c>
      <c r="I60" s="14">
        <f t="shared" si="9"/>
        <v>72.50045442484641</v>
      </c>
      <c r="J60" s="14">
        <v>1.28084136150562</v>
      </c>
      <c r="M60" s="14">
        <v>1.7999999999999999E-2</v>
      </c>
      <c r="N60" s="14">
        <f t="shared" si="10"/>
        <v>18</v>
      </c>
      <c r="O60" s="14">
        <f t="shared" si="11"/>
        <v>91.375959746907171</v>
      </c>
      <c r="P60" s="14">
        <v>1.61430862219536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127D-3322-45B5-83E6-D9638D9FAD8F}">
  <dimension ref="A1:Q60"/>
  <sheetViews>
    <sheetView tabSelected="1" zoomScale="115" zoomScaleNormal="115" workbookViewId="0">
      <selection activeCell="S19" sqref="S19"/>
    </sheetView>
  </sheetViews>
  <sheetFormatPr defaultRowHeight="14.4"/>
  <cols>
    <col min="1" max="1" width="12.88671875" customWidth="1"/>
  </cols>
  <sheetData>
    <row r="1" spans="1:17">
      <c r="A1" s="6" t="s">
        <v>57</v>
      </c>
      <c r="B1" s="6" t="s">
        <v>14</v>
      </c>
      <c r="C1" s="6"/>
      <c r="D1" s="6"/>
      <c r="E1" s="6"/>
      <c r="G1" s="4" t="s">
        <v>9</v>
      </c>
      <c r="H1" s="4" t="s">
        <v>15</v>
      </c>
      <c r="I1" s="4"/>
      <c r="J1" s="4"/>
      <c r="K1" s="15"/>
      <c r="M1" s="4" t="s">
        <v>10</v>
      </c>
      <c r="N1" s="4" t="s">
        <v>14</v>
      </c>
      <c r="O1" s="4"/>
      <c r="P1" s="4"/>
      <c r="Q1" s="15"/>
    </row>
    <row r="2" spans="1:17">
      <c r="A2" s="6" t="s">
        <v>1</v>
      </c>
      <c r="B2" s="6" t="s">
        <v>2</v>
      </c>
      <c r="C2" s="6" t="s">
        <v>46</v>
      </c>
      <c r="D2" s="4" t="s">
        <v>59</v>
      </c>
      <c r="E2" s="6" t="s">
        <v>54</v>
      </c>
      <c r="G2" s="4" t="s">
        <v>1</v>
      </c>
      <c r="H2" s="4" t="s">
        <v>2</v>
      </c>
      <c r="I2" s="4" t="s">
        <v>46</v>
      </c>
      <c r="J2" s="4" t="s">
        <v>60</v>
      </c>
      <c r="K2" s="4" t="s">
        <v>56</v>
      </c>
      <c r="M2" s="4" t="s">
        <v>1</v>
      </c>
      <c r="N2" s="4" t="s">
        <v>2</v>
      </c>
      <c r="O2" s="4" t="s">
        <v>46</v>
      </c>
      <c r="P2" s="4" t="s">
        <v>61</v>
      </c>
      <c r="Q2" s="4" t="s">
        <v>56</v>
      </c>
    </row>
    <row r="3" spans="1:17">
      <c r="A3" s="5">
        <v>0</v>
      </c>
      <c r="B3" s="5">
        <v>0</v>
      </c>
      <c r="C3" s="5">
        <f>B3*A3</f>
        <v>0</v>
      </c>
      <c r="D3" s="5">
        <v>-5</v>
      </c>
      <c r="E3" s="5">
        <f>0</f>
        <v>0</v>
      </c>
      <c r="G3" s="5">
        <v>0</v>
      </c>
      <c r="H3" s="5">
        <v>0</v>
      </c>
      <c r="I3" s="5">
        <f>H3*G3</f>
        <v>0</v>
      </c>
      <c r="J3" s="5">
        <v>-5</v>
      </c>
      <c r="K3" s="5">
        <f>0</f>
        <v>0</v>
      </c>
      <c r="M3" s="5">
        <v>0</v>
      </c>
      <c r="N3" s="5">
        <v>0</v>
      </c>
      <c r="O3" s="5">
        <f>N3*M3</f>
        <v>0</v>
      </c>
      <c r="P3" s="5">
        <v>-5</v>
      </c>
      <c r="Q3" s="5">
        <f>-F540</f>
        <v>0</v>
      </c>
    </row>
    <row r="4" spans="1:17">
      <c r="A4" s="5">
        <v>1.2</v>
      </c>
      <c r="B4" s="5">
        <v>3.7</v>
      </c>
      <c r="C4" s="5">
        <f t="shared" ref="C4:C9" si="0">B4*A4</f>
        <v>4.4400000000000004</v>
      </c>
      <c r="D4" s="5">
        <v>0</v>
      </c>
      <c r="E4" s="5">
        <f>D4-D$3</f>
        <v>5</v>
      </c>
      <c r="G4" s="5">
        <v>1.5</v>
      </c>
      <c r="H4" s="5">
        <v>3.8</v>
      </c>
      <c r="I4" s="5">
        <f t="shared" ref="I4:I10" si="1">H4*G4</f>
        <v>5.6999999999999993</v>
      </c>
      <c r="J4" s="5">
        <v>8</v>
      </c>
      <c r="K4" s="5">
        <f t="shared" ref="K4:K10" si="2">J4-$J$3</f>
        <v>13</v>
      </c>
      <c r="M4" s="5">
        <v>2</v>
      </c>
      <c r="N4" s="5">
        <v>3.7</v>
      </c>
      <c r="O4" s="5">
        <f t="shared" ref="O4:O10" si="3">N4*M4</f>
        <v>7.4</v>
      </c>
      <c r="P4" s="5">
        <v>12</v>
      </c>
      <c r="Q4" s="5">
        <f t="shared" ref="Q4:Q10" si="4">P4-$P$3</f>
        <v>17</v>
      </c>
    </row>
    <row r="5" spans="1:17">
      <c r="A5" s="5">
        <v>1.5</v>
      </c>
      <c r="B5" s="5">
        <v>4.5</v>
      </c>
      <c r="C5" s="5">
        <f t="shared" si="0"/>
        <v>6.75</v>
      </c>
      <c r="D5" s="5">
        <v>5</v>
      </c>
      <c r="E5" s="5">
        <f t="shared" ref="E5:E9" si="5">D5-D$3</f>
        <v>10</v>
      </c>
      <c r="G5" s="5">
        <v>1.8</v>
      </c>
      <c r="H5" s="5">
        <v>4.5</v>
      </c>
      <c r="I5" s="5">
        <f t="shared" si="1"/>
        <v>8.1</v>
      </c>
      <c r="J5" s="5">
        <v>19</v>
      </c>
      <c r="K5" s="5">
        <f t="shared" si="2"/>
        <v>24</v>
      </c>
      <c r="M5" s="5">
        <v>2.2000000000000002</v>
      </c>
      <c r="N5" s="5">
        <v>4</v>
      </c>
      <c r="O5" s="5">
        <f t="shared" si="3"/>
        <v>8.8000000000000007</v>
      </c>
      <c r="P5" s="5">
        <v>19</v>
      </c>
      <c r="Q5" s="5">
        <f t="shared" si="4"/>
        <v>24</v>
      </c>
    </row>
    <row r="6" spans="1:17">
      <c r="A6" s="5">
        <v>1.8</v>
      </c>
      <c r="B6" s="5">
        <v>5.3</v>
      </c>
      <c r="C6" s="5">
        <f t="shared" si="0"/>
        <v>9.5399999999999991</v>
      </c>
      <c r="D6" s="5">
        <v>20</v>
      </c>
      <c r="E6" s="5">
        <f t="shared" si="5"/>
        <v>25</v>
      </c>
      <c r="G6" s="5">
        <v>2</v>
      </c>
      <c r="H6" s="5">
        <v>4.8</v>
      </c>
      <c r="I6" s="5">
        <f t="shared" si="1"/>
        <v>9.6</v>
      </c>
      <c r="J6" s="5">
        <v>29</v>
      </c>
      <c r="K6" s="5">
        <f t="shared" si="2"/>
        <v>34</v>
      </c>
      <c r="M6" s="5">
        <v>2.4</v>
      </c>
      <c r="N6" s="5">
        <v>4.3</v>
      </c>
      <c r="O6" s="5">
        <f t="shared" si="3"/>
        <v>10.319999999999999</v>
      </c>
      <c r="P6" s="5">
        <v>28</v>
      </c>
      <c r="Q6" s="5">
        <f t="shared" si="4"/>
        <v>33</v>
      </c>
    </row>
    <row r="7" spans="1:17">
      <c r="A7" s="5">
        <v>2</v>
      </c>
      <c r="B7" s="5">
        <v>5.7</v>
      </c>
      <c r="C7" s="5">
        <f t="shared" si="0"/>
        <v>11.4</v>
      </c>
      <c r="D7" s="5">
        <v>29</v>
      </c>
      <c r="E7" s="5">
        <f t="shared" si="5"/>
        <v>34</v>
      </c>
      <c r="G7" s="5">
        <v>2.2000000000000002</v>
      </c>
      <c r="H7" s="5">
        <v>5.2</v>
      </c>
      <c r="I7" s="5">
        <f t="shared" si="1"/>
        <v>11.440000000000001</v>
      </c>
      <c r="J7" s="5">
        <v>43</v>
      </c>
      <c r="K7" s="5">
        <f t="shared" si="2"/>
        <v>48</v>
      </c>
      <c r="M7" s="5">
        <v>2.6</v>
      </c>
      <c r="N7" s="5">
        <v>4.5999999999999996</v>
      </c>
      <c r="O7" s="5">
        <f t="shared" si="3"/>
        <v>11.959999999999999</v>
      </c>
      <c r="P7" s="5">
        <v>40</v>
      </c>
      <c r="Q7" s="5">
        <f t="shared" si="4"/>
        <v>45</v>
      </c>
    </row>
    <row r="8" spans="1:17">
      <c r="A8" s="5">
        <v>2.2000000000000002</v>
      </c>
      <c r="B8" s="5">
        <v>6.2</v>
      </c>
      <c r="C8" s="5">
        <f t="shared" si="0"/>
        <v>13.640000000000002</v>
      </c>
      <c r="D8" s="5">
        <v>38</v>
      </c>
      <c r="E8" s="5">
        <f t="shared" si="5"/>
        <v>43</v>
      </c>
      <c r="G8" s="5">
        <v>2.4</v>
      </c>
      <c r="H8" s="5">
        <v>5.6</v>
      </c>
      <c r="I8" s="5">
        <f t="shared" si="1"/>
        <v>13.44</v>
      </c>
      <c r="J8" s="5">
        <v>59</v>
      </c>
      <c r="K8" s="5">
        <f t="shared" si="2"/>
        <v>64</v>
      </c>
      <c r="M8" s="5">
        <v>2.8</v>
      </c>
      <c r="N8" s="5">
        <v>4.9000000000000004</v>
      </c>
      <c r="O8" s="5">
        <f t="shared" si="3"/>
        <v>13.72</v>
      </c>
      <c r="P8" s="5">
        <v>57</v>
      </c>
      <c r="Q8" s="5">
        <f t="shared" si="4"/>
        <v>62</v>
      </c>
    </row>
    <row r="9" spans="1:17">
      <c r="A9" s="5">
        <v>2.4</v>
      </c>
      <c r="B9" s="5">
        <v>6.6</v>
      </c>
      <c r="C9" s="5">
        <f t="shared" si="0"/>
        <v>15.839999999999998</v>
      </c>
      <c r="D9" s="5">
        <v>52</v>
      </c>
      <c r="E9" s="5">
        <f t="shared" si="5"/>
        <v>57</v>
      </c>
      <c r="G9" s="5">
        <v>2.6</v>
      </c>
      <c r="H9" s="5">
        <v>5.9</v>
      </c>
      <c r="I9" s="5">
        <f t="shared" si="1"/>
        <v>15.340000000000002</v>
      </c>
      <c r="J9" s="5">
        <v>80</v>
      </c>
      <c r="K9" s="5">
        <f t="shared" si="2"/>
        <v>85</v>
      </c>
      <c r="M9" s="5">
        <v>3</v>
      </c>
      <c r="N9" s="5">
        <v>5.0999999999999996</v>
      </c>
      <c r="O9" s="5">
        <f t="shared" si="3"/>
        <v>15.299999999999999</v>
      </c>
      <c r="P9" s="5">
        <v>75</v>
      </c>
      <c r="Q9" s="5">
        <f t="shared" si="4"/>
        <v>80</v>
      </c>
    </row>
    <row r="10" spans="1:17">
      <c r="A10" s="5"/>
      <c r="B10" s="5"/>
      <c r="C10" s="5"/>
      <c r="D10" s="5"/>
      <c r="E10" s="5"/>
      <c r="G10" s="5">
        <v>2.8</v>
      </c>
      <c r="H10" s="5">
        <v>6.2</v>
      </c>
      <c r="I10" s="5">
        <f t="shared" si="1"/>
        <v>17.36</v>
      </c>
      <c r="J10" s="5">
        <v>102</v>
      </c>
      <c r="K10" s="5">
        <f t="shared" si="2"/>
        <v>107</v>
      </c>
      <c r="M10" s="5">
        <v>3.2</v>
      </c>
      <c r="N10" s="5">
        <v>5.3</v>
      </c>
      <c r="O10" s="5">
        <f t="shared" si="3"/>
        <v>16.96</v>
      </c>
      <c r="P10" s="5">
        <v>105</v>
      </c>
      <c r="Q10" s="5">
        <f t="shared" si="4"/>
        <v>110</v>
      </c>
    </row>
    <row r="25" spans="1:16">
      <c r="K25" t="s">
        <v>4</v>
      </c>
    </row>
    <row r="29" spans="1:16">
      <c r="A29" s="13"/>
      <c r="B29" s="13" t="s">
        <v>47</v>
      </c>
      <c r="C29" s="13" t="s">
        <v>7</v>
      </c>
      <c r="D29" s="13"/>
      <c r="G29" s="13"/>
      <c r="H29" s="13" t="s">
        <v>47</v>
      </c>
      <c r="I29" s="13" t="s">
        <v>7</v>
      </c>
      <c r="J29" s="13"/>
      <c r="M29" s="13"/>
      <c r="N29" s="13" t="s">
        <v>47</v>
      </c>
      <c r="O29" s="13" t="s">
        <v>7</v>
      </c>
      <c r="P29" s="13"/>
    </row>
    <row r="30" spans="1:16">
      <c r="A30" s="13"/>
      <c r="B30" s="13" t="s">
        <v>46</v>
      </c>
      <c r="C30" s="13" t="s">
        <v>58</v>
      </c>
      <c r="D30" s="13"/>
      <c r="G30" s="13"/>
      <c r="H30" s="13" t="s">
        <v>46</v>
      </c>
      <c r="I30" s="13" t="s">
        <v>63</v>
      </c>
      <c r="J30" s="13"/>
      <c r="M30" s="13"/>
      <c r="N30" s="13" t="s">
        <v>46</v>
      </c>
      <c r="O30" s="13" t="s">
        <v>62</v>
      </c>
      <c r="P30" s="13"/>
    </row>
    <row r="31" spans="1:16">
      <c r="A31" s="14">
        <v>5.0000000000000001E-4</v>
      </c>
      <c r="B31" s="14">
        <f>A31*1000</f>
        <v>0.5</v>
      </c>
      <c r="C31" s="14">
        <f>D31*180/3.18</f>
        <v>-5.0148750005665015</v>
      </c>
      <c r="D31" s="14">
        <v>-8.85961250100082E-2</v>
      </c>
      <c r="G31" s="14">
        <v>5.9999999999999995E-4</v>
      </c>
      <c r="H31" s="14">
        <f>G31*1000</f>
        <v>0.6</v>
      </c>
      <c r="I31" s="14">
        <f>J31*180/3.18</f>
        <v>-4.8529612907467703</v>
      </c>
      <c r="J31" s="14">
        <v>-8.5735649469859607E-2</v>
      </c>
      <c r="M31" s="14">
        <v>5.9999999999999995E-4</v>
      </c>
      <c r="N31" s="14">
        <f>M31*1000</f>
        <v>0.6</v>
      </c>
      <c r="O31" s="14">
        <f>P31*180/3.18</f>
        <v>-4.5873725383356057</v>
      </c>
      <c r="P31" s="14">
        <v>-8.1043581510595694E-2</v>
      </c>
    </row>
    <row r="32" spans="1:16">
      <c r="A32" s="14">
        <v>1E-3</v>
      </c>
      <c r="B32" s="14">
        <f t="shared" ref="B32:B60" si="6">A32*1000</f>
        <v>1</v>
      </c>
      <c r="C32" s="14">
        <f t="shared" ref="C32:C60" si="7">D32*180/3.18</f>
        <v>-5.0060339185987921</v>
      </c>
      <c r="D32" s="14">
        <v>-8.8439932561912002E-2</v>
      </c>
      <c r="G32" s="14">
        <v>1.1999999999999999E-3</v>
      </c>
      <c r="H32" s="14">
        <f t="shared" ref="H32:H60" si="8">G32*1000</f>
        <v>1.2</v>
      </c>
      <c r="I32" s="14">
        <f t="shared" ref="I32:I60" si="9">J32*180/3.18</f>
        <v>-4.826788786950158</v>
      </c>
      <c r="J32" s="14">
        <v>-8.5273268569452804E-2</v>
      </c>
      <c r="M32" s="14">
        <v>1.1999999999999999E-3</v>
      </c>
      <c r="N32" s="14">
        <f t="shared" ref="N32:N60" si="10">M32*1000</f>
        <v>1.2</v>
      </c>
      <c r="O32" s="14">
        <f t="shared" ref="O32:O60" si="11">P32*180/3.18</f>
        <v>-4.5393004077965937</v>
      </c>
      <c r="P32" s="14">
        <v>-8.0194307204406498E-2</v>
      </c>
    </row>
    <row r="33" spans="1:16">
      <c r="A33" s="14">
        <v>1.5E-3</v>
      </c>
      <c r="B33" s="14">
        <f t="shared" si="6"/>
        <v>1.5</v>
      </c>
      <c r="C33" s="14">
        <f t="shared" si="7"/>
        <v>-4.997104146473184</v>
      </c>
      <c r="D33" s="14">
        <v>-8.8282173254359594E-2</v>
      </c>
      <c r="G33" s="14">
        <v>1.8E-3</v>
      </c>
      <c r="H33" s="14">
        <f t="shared" si="8"/>
        <v>1.8</v>
      </c>
      <c r="I33" s="14">
        <f t="shared" si="9"/>
        <v>-4.8007525673341522</v>
      </c>
      <c r="J33" s="14">
        <v>-8.4813295356236704E-2</v>
      </c>
      <c r="M33" s="14">
        <v>1.8E-3</v>
      </c>
      <c r="N33" s="14">
        <f t="shared" si="10"/>
        <v>1.8</v>
      </c>
      <c r="O33" s="14">
        <f t="shared" si="11"/>
        <v>-4.4934465023777488</v>
      </c>
      <c r="P33" s="14">
        <v>-7.9384221542006903E-2</v>
      </c>
    </row>
    <row r="34" spans="1:16">
      <c r="A34" s="14">
        <v>2E-3</v>
      </c>
      <c r="B34" s="14">
        <f t="shared" si="6"/>
        <v>2</v>
      </c>
      <c r="C34" s="14">
        <f t="shared" si="7"/>
        <v>-4.324823921837389</v>
      </c>
      <c r="D34" s="14">
        <v>-7.6405222619127203E-2</v>
      </c>
      <c r="G34" s="14">
        <v>2.3999999999999998E-3</v>
      </c>
      <c r="H34" s="14">
        <f t="shared" si="8"/>
        <v>2.4</v>
      </c>
      <c r="I34" s="14">
        <f t="shared" si="9"/>
        <v>-4.7750151518226227</v>
      </c>
      <c r="J34" s="14">
        <v>-8.4358601015532997E-2</v>
      </c>
      <c r="M34" s="14">
        <v>2.3999999999999998E-3</v>
      </c>
      <c r="N34" s="14">
        <f t="shared" si="10"/>
        <v>2.4</v>
      </c>
      <c r="O34" s="14">
        <f t="shared" si="11"/>
        <v>-4.4486015044978018</v>
      </c>
      <c r="P34" s="14">
        <v>-7.8591959912794496E-2</v>
      </c>
    </row>
    <row r="35" spans="1:16">
      <c r="A35" s="14">
        <v>2.5000000000000001E-3</v>
      </c>
      <c r="B35" s="14">
        <f t="shared" si="6"/>
        <v>2.5</v>
      </c>
      <c r="C35" s="14">
        <f t="shared" si="7"/>
        <v>-2.8282756220601448</v>
      </c>
      <c r="D35" s="14">
        <v>-4.9966202656395897E-2</v>
      </c>
      <c r="G35" s="14">
        <v>3.0000000000000001E-3</v>
      </c>
      <c r="H35" s="14">
        <f t="shared" si="8"/>
        <v>3</v>
      </c>
      <c r="I35" s="14">
        <f t="shared" si="9"/>
        <v>-4.7498844559037705</v>
      </c>
      <c r="J35" s="14">
        <v>-8.3914625387633293E-2</v>
      </c>
      <c r="M35" s="14">
        <v>3.0000000000000001E-3</v>
      </c>
      <c r="N35" s="14">
        <f t="shared" si="10"/>
        <v>3</v>
      </c>
      <c r="O35" s="14">
        <f t="shared" si="11"/>
        <v>-4.4043570799633924</v>
      </c>
      <c r="P35" s="14">
        <v>-7.7810308412686602E-2</v>
      </c>
    </row>
    <row r="36" spans="1:16">
      <c r="A36" s="14">
        <v>3.0000000000000001E-3</v>
      </c>
      <c r="B36" s="14">
        <f t="shared" si="6"/>
        <v>3</v>
      </c>
      <c r="C36" s="14">
        <f t="shared" si="7"/>
        <v>-1.220422782085715</v>
      </c>
      <c r="D36" s="14">
        <v>-2.1560802483514298E-2</v>
      </c>
      <c r="G36" s="14">
        <v>3.5999999999999999E-3</v>
      </c>
      <c r="H36" s="14">
        <f t="shared" si="8"/>
        <v>3.6</v>
      </c>
      <c r="I36" s="14">
        <f t="shared" si="9"/>
        <v>-4.1533175993185578</v>
      </c>
      <c r="J36" s="14">
        <v>-7.3375277587961196E-2</v>
      </c>
      <c r="M36" s="14">
        <v>3.5999999999999999E-3</v>
      </c>
      <c r="N36" s="14">
        <f t="shared" si="10"/>
        <v>3.6</v>
      </c>
      <c r="O36" s="14">
        <f t="shared" si="11"/>
        <v>-4.3606607455589259</v>
      </c>
      <c r="P36" s="14">
        <v>-7.7038339838207695E-2</v>
      </c>
    </row>
    <row r="37" spans="1:16">
      <c r="A37" s="14">
        <v>3.5000000000000001E-3</v>
      </c>
      <c r="B37" s="14">
        <f t="shared" si="6"/>
        <v>3.5</v>
      </c>
      <c r="C37" s="14">
        <f t="shared" si="7"/>
        <v>0.43049573383549872</v>
      </c>
      <c r="D37" s="14">
        <v>7.6054246310938104E-3</v>
      </c>
      <c r="G37" s="14">
        <v>4.1999999999999997E-3</v>
      </c>
      <c r="H37" s="14">
        <f t="shared" si="8"/>
        <v>4.2</v>
      </c>
      <c r="I37" s="14">
        <f t="shared" si="9"/>
        <v>-2.3781097693224393</v>
      </c>
      <c r="J37" s="14">
        <v>-4.2013272591363102E-2</v>
      </c>
      <c r="M37" s="14">
        <v>4.1999999999999997E-3</v>
      </c>
      <c r="N37" s="14">
        <f t="shared" si="10"/>
        <v>4.2</v>
      </c>
      <c r="O37" s="14">
        <f t="shared" si="11"/>
        <v>-4.3174912240333922</v>
      </c>
      <c r="P37" s="14">
        <v>-7.6275678291256602E-2</v>
      </c>
    </row>
    <row r="38" spans="1:16">
      <c r="A38" s="14">
        <v>4.0000000000000001E-3</v>
      </c>
      <c r="B38" s="14">
        <f t="shared" si="6"/>
        <v>4</v>
      </c>
      <c r="C38" s="14">
        <f t="shared" si="7"/>
        <v>2.1144972491916167</v>
      </c>
      <c r="D38" s="14">
        <v>3.7356118069051897E-2</v>
      </c>
      <c r="G38" s="14">
        <v>4.7999999999999996E-3</v>
      </c>
      <c r="H38" s="14">
        <f t="shared" si="8"/>
        <v>4.8</v>
      </c>
      <c r="I38" s="14">
        <f t="shared" si="9"/>
        <v>-8.9489813194892839E-2</v>
      </c>
      <c r="J38" s="14">
        <v>-1.5809866997764401E-3</v>
      </c>
      <c r="M38" s="14">
        <v>4.7999999999999996E-3</v>
      </c>
      <c r="N38" s="14">
        <f t="shared" si="10"/>
        <v>4.8</v>
      </c>
      <c r="O38" s="14">
        <f t="shared" si="11"/>
        <v>-4.2753659345957598</v>
      </c>
      <c r="P38" s="14">
        <v>-7.5531464844525095E-2</v>
      </c>
    </row>
    <row r="39" spans="1:16">
      <c r="A39" s="14">
        <v>4.4999999999999997E-3</v>
      </c>
      <c r="B39" s="14">
        <f t="shared" si="6"/>
        <v>4.5</v>
      </c>
      <c r="C39" s="14">
        <f t="shared" si="7"/>
        <v>3.8316448174324411</v>
      </c>
      <c r="D39" s="14">
        <v>6.7692391774639801E-2</v>
      </c>
      <c r="G39" s="14">
        <v>5.4000000000000003E-3</v>
      </c>
      <c r="H39" s="14">
        <f t="shared" si="8"/>
        <v>5.4</v>
      </c>
      <c r="I39" s="14">
        <f t="shared" si="9"/>
        <v>3.1204215373062909</v>
      </c>
      <c r="J39" s="14">
        <v>5.5127447159077803E-2</v>
      </c>
      <c r="M39" s="14">
        <v>5.4000000000000003E-3</v>
      </c>
      <c r="N39" s="14">
        <f t="shared" si="10"/>
        <v>5.4</v>
      </c>
      <c r="O39" s="14">
        <f t="shared" si="11"/>
        <v>-4.2334751451280077</v>
      </c>
      <c r="P39" s="14">
        <v>-7.4791394230594804E-2</v>
      </c>
    </row>
    <row r="40" spans="1:16">
      <c r="A40" s="14">
        <v>5.0000000000000001E-3</v>
      </c>
      <c r="B40" s="14">
        <f t="shared" si="6"/>
        <v>5</v>
      </c>
      <c r="C40" s="14">
        <f t="shared" si="7"/>
        <v>5.5817348544330221</v>
      </c>
      <c r="D40" s="14">
        <v>9.8610649094983405E-2</v>
      </c>
      <c r="G40" s="14">
        <v>6.0000000000000001E-3</v>
      </c>
      <c r="H40" s="14">
        <f t="shared" si="8"/>
        <v>6</v>
      </c>
      <c r="I40" s="14">
        <f t="shared" si="9"/>
        <v>6.190325731170792</v>
      </c>
      <c r="J40" s="14">
        <v>0.109362421250684</v>
      </c>
      <c r="M40" s="14">
        <v>6.0000000000000001E-3</v>
      </c>
      <c r="N40" s="14">
        <f t="shared" si="10"/>
        <v>6</v>
      </c>
      <c r="O40" s="14">
        <f t="shared" si="11"/>
        <v>-2.9216922684482882</v>
      </c>
      <c r="P40" s="14">
        <v>-5.1616563409253101E-2</v>
      </c>
    </row>
    <row r="41" spans="1:16">
      <c r="A41" s="14">
        <v>5.4999999999999997E-3</v>
      </c>
      <c r="B41" s="14">
        <f t="shared" si="6"/>
        <v>5.5</v>
      </c>
      <c r="C41" s="14">
        <f t="shared" si="7"/>
        <v>7.3649552372051312</v>
      </c>
      <c r="D41" s="14">
        <v>0.130114209190624</v>
      </c>
      <c r="G41" s="14">
        <v>6.6E-3</v>
      </c>
      <c r="H41" s="14">
        <f t="shared" si="8"/>
        <v>6.6</v>
      </c>
      <c r="I41" s="14">
        <f t="shared" si="9"/>
        <v>9.2444256336927157</v>
      </c>
      <c r="J41" s="14">
        <v>0.163318186195238</v>
      </c>
      <c r="M41" s="14">
        <v>6.6E-3</v>
      </c>
      <c r="N41" s="14">
        <f t="shared" si="10"/>
        <v>6.6</v>
      </c>
      <c r="O41" s="14">
        <f t="shared" si="11"/>
        <v>-0.81070956960145457</v>
      </c>
      <c r="P41" s="14">
        <v>-1.4322535729625699E-2</v>
      </c>
    </row>
    <row r="42" spans="1:16">
      <c r="A42" s="14">
        <v>6.0000000000000001E-3</v>
      </c>
      <c r="B42" s="14">
        <f t="shared" si="6"/>
        <v>6</v>
      </c>
      <c r="C42" s="14">
        <f t="shared" si="7"/>
        <v>9.181525046783376</v>
      </c>
      <c r="D42" s="14">
        <v>0.162206942493173</v>
      </c>
      <c r="G42" s="14">
        <v>7.1999999999999998E-3</v>
      </c>
      <c r="H42" s="14">
        <f t="shared" si="8"/>
        <v>7.2</v>
      </c>
      <c r="I42" s="14">
        <f t="shared" si="9"/>
        <v>12.328382316438566</v>
      </c>
      <c r="J42" s="14">
        <v>0.21780142092374799</v>
      </c>
      <c r="M42" s="14">
        <v>7.1999999999999998E-3</v>
      </c>
      <c r="N42" s="14">
        <f t="shared" si="10"/>
        <v>7.2</v>
      </c>
      <c r="O42" s="14">
        <f t="shared" si="11"/>
        <v>5.5398630484277094</v>
      </c>
      <c r="P42" s="14">
        <v>9.7870913855556199E-2</v>
      </c>
    </row>
    <row r="43" spans="1:16">
      <c r="A43" s="14">
        <v>6.4999999999999997E-3</v>
      </c>
      <c r="B43" s="14">
        <f t="shared" si="6"/>
        <v>6.5</v>
      </c>
      <c r="C43" s="14">
        <f t="shared" si="7"/>
        <v>11.031658527239715</v>
      </c>
      <c r="D43" s="14">
        <v>0.19489263398123499</v>
      </c>
      <c r="G43" s="14">
        <v>7.7999999999999996E-3</v>
      </c>
      <c r="H43" s="14">
        <f t="shared" si="8"/>
        <v>7.8</v>
      </c>
      <c r="I43" s="14">
        <f t="shared" si="9"/>
        <v>15.528201561212832</v>
      </c>
      <c r="J43" s="14">
        <v>0.27433156091476002</v>
      </c>
      <c r="M43" s="14">
        <v>7.7999999999999996E-3</v>
      </c>
      <c r="N43" s="14">
        <f t="shared" si="10"/>
        <v>7.8</v>
      </c>
      <c r="O43" s="14">
        <f t="shared" si="11"/>
        <v>10.367102842250093</v>
      </c>
      <c r="P43" s="14">
        <v>0.18315215021308501</v>
      </c>
    </row>
    <row r="44" spans="1:16">
      <c r="A44" s="14">
        <v>7.0000000000000001E-3</v>
      </c>
      <c r="B44" s="14">
        <f t="shared" si="6"/>
        <v>7</v>
      </c>
      <c r="C44" s="14">
        <f t="shared" si="7"/>
        <v>12.915561321207905</v>
      </c>
      <c r="D44" s="14">
        <v>0.22817491667467299</v>
      </c>
      <c r="G44" s="14">
        <v>8.3999999999999995E-3</v>
      </c>
      <c r="H44" s="14">
        <f t="shared" si="8"/>
        <v>8.4</v>
      </c>
      <c r="I44" s="14">
        <f t="shared" si="9"/>
        <v>18.813861482021718</v>
      </c>
      <c r="J44" s="14">
        <v>0.332378219515717</v>
      </c>
      <c r="M44" s="14">
        <v>8.3999999999999995E-3</v>
      </c>
      <c r="N44" s="14">
        <f t="shared" si="10"/>
        <v>8.4</v>
      </c>
      <c r="O44" s="14">
        <f t="shared" si="11"/>
        <v>14.783466894004922</v>
      </c>
      <c r="P44" s="14">
        <v>0.26117458179408698</v>
      </c>
    </row>
    <row r="45" spans="1:16">
      <c r="A45" s="14">
        <v>7.4999999999999997E-3</v>
      </c>
      <c r="B45" s="14">
        <f t="shared" si="6"/>
        <v>7.5</v>
      </c>
      <c r="C45" s="14">
        <f t="shared" si="7"/>
        <v>14.833431629602188</v>
      </c>
      <c r="D45" s="14">
        <v>0.26205729212297202</v>
      </c>
      <c r="G45" s="14">
        <v>8.9999999999999993E-3</v>
      </c>
      <c r="H45" s="14">
        <f t="shared" si="8"/>
        <v>9</v>
      </c>
      <c r="I45" s="14">
        <f t="shared" si="9"/>
        <v>22.223120087272925</v>
      </c>
      <c r="J45" s="14">
        <v>0.392608454875155</v>
      </c>
      <c r="M45" s="14">
        <v>8.9999999999999993E-3</v>
      </c>
      <c r="N45" s="14">
        <f t="shared" si="10"/>
        <v>9</v>
      </c>
      <c r="O45" s="14">
        <f t="shared" si="11"/>
        <v>19.218263979237847</v>
      </c>
      <c r="P45" s="14">
        <v>0.33952266363320199</v>
      </c>
    </row>
    <row r="46" spans="1:16">
      <c r="A46" s="14">
        <v>8.0000000000000002E-3</v>
      </c>
      <c r="B46" s="14">
        <f t="shared" si="6"/>
        <v>8</v>
      </c>
      <c r="C46" s="14">
        <f t="shared" si="7"/>
        <v>16.785459862805887</v>
      </c>
      <c r="D46" s="14">
        <v>0.29654312424290402</v>
      </c>
      <c r="G46" s="14">
        <v>9.5999999999999992E-3</v>
      </c>
      <c r="H46" s="14">
        <f t="shared" si="8"/>
        <v>9.6</v>
      </c>
      <c r="I46" s="14">
        <f t="shared" si="9"/>
        <v>25.775439402943132</v>
      </c>
      <c r="J46" s="14">
        <v>0.45536609611866202</v>
      </c>
      <c r="M46" s="14">
        <v>9.5999999999999992E-3</v>
      </c>
      <c r="N46" s="14">
        <f t="shared" si="10"/>
        <v>9.6</v>
      </c>
      <c r="O46" s="14">
        <f t="shared" si="11"/>
        <v>23.813741684074355</v>
      </c>
      <c r="P46" s="14">
        <v>0.420709436418647</v>
      </c>
    </row>
    <row r="47" spans="1:16">
      <c r="A47" s="14">
        <v>8.5000000000000006E-3</v>
      </c>
      <c r="B47" s="14">
        <f t="shared" si="6"/>
        <v>8.5</v>
      </c>
      <c r="C47" s="14">
        <f t="shared" si="7"/>
        <v>18.786843622279299</v>
      </c>
      <c r="D47" s="14">
        <v>0.331900903993601</v>
      </c>
      <c r="G47" s="14">
        <v>1.0200000000000001E-2</v>
      </c>
      <c r="H47" s="14">
        <f t="shared" si="8"/>
        <v>10.200000000000001</v>
      </c>
      <c r="I47" s="14">
        <f t="shared" si="9"/>
        <v>29.439036635641752</v>
      </c>
      <c r="J47" s="14">
        <v>0.52008964722967099</v>
      </c>
      <c r="M47" s="14">
        <v>1.0200000000000001E-2</v>
      </c>
      <c r="N47" s="14">
        <f t="shared" si="10"/>
        <v>10.200000000000001</v>
      </c>
      <c r="O47" s="14">
        <f t="shared" si="11"/>
        <v>28.693534770641882</v>
      </c>
      <c r="P47" s="14">
        <v>0.50691911428133996</v>
      </c>
    </row>
    <row r="48" spans="1:16">
      <c r="A48" s="14">
        <v>8.9999999999999993E-3</v>
      </c>
      <c r="B48" s="14">
        <f t="shared" si="6"/>
        <v>9</v>
      </c>
      <c r="C48" s="14">
        <f t="shared" si="7"/>
        <v>20.794553938259153</v>
      </c>
      <c r="D48" s="14">
        <v>0.36737045290924503</v>
      </c>
      <c r="G48" s="14">
        <v>1.0800000000000001E-2</v>
      </c>
      <c r="H48" s="14">
        <f t="shared" si="8"/>
        <v>10.8</v>
      </c>
      <c r="I48" s="14">
        <f t="shared" si="9"/>
        <v>33.249633815428702</v>
      </c>
      <c r="J48" s="14">
        <v>0.58741019740590705</v>
      </c>
      <c r="M48" s="14">
        <v>1.0800000000000001E-2</v>
      </c>
      <c r="N48" s="14">
        <f t="shared" si="10"/>
        <v>10.8</v>
      </c>
      <c r="O48" s="14">
        <f t="shared" si="11"/>
        <v>33.95435917188135</v>
      </c>
      <c r="P48" s="14">
        <v>0.59986034536990396</v>
      </c>
    </row>
    <row r="49" spans="1:16">
      <c r="A49" s="14">
        <v>9.4999999999999998E-3</v>
      </c>
      <c r="B49" s="14">
        <f t="shared" si="6"/>
        <v>9.5</v>
      </c>
      <c r="C49" s="14">
        <f t="shared" si="7"/>
        <v>22.848588971854127</v>
      </c>
      <c r="D49" s="14">
        <v>0.40365840516942297</v>
      </c>
      <c r="G49" s="14">
        <v>1.14E-2</v>
      </c>
      <c r="H49" s="14">
        <f t="shared" si="8"/>
        <v>11.4</v>
      </c>
      <c r="I49" s="14">
        <f t="shared" si="9"/>
        <v>37.208510874303393</v>
      </c>
      <c r="J49" s="14">
        <v>0.65735035877935999</v>
      </c>
      <c r="M49" s="14">
        <v>1.14E-2</v>
      </c>
      <c r="N49" s="14">
        <f t="shared" si="10"/>
        <v>11.4</v>
      </c>
      <c r="O49" s="14">
        <f t="shared" si="11"/>
        <v>39.575255049959267</v>
      </c>
      <c r="P49" s="14">
        <v>0.69916283921594702</v>
      </c>
    </row>
    <row r="50" spans="1:16">
      <c r="A50" s="14">
        <v>0.01</v>
      </c>
      <c r="B50" s="14">
        <f t="shared" si="6"/>
        <v>10</v>
      </c>
      <c r="C50" s="14">
        <f t="shared" si="7"/>
        <v>24.962272649253791</v>
      </c>
      <c r="D50" s="14">
        <v>0.44100015013681698</v>
      </c>
      <c r="G50" s="14">
        <v>1.2E-2</v>
      </c>
      <c r="H50" s="14">
        <f t="shared" si="8"/>
        <v>12</v>
      </c>
      <c r="I50" s="14">
        <f t="shared" si="9"/>
        <v>41.345480619711282</v>
      </c>
      <c r="J50" s="14">
        <v>0.73043682428156598</v>
      </c>
      <c r="M50" s="14">
        <v>1.2E-2</v>
      </c>
      <c r="N50" s="14">
        <f t="shared" si="10"/>
        <v>12</v>
      </c>
      <c r="O50" s="14">
        <f t="shared" si="11"/>
        <v>45.489759163589433</v>
      </c>
      <c r="P50" s="14">
        <v>0.80365241189007997</v>
      </c>
    </row>
    <row r="51" spans="1:16">
      <c r="A51" s="14">
        <v>1.0500000000000001E-2</v>
      </c>
      <c r="B51" s="14">
        <f t="shared" si="6"/>
        <v>10.5</v>
      </c>
      <c r="C51" s="14">
        <f t="shared" si="7"/>
        <v>27.066765929628453</v>
      </c>
      <c r="D51" s="14">
        <v>0.478179531423436</v>
      </c>
      <c r="G51" s="14">
        <v>1.26E-2</v>
      </c>
      <c r="H51" s="14">
        <f t="shared" si="8"/>
        <v>12.6</v>
      </c>
      <c r="I51" s="14">
        <f t="shared" si="9"/>
        <v>45.622704573856808</v>
      </c>
      <c r="J51" s="14">
        <v>0.80600111413813702</v>
      </c>
      <c r="M51" s="14">
        <v>1.26E-2</v>
      </c>
      <c r="N51" s="14">
        <f t="shared" si="10"/>
        <v>12.6</v>
      </c>
      <c r="O51" s="14">
        <f t="shared" si="11"/>
        <v>51.787891438449002</v>
      </c>
      <c r="P51" s="14">
        <v>0.91491941541259902</v>
      </c>
    </row>
    <row r="52" spans="1:16">
      <c r="A52" s="14">
        <v>1.0999999999999999E-2</v>
      </c>
      <c r="B52" s="14">
        <f t="shared" si="6"/>
        <v>11</v>
      </c>
      <c r="C52" s="14">
        <f t="shared" si="7"/>
        <v>29.224397848362962</v>
      </c>
      <c r="D52" s="14">
        <v>0.51629769532107905</v>
      </c>
      <c r="G52" s="14">
        <v>1.32E-2</v>
      </c>
      <c r="H52" s="14">
        <f t="shared" si="8"/>
        <v>13.2</v>
      </c>
      <c r="I52" s="14">
        <f t="shared" si="9"/>
        <v>50.009674022104633</v>
      </c>
      <c r="J52" s="14">
        <v>0.88350424105718195</v>
      </c>
      <c r="M52" s="14">
        <v>1.32E-2</v>
      </c>
      <c r="N52" s="14">
        <f t="shared" si="10"/>
        <v>13.2</v>
      </c>
      <c r="O52" s="14">
        <f t="shared" si="11"/>
        <v>58.465223284267921</v>
      </c>
      <c r="P52" s="14">
        <v>1.0328856113553999</v>
      </c>
    </row>
    <row r="53" spans="1:16">
      <c r="A53" s="14">
        <v>1.15E-2</v>
      </c>
      <c r="B53" s="14">
        <f t="shared" si="6"/>
        <v>11.5</v>
      </c>
      <c r="C53" s="14">
        <f t="shared" si="7"/>
        <v>31.419040604731638</v>
      </c>
      <c r="D53" s="14">
        <v>0.55506971735025901</v>
      </c>
      <c r="G53" s="14">
        <v>1.38E-2</v>
      </c>
      <c r="H53" s="14">
        <f t="shared" si="8"/>
        <v>13.799999999999999</v>
      </c>
      <c r="I53" s="14">
        <f t="shared" si="9"/>
        <v>54.566392469120373</v>
      </c>
      <c r="J53" s="14">
        <v>0.96400626695446001</v>
      </c>
      <c r="M53" s="14">
        <v>1.38E-2</v>
      </c>
      <c r="N53" s="14">
        <f t="shared" si="10"/>
        <v>13.799999999999999</v>
      </c>
      <c r="O53" s="14">
        <f t="shared" si="11"/>
        <v>65.524619635788682</v>
      </c>
      <c r="P53" s="14">
        <v>1.1576016135656</v>
      </c>
    </row>
    <row r="54" spans="1:16">
      <c r="A54" s="14">
        <v>1.2E-2</v>
      </c>
      <c r="B54" s="14">
        <f t="shared" si="6"/>
        <v>12</v>
      </c>
      <c r="C54" s="14">
        <f t="shared" si="7"/>
        <v>33.648729332949735</v>
      </c>
      <c r="D54" s="14">
        <v>0.59446088488211202</v>
      </c>
      <c r="G54" s="14">
        <v>1.44E-2</v>
      </c>
      <c r="H54" s="14">
        <f t="shared" si="8"/>
        <v>14.4</v>
      </c>
      <c r="I54" s="14">
        <f t="shared" si="9"/>
        <v>59.332507184736222</v>
      </c>
      <c r="J54" s="14">
        <v>1.04820762693034</v>
      </c>
      <c r="M54" s="14">
        <v>1.44E-2</v>
      </c>
      <c r="N54" s="14">
        <f t="shared" si="10"/>
        <v>14.4</v>
      </c>
      <c r="O54" s="14">
        <f t="shared" si="11"/>
        <v>72.941958380184332</v>
      </c>
      <c r="P54" s="14">
        <v>1.2886412647165899</v>
      </c>
    </row>
    <row r="55" spans="1:16">
      <c r="A55" s="14">
        <v>1.2500000000000001E-2</v>
      </c>
      <c r="B55" s="14">
        <f t="shared" si="6"/>
        <v>12.5</v>
      </c>
      <c r="C55" s="14">
        <f t="shared" si="7"/>
        <v>35.913166102833053</v>
      </c>
      <c r="D55" s="14">
        <v>0.63446593448338395</v>
      </c>
      <c r="G55" s="14">
        <v>1.4999999999999999E-2</v>
      </c>
      <c r="H55" s="14">
        <f t="shared" si="8"/>
        <v>15</v>
      </c>
      <c r="I55" s="14">
        <f t="shared" si="9"/>
        <v>64.156577976460184</v>
      </c>
      <c r="J55" s="14">
        <v>1.13343287758413</v>
      </c>
      <c r="M55" s="14">
        <v>1.4999999999999999E-2</v>
      </c>
      <c r="N55" s="14">
        <f t="shared" si="10"/>
        <v>15</v>
      </c>
      <c r="O55" s="14">
        <f t="shared" si="11"/>
        <v>81.17432981538397</v>
      </c>
      <c r="P55" s="14">
        <v>1.43407982673845</v>
      </c>
    </row>
    <row r="56" spans="1:16">
      <c r="A56" s="14">
        <v>1.2999999999999999E-2</v>
      </c>
      <c r="B56" s="14">
        <f t="shared" si="6"/>
        <v>13</v>
      </c>
      <c r="C56" s="14">
        <f t="shared" si="7"/>
        <v>38.212139557267065</v>
      </c>
      <c r="D56" s="14">
        <v>0.67508113217838495</v>
      </c>
      <c r="G56" s="14">
        <v>1.5599999999999999E-2</v>
      </c>
      <c r="H56" s="14">
        <f t="shared" si="8"/>
        <v>15.6</v>
      </c>
      <c r="I56" s="14">
        <f t="shared" si="9"/>
        <v>69.192964811564153</v>
      </c>
      <c r="J56" s="14">
        <v>1.2224090450042999</v>
      </c>
      <c r="M56" s="14">
        <v>1.5599999999999999E-2</v>
      </c>
      <c r="N56" s="14">
        <f t="shared" si="10"/>
        <v>15.6</v>
      </c>
      <c r="O56" s="14">
        <f t="shared" si="11"/>
        <v>89.48929788426679</v>
      </c>
      <c r="P56" s="14">
        <v>1.58097759595538</v>
      </c>
    </row>
    <row r="57" spans="1:16">
      <c r="A57" s="14">
        <v>1.35E-2</v>
      </c>
      <c r="B57" s="14">
        <f t="shared" si="6"/>
        <v>13.5</v>
      </c>
      <c r="C57" s="14">
        <f t="shared" si="7"/>
        <v>40.545374906926753</v>
      </c>
      <c r="D57" s="14">
        <v>0.71630162335570602</v>
      </c>
      <c r="G57" s="14">
        <v>1.6199999999999999E-2</v>
      </c>
      <c r="H57" s="14">
        <f t="shared" si="8"/>
        <v>16.2</v>
      </c>
      <c r="I57" s="14">
        <f t="shared" si="9"/>
        <v>74.261306761772829</v>
      </c>
      <c r="J57" s="14">
        <v>1.31194975279132</v>
      </c>
      <c r="M57" s="14">
        <v>1.6199999999999999E-2</v>
      </c>
      <c r="N57" s="14">
        <f t="shared" si="10"/>
        <v>16.2</v>
      </c>
      <c r="O57" s="14">
        <f t="shared" si="11"/>
        <v>97.891659059323018</v>
      </c>
      <c r="P57" s="14">
        <v>1.7294193100480399</v>
      </c>
    </row>
    <row r="58" spans="1:16">
      <c r="A58" s="14">
        <v>1.4E-2</v>
      </c>
      <c r="B58" s="14">
        <f t="shared" si="6"/>
        <v>14</v>
      </c>
      <c r="C58" s="14">
        <f t="shared" si="7"/>
        <v>42.912512878219808</v>
      </c>
      <c r="D58" s="14">
        <v>0.75812106084855002</v>
      </c>
      <c r="G58" s="14">
        <v>1.6799999999999999E-2</v>
      </c>
      <c r="H58" s="14">
        <f t="shared" si="8"/>
        <v>16.8</v>
      </c>
      <c r="I58" s="14">
        <f t="shared" si="9"/>
        <v>79.45375202163622</v>
      </c>
      <c r="J58" s="14">
        <v>1.4036829523822401</v>
      </c>
      <c r="M58" s="14">
        <v>1.6799999999999999E-2</v>
      </c>
      <c r="N58" s="14">
        <f t="shared" si="10"/>
        <v>16.8</v>
      </c>
      <c r="O58" s="14">
        <f t="shared" si="11"/>
        <v>105.66842179306697</v>
      </c>
      <c r="P58" s="14">
        <v>1.8668087850108499</v>
      </c>
    </row>
    <row r="59" spans="1:16">
      <c r="A59" s="14">
        <v>1.4500000000000001E-2</v>
      </c>
      <c r="B59" s="14">
        <f t="shared" si="6"/>
        <v>14.5</v>
      </c>
      <c r="C59" s="14">
        <f t="shared" si="7"/>
        <v>45.31310084665256</v>
      </c>
      <c r="D59" s="14">
        <v>0.80053144829086198</v>
      </c>
      <c r="G59" s="14">
        <v>1.7399999999999999E-2</v>
      </c>
      <c r="H59" s="14">
        <f t="shared" si="8"/>
        <v>17.399999999999999</v>
      </c>
      <c r="I59" s="14">
        <f t="shared" si="9"/>
        <v>84.742626266762258</v>
      </c>
      <c r="J59" s="14">
        <v>1.4971197307127999</v>
      </c>
      <c r="M59" s="14">
        <v>1.7399999999999999E-2</v>
      </c>
      <c r="N59" s="14">
        <f t="shared" si="10"/>
        <v>17.399999999999999</v>
      </c>
      <c r="O59" s="14">
        <f t="shared" si="11"/>
        <v>111.7661456797681</v>
      </c>
      <c r="P59" s="14">
        <v>1.97453524034257</v>
      </c>
    </row>
    <row r="60" spans="1:16">
      <c r="A60" s="14">
        <v>1.4999999999999999E-2</v>
      </c>
      <c r="B60" s="14">
        <f t="shared" si="6"/>
        <v>15</v>
      </c>
      <c r="C60" s="14">
        <f t="shared" si="7"/>
        <v>47.746585035815094</v>
      </c>
      <c r="D60" s="14">
        <v>0.84352300229940003</v>
      </c>
      <c r="G60" s="14">
        <v>1.7999999999999999E-2</v>
      </c>
      <c r="H60" s="14">
        <f t="shared" si="8"/>
        <v>18</v>
      </c>
      <c r="I60" s="14">
        <f t="shared" si="9"/>
        <v>90.095310692224515</v>
      </c>
      <c r="J60" s="14">
        <v>1.5916838222292999</v>
      </c>
      <c r="M60" s="14">
        <v>1.7999999999999999E-2</v>
      </c>
      <c r="N60" s="14">
        <f t="shared" si="10"/>
        <v>18</v>
      </c>
      <c r="O60" s="14">
        <f t="shared" si="11"/>
        <v>118.72433371944962</v>
      </c>
      <c r="P60" s="14">
        <v>2.0974632290436102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with gravity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wangbo</dc:creator>
  <cp:lastModifiedBy>Yi ZHU</cp:lastModifiedBy>
  <dcterms:created xsi:type="dcterms:W3CDTF">2019-12-20T13:06:58Z</dcterms:created>
  <dcterms:modified xsi:type="dcterms:W3CDTF">2020-05-15T17:00:30Z</dcterms:modified>
</cp:coreProperties>
</file>