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 - PRIMO PASSAGGIO (DA " sheetId="1" r:id="rId4"/>
    <sheet name="Foglio 1 - SECONDO PASSAGGIO (D" sheetId="2" r:id="rId5"/>
  </sheets>
</workbook>
</file>

<file path=xl/sharedStrings.xml><?xml version="1.0" encoding="utf-8"?>
<sst xmlns="http://schemas.openxmlformats.org/spreadsheetml/2006/main" uniqueCount="43">
  <si>
    <t>PRIMO PASSAGGIO (DA LANCIO A LEO)</t>
  </si>
  <si>
    <t>Massa nave</t>
  </si>
  <si>
    <t>Tutte le masse sono espresse in tonnellate</t>
  </si>
  <si>
    <t>Acc di grav</t>
  </si>
  <si>
    <t>Massa booster</t>
  </si>
  <si>
    <t>Impulso specifico spazio</t>
  </si>
  <si>
    <t>Impulso specifico terra</t>
  </si>
  <si>
    <t>Massa carburante booster</t>
  </si>
  <si>
    <t>Raggio terra</t>
  </si>
  <si>
    <t>Massa carburante nave</t>
  </si>
  <si>
    <t>Acc di grav media</t>
  </si>
  <si>
    <t>Massa totale</t>
  </si>
  <si>
    <t>Tempo di volo</t>
  </si>
  <si>
    <t>Velocità booster rispetto al suolo</t>
  </si>
  <si>
    <t>Latitudine boca chica</t>
  </si>
  <si>
    <t>Velocità booster rispetto al centro</t>
  </si>
  <si>
    <t>Velocità terra al lancio</t>
  </si>
  <si>
    <t>Massa espulsa per inserimento in LEO</t>
  </si>
  <si>
    <t>Raggio orbita</t>
  </si>
  <si>
    <t>Massa rimanente:</t>
  </si>
  <si>
    <t>G</t>
  </si>
  <si>
    <t>Massa terra</t>
  </si>
  <si>
    <t>Consumi totali:</t>
  </si>
  <si>
    <t>Velocità target:</t>
  </si>
  <si>
    <t>SECONDO PASSAGGIO (DA LEO A MARTE)</t>
  </si>
  <si>
    <t>Orbita ellittica:</t>
  </si>
  <si>
    <t>Orbita iperbolica:</t>
  </si>
  <si>
    <t>(Partenza)</t>
  </si>
  <si>
    <t>Raggio orbita terra</t>
  </si>
  <si>
    <t>Velocità in perielio:</t>
  </si>
  <si>
    <t>Raggio orbita marte</t>
  </si>
  <si>
    <t>Massa dopo la manovra:</t>
  </si>
  <si>
    <t>Massa sole</t>
  </si>
  <si>
    <t>Massa espulsa durante la manovra:</t>
  </si>
  <si>
    <t>(Arrivo)</t>
  </si>
  <si>
    <t>Velocità terra</t>
  </si>
  <si>
    <t>Massa marte</t>
  </si>
  <si>
    <t>Velocità marte</t>
  </si>
  <si>
    <t>Velocità target</t>
  </si>
  <si>
    <t>Velocità in afelio:</t>
  </si>
  <si>
    <t>Velocità alla fuga:</t>
  </si>
  <si>
    <t>Velocità all’arrivo</t>
  </si>
  <si>
    <t>TOTALE (escludendo le emissioni in orbita di Marte):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</si>
</sst>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############E+00"/>
    <numFmt numFmtId="60" formatCode="0E+00"/>
    <numFmt numFmtId="61" formatCode="0_);\(0\)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13"/>
      <name val="Arial"/>
    </font>
    <font>
      <sz val="14"/>
      <color indexed="14"/>
      <name val="Arial"/>
    </font>
    <font>
      <sz val="11"/>
      <color indexed="8"/>
      <name val="Helvetica Neue"/>
    </font>
    <font>
      <sz val="11"/>
      <color indexed="15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 readingOrder="1"/>
    </xf>
    <xf numFmtId="1" fontId="0" borderId="6" applyNumberFormat="1" applyFont="1" applyFill="0" applyBorder="1" applyAlignment="1" applyProtection="0">
      <alignment vertical="top" wrapText="1"/>
    </xf>
    <xf numFmtId="59" fontId="5" borderId="7" applyNumberFormat="1" applyFont="1" applyFill="0" applyBorder="1" applyAlignment="1" applyProtection="0">
      <alignment vertical="top" wrapText="1"/>
    </xf>
    <xf numFmtId="60" fontId="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60" fontId="3" borderId="4" applyNumberFormat="1" applyFont="1" applyFill="0" applyBorder="1" applyAlignment="1" applyProtection="0">
      <alignment vertical="top" wrapText="1" readingOrder="1"/>
    </xf>
    <xf numFmtId="1" fontId="0" borderId="4" applyNumberFormat="1" applyFont="1" applyFill="0" applyBorder="1" applyAlignment="1" applyProtection="0">
      <alignment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59" fontId="0" borderId="7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 readingOrder="1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02124"/>
      <rgbColor rgb="ff333333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1.7" customHeight="1">
      <c r="A2" s="3"/>
      <c r="B2" s="3"/>
      <c r="C2" s="3"/>
      <c r="D2" s="3"/>
      <c r="E2" s="3"/>
      <c r="F2" s="3"/>
      <c r="G2" s="3"/>
    </row>
    <row r="3" ht="21.7" customHeight="1">
      <c r="A3" t="s" s="4">
        <v>1</v>
      </c>
      <c r="B3" s="5">
        <v>1320</v>
      </c>
      <c r="C3" s="6"/>
      <c r="D3" t="s" s="7">
        <v>2</v>
      </c>
      <c r="E3" s="6"/>
      <c r="F3" t="s" s="8">
        <v>3</v>
      </c>
      <c r="G3" s="9">
        <v>9.800000000000001</v>
      </c>
    </row>
    <row r="4" ht="34.35" customHeight="1">
      <c r="A4" t="s" s="10">
        <v>4</v>
      </c>
      <c r="B4" s="11">
        <v>3680</v>
      </c>
      <c r="C4" s="12"/>
      <c r="D4" s="12"/>
      <c r="E4" s="12"/>
      <c r="F4" t="s" s="13">
        <v>5</v>
      </c>
      <c r="G4" s="14">
        <v>375</v>
      </c>
    </row>
    <row r="5" ht="34.35" customHeight="1">
      <c r="A5" s="15"/>
      <c r="B5" s="16"/>
      <c r="C5" s="12"/>
      <c r="D5" s="12"/>
      <c r="E5" s="12"/>
      <c r="F5" t="s" s="13">
        <v>6</v>
      </c>
      <c r="G5" s="17">
        <v>330</v>
      </c>
    </row>
    <row r="6" ht="34.35" customHeight="1">
      <c r="A6" t="s" s="10">
        <v>7</v>
      </c>
      <c r="B6" s="11">
        <v>3400</v>
      </c>
      <c r="C6" s="12"/>
      <c r="D6" s="12"/>
      <c r="E6" s="12"/>
      <c r="F6" t="s" s="13">
        <v>8</v>
      </c>
      <c r="G6" s="17">
        <v>6371000</v>
      </c>
    </row>
    <row r="7" ht="34.35" customHeight="1">
      <c r="A7" t="s" s="10">
        <v>9</v>
      </c>
      <c r="B7" s="11">
        <v>1200</v>
      </c>
      <c r="C7" s="12"/>
      <c r="D7" s="12"/>
      <c r="E7" s="12"/>
      <c r="F7" t="s" s="13">
        <v>10</v>
      </c>
      <c r="G7" s="14">
        <v>9.199999999999999</v>
      </c>
    </row>
    <row r="8" ht="21.5" customHeight="1">
      <c r="A8" t="s" s="10">
        <v>11</v>
      </c>
      <c r="B8" s="11">
        <f>B4+B3</f>
        <v>5000</v>
      </c>
      <c r="C8" s="12"/>
      <c r="D8" s="12"/>
      <c r="E8" s="12"/>
      <c r="F8" t="s" s="13">
        <v>12</v>
      </c>
      <c r="G8" s="14">
        <v>150</v>
      </c>
    </row>
    <row r="9" ht="34.35" customHeight="1">
      <c r="A9" s="15"/>
      <c r="B9" t="s" s="18">
        <v>13</v>
      </c>
      <c r="C9" s="19">
        <f>G5*G3*LN(B8/(B8-B6))-G7*SIN(PI()/4)*G8</f>
        <v>2709.123113793740</v>
      </c>
      <c r="D9" s="12"/>
      <c r="E9" s="12"/>
      <c r="F9" t="s" s="13">
        <v>14</v>
      </c>
      <c r="G9" s="20">
        <v>25.992025</v>
      </c>
    </row>
    <row r="10" ht="34.35" customHeight="1">
      <c r="A10" s="15"/>
      <c r="B10" t="s" s="18">
        <v>15</v>
      </c>
      <c r="C10" s="19">
        <f>C9+G10</f>
        <v>3125.573621487590</v>
      </c>
      <c r="D10" s="12"/>
      <c r="E10" s="12"/>
      <c r="F10" t="s" s="13">
        <v>16</v>
      </c>
      <c r="G10" s="19">
        <f>2*PI()/(24*60*60)*G6*COS(G9*PI()/180)</f>
        <v>416.450507693854</v>
      </c>
    </row>
    <row r="11" ht="47.2" customHeight="1">
      <c r="A11" t="s" s="10">
        <v>17</v>
      </c>
      <c r="B11" s="21">
        <f>B3-B3*EXP(-(G14-C10)/(G4*G3))</f>
        <v>936.7055916140019</v>
      </c>
      <c r="C11" s="12"/>
      <c r="D11" s="12"/>
      <c r="E11" s="12"/>
      <c r="F11" t="s" s="13">
        <v>18</v>
      </c>
      <c r="G11" s="14">
        <f>G6+400000</f>
        <v>6771000</v>
      </c>
    </row>
    <row r="12" ht="21.5" customHeight="1">
      <c r="A12" t="s" s="10">
        <v>19</v>
      </c>
      <c r="B12" s="21">
        <f>B3-B11</f>
        <v>383.294408385998</v>
      </c>
      <c r="C12" s="12"/>
      <c r="D12" s="12"/>
      <c r="E12" s="12"/>
      <c r="F12" t="s" s="13">
        <v>20</v>
      </c>
      <c r="G12" s="22">
        <v>6.67e-11</v>
      </c>
    </row>
    <row r="13" ht="21.5" customHeight="1">
      <c r="A13" s="15"/>
      <c r="B13" s="16"/>
      <c r="C13" s="12"/>
      <c r="D13" s="12"/>
      <c r="E13" s="12"/>
      <c r="F13" t="s" s="13">
        <v>21</v>
      </c>
      <c r="G13" s="23">
        <v>5.972e+24</v>
      </c>
    </row>
    <row r="14" ht="21.5" customHeight="1">
      <c r="A14" s="15"/>
      <c r="B14" t="s" s="18">
        <v>22</v>
      </c>
      <c r="C14" s="19">
        <f>B6+B11</f>
        <v>4336.705591614</v>
      </c>
      <c r="D14" s="12"/>
      <c r="E14" s="12"/>
      <c r="F14" t="s" s="13">
        <v>23</v>
      </c>
      <c r="G14" s="19">
        <f>SQRT(G12*G13/G11)</f>
        <v>7670.018466838410</v>
      </c>
    </row>
  </sheetData>
  <mergeCells count="2">
    <mergeCell ref="A1:G1"/>
    <mergeCell ref="D3:D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1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6" width="16.3516" style="24" customWidth="1"/>
    <col min="7" max="16384" width="16.3516" style="24" customWidth="1"/>
  </cols>
  <sheetData>
    <row r="1" ht="27.65" customHeight="1">
      <c r="A1" t="s" s="2">
        <v>24</v>
      </c>
      <c r="B1" s="2"/>
      <c r="C1" s="2"/>
      <c r="D1" s="2"/>
      <c r="E1" s="2"/>
      <c r="F1" s="2"/>
    </row>
    <row r="2" ht="20.25" customHeight="1">
      <c r="A2" t="s" s="25">
        <v>25</v>
      </c>
      <c r="B2" s="3"/>
      <c r="C2" s="3"/>
      <c r="D2" t="s" s="25">
        <v>26</v>
      </c>
      <c r="E2" t="s" s="25">
        <v>27</v>
      </c>
      <c r="F2" s="3"/>
    </row>
    <row r="3" ht="20.25" customHeight="1">
      <c r="A3" t="s" s="8">
        <v>28</v>
      </c>
      <c r="B3" s="26">
        <v>149598000000</v>
      </c>
      <c r="C3" s="6"/>
      <c r="D3" t="s" s="8">
        <v>29</v>
      </c>
      <c r="E3" s="27">
        <f>SQRT(B13^2+2*B6*'Foglio 1 - PRIMO PASSAGGIO (DA '!G13/'Foglio 1 - PRIMO PASSAGGIO (DA '!G11)</f>
        <v>11239.5129440437</v>
      </c>
      <c r="F3" s="27"/>
    </row>
    <row r="4" ht="32.05" customHeight="1">
      <c r="A4" t="s" s="13">
        <v>30</v>
      </c>
      <c r="B4" s="28">
        <v>227940000000</v>
      </c>
      <c r="C4" s="12"/>
      <c r="D4" t="s" s="13">
        <v>31</v>
      </c>
      <c r="E4" s="19">
        <f>'Foglio 1 - PRIMO PASSAGGIO (DA '!B3*EXP(-(E3-'Foglio 1 - PRIMO PASSAGGIO (DA '!G14)/('Foglio 1 - PRIMO PASSAGGIO (DA '!G3*'Foglio 1 - PRIMO PASSAGGIO (DA '!G4))</f>
        <v>499.744017026009</v>
      </c>
      <c r="F4" s="19"/>
    </row>
    <row r="5" ht="32.05" customHeight="1">
      <c r="A5" t="s" s="13">
        <v>32</v>
      </c>
      <c r="B5" s="23">
        <v>1.989e+30</v>
      </c>
      <c r="C5" s="12"/>
      <c r="D5" t="s" s="13">
        <v>33</v>
      </c>
      <c r="E5" s="19">
        <f>'Foglio 1 - PRIMO PASSAGGIO (DA '!B3-E4</f>
        <v>820.255982973991</v>
      </c>
      <c r="F5" s="19"/>
    </row>
    <row r="6" ht="20.05" customHeight="1">
      <c r="A6" t="s" s="13">
        <v>20</v>
      </c>
      <c r="B6" s="29">
        <f>'Foglio 1 - PRIMO PASSAGGIO (DA '!G12</f>
        <v>6.67e-11</v>
      </c>
      <c r="C6" s="12"/>
      <c r="D6" s="12"/>
      <c r="E6" t="s" s="13">
        <v>34</v>
      </c>
      <c r="F6" s="12"/>
    </row>
    <row r="7" ht="21.35" customHeight="1">
      <c r="A7" t="s" s="13">
        <v>35</v>
      </c>
      <c r="B7" s="19">
        <f>SQRT(B5*B6/B3)</f>
        <v>29779.5009032463</v>
      </c>
      <c r="C7" s="12"/>
      <c r="D7" t="s" s="13">
        <v>36</v>
      </c>
      <c r="E7" s="28">
        <v>6.4185e+23</v>
      </c>
      <c r="F7" s="12"/>
    </row>
    <row r="8" ht="21.35" customHeight="1">
      <c r="A8" t="s" s="13">
        <v>37</v>
      </c>
      <c r="B8" s="19">
        <f>SQRT(B6*B5/B4)</f>
        <v>24125.1507925517</v>
      </c>
      <c r="C8" s="12"/>
      <c r="D8" t="s" s="13">
        <v>18</v>
      </c>
      <c r="E8" s="30">
        <v>3702000</v>
      </c>
      <c r="F8" s="12"/>
    </row>
    <row r="9" ht="20.05" customHeight="1">
      <c r="A9" s="12"/>
      <c r="B9" s="12"/>
      <c r="C9" s="12"/>
      <c r="D9" t="s" s="13">
        <v>38</v>
      </c>
      <c r="E9" s="19">
        <f>SQRT(E7*B6/E8)</f>
        <v>3400.646449174810</v>
      </c>
      <c r="F9" s="12"/>
    </row>
    <row r="10" ht="20.05" customHeight="1">
      <c r="A10" t="s" s="13">
        <v>29</v>
      </c>
      <c r="B10" s="19">
        <f>SQRT((2*B6*B5*(1/B4-1/B3))/((B3/B4)^2-1))</f>
        <v>32723.6959810291</v>
      </c>
      <c r="C10" s="12"/>
      <c r="D10" s="12"/>
      <c r="E10" s="19"/>
      <c r="F10" s="12"/>
    </row>
    <row r="11" ht="20.05" customHeight="1">
      <c r="A11" t="s" s="13">
        <v>39</v>
      </c>
      <c r="B11" s="31">
        <f>SQRT((2*B6*B5*(1/B3-1/B4))/((B4/B3)^2-1))</f>
        <v>21476.7020767307</v>
      </c>
      <c r="C11" s="12"/>
      <c r="D11" t="s" s="13">
        <v>29</v>
      </c>
      <c r="E11" s="19">
        <f>SQRT(B14^2+2*E7*B6/E8)</f>
        <v>5490.2707715471</v>
      </c>
      <c r="F11" s="12"/>
    </row>
    <row r="12" ht="32.05" customHeight="1">
      <c r="A12" s="12"/>
      <c r="B12" s="12"/>
      <c r="C12" s="12"/>
      <c r="D12" t="s" s="13">
        <v>31</v>
      </c>
      <c r="E12" s="19">
        <f>E4*EXP(-(E11-E9)/('Foglio 1 - PRIMO PASSAGGIO (DA '!G3*'Foglio 1 - PRIMO PASSAGGIO (DA '!G4))</f>
        <v>283.012408673981</v>
      </c>
      <c r="F12" s="12"/>
    </row>
    <row r="13" ht="32.05" customHeight="1">
      <c r="A13" t="s" s="13">
        <v>40</v>
      </c>
      <c r="B13" s="19">
        <f>B10-B7</f>
        <v>2944.1950777828</v>
      </c>
      <c r="C13" s="12"/>
      <c r="D13" t="s" s="13">
        <v>33</v>
      </c>
      <c r="E13" s="19">
        <f>E4-E12</f>
        <v>216.731608352028</v>
      </c>
      <c r="F13" s="12"/>
    </row>
    <row r="14" ht="20.05" customHeight="1">
      <c r="A14" t="s" s="13">
        <v>41</v>
      </c>
      <c r="B14" s="19">
        <f>B8-B11</f>
        <v>2648.448715821</v>
      </c>
      <c r="C14" s="12"/>
      <c r="D14" s="12"/>
      <c r="E14" s="19"/>
      <c r="F14" s="12"/>
    </row>
    <row r="15" ht="20.05" customHeight="1">
      <c r="A15" s="12"/>
      <c r="B15" s="12"/>
      <c r="C15" s="12"/>
      <c r="D15" s="12"/>
      <c r="E15" s="12"/>
      <c r="F15" s="12"/>
    </row>
    <row r="16" ht="20.05" customHeight="1">
      <c r="A16" s="12"/>
      <c r="B16" s="12"/>
      <c r="C16" s="12"/>
      <c r="D16" s="12"/>
      <c r="E16" s="12"/>
      <c r="F16" s="12"/>
    </row>
    <row r="17" ht="56.05" customHeight="1">
      <c r="A17" t="s" s="13">
        <v>22</v>
      </c>
      <c r="B17" s="19">
        <f>E5+E13</f>
        <v>1036.987591326020</v>
      </c>
      <c r="C17" s="12"/>
      <c r="D17" t="s" s="13">
        <v>42</v>
      </c>
      <c r="E17" s="19">
        <f>'Foglio 1 - PRIMO PASSAGGIO (DA '!C14+E5+'Foglio 1 - PRIMO PASSAGGIO (DA '!B6</f>
        <v>8556.961574587989</v>
      </c>
      <c r="F17" s="12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