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esu\Dropbox\General\PROGRAMMING\FastRecord-App\"/>
    </mc:Choice>
  </mc:AlternateContent>
  <bookViews>
    <workbookView xWindow="0" yWindow="0" windowWidth="15550" windowHeight="6060" tabRatio="851" firstSheet="17" activeTab="18"/>
  </bookViews>
  <sheets>
    <sheet name="transaction" sheetId="16" r:id="rId1"/>
    <sheet name="generalLedger" sheetId="2" r:id="rId2"/>
    <sheet name="chartOfAcctList" sheetId="11" r:id="rId3"/>
    <sheet name="productsListDef" sheetId="12" r:id="rId4"/>
    <sheet name="NOTE" sheetId="5" r:id="rId5"/>
    <sheet name="coaStructure" sheetId="4" r:id="rId6"/>
    <sheet name="chartOfAccount" sheetId="1" r:id="rId7"/>
    <sheet name="personalAccount" sheetId="3" r:id="rId8"/>
    <sheet name="productsSales" sheetId="14" r:id="rId9"/>
    <sheet name="sample" sheetId="13" r:id="rId10"/>
    <sheet name="productsList" sheetId="6" r:id="rId11"/>
    <sheet name="Purchase-Tran" sheetId="7" r:id="rId12"/>
    <sheet name="Sales-Tran" sheetId="10" r:id="rId13"/>
    <sheet name="TranSample" sheetId="15" r:id="rId14"/>
    <sheet name="account" sheetId="17" r:id="rId15"/>
    <sheet name="Purch-Sale" sheetId="18" r:id="rId16"/>
    <sheet name="MySQL-Prod" sheetId="19" r:id="rId17"/>
    <sheet name="Trans_Prod" sheetId="20" r:id="rId18"/>
    <sheet name="Reconciliation" sheetId="21" r:id="rId19"/>
    <sheet name="Sheet1" sheetId="22" r:id="rId20"/>
    <sheet name="Sheet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22" l="1"/>
  <c r="D71" i="22"/>
  <c r="D72" i="22"/>
  <c r="D74" i="22"/>
  <c r="D70" i="22"/>
  <c r="D69" i="22"/>
  <c r="D68" i="22"/>
  <c r="D45" i="21"/>
  <c r="D55" i="21"/>
  <c r="H21" i="23" l="1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I5" i="23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P51" i="22" l="1"/>
  <c r="Q54" i="22" s="1"/>
  <c r="D57" i="22"/>
  <c r="D52" i="22"/>
  <c r="F47" i="22"/>
  <c r="F48" i="22" s="1"/>
  <c r="F49" i="22" s="1"/>
  <c r="F50" i="22" s="1"/>
  <c r="F51" i="22" s="1"/>
  <c r="J31" i="22"/>
  <c r="K31" i="22" s="1"/>
  <c r="N11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R7" i="22"/>
  <c r="R6" i="22"/>
  <c r="Q7" i="22"/>
  <c r="Q6" i="22"/>
  <c r="S22" i="22" l="1"/>
  <c r="S11" i="22"/>
  <c r="Q35" i="22" s="1"/>
  <c r="D75" i="22" s="1"/>
  <c r="S16" i="22"/>
  <c r="T11" i="22"/>
  <c r="Q34" i="22" s="1"/>
  <c r="D76" i="22" s="1"/>
  <c r="F52" i="22"/>
  <c r="F53" i="22" s="1"/>
  <c r="F54" i="22" s="1"/>
  <c r="F55" i="22" s="1"/>
  <c r="D16" i="21"/>
  <c r="T22" i="22"/>
  <c r="S34" i="22" s="1"/>
  <c r="S35" i="22"/>
  <c r="T16" i="22"/>
  <c r="R34" i="22" s="1"/>
  <c r="R35" i="22"/>
  <c r="I11" i="21"/>
  <c r="H11" i="21"/>
  <c r="D17" i="21"/>
  <c r="N20" i="22"/>
  <c r="N16" i="22"/>
  <c r="N22" i="22"/>
  <c r="N21" i="22"/>
  <c r="N19" i="22"/>
  <c r="N18" i="22"/>
  <c r="N17" i="22"/>
  <c r="N15" i="22"/>
  <c r="N14" i="22"/>
  <c r="N13" i="22"/>
  <c r="N12" i="22"/>
  <c r="N5" i="22"/>
  <c r="H35" i="21"/>
  <c r="J25" i="22"/>
  <c r="N6" i="22"/>
  <c r="N7" i="22"/>
  <c r="N8" i="22"/>
  <c r="N9" i="22"/>
  <c r="N10" i="22"/>
  <c r="J26" i="21"/>
  <c r="J25" i="21"/>
  <c r="L31" i="22"/>
  <c r="L6" i="22"/>
  <c r="L7" i="22" s="1"/>
  <c r="L8" i="22" s="1"/>
  <c r="L9" i="22" s="1"/>
  <c r="L10" i="22" s="1"/>
  <c r="L11" i="22" s="1"/>
  <c r="F28" i="22"/>
  <c r="F29" i="22" s="1"/>
  <c r="F30" i="22" s="1"/>
  <c r="F31" i="22" s="1"/>
  <c r="F32" i="22" s="1"/>
  <c r="F6" i="22"/>
  <c r="F7" i="22" s="1"/>
  <c r="F8" i="22" s="1"/>
  <c r="F9" i="22" s="1"/>
  <c r="F10" i="22" s="1"/>
  <c r="F12" i="22" s="1"/>
  <c r="F13" i="22" s="1"/>
  <c r="F14" i="22" s="1"/>
  <c r="F15" i="22" s="1"/>
  <c r="F17" i="22" s="1"/>
  <c r="F18" i="22" s="1"/>
  <c r="F19" i="22" s="1"/>
  <c r="F20" i="22" s="1"/>
  <c r="F21" i="22" s="1"/>
  <c r="H27" i="21"/>
  <c r="D77" i="22" l="1"/>
  <c r="D78" i="22" s="1"/>
  <c r="Q38" i="22"/>
  <c r="Q36" i="22" s="1"/>
  <c r="Q37" i="22" s="1"/>
  <c r="Q25" i="22"/>
  <c r="Q33" i="22"/>
  <c r="F56" i="22"/>
  <c r="O16" i="22"/>
  <c r="K26" i="22" s="1"/>
  <c r="K28" i="22" s="1"/>
  <c r="O11" i="22"/>
  <c r="J26" i="22" s="1"/>
  <c r="F33" i="22"/>
  <c r="F34" i="22" s="1"/>
  <c r="F35" i="22" s="1"/>
  <c r="K25" i="22"/>
  <c r="O22" i="22"/>
  <c r="L26" i="22" s="1"/>
  <c r="L28" i="22" s="1"/>
  <c r="Q29" i="22"/>
  <c r="Q27" i="22"/>
  <c r="J27" i="21"/>
  <c r="H33" i="21" s="1"/>
  <c r="H34" i="21" s="1"/>
  <c r="J34" i="22"/>
  <c r="L12" i="22"/>
  <c r="L13" i="22" s="1"/>
  <c r="L14" i="22" s="1"/>
  <c r="L15" i="22" s="1"/>
  <c r="J30" i="22"/>
  <c r="J33" i="22" s="1"/>
  <c r="D41" i="21"/>
  <c r="D38" i="21"/>
  <c r="F57" i="22" l="1"/>
  <c r="F58" i="22" s="1"/>
  <c r="F59" i="22" s="1"/>
  <c r="F60" i="22" s="1"/>
  <c r="R33" i="22"/>
  <c r="K27" i="22"/>
  <c r="J28" i="22"/>
  <c r="J27" i="22"/>
  <c r="Q39" i="22"/>
  <c r="Q26" i="22"/>
  <c r="Q30" i="22" s="1"/>
  <c r="Q58" i="22" s="1"/>
  <c r="Q61" i="22" s="1"/>
  <c r="F36" i="22"/>
  <c r="L16" i="22"/>
  <c r="R38" i="22" s="1"/>
  <c r="J35" i="22"/>
  <c r="E12" i="21"/>
  <c r="D12" i="21"/>
  <c r="I10" i="21"/>
  <c r="I9" i="21"/>
  <c r="I8" i="21"/>
  <c r="I7" i="21"/>
  <c r="I6" i="21"/>
  <c r="H4" i="21"/>
  <c r="H5" i="21"/>
  <c r="H3" i="21"/>
  <c r="E11" i="21"/>
  <c r="D11" i="21"/>
  <c r="D31" i="21" s="1"/>
  <c r="D34" i="21" s="1"/>
  <c r="F3" i="21"/>
  <c r="F4" i="21" s="1"/>
  <c r="F5" i="21" s="1"/>
  <c r="F6" i="21" s="1"/>
  <c r="F7" i="21" s="1"/>
  <c r="F8" i="21" s="1"/>
  <c r="F9" i="21" s="1"/>
  <c r="F10" i="21" s="1"/>
  <c r="R36" i="22" l="1"/>
  <c r="F61" i="22"/>
  <c r="F62" i="22" s="1"/>
  <c r="F63" i="22" s="1"/>
  <c r="S33" i="22" s="1"/>
  <c r="Q41" i="22"/>
  <c r="R37" i="22"/>
  <c r="R39" i="22" s="1"/>
  <c r="R41" i="22"/>
  <c r="L25" i="22"/>
  <c r="L27" i="22" s="1"/>
  <c r="K30" i="22"/>
  <c r="K33" i="22" s="1"/>
  <c r="F37" i="22"/>
  <c r="F38" i="22" s="1"/>
  <c r="F39" i="22" s="1"/>
  <c r="F40" i="22" s="1"/>
  <c r="F41" i="22" s="1"/>
  <c r="L30" i="22" s="1"/>
  <c r="L33" i="22" s="1"/>
  <c r="L17" i="22"/>
  <c r="L18" i="22" s="1"/>
  <c r="L19" i="22" s="1"/>
  <c r="L20" i="22" s="1"/>
  <c r="L21" i="22" s="1"/>
  <c r="L22" i="22" s="1"/>
  <c r="K34" i="22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F6" i="19"/>
  <c r="H26" i="19"/>
  <c r="L26" i="19" s="1"/>
  <c r="K28" i="19"/>
  <c r="K27" i="19"/>
  <c r="K26" i="19"/>
  <c r="I12" i="18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H40" i="19"/>
  <c r="H36" i="19"/>
  <c r="H35" i="19"/>
  <c r="H30" i="19"/>
  <c r="H27" i="19"/>
  <c r="F23" i="18"/>
  <c r="F28" i="18"/>
  <c r="H31" i="18"/>
  <c r="H30" i="18"/>
  <c r="H29" i="18"/>
  <c r="F29" i="18"/>
  <c r="H28" i="18"/>
  <c r="H27" i="18"/>
  <c r="H26" i="18"/>
  <c r="H25" i="18"/>
  <c r="I24" i="18"/>
  <c r="I25" i="18" s="1"/>
  <c r="I26" i="18" s="1"/>
  <c r="I27" i="18" s="1"/>
  <c r="I28" i="18" s="1"/>
  <c r="I29" i="18" s="1"/>
  <c r="I30" i="18" s="1"/>
  <c r="I31" i="18" s="1"/>
  <c r="H24" i="18"/>
  <c r="F24" i="18"/>
  <c r="J23" i="18"/>
  <c r="J24" i="18" s="1"/>
  <c r="I23" i="18"/>
  <c r="H23" i="18"/>
  <c r="F10" i="18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J53" i="19"/>
  <c r="K35" i="22" l="1"/>
  <c r="L34" i="22"/>
  <c r="L35" i="22" s="1"/>
  <c r="S38" i="22"/>
  <c r="S36" i="22" s="1"/>
  <c r="D19" i="21"/>
  <c r="M26" i="19"/>
  <c r="L27" i="19"/>
  <c r="K29" i="19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24" i="18"/>
  <c r="F25" i="18" s="1"/>
  <c r="J25" i="18" s="1"/>
  <c r="K23" i="18"/>
  <c r="I18" i="18"/>
  <c r="H18" i="18"/>
  <c r="F18" i="18"/>
  <c r="J18" i="18" s="1"/>
  <c r="K18" i="18" s="1"/>
  <c r="S37" i="22" l="1"/>
  <c r="S39" i="22" s="1"/>
  <c r="S41" i="22"/>
  <c r="M27" i="19"/>
  <c r="H28" i="19" s="1"/>
  <c r="L28" i="19" s="1"/>
  <c r="M28" i="19" s="1"/>
  <c r="H29" i="19" s="1"/>
  <c r="L29" i="19" s="1"/>
  <c r="K25" i="18"/>
  <c r="F26" i="18" s="1"/>
  <c r="J26" i="18" s="1"/>
  <c r="F20" i="18"/>
  <c r="F12" i="18"/>
  <c r="H20" i="18"/>
  <c r="M29" i="19" l="1"/>
  <c r="L30" i="19"/>
  <c r="M30" i="19" s="1"/>
  <c r="H31" i="19" s="1"/>
  <c r="K26" i="18"/>
  <c r="F27" i="18" s="1"/>
  <c r="J27" i="18" s="1"/>
  <c r="J12" i="18"/>
  <c r="I17" i="18"/>
  <c r="H17" i="18"/>
  <c r="I16" i="18"/>
  <c r="H16" i="18"/>
  <c r="F16" i="18"/>
  <c r="I15" i="18"/>
  <c r="H15" i="18"/>
  <c r="F15" i="18"/>
  <c r="I14" i="18"/>
  <c r="H14" i="18"/>
  <c r="K11" i="18"/>
  <c r="K10" i="18"/>
  <c r="J11" i="18"/>
  <c r="J10" i="18"/>
  <c r="H13" i="18"/>
  <c r="H12" i="18"/>
  <c r="H11" i="18"/>
  <c r="H10" i="18"/>
  <c r="F11" i="18"/>
  <c r="I13" i="18"/>
  <c r="L31" i="19" l="1"/>
  <c r="K27" i="18"/>
  <c r="J28" i="18"/>
  <c r="K12" i="18"/>
  <c r="F13" i="18" s="1"/>
  <c r="M31" i="19" l="1"/>
  <c r="H32" i="19" s="1"/>
  <c r="L32" i="19" s="1"/>
  <c r="J29" i="18"/>
  <c r="K28" i="18"/>
  <c r="I10" i="18"/>
  <c r="I11" i="18" s="1"/>
  <c r="F7" i="18"/>
  <c r="F6" i="18"/>
  <c r="F5" i="18"/>
  <c r="M32" i="19" l="1"/>
  <c r="H33" i="19"/>
  <c r="K29" i="18"/>
  <c r="F30" i="18" s="1"/>
  <c r="J30" i="18" s="1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L33" i="19" l="1"/>
  <c r="K30" i="18"/>
  <c r="F31" i="18" s="1"/>
  <c r="J31" i="18" s="1"/>
  <c r="K31" i="18" s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P3" i="4"/>
  <c r="P4" i="4"/>
  <c r="P2" i="4"/>
  <c r="L3" i="4"/>
  <c r="M3" i="4"/>
  <c r="N3" i="4"/>
  <c r="L4" i="4"/>
  <c r="M4" i="4"/>
  <c r="N4" i="4"/>
  <c r="N2" i="4"/>
  <c r="M2" i="4"/>
  <c r="L2" i="4"/>
  <c r="J3" i="4"/>
  <c r="K3" i="4"/>
  <c r="O3" i="4"/>
  <c r="J4" i="4"/>
  <c r="K4" i="4"/>
  <c r="O4" i="4"/>
  <c r="O2" i="4"/>
  <c r="K2" i="4"/>
  <c r="J2" i="4"/>
  <c r="Q2" i="4" s="1"/>
  <c r="M33" i="19" l="1"/>
  <c r="H34" i="19" s="1"/>
  <c r="L34" i="19"/>
  <c r="Q4" i="4"/>
  <c r="Q3" i="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3" i="14"/>
  <c r="C4" i="14"/>
  <c r="C5" i="14"/>
  <c r="C6" i="14"/>
  <c r="C7" i="14"/>
  <c r="C8" i="14"/>
  <c r="C9" i="14"/>
  <c r="C10" i="14"/>
  <c r="C11" i="14"/>
  <c r="C12" i="14"/>
  <c r="C2" i="14"/>
  <c r="L35" i="19" l="1"/>
  <c r="M34" i="19"/>
  <c r="J13" i="18"/>
  <c r="K13" i="18" s="1"/>
  <c r="F14" i="18" s="1"/>
  <c r="I22" i="10"/>
  <c r="I21" i="10"/>
  <c r="I20" i="10"/>
  <c r="M22" i="10"/>
  <c r="M21" i="10"/>
  <c r="M20" i="10"/>
  <c r="G22" i="10"/>
  <c r="G21" i="10"/>
  <c r="G20" i="10"/>
  <c r="L36" i="19" l="1"/>
  <c r="M35" i="19"/>
  <c r="J14" i="18"/>
  <c r="K14" i="18" s="1"/>
  <c r="L23" i="7"/>
  <c r="K23" i="7"/>
  <c r="K22" i="7"/>
  <c r="G23" i="7"/>
  <c r="F10" i="1"/>
  <c r="E10" i="1"/>
  <c r="E19" i="10"/>
  <c r="G22" i="7"/>
  <c r="D19" i="10"/>
  <c r="F9" i="1"/>
  <c r="E8" i="10"/>
  <c r="K22" i="10" s="1"/>
  <c r="E7" i="10"/>
  <c r="K21" i="10" s="1"/>
  <c r="E6" i="10"/>
  <c r="K20" i="10" s="1"/>
  <c r="F8" i="1"/>
  <c r="D13" i="7"/>
  <c r="D14" i="7"/>
  <c r="E10" i="7"/>
  <c r="M21" i="7"/>
  <c r="M20" i="7"/>
  <c r="M19" i="7"/>
  <c r="L22" i="7"/>
  <c r="L21" i="7"/>
  <c r="L20" i="7"/>
  <c r="H22" i="7"/>
  <c r="F20" i="7"/>
  <c r="D21" i="7"/>
  <c r="D20" i="7"/>
  <c r="K21" i="7"/>
  <c r="F21" i="7"/>
  <c r="K20" i="7"/>
  <c r="L19" i="7"/>
  <c r="K19" i="7"/>
  <c r="F19" i="7"/>
  <c r="D19" i="7"/>
  <c r="F7" i="1"/>
  <c r="F6" i="1"/>
  <c r="E7" i="1"/>
  <c r="M36" i="19" l="1"/>
  <c r="H37" i="19" s="1"/>
  <c r="L37" i="19" s="1"/>
  <c r="J15" i="18"/>
  <c r="J16" i="18" s="1"/>
  <c r="K16" i="18" s="1"/>
  <c r="F17" i="18" s="1"/>
  <c r="K15" i="18"/>
  <c r="E9" i="10"/>
  <c r="D12" i="7"/>
  <c r="E9" i="7"/>
  <c r="E8" i="7"/>
  <c r="E7" i="7"/>
  <c r="E6" i="7"/>
  <c r="F5" i="1"/>
  <c r="F4" i="1"/>
  <c r="F3" i="1"/>
  <c r="F2" i="1"/>
  <c r="M37" i="19" l="1"/>
  <c r="H38" i="19" s="1"/>
  <c r="J17" i="18"/>
  <c r="K17" i="18" s="1"/>
  <c r="E10" i="10"/>
  <c r="L22" i="10"/>
  <c r="L20" i="10"/>
  <c r="L21" i="10"/>
  <c r="D12" i="10"/>
  <c r="L19" i="10"/>
  <c r="L38" i="19" l="1"/>
  <c r="D13" i="10"/>
  <c r="K19" i="10"/>
  <c r="M38" i="19" l="1"/>
  <c r="H39" i="19" s="1"/>
  <c r="L39" i="19" s="1"/>
  <c r="L40" i="19" l="1"/>
  <c r="M40" i="19" s="1"/>
  <c r="M39" i="19"/>
</calcChain>
</file>

<file path=xl/comments1.xml><?xml version="1.0" encoding="utf-8"?>
<comments xmlns="http://schemas.openxmlformats.org/spreadsheetml/2006/main">
  <authors>
    <author>Sunday Adegboye</author>
  </authors>
  <commentList>
    <comment ref="O36" authorId="0" shapeId="0">
      <text>
        <r>
          <rPr>
            <b/>
            <sz val="9"/>
            <color indexed="81"/>
            <rFont val="Tahoma"/>
            <family val="2"/>
          </rPr>
          <t>Sunday Adegboye:</t>
        </r>
        <r>
          <rPr>
            <sz val="9"/>
            <color indexed="81"/>
            <rFont val="Tahoma"/>
            <family val="2"/>
          </rPr>
          <t xml:space="preserve">
Balance here suggest entries in Statement not in Cashbook.
- Balance = Credit entries in Statement not in CB</t>
        </r>
      </text>
    </comment>
  </commentList>
</comments>
</file>

<file path=xl/sharedStrings.xml><?xml version="1.0" encoding="utf-8"?>
<sst xmlns="http://schemas.openxmlformats.org/spreadsheetml/2006/main" count="4763" uniqueCount="1473">
  <si>
    <t>id</t>
  </si>
  <si>
    <t>name</t>
  </si>
  <si>
    <t>code</t>
  </si>
  <si>
    <t>title</t>
  </si>
  <si>
    <t>classCode</t>
  </si>
  <si>
    <t>subCode</t>
  </si>
  <si>
    <t>selectable</t>
  </si>
  <si>
    <t>asset</t>
  </si>
  <si>
    <t>bank</t>
  </si>
  <si>
    <t>cash</t>
  </si>
  <si>
    <t>otherCurrentAsset</t>
  </si>
  <si>
    <t>nonCurrentAsset</t>
  </si>
  <si>
    <t>inventory</t>
  </si>
  <si>
    <t>paymentClearing</t>
  </si>
  <si>
    <t>liability</t>
  </si>
  <si>
    <t>accountPayable</t>
  </si>
  <si>
    <t>accruals</t>
  </si>
  <si>
    <t>otherCurrentLiability</t>
  </si>
  <si>
    <t>nonCurrentLiability</t>
  </si>
  <si>
    <t>equity</t>
  </si>
  <si>
    <t>class</t>
  </si>
  <si>
    <t>income</t>
  </si>
  <si>
    <t>otherIncome</t>
  </si>
  <si>
    <t>expenses</t>
  </si>
  <si>
    <t>costOfGoodsSold</t>
  </si>
  <si>
    <t>otherExpenses</t>
  </si>
  <si>
    <t>assetClass</t>
  </si>
  <si>
    <t>liabilityClass</t>
  </si>
  <si>
    <t>equityClass</t>
  </si>
  <si>
    <t>incomeClass</t>
  </si>
  <si>
    <t>expensesClass</t>
  </si>
  <si>
    <t>Asset</t>
  </si>
  <si>
    <t>Liability</t>
  </si>
  <si>
    <t>Equity</t>
  </si>
  <si>
    <t>Income</t>
  </si>
  <si>
    <t>Expenses</t>
  </si>
  <si>
    <t>Bank</t>
  </si>
  <si>
    <t>Cash</t>
  </si>
  <si>
    <t>Inventory</t>
  </si>
  <si>
    <t>Accruals</t>
  </si>
  <si>
    <t>Other Current Asset</t>
  </si>
  <si>
    <t>Non-current Asset</t>
  </si>
  <si>
    <t>Payment Clearing</t>
  </si>
  <si>
    <t>Other Current Liability</t>
  </si>
  <si>
    <t>Non-current Liability</t>
  </si>
  <si>
    <t>Other Income</t>
  </si>
  <si>
    <t>Cost of Goods Sold</t>
  </si>
  <si>
    <t>Other Expenses</t>
  </si>
  <si>
    <t>accountReceivable</t>
  </si>
  <si>
    <t>Account Receivable</t>
  </si>
  <si>
    <t>Account Payable</t>
  </si>
  <si>
    <t>accountCode</t>
  </si>
  <si>
    <t>description</t>
  </si>
  <si>
    <t>Primary key</t>
  </si>
  <si>
    <t>Sheetname</t>
  </si>
  <si>
    <t>Table name</t>
  </si>
  <si>
    <t>On Table</t>
  </si>
  <si>
    <t>tableName_Column</t>
  </si>
  <si>
    <t>Foreign key</t>
  </si>
  <si>
    <t>UNIQUE KEY</t>
  </si>
  <si>
    <t>accountName</t>
  </si>
  <si>
    <t>Office Equipment</t>
  </si>
  <si>
    <t>Non -current assets, Office Equipment</t>
  </si>
  <si>
    <t>Furnitures &amp; Fittings</t>
  </si>
  <si>
    <t>Non -current assets, Furnitures &amp; Fittings</t>
  </si>
  <si>
    <t>UBA Current Account</t>
  </si>
  <si>
    <t>Current Account with UBA domicile in Marina</t>
  </si>
  <si>
    <t>Major Customers</t>
  </si>
  <si>
    <t>Preapid Rent</t>
  </si>
  <si>
    <t>Branch Office rent</t>
  </si>
  <si>
    <t>type</t>
  </si>
  <si>
    <t>firstname</t>
  </si>
  <si>
    <t>lastname</t>
  </si>
  <si>
    <t>othernames</t>
  </si>
  <si>
    <t>dob</t>
  </si>
  <si>
    <t>email</t>
  </si>
  <si>
    <t>phoneNo</t>
  </si>
  <si>
    <t>residentialAddress</t>
  </si>
  <si>
    <t>formNo</t>
  </si>
  <si>
    <t>position</t>
  </si>
  <si>
    <t>nextContactPersonName</t>
  </si>
  <si>
    <t>nextContactPersonPhoneNo</t>
  </si>
  <si>
    <t>nextContactPersonEmail</t>
  </si>
  <si>
    <t>companyName</t>
  </si>
  <si>
    <t>companyEmail</t>
  </si>
  <si>
    <t>companyPhoneNo</t>
  </si>
  <si>
    <t>companyAddress</t>
  </si>
  <si>
    <t>businessType</t>
  </si>
  <si>
    <t>PRIMARY KEY(id)</t>
  </si>
  <si>
    <t>region</t>
  </si>
  <si>
    <t>country</t>
  </si>
  <si>
    <t>registeredDate</t>
  </si>
  <si>
    <t>tranDate</t>
  </si>
  <si>
    <t>reference</t>
  </si>
  <si>
    <t>amount</t>
  </si>
  <si>
    <t>postedDate</t>
  </si>
  <si>
    <t>postedBy</t>
  </si>
  <si>
    <t>tranType</t>
  </si>
  <si>
    <t>documentNo</t>
  </si>
  <si>
    <t>entryType</t>
  </si>
  <si>
    <t>isPersonalAcct</t>
  </si>
  <si>
    <t>deleted</t>
  </si>
  <si>
    <t>0/1</t>
  </si>
  <si>
    <t>1/0</t>
  </si>
  <si>
    <t>tranNo</t>
  </si>
  <si>
    <t>debitCredt</t>
  </si>
  <si>
    <t>DR/CR</t>
  </si>
  <si>
    <t>FORIGN KEY (coaStructure_Code) REFERENCES coaStructure(code)</t>
  </si>
  <si>
    <t>debitPersonalAcctId</t>
  </si>
  <si>
    <t>creditPersonalAcctId</t>
  </si>
  <si>
    <t>FORIGN KEY (debitAccountId) REFERENCES chartOfAccount (id)</t>
  </si>
  <si>
    <t>FORIGN KEY (debitPersonalAcctId) REFERENCES personalAccount (id)</t>
  </si>
  <si>
    <t>FORIGN KEY (creditAccountId) REFERENCES chartOfAccount (id)</t>
  </si>
  <si>
    <t>FORIGN KEY (creditPersonalAcctId) REFERENCES personalAccount (id)</t>
  </si>
  <si>
    <t xml:space="preserve">DECIMAL </t>
  </si>
  <si>
    <t>productName</t>
  </si>
  <si>
    <t>productCode</t>
  </si>
  <si>
    <t>Small size Pando Yam</t>
  </si>
  <si>
    <t>Medium size Pando Yam</t>
  </si>
  <si>
    <t>Large size Pando Yam</t>
  </si>
  <si>
    <t>Extra large size Pando Yam</t>
  </si>
  <si>
    <t>quantity</t>
  </si>
  <si>
    <t>unitPrice</t>
  </si>
  <si>
    <t>small</t>
  </si>
  <si>
    <t>medium</t>
  </si>
  <si>
    <t>large</t>
  </si>
  <si>
    <t>Dr Inventory</t>
  </si>
  <si>
    <t>Cr Teds Ltd</t>
  </si>
  <si>
    <t>qty</t>
  </si>
  <si>
    <t>costPrice</t>
  </si>
  <si>
    <t>generalLedgerId</t>
  </si>
  <si>
    <t>GeneralLedger</t>
  </si>
  <si>
    <t>entryTotal</t>
  </si>
  <si>
    <t>For Two Entries</t>
  </si>
  <si>
    <t>Purchased 30 bags of small size, 20 of medium and 50 of large size at 150,000, 140,000 &amp; 450,000 respectively from Teds Ltd (V-0001)</t>
  </si>
  <si>
    <t>Entries</t>
  </si>
  <si>
    <t>2024-04-18</t>
  </si>
  <si>
    <t>Purchase of goods</t>
  </si>
  <si>
    <t>debitAccountCOAId</t>
  </si>
  <si>
    <t>creditAccountCOAId</t>
  </si>
  <si>
    <t>Inventory account</t>
  </si>
  <si>
    <t>FORIGN KEY (debitInventoryAcctId) REFERENCES inventoryAccount (id)</t>
  </si>
  <si>
    <t>FORIGN KEY (creditInventoryAcctId) REFERENCES inventoryAccount (id)</t>
  </si>
  <si>
    <t>debitProductsListId</t>
  </si>
  <si>
    <t>creditProductsListId</t>
  </si>
  <si>
    <t>V-0001</t>
  </si>
  <si>
    <t>Teds Ltd</t>
  </si>
  <si>
    <t>DR</t>
  </si>
  <si>
    <t>CR</t>
  </si>
  <si>
    <t>1/-1</t>
  </si>
  <si>
    <t>tranSlug</t>
  </si>
  <si>
    <t>TWO/MUL/INV/JRN</t>
  </si>
  <si>
    <t>INV</t>
  </si>
  <si>
    <t>A discount of 5% given</t>
  </si>
  <si>
    <t>Cr Discount Received</t>
  </si>
  <si>
    <t>Discount Received</t>
  </si>
  <si>
    <t>Discount received account</t>
  </si>
  <si>
    <t>FORIGN KEY (accountType) REFERENCES coaStructure(accountType)</t>
  </si>
  <si>
    <t>coaStructureCode</t>
  </si>
  <si>
    <t>coaStructureType</t>
  </si>
  <si>
    <t>FORIGN KEY (coaStructureCode) REFERENCES coaStructure(code)</t>
  </si>
  <si>
    <t>entryDimen</t>
  </si>
  <si>
    <t>Sold 10 bags of small size, 8 of medium and 20 of large size at 9,000, 12,000 &amp; 20,000 each to Loly Enterprise (C-0001)</t>
  </si>
  <si>
    <t>A discount of 5% received</t>
  </si>
  <si>
    <t>Sale of products</t>
  </si>
  <si>
    <t>Tola</t>
  </si>
  <si>
    <t>Loly Enterprise</t>
  </si>
  <si>
    <t>Major Vendors</t>
  </si>
  <si>
    <t>Sales</t>
  </si>
  <si>
    <t>Goods sold</t>
  </si>
  <si>
    <t>Dr Customer</t>
  </si>
  <si>
    <t>Cr Sales</t>
  </si>
  <si>
    <t>batchSlug</t>
  </si>
  <si>
    <t>productCategory</t>
  </si>
  <si>
    <t>Inventory Control</t>
  </si>
  <si>
    <t>Ordinal Share Capital</t>
  </si>
  <si>
    <t>Accrued Expenses</t>
  </si>
  <si>
    <t>Deposit for Shares</t>
  </si>
  <si>
    <t>Retained Earnings</t>
  </si>
  <si>
    <t>Cost of Goods Sold Control</t>
  </si>
  <si>
    <t>Insurance Premium</t>
  </si>
  <si>
    <t>Salaries and Wages</t>
  </si>
  <si>
    <t>Repairs and Maintenance</t>
  </si>
  <si>
    <t>Rents</t>
  </si>
  <si>
    <t>Rates</t>
  </si>
  <si>
    <t>Directors Emoluments</t>
  </si>
  <si>
    <t>Donation</t>
  </si>
  <si>
    <t>Bad Debts</t>
  </si>
  <si>
    <t>Bank Charges</t>
  </si>
  <si>
    <t>Pension and Other Retirement Benefits</t>
  </si>
  <si>
    <t>Audit Fees</t>
  </si>
  <si>
    <t>Legal and Other Professional Fees</t>
  </si>
  <si>
    <t>Depreciation Charge- Office Equiment</t>
  </si>
  <si>
    <t>Depreciation Charge- Motor Vehicle</t>
  </si>
  <si>
    <t>Depreciation Charge- Furniture &amp; Fittings</t>
  </si>
  <si>
    <t>Motor Vehicles</t>
  </si>
  <si>
    <t>Office Equipments</t>
  </si>
  <si>
    <t>Petty Cash</t>
  </si>
  <si>
    <t>Petty Cash - Main</t>
  </si>
  <si>
    <t>Office prepaid rent</t>
  </si>
  <si>
    <t>Ordinary Share Capital</t>
  </si>
  <si>
    <t>Accrued Expenses account</t>
  </si>
  <si>
    <t xml:space="preserve">Deposit for Shares </t>
  </si>
  <si>
    <t>Income account</t>
  </si>
  <si>
    <t>Other Income account</t>
  </si>
  <si>
    <t>Goods Sold Control</t>
  </si>
  <si>
    <t>Insurance Premium account</t>
  </si>
  <si>
    <t>Salaries and Wages account</t>
  </si>
  <si>
    <t>Repairs and Maintenance account</t>
  </si>
  <si>
    <t>Rents account</t>
  </si>
  <si>
    <t>Rates account</t>
  </si>
  <si>
    <t>Directors Emoluments account</t>
  </si>
  <si>
    <t>Donation account</t>
  </si>
  <si>
    <t>Bad Debts account</t>
  </si>
  <si>
    <t>Bank Charges account</t>
  </si>
  <si>
    <t>Audit Fees expensesaccount</t>
  </si>
  <si>
    <t>Pension and Other Retirement Benefits expenses account</t>
  </si>
  <si>
    <t>Legal and Other Professional Fees expenses account</t>
  </si>
  <si>
    <t>Depreciation Charge for Office Equiment</t>
  </si>
  <si>
    <t>Depreciation Charge for Motor Vehicle</t>
  </si>
  <si>
    <t>Depreciation Charge for Furniture &amp; Fittings</t>
  </si>
  <si>
    <t>Operating Expenses</t>
  </si>
  <si>
    <t>accountType</t>
  </si>
  <si>
    <t>Non -current assets, Motor Vehicles</t>
  </si>
  <si>
    <t>addToDashboard</t>
  </si>
  <si>
    <t>typeCode</t>
  </si>
  <si>
    <t>Bank Clearing Account</t>
  </si>
  <si>
    <t>Cash Clearing Account</t>
  </si>
  <si>
    <t>typeName</t>
  </si>
  <si>
    <t>operatingExpenses</t>
  </si>
  <si>
    <t>New General English</t>
  </si>
  <si>
    <t>New General Mathematics</t>
  </si>
  <si>
    <t>New General Geography</t>
  </si>
  <si>
    <t>New General Economics</t>
  </si>
  <si>
    <t>New General Accounting</t>
  </si>
  <si>
    <t>20 Leaves Exercise Book</t>
  </si>
  <si>
    <t>40 Leaves Exercise Book</t>
  </si>
  <si>
    <t>60 Leaves Exercise Book</t>
  </si>
  <si>
    <t>80 Leaves Exercise Book</t>
  </si>
  <si>
    <t xml:space="preserve">Long Note </t>
  </si>
  <si>
    <t>Long Note Hard Cover</t>
  </si>
  <si>
    <t>Big Biro</t>
  </si>
  <si>
    <t>Vista Biro</t>
  </si>
  <si>
    <t>Pencil</t>
  </si>
  <si>
    <t>Casio Calculator</t>
  </si>
  <si>
    <t>Casio Calculator Scientific</t>
  </si>
  <si>
    <t>Scientific Calculator</t>
  </si>
  <si>
    <t>Exercise Book</t>
  </si>
  <si>
    <t>Long Note</t>
  </si>
  <si>
    <t>Biro</t>
  </si>
  <si>
    <t>Calculator</t>
  </si>
  <si>
    <t>Text Book</t>
  </si>
  <si>
    <t>TB0001</t>
  </si>
  <si>
    <t>TB0002</t>
  </si>
  <si>
    <t>TB0003</t>
  </si>
  <si>
    <t>TB0004</t>
  </si>
  <si>
    <t>TB0005</t>
  </si>
  <si>
    <t>EB0001</t>
  </si>
  <si>
    <t>EB0002</t>
  </si>
  <si>
    <t>EB0003</t>
  </si>
  <si>
    <t>EB0004</t>
  </si>
  <si>
    <t>LN0001</t>
  </si>
  <si>
    <t>LN0002</t>
  </si>
  <si>
    <t>BR0001</t>
  </si>
  <si>
    <t>BR0002</t>
  </si>
  <si>
    <t>PN0001</t>
  </si>
  <si>
    <t>CA0001</t>
  </si>
  <si>
    <t>CA0002</t>
  </si>
  <si>
    <t>CA0003</t>
  </si>
  <si>
    <t>New General English -Stock</t>
  </si>
  <si>
    <t>New General Mathematics -Stock</t>
  </si>
  <si>
    <t>New General Geography -Stock</t>
  </si>
  <si>
    <t>New General Economics -Stock</t>
  </si>
  <si>
    <t>New General Accounting -Stock</t>
  </si>
  <si>
    <t>20 Leaves Exercise Book -Stock</t>
  </si>
  <si>
    <t>40 Leaves Exercise Book -Stock</t>
  </si>
  <si>
    <t>60 Leaves Exercise Book -Stock</t>
  </si>
  <si>
    <t>80 Leaves Exercise Book -Stock</t>
  </si>
  <si>
    <t>Long Note  -Stock</t>
  </si>
  <si>
    <t>Long Note Hard Cover -Stock</t>
  </si>
  <si>
    <t>Big Biro -Stock</t>
  </si>
  <si>
    <t>Vista Biro -Stock</t>
  </si>
  <si>
    <t>Pencil -Stock</t>
  </si>
  <si>
    <t>Casio Calculator -Stock</t>
  </si>
  <si>
    <t>Casio Calculator Scientific -Stock</t>
  </si>
  <si>
    <t>Scientific Calculator -Stock</t>
  </si>
  <si>
    <t>category</t>
  </si>
  <si>
    <t>info</t>
  </si>
  <si>
    <t>Mr</t>
  </si>
  <si>
    <t>Benson</t>
  </si>
  <si>
    <t>Deji</t>
  </si>
  <si>
    <t>George</t>
  </si>
  <si>
    <t>1985-03-25</t>
  </si>
  <si>
    <t>ben@gmail.com</t>
  </si>
  <si>
    <t>080123456789</t>
  </si>
  <si>
    <t>143 Drive, Abiola Kudirat</t>
  </si>
  <si>
    <t>0001</t>
  </si>
  <si>
    <t>Manager</t>
  </si>
  <si>
    <t>Fred Momo</t>
  </si>
  <si>
    <t>fred@gmail.com</t>
  </si>
  <si>
    <t>tedsLtd@ymail.com</t>
  </si>
  <si>
    <t>013547475</t>
  </si>
  <si>
    <t>Teds Drive, VI</t>
  </si>
  <si>
    <t>Consultancy</t>
  </si>
  <si>
    <t>Nigeria</t>
  </si>
  <si>
    <t>2024-03-31</t>
  </si>
  <si>
    <t>Mrs</t>
  </si>
  <si>
    <t>Adejumo</t>
  </si>
  <si>
    <t>1989-01-12</t>
  </si>
  <si>
    <t>adejumo@gmail.com</t>
  </si>
  <si>
    <t>Drive Road, Ikoyi</t>
  </si>
  <si>
    <t>0002</t>
  </si>
  <si>
    <t>Asst Manager</t>
  </si>
  <si>
    <t>Peter Sanni</t>
  </si>
  <si>
    <t>09043425620</t>
  </si>
  <si>
    <t>09043425627</t>
  </si>
  <si>
    <t>peter@gmail.com</t>
  </si>
  <si>
    <t>loly@ymail.com</t>
  </si>
  <si>
    <t>Merchandise</t>
  </si>
  <si>
    <t>V-0002</t>
  </si>
  <si>
    <t>V-0003</t>
  </si>
  <si>
    <t>Company</t>
  </si>
  <si>
    <t>Individual</t>
  </si>
  <si>
    <t>V-0004</t>
  </si>
  <si>
    <t>James</t>
  </si>
  <si>
    <t>Bola</t>
  </si>
  <si>
    <t>M.</t>
  </si>
  <si>
    <t>1995-01-25</t>
  </si>
  <si>
    <t>james@gmail.com</t>
  </si>
  <si>
    <t>Paul</t>
  </si>
  <si>
    <t>Hamis</t>
  </si>
  <si>
    <t>1985-01-12</t>
  </si>
  <si>
    <t>V-0005</t>
  </si>
  <si>
    <t>V-0006</t>
  </si>
  <si>
    <t>V-0007</t>
  </si>
  <si>
    <t>V-0008</t>
  </si>
  <si>
    <t>King</t>
  </si>
  <si>
    <t>Oluwole</t>
  </si>
  <si>
    <t>Victoria</t>
  </si>
  <si>
    <t>Daniel</t>
  </si>
  <si>
    <t>Dada</t>
  </si>
  <si>
    <t>Kolade</t>
  </si>
  <si>
    <t>Blessing</t>
  </si>
  <si>
    <t>Samuel</t>
  </si>
  <si>
    <t>V-0009</t>
  </si>
  <si>
    <t>V-0010</t>
  </si>
  <si>
    <t>V-0011</t>
  </si>
  <si>
    <t>V-0012</t>
  </si>
  <si>
    <t>V-0013</t>
  </si>
  <si>
    <t>V-0014</t>
  </si>
  <si>
    <t>V-0015</t>
  </si>
  <si>
    <t>V-0016</t>
  </si>
  <si>
    <t>Hannah</t>
  </si>
  <si>
    <t>Samson</t>
  </si>
  <si>
    <t>Paulina</t>
  </si>
  <si>
    <t>Fred</t>
  </si>
  <si>
    <t>Chucks</t>
  </si>
  <si>
    <t>Wisdom</t>
  </si>
  <si>
    <t>Onazi</t>
  </si>
  <si>
    <t>Onasanya</t>
  </si>
  <si>
    <t>Momo</t>
  </si>
  <si>
    <t>Temilade</t>
  </si>
  <si>
    <t>Falade</t>
  </si>
  <si>
    <t>Jimmy</t>
  </si>
  <si>
    <t>Lolade</t>
  </si>
  <si>
    <t>Adebayo</t>
  </si>
  <si>
    <t>state</t>
  </si>
  <si>
    <t>zip</t>
  </si>
  <si>
    <t>CA</t>
  </si>
  <si>
    <t>+234</t>
  </si>
  <si>
    <t>LG</t>
  </si>
  <si>
    <t>AB</t>
  </si>
  <si>
    <t>BN</t>
  </si>
  <si>
    <t>PH</t>
  </si>
  <si>
    <t>first_name</t>
  </si>
  <si>
    <t>last_name</t>
  </si>
  <si>
    <t>company_name</t>
  </si>
  <si>
    <t>address</t>
  </si>
  <si>
    <t>city</t>
  </si>
  <si>
    <t>county</t>
  </si>
  <si>
    <t>phone1</t>
  </si>
  <si>
    <t>phone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</si>
  <si>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</si>
  <si>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</si>
  <si>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</si>
  <si>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</si>
  <si>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</si>
  <si>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</si>
  <si>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</si>
  <si>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</si>
  <si>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</si>
  <si>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</si>
  <si>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</si>
  <si>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</si>
  <si>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</si>
  <si>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</si>
  <si>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</si>
  <si>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</si>
  <si>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</si>
  <si>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</si>
  <si>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</si>
  <si>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</si>
  <si>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</si>
  <si>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</si>
  <si>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</si>
  <si>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</si>
  <si>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</si>
  <si>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</si>
  <si>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</si>
  <si>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</si>
  <si>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</si>
  <si>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</si>
  <si>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</si>
  <si>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</si>
  <si>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</si>
  <si>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</si>
  <si>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</si>
  <si>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</si>
  <si>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</si>
  <si>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</si>
  <si>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</si>
  <si>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</si>
  <si>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</si>
  <si>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</si>
  <si>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</si>
  <si>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</si>
  <si>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</si>
  <si>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</si>
  <si>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</si>
  <si>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</si>
  <si>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</si>
  <si>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</si>
  <si>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</si>
  <si>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</si>
  <si>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</si>
  <si>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</si>
  <si>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</si>
  <si>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</si>
  <si>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</si>
  <si>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</si>
  <si>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</si>
  <si>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</si>
  <si>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</si>
  <si>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</si>
  <si>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</si>
  <si>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</si>
  <si>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</si>
  <si>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</si>
  <si>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Leota</t>
  </si>
  <si>
    <t>Dilliard</t>
  </si>
  <si>
    <t>Commercial Press</t>
  </si>
  <si>
    <t>7 W Jackson Blvd</t>
  </si>
  <si>
    <t>San Jose</t>
  </si>
  <si>
    <t>Santa Clara</t>
  </si>
  <si>
    <t>408-752-3500</t>
  </si>
  <si>
    <t>408-813-1105</t>
  </si>
  <si>
    <t>leota@hotmail.com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</si>
  <si>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</si>
  <si>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</si>
  <si>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</si>
  <si>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</si>
  <si>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</si>
  <si>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</si>
  <si>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</si>
  <si>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</si>
  <si>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</si>
  <si>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</si>
  <si>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</si>
  <si>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</si>
  <si>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</si>
  <si>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</si>
  <si>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</si>
  <si>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</si>
  <si>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</si>
  <si>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</si>
  <si>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</si>
  <si>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</si>
  <si>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</si>
  <si>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</si>
  <si>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</si>
  <si>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</si>
  <si>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</si>
  <si>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</si>
  <si>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</si>
  <si>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</si>
  <si>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</si>
  <si>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</si>
  <si>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</si>
  <si>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</si>
  <si>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</si>
  <si>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</si>
  <si>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</si>
  <si>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</si>
  <si>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</si>
  <si>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</si>
  <si>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</si>
  <si>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</si>
  <si>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</si>
  <si>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</si>
  <si>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</si>
  <si>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</si>
  <si>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</si>
  <si>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</si>
  <si>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</si>
  <si>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</si>
  <si>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</si>
  <si>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</si>
  <si>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</si>
  <si>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</si>
  <si>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</si>
  <si>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</si>
  <si>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</si>
  <si>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</si>
  <si>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</si>
  <si>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</si>
  <si>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</si>
  <si>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</si>
  <si>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</si>
  <si>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</si>
  <si>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</si>
  <si>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</si>
  <si>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</si>
  <si>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</si>
  <si>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</si>
  <si>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</si>
  <si>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</si>
  <si>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</si>
  <si>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</si>
  <si>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</si>
  <si>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</si>
  <si>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</si>
  <si>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</si>
  <si>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</si>
  <si>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</si>
  <si>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</si>
  <si>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</si>
  <si>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</si>
  <si>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</si>
  <si>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</si>
  <si>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</si>
  <si>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</si>
  <si>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</si>
  <si>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</si>
  <si>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</si>
  <si>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</si>
  <si>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</si>
  <si>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</si>
  <si>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</si>
  <si>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</si>
  <si>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</si>
  <si>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</si>
  <si>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</si>
  <si>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</si>
  <si>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</si>
  <si>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</si>
  <si>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</si>
  <si>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</si>
  <si>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</si>
  <si>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</si>
  <si>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</si>
  <si>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</si>
  <si>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</si>
  <si>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</si>
  <si>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</si>
  <si>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</si>
  <si>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</si>
  <si>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</si>
  <si>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</si>
  <si>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</si>
  <si>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</si>
  <si>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</si>
  <si>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</si>
  <si>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</si>
  <si>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</si>
  <si>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</si>
  <si>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</si>
  <si>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</si>
  <si>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</si>
  <si>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</si>
  <si>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</si>
  <si>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</si>
  <si>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</si>
  <si>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</si>
  <si>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</si>
  <si>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</si>
  <si>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</si>
  <si>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</si>
  <si>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</si>
  <si>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</si>
  <si>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</si>
  <si>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</si>
  <si>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</si>
  <si>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</si>
  <si>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</si>
  <si>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</si>
  <si>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</si>
  <si>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</si>
  <si>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</si>
  <si>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</si>
  <si>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</si>
  <si>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</si>
  <si>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</si>
  <si>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</si>
  <si>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</si>
  <si>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</si>
  <si>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</si>
  <si>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</si>
  <si>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</si>
  <si>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</si>
  <si>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</si>
  <si>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</si>
  <si>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</si>
  <si>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</si>
  <si>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</si>
  <si>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</si>
  <si>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</si>
  <si>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</si>
  <si>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</si>
  <si>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</si>
  <si>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</si>
  <si>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</si>
  <si>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</si>
  <si>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</si>
  <si>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</si>
  <si>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</si>
  <si>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</si>
  <si>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</si>
  <si>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</si>
  <si>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</si>
  <si>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</si>
  <si>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</si>
  <si>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</si>
  <si>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</si>
  <si>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</si>
  <si>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</si>
  <si>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</si>
  <si>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</si>
  <si>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</si>
  <si>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</si>
  <si>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</si>
  <si>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</si>
  <si>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</si>
  <si>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</si>
  <si>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</si>
  <si>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</si>
  <si>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</si>
  <si>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</si>
  <si>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</si>
  <si>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</si>
  <si>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</si>
  <si>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</si>
  <si>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</si>
  <si>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</si>
  <si>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</si>
  <si>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</si>
  <si>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</si>
  <si>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</si>
  <si>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</si>
  <si>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</si>
  <si>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</si>
  <si>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</si>
  <si>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</si>
  <si>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</si>
  <si>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</si>
  <si>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</si>
  <si>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</si>
  <si>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</si>
  <si>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</si>
  <si>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</si>
  <si>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</si>
  <si>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</si>
  <si>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</si>
  <si>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</si>
  <si>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</si>
  <si>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</si>
  <si>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</si>
  <si>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</si>
  <si>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</si>
  <si>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</si>
  <si>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</si>
  <si>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</si>
  <si>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</si>
  <si>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</si>
  <si>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</si>
  <si>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</si>
  <si>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</si>
  <si>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</si>
  <si>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</si>
  <si>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</si>
  <si>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</si>
  <si>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</si>
  <si>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</si>
  <si>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</si>
  <si>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</si>
  <si>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</si>
  <si>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</si>
  <si>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</si>
  <si>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</si>
  <si>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</si>
  <si>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</si>
  <si>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</si>
  <si>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</si>
  <si>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</si>
  <si>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</si>
  <si>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</si>
  <si>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</si>
  <si>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</si>
  <si>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</si>
  <si>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</si>
  <si>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</si>
  <si>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</si>
  <si>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</si>
  <si>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</si>
  <si>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</si>
  <si>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</si>
  <si>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</si>
  <si>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</si>
  <si>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</si>
  <si>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</si>
  <si>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</si>
  <si>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</si>
  <si>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</si>
  <si>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</si>
  <si>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</si>
  <si>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</si>
  <si>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</si>
  <si>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</si>
  <si>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</si>
  <si>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</si>
  <si>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</si>
  <si>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</si>
  <si>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</si>
  <si>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</si>
  <si>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</si>
  <si>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</si>
  <si>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</si>
  <si>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</si>
  <si>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</si>
  <si>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</si>
  <si>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</si>
  <si>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</si>
  <si>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</si>
  <si>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</si>
  <si>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</si>
  <si>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</si>
  <si>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</si>
  <si>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</si>
  <si>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</si>
  <si>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</si>
  <si>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</si>
  <si>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</si>
  <si>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</si>
  <si>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</si>
  <si>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</si>
  <si>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</si>
  <si>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</si>
  <si>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</si>
  <si>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</si>
  <si>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</si>
  <si>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</si>
  <si>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</si>
  <si>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</si>
  <si>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</si>
  <si>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</si>
  <si>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</si>
  <si>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</si>
  <si>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</si>
  <si>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</si>
  <si>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</si>
  <si>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</si>
  <si>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</si>
  <si>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</si>
  <si>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</si>
  <si>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</si>
  <si>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</si>
  <si>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</si>
  <si>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</si>
  <si>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</si>
  <si>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</si>
  <si>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</si>
  <si>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</si>
  <si>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</si>
  <si>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</si>
  <si>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</si>
  <si>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</si>
  <si>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</si>
  <si>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</si>
  <si>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</si>
  <si>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</si>
  <si>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</si>
  <si>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</si>
  <si>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</si>
  <si>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</si>
  <si>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</si>
  <si>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</si>
  <si>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</si>
  <si>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</si>
  <si>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</si>
  <si>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</si>
  <si>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</si>
  <si>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</si>
  <si>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</si>
  <si>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</si>
  <si>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</si>
  <si>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</si>
  <si>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</si>
  <si>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</si>
  <si>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</si>
  <si>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</si>
  <si>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</si>
  <si>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</si>
  <si>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</si>
  <si>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</si>
  <si>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</si>
  <si>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</si>
  <si>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</si>
  <si>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</si>
  <si>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</si>
  <si>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</si>
  <si>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</si>
  <si>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</si>
  <si>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</si>
  <si>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</si>
  <si>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</si>
  <si>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</si>
  <si>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</si>
  <si>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</si>
  <si>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</si>
  <si>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</si>
  <si>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</si>
  <si>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</si>
  <si>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</si>
  <si>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</si>
  <si>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</si>
  <si>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</si>
  <si>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</si>
  <si>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</si>
  <si>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</si>
  <si>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</si>
  <si>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</si>
  <si>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Bars</t>
  </si>
  <si>
    <t>Carrot</t>
  </si>
  <si>
    <t>ID07352</t>
  </si>
  <si>
    <t>Crackers</t>
  </si>
  <si>
    <t>Whole Wheat</t>
  </si>
  <si>
    <t>ID07353</t>
  </si>
  <si>
    <t>West</t>
  </si>
  <si>
    <t>Cookies</t>
  </si>
  <si>
    <t>Chocolate Chip</t>
  </si>
  <si>
    <t>ID07354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</si>
  <si>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</si>
  <si>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</si>
  <si>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</si>
  <si>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</si>
  <si>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</si>
  <si>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</si>
  <si>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</si>
  <si>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</si>
  <si>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</si>
  <si>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</si>
  <si>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</si>
  <si>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</si>
  <si>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</si>
  <si>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</si>
  <si>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</si>
  <si>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</si>
  <si>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</si>
  <si>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</si>
  <si>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</si>
  <si>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</si>
  <si>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</si>
  <si>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</si>
  <si>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</si>
  <si>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</si>
  <si>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</si>
  <si>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</si>
  <si>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</si>
  <si>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</si>
  <si>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</si>
  <si>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</si>
  <si>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</si>
  <si>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</si>
  <si>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</si>
  <si>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</si>
  <si>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</si>
  <si>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</si>
  <si>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</si>
  <si>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</si>
  <si>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</si>
  <si>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</si>
  <si>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</si>
  <si>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</si>
  <si>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</si>
  <si>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</si>
  <si>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</si>
  <si>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</si>
  <si>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</si>
  <si>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</si>
  <si>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</si>
  <si>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</si>
  <si>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</si>
  <si>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</si>
  <si>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</si>
  <si>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</si>
  <si>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</si>
  <si>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</si>
  <si>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</si>
  <si>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</si>
  <si>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</si>
  <si>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</si>
  <si>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</si>
  <si>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</si>
  <si>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</si>
  <si>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</si>
  <si>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</si>
  <si>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</si>
  <si>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</si>
  <si>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</si>
  <si>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</si>
  <si>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</si>
  <si>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</si>
  <si>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</si>
  <si>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</si>
  <si>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</si>
  <si>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</si>
  <si>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</si>
  <si>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</si>
  <si>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</si>
  <si>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</si>
  <si>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</si>
  <si>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</si>
  <si>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</si>
  <si>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</si>
  <si>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</si>
  <si>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</si>
  <si>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</si>
  <si>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</si>
  <si>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</si>
  <si>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</si>
  <si>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</si>
  <si>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</si>
  <si>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</si>
  <si>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</si>
  <si>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</si>
  <si>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</si>
  <si>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</si>
  <si>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</si>
  <si>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</si>
  <si>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</si>
  <si>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</si>
  <si>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</si>
  <si>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</si>
  <si>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</si>
  <si>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</si>
  <si>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</si>
  <si>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</si>
  <si>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</si>
  <si>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</si>
  <si>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</si>
  <si>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</si>
  <si>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</si>
  <si>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</si>
  <si>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</si>
  <si>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</si>
  <si>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</si>
  <si>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</si>
  <si>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</si>
  <si>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</si>
  <si>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</si>
  <si>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</si>
  <si>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</si>
  <si>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</si>
  <si>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</si>
  <si>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</si>
  <si>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</si>
  <si>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</si>
  <si>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</si>
  <si>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</si>
  <si>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</si>
  <si>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</si>
  <si>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</si>
  <si>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</si>
  <si>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</si>
  <si>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</si>
  <si>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</si>
  <si>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</si>
  <si>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</si>
  <si>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</si>
  <si>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</si>
  <si>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</si>
  <si>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</si>
  <si>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</si>
  <si>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</si>
  <si>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</si>
  <si>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</si>
  <si>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</si>
  <si>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</si>
  <si>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</si>
  <si>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</si>
  <si>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</si>
  <si>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</si>
  <si>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</si>
  <si>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</si>
  <si>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</si>
  <si>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</si>
  <si>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</si>
  <si>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</si>
  <si>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</si>
  <si>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</si>
  <si>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</si>
  <si>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</si>
  <si>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</si>
  <si>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</si>
  <si>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</si>
  <si>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</si>
  <si>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</si>
  <si>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</si>
  <si>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</si>
  <si>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</si>
  <si>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</si>
  <si>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</si>
  <si>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</si>
  <si>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</si>
  <si>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</si>
  <si>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</si>
  <si>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</si>
  <si>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</si>
  <si>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</si>
  <si>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</si>
  <si>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</si>
  <si>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</si>
  <si>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</si>
  <si>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</si>
  <si>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</si>
  <si>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</si>
  <si>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</si>
  <si>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</si>
  <si>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</si>
  <si>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</si>
  <si>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</si>
  <si>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</si>
  <si>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</si>
  <si>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</si>
  <si>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</si>
  <si>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</si>
  <si>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</si>
  <si>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</si>
  <si>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</si>
  <si>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</si>
  <si>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</si>
  <si>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</si>
  <si>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</si>
  <si>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</si>
  <si>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</si>
  <si>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</si>
  <si>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</si>
  <si>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</si>
  <si>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</si>
  <si>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</si>
  <si>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</si>
  <si>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</si>
  <si>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</si>
  <si>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</si>
  <si>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</si>
  <si>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</si>
  <si>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</si>
  <si>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</si>
  <si>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</si>
  <si>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</si>
  <si>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</si>
  <si>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</si>
  <si>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</si>
  <si>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</si>
  <si>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</si>
  <si>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</si>
  <si>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</si>
  <si>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</si>
  <si>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</si>
  <si>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</si>
  <si>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</si>
  <si>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</si>
  <si>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</si>
  <si>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</si>
  <si>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</si>
  <si>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</si>
  <si>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</si>
  <si>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</si>
  <si>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</si>
  <si>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</si>
  <si>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</si>
  <si>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</si>
  <si>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</si>
  <si>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</si>
  <si>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</si>
  <si>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</si>
  <si>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</si>
  <si>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</si>
  <si>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</si>
  <si>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Account Receivable Control</t>
  </si>
  <si>
    <t>accountReceivableControl</t>
  </si>
  <si>
    <t>Receivables Control</t>
  </si>
  <si>
    <t>Account Receivables</t>
  </si>
  <si>
    <t>accountReceivables</t>
  </si>
  <si>
    <t>inventoryControl</t>
  </si>
  <si>
    <t>Account Payables</t>
  </si>
  <si>
    <t>Payables Control</t>
  </si>
  <si>
    <t>accountPayableControl</t>
  </si>
  <si>
    <t>Retained earnings</t>
  </si>
  <si>
    <t>retainedEarnings</t>
  </si>
  <si>
    <t>Account Payable Control</t>
  </si>
  <si>
    <t/>
  </si>
  <si>
    <t>Miss</t>
  </si>
  <si>
    <t>Dr</t>
  </si>
  <si>
    <t>Srn Manager</t>
  </si>
  <si>
    <t>Deputy Manager</t>
  </si>
  <si>
    <t>dayo@gmail.com</t>
  </si>
  <si>
    <t>paul@gmail.com</t>
  </si>
  <si>
    <t>azeez@gmail.com</t>
  </si>
  <si>
    <t>jumia@gmail.com</t>
  </si>
  <si>
    <t>prince@gmail.com</t>
  </si>
  <si>
    <t>sanni@gmail.com</t>
  </si>
  <si>
    <t>bola@gmail.com</t>
  </si>
  <si>
    <t>george@gmail.com</t>
  </si>
  <si>
    <t>TT Bell Ltd</t>
  </si>
  <si>
    <t xml:space="preserve">Vics Metal </t>
  </si>
  <si>
    <t>JF Frameworks Plc</t>
  </si>
  <si>
    <t>Boxstar</t>
  </si>
  <si>
    <t>Holywire Plc</t>
  </si>
  <si>
    <t>Pracks Ventures</t>
  </si>
  <si>
    <t>Omentos Africa</t>
  </si>
  <si>
    <t>Yaris Ltd</t>
  </si>
  <si>
    <t>Cruise Associate</t>
  </si>
  <si>
    <t>C-0001</t>
  </si>
  <si>
    <t>C-0002</t>
  </si>
  <si>
    <t>C-0003</t>
  </si>
  <si>
    <t>C-0004</t>
  </si>
  <si>
    <t>C-0005</t>
  </si>
  <si>
    <t>C-0006</t>
  </si>
  <si>
    <t>C-0007</t>
  </si>
  <si>
    <t>C-0008</t>
  </si>
  <si>
    <t>C-0009</t>
  </si>
  <si>
    <t>C-0010</t>
  </si>
  <si>
    <t>createdBy</t>
  </si>
  <si>
    <t>updatedBy</t>
  </si>
  <si>
    <t>DEMO</t>
  </si>
  <si>
    <t>USA</t>
  </si>
  <si>
    <t>+001</t>
  </si>
  <si>
    <t>ABC Bank- Current Account</t>
  </si>
  <si>
    <t>Current Account with ABC Bank, Allen Branch, LA</t>
  </si>
  <si>
    <t>Temporary bank Clearing account</t>
  </si>
  <si>
    <t>Temporary cash clearing account</t>
  </si>
  <si>
    <t>Prepaid Rent</t>
  </si>
  <si>
    <t>Inventory control account groups multiple inventory into a single account</t>
  </si>
  <si>
    <t>Receivable Control Account groups multiple customers into a single account</t>
  </si>
  <si>
    <t>Payables Control account groups multiple vendors into a single account</t>
  </si>
  <si>
    <t xml:space="preserve">Retained Earnings is the </t>
  </si>
  <si>
    <t>Office Product</t>
  </si>
  <si>
    <t>Furniture</t>
  </si>
  <si>
    <t>Kitchen</t>
  </si>
  <si>
    <t>Appliances</t>
  </si>
  <si>
    <t>Fingerprint Time Attendance Clock Machine</t>
  </si>
  <si>
    <t>Mprinter</t>
  </si>
  <si>
    <t>Mobile Bluetooth Xprinter Printer</t>
  </si>
  <si>
    <t>Time Attendance Machine</t>
  </si>
  <si>
    <t>Projector &amp; Laptop Stand</t>
  </si>
  <si>
    <t>Projector &amp; Laptop Tripod Stand</t>
  </si>
  <si>
    <t xml:space="preserve">TV Shelf </t>
  </si>
  <si>
    <t xml:space="preserve">TV Black Shelf </t>
  </si>
  <si>
    <t>Center Table</t>
  </si>
  <si>
    <t>Simple Center Table</t>
  </si>
  <si>
    <t>Victory R Swivel Office Chair</t>
  </si>
  <si>
    <t>Office Chair</t>
  </si>
  <si>
    <t>6KG Gas Cylinder</t>
  </si>
  <si>
    <t>Gas Cylinder</t>
  </si>
  <si>
    <t>Dry Iron</t>
  </si>
  <si>
    <t>2.5 Litres Blender</t>
  </si>
  <si>
    <t>Electric Kettle</t>
  </si>
  <si>
    <t>Blender</t>
  </si>
  <si>
    <t>OP0001</t>
  </si>
  <si>
    <t>OP0002</t>
  </si>
  <si>
    <t>OP0003</t>
  </si>
  <si>
    <t>FF0002</t>
  </si>
  <si>
    <t>FF0001</t>
  </si>
  <si>
    <t>FF0003</t>
  </si>
  <si>
    <t>KC0001</t>
  </si>
  <si>
    <t>AP0001</t>
  </si>
  <si>
    <t>AP0002</t>
  </si>
  <si>
    <t>AP0003</t>
  </si>
  <si>
    <t>transactionDate</t>
  </si>
  <si>
    <t>accountCodeSub</t>
  </si>
  <si>
    <t>Payment</t>
  </si>
  <si>
    <t>Receipt</t>
  </si>
  <si>
    <t>Journal</t>
  </si>
  <si>
    <t>voucher</t>
  </si>
  <si>
    <t>transactionNo</t>
  </si>
  <si>
    <t>inactive</t>
  </si>
  <si>
    <t>TRANSACTIONDETAILS TABLE</t>
  </si>
  <si>
    <t>TRANSACTIONS TABLE</t>
  </si>
  <si>
    <t>transactionID</t>
  </si>
  <si>
    <t>entriesCount</t>
  </si>
  <si>
    <t>username</t>
  </si>
  <si>
    <t>recoveryemail</t>
  </si>
  <si>
    <t>phoneno</t>
  </si>
  <si>
    <t>gender</t>
  </si>
  <si>
    <t>pwdchanged</t>
  </si>
  <si>
    <t>pwdchangeddate</t>
  </si>
  <si>
    <t>pwdrecoverydate</t>
  </si>
  <si>
    <t>pwdrecoverysent</t>
  </si>
  <si>
    <t>pwd</t>
  </si>
  <si>
    <t>regdate</t>
  </si>
  <si>
    <t>Unit Cost</t>
  </si>
  <si>
    <t>Unit Price</t>
  </si>
  <si>
    <t>Small</t>
  </si>
  <si>
    <t>Type- Purchase/Sale</t>
  </si>
  <si>
    <t>Purchase</t>
  </si>
  <si>
    <t>Qty Balance</t>
  </si>
  <si>
    <t>Avg Unit Cost</t>
  </si>
  <si>
    <t>Sale</t>
  </si>
  <si>
    <t>Cum Total Cost</t>
  </si>
  <si>
    <t>Total Sale Price</t>
  </si>
  <si>
    <t>Adjustment</t>
  </si>
  <si>
    <t>Product Module</t>
  </si>
  <si>
    <t>Transaction Table</t>
  </si>
  <si>
    <t>postingPlat</t>
  </si>
  <si>
    <t>accountDr</t>
  </si>
  <si>
    <t>accountCr</t>
  </si>
  <si>
    <t>createdAt</t>
  </si>
  <si>
    <t>updatedAt</t>
  </si>
  <si>
    <t>TransactionDetails Table</t>
  </si>
  <si>
    <t>dueDate</t>
  </si>
  <si>
    <t>doubleEntryId</t>
  </si>
  <si>
    <t>2022-11-05</t>
  </si>
  <si>
    <t>2022-11-10</t>
  </si>
  <si>
    <t>CAD0001</t>
  </si>
  <si>
    <t>Carbonated drinks</t>
  </si>
  <si>
    <t>WIN0001</t>
  </si>
  <si>
    <t>Wine</t>
  </si>
  <si>
    <t>BDC0001</t>
  </si>
  <si>
    <t>Body cream</t>
  </si>
  <si>
    <t>TVS0001</t>
  </si>
  <si>
    <t>TV Shelf</t>
  </si>
  <si>
    <t>CNT0001</t>
  </si>
  <si>
    <t>OFC0001</t>
  </si>
  <si>
    <t>OFC0002</t>
  </si>
  <si>
    <t>Executive Office Chair</t>
  </si>
  <si>
    <t>DRI0001</t>
  </si>
  <si>
    <t>BLE0001</t>
  </si>
  <si>
    <t>ELK0001</t>
  </si>
  <si>
    <t>2024-09-17T12:37:00.102Z</t>
  </si>
  <si>
    <t>DEMO@sunday.adegboye</t>
  </si>
  <si>
    <t>PRODUCT-PCH</t>
  </si>
  <si>
    <t>Not necessary</t>
  </si>
  <si>
    <t>postingPlat-  PRODUCT-PCH | PRODUCT-SAL | PRODUCT-ADJ</t>
  </si>
  <si>
    <t>Chart of Account id number</t>
  </si>
  <si>
    <t>Personal account (Customers, Vendors, Product) id number</t>
  </si>
  <si>
    <t>accountCodeSubAcct</t>
  </si>
  <si>
    <t>AccountCodeSubAcct- CUSTOMERS | VENDORS | PRODUCTS</t>
  </si>
  <si>
    <t>Purchase of 150 Units of Center table @150k each</t>
  </si>
  <si>
    <t>PO- 0001</t>
  </si>
  <si>
    <t>2023-02-02</t>
  </si>
  <si>
    <t>2023-03-07</t>
  </si>
  <si>
    <t>2023-03-10</t>
  </si>
  <si>
    <t>2023-05-02</t>
  </si>
  <si>
    <t>2023-05-20</t>
  </si>
  <si>
    <t>2023-07-12</t>
  </si>
  <si>
    <t>2023-08-22</t>
  </si>
  <si>
    <t>2023-12-02</t>
  </si>
  <si>
    <t>2024-01-12</t>
  </si>
  <si>
    <t>2024-03-24</t>
  </si>
  <si>
    <t>2024-06-30</t>
  </si>
  <si>
    <t>2024-09-10</t>
  </si>
  <si>
    <t>Purchase of 50 Units of Center table @170k each</t>
  </si>
  <si>
    <t>PO- 0002</t>
  </si>
  <si>
    <t>Sale of 40 Units of Center table @200k each</t>
  </si>
  <si>
    <t>Sale of 70 Units of Center table @220k each</t>
  </si>
  <si>
    <t>Purchase of 100 Units of Center table @190k each</t>
  </si>
  <si>
    <t>Sale of 50 Units of Center table @240k each</t>
  </si>
  <si>
    <t>Sale of 30 Units of Center table @240k each</t>
  </si>
  <si>
    <t>Sale of 40 Units of Center table @250k each</t>
  </si>
  <si>
    <t>Sale of 20 Units of Center table @250k each</t>
  </si>
  <si>
    <t>Purchase of 70 Units of Center table @200k each</t>
  </si>
  <si>
    <t>Purchase of 100 Units of Center table @195k each</t>
  </si>
  <si>
    <t>Sale of 50 Units of Center table @260k each</t>
  </si>
  <si>
    <t>Sale of 80 Units of Center table @260k each</t>
  </si>
  <si>
    <t>Sale of 70 Units of Center table @260k each</t>
  </si>
  <si>
    <t>Purchase of 10 Units of Center table @200k each</t>
  </si>
  <si>
    <t>PO- 0003</t>
  </si>
  <si>
    <t>PO- 0004</t>
  </si>
  <si>
    <t>PO- 0005</t>
  </si>
  <si>
    <t>PO- 0006</t>
  </si>
  <si>
    <t>2022-12-15</t>
  </si>
  <si>
    <t>SO- 0001</t>
  </si>
  <si>
    <t>SO- 0002</t>
  </si>
  <si>
    <t>SO- 0003</t>
  </si>
  <si>
    <t>SO- 0004</t>
  </si>
  <si>
    <t>SO- 0005</t>
  </si>
  <si>
    <t>SO- 0006</t>
  </si>
  <si>
    <t>SO- 0007</t>
  </si>
  <si>
    <t>SO- 0008</t>
  </si>
  <si>
    <t>SO- 0009</t>
  </si>
  <si>
    <t>Description</t>
  </si>
  <si>
    <t>Purchase of 150 set of Center table @150k each</t>
  </si>
  <si>
    <t>PO- 001</t>
  </si>
  <si>
    <t>NULL</t>
  </si>
  <si>
    <t>PO-0002</t>
  </si>
  <si>
    <t>2024-09-17T13:51:21.781Z</t>
  </si>
  <si>
    <t>SO-0001</t>
  </si>
  <si>
    <t>PRODUCT-SAL</t>
  </si>
  <si>
    <t>2024-09-17T13:58:26.756Z</t>
  </si>
  <si>
    <t>2024-09-17T14:00:38.764Z</t>
  </si>
  <si>
    <t>PO-0003</t>
  </si>
  <si>
    <t>2024-09-17T14:03:09.892Z</t>
  </si>
  <si>
    <t>2024-09-17T14:05:40.082Z</t>
  </si>
  <si>
    <t>SO-0004</t>
  </si>
  <si>
    <t>2024-09-17T14:09:33.966Z</t>
  </si>
  <si>
    <t>SO-0005</t>
  </si>
  <si>
    <t>2024-09-17T14:11:01.530Z</t>
  </si>
  <si>
    <t>SO-0006</t>
  </si>
  <si>
    <t>2024-09-17T14:13:15.950Z</t>
  </si>
  <si>
    <t>PO-0004</t>
  </si>
  <si>
    <t>2024-09-17T14:16:52.949Z</t>
  </si>
  <si>
    <t>PO-0005</t>
  </si>
  <si>
    <t>2024-09-17T14:19:47.165Z</t>
  </si>
  <si>
    <t>SO-0007</t>
  </si>
  <si>
    <t>2024-09-17T14:23:46.928Z</t>
  </si>
  <si>
    <t>so-0008</t>
  </si>
  <si>
    <t>2024-09-17T14:26:50.028Z</t>
  </si>
  <si>
    <t>SO-0009</t>
  </si>
  <si>
    <t>2024-09-17T14:28:41.542Z</t>
  </si>
  <si>
    <t>P0-006</t>
  </si>
  <si>
    <t>2024-09-17T14:30:02.054Z</t>
  </si>
  <si>
    <t>PRODUCTS</t>
  </si>
  <si>
    <t>2024-09-17T12:37:00.210Z</t>
  </si>
  <si>
    <t>COA</t>
  </si>
  <si>
    <t>2024-09-17T13:51:21.849Z</t>
  </si>
  <si>
    <t>VENDORS</t>
  </si>
  <si>
    <t>2024-09-17T13:51:21.850Z</t>
  </si>
  <si>
    <t>2024-09-17T13:58:26.813Z</t>
  </si>
  <si>
    <t>2024-09-17T13:58:26.830Z</t>
  </si>
  <si>
    <t>CUSTOMERS</t>
  </si>
  <si>
    <t>2024-09-17T14:00:38.817Z</t>
  </si>
  <si>
    <t>2024-09-17T14:00:38.832Z</t>
  </si>
  <si>
    <t>2024-09-17T14:03:09.942Z</t>
  </si>
  <si>
    <t>2024-09-17T14:05:40.133Z</t>
  </si>
  <si>
    <t>2024-09-17T14:05:40.145Z</t>
  </si>
  <si>
    <t>2024-09-17T14:09:33.994Z</t>
  </si>
  <si>
    <t>2024-09-17T14:09:34.014Z</t>
  </si>
  <si>
    <t>2024-09-17T14:11:01.572Z</t>
  </si>
  <si>
    <t>2024-09-17T14:11:01.590Z</t>
  </si>
  <si>
    <t>2024-09-17T14:13:16.006Z</t>
  </si>
  <si>
    <t>2024-09-17T14:13:16.040Z</t>
  </si>
  <si>
    <t>2024-09-17T14:16:53.002Z</t>
  </si>
  <si>
    <t>2024-09-17T14:19:47.208Z</t>
  </si>
  <si>
    <t>2024-09-17T14:23:46.979Z</t>
  </si>
  <si>
    <t>2024-09-17T14:23:46.996Z</t>
  </si>
  <si>
    <t>2024-09-17T14:26:50.072Z</t>
  </si>
  <si>
    <t>2024-09-17T14:26:50.089Z</t>
  </si>
  <si>
    <t>2024-09-17T14:28:41.584Z</t>
  </si>
  <si>
    <t>2024-09-17T14:28:41.601Z</t>
  </si>
  <si>
    <t>2024-09-17T14:30:02.109Z</t>
  </si>
  <si>
    <t>Debit</t>
  </si>
  <si>
    <t>Reference</t>
  </si>
  <si>
    <t>Cashbook</t>
  </si>
  <si>
    <t>Status</t>
  </si>
  <si>
    <t>Statement Ending Balance</t>
  </si>
  <si>
    <t>-</t>
  </si>
  <si>
    <t>+</t>
  </si>
  <si>
    <t>Outstanding Checks</t>
  </si>
  <si>
    <t>Deposits in Transit</t>
  </si>
  <si>
    <t>GL Balance</t>
  </si>
  <si>
    <t>Unreconciled Difference</t>
  </si>
  <si>
    <t>Credit</t>
  </si>
  <si>
    <t>Backend- Debit</t>
  </si>
  <si>
    <t>=</t>
  </si>
  <si>
    <t>Ozitech Studio</t>
  </si>
  <si>
    <t>Account Reconciliation</t>
  </si>
  <si>
    <t>As of Dec 31, 2023</t>
  </si>
  <si>
    <t>Bank Statement: December 31, 2023</t>
  </si>
  <si>
    <t>MCB Bank</t>
  </si>
  <si>
    <t>Beginning GL Balance</t>
  </si>
  <si>
    <t>Add Cash Receipt</t>
  </si>
  <si>
    <t>Less:  Cash Disbursement</t>
  </si>
  <si>
    <t>Add (Less) Other</t>
  </si>
  <si>
    <t>Ending GL Balance</t>
  </si>
  <si>
    <t>Ending Bank Balance</t>
  </si>
  <si>
    <t>Add back deposits in transit</t>
  </si>
  <si>
    <t>Total deposits in transit</t>
  </si>
  <si>
    <t>(Less) outstanding checks</t>
  </si>
  <si>
    <t>Clear</t>
  </si>
  <si>
    <t>Unreconciled difference</t>
  </si>
  <si>
    <t>Ending GL balance</t>
  </si>
  <si>
    <t>Mine</t>
  </si>
  <si>
    <t>CASHBOOK</t>
  </si>
  <si>
    <t>Balance</t>
  </si>
  <si>
    <t>Opening balance</t>
  </si>
  <si>
    <t>Customer payment</t>
  </si>
  <si>
    <t>Supplier payment</t>
  </si>
  <si>
    <t>Utility bill</t>
  </si>
  <si>
    <t>Cash deposit at bank</t>
  </si>
  <si>
    <t>Payroll</t>
  </si>
  <si>
    <t>Loan received</t>
  </si>
  <si>
    <t>Insurance premium</t>
  </si>
  <si>
    <t>Rent</t>
  </si>
  <si>
    <t>Dividend income</t>
  </si>
  <si>
    <t>Office supplies</t>
  </si>
  <si>
    <t>Bank Statement</t>
  </si>
  <si>
    <t>Bank fee</t>
  </si>
  <si>
    <t>Dividend payment</t>
  </si>
  <si>
    <t>Balance as per Bank Statement</t>
  </si>
  <si>
    <t>Less: Outstanding payments</t>
  </si>
  <si>
    <t>Add: Outstanding receipts</t>
  </si>
  <si>
    <t>Reconciled Bank balance</t>
  </si>
  <si>
    <t>Diff</t>
  </si>
  <si>
    <t>Cashbook balance</t>
  </si>
  <si>
    <t>CASHBOOK- After Posting</t>
  </si>
  <si>
    <t>Bank fees</t>
  </si>
  <si>
    <t>Jan</t>
  </si>
  <si>
    <t>Feb</t>
  </si>
  <si>
    <t>Mar</t>
  </si>
  <si>
    <t>Outflow</t>
  </si>
  <si>
    <t>Inflow</t>
  </si>
  <si>
    <t>Previously reconciled</t>
  </si>
  <si>
    <t>Reconciled Now</t>
  </si>
  <si>
    <t>Reconciled Total</t>
  </si>
  <si>
    <t>Net reconciled</t>
  </si>
  <si>
    <t>+ Deposits in Transit</t>
  </si>
  <si>
    <t xml:space="preserve"> + - Adjustment/Error</t>
  </si>
  <si>
    <t xml:space="preserve"> - Outstanding Cheques</t>
  </si>
  <si>
    <t>Bank Statement- Adjustment</t>
  </si>
  <si>
    <t>1- In Bank Statement</t>
  </si>
  <si>
    <t>0- Not in Bank Statement</t>
  </si>
  <si>
    <t>Customer e-transfer</t>
  </si>
  <si>
    <t>Before Reconciliation:</t>
  </si>
  <si>
    <t xml:space="preserve">1. All entries in the statement not in the </t>
  </si>
  <si>
    <t>Cashbook should be posted in the Cashbook</t>
  </si>
  <si>
    <t>2024-01-01</t>
  </si>
  <si>
    <t>2024-01-03</t>
  </si>
  <si>
    <t>2024-01-05</t>
  </si>
  <si>
    <t>2024-01-10</t>
  </si>
  <si>
    <t>2024-01-20</t>
  </si>
  <si>
    <t>2024-01-30</t>
  </si>
  <si>
    <t>2024-02-05</t>
  </si>
  <si>
    <t>2024-02-10</t>
  </si>
  <si>
    <t>2024-02-15</t>
  </si>
  <si>
    <t>2024-02-28</t>
  </si>
  <si>
    <t>2024-03-05</t>
  </si>
  <si>
    <t>2024-03-10</t>
  </si>
  <si>
    <t>2024-03-15</t>
  </si>
  <si>
    <t>2024-03-25</t>
  </si>
  <si>
    <t>2024-03-30</t>
  </si>
  <si>
    <t>000001</t>
  </si>
  <si>
    <t>000005</t>
  </si>
  <si>
    <t>000002</t>
  </si>
  <si>
    <t>000003</t>
  </si>
  <si>
    <t>000004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</si>
  <si>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</si>
  <si>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</si>
  <si>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</si>
  <si>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</si>
  <si>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</si>
  <si>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</si>
  <si>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</si>
  <si>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</si>
  <si>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</si>
  <si>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</si>
  <si>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</si>
  <si>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</si>
  <si>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debit</t>
  </si>
  <si>
    <t>credit</t>
  </si>
  <si>
    <t>Add Cash Receipts</t>
  </si>
  <si>
    <t>Less: Cash Disbursement</t>
  </si>
  <si>
    <t>Less outstanding checks</t>
  </si>
  <si>
    <t>Add/ Less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</si>
</sst>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[$-409]d\-mmm;@"/>
    <numFmt numFmtId="165" formatCode="[$]d\ mmm\ yyyy;@" x16r2:formatCode16="[$-en-NG,1]d\ mmm\ yyyy;@"/>
    <numFmt numFmtId="166" formatCode="_(* #,##0.00_);_(* \(#,##0.00\);_(* &quot;-&quot;??_);_(@_)"/>
    <numFmt numFmtId="167" formatCode="_(* #,##0_);_(* \(#,##0\);_(* &quot;-&quot;??_);_(@_)"/>
    <numFmt numFmtId="168" formatCode="_(* #,##0.0_);_(* \(#,##0.0\);_(* &quot;-&quot;??_);_(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C0C0C"/>
      <name val="Inherit"/>
    </font>
    <font>
      <sz val="11"/>
      <color theme="1"/>
      <name val="Arial"/>
      <family val="2"/>
    </font>
    <font>
      <sz val="11"/>
      <color theme="1"/>
      <name val="__Inter_Fallback_725fdb"/>
    </font>
    <font>
      <sz val="7"/>
      <color rgb="FF444444"/>
      <name val="Arial"/>
      <family val="2"/>
    </font>
    <font>
      <sz val="11"/>
      <color rgb="FF00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  <xf numFmtId="0" fontId="23" fillId="0" borderId="0" applyNumberFormat="0" applyFill="0" applyBorder="0" applyAlignment="0" applyProtection="0">
      <alignment horizontal="left" indent="1"/>
    </xf>
    <xf numFmtId="0" fontId="24" fillId="0" borderId="0" applyNumberFormat="0" applyFill="0" applyBorder="0" applyAlignment="0" applyProtection="0"/>
    <xf numFmtId="166" fontId="26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3" fontId="0" fillId="0" borderId="0" xfId="1" applyFont="1"/>
    <xf numFmtId="43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6" fillId="0" borderId="0" xfId="2"/>
    <xf numFmtId="49" fontId="6" fillId="0" borderId="0" xfId="2" applyNumberFormat="1"/>
    <xf numFmtId="0" fontId="18" fillId="0" borderId="0" xfId="0" applyFont="1"/>
    <xf numFmtId="0" fontId="0" fillId="0" borderId="0" xfId="0" quotePrefix="1"/>
    <xf numFmtId="0" fontId="0" fillId="0" borderId="0" xfId="0"/>
    <xf numFmtId="0" fontId="22" fillId="0" borderId="0" xfId="44"/>
    <xf numFmtId="14" fontId="22" fillId="0" borderId="0" xfId="44" applyNumberFormat="1"/>
    <xf numFmtId="164" fontId="22" fillId="0" borderId="0" xfId="44" applyNumberFormat="1"/>
    <xf numFmtId="0" fontId="22" fillId="33" borderId="0" xfId="44" applyFill="1"/>
    <xf numFmtId="0" fontId="22" fillId="34" borderId="0" xfId="44" applyFill="1"/>
    <xf numFmtId="0" fontId="25" fillId="0" borderId="0" xfId="0" applyFont="1" applyAlignment="1">
      <alignment horizontal="left" vertical="center" indent="1"/>
    </xf>
    <xf numFmtId="165" fontId="0" fillId="0" borderId="0" xfId="0" applyNumberFormat="1"/>
    <xf numFmtId="167" fontId="1" fillId="0" borderId="0" xfId="47" applyNumberFormat="1" applyFont="1" applyFill="1" applyBorder="1" applyAlignment="1"/>
    <xf numFmtId="0" fontId="27" fillId="0" borderId="0" xfId="0" applyFont="1" applyAlignment="1">
      <alignment vertic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/>
    <xf numFmtId="43" fontId="5" fillId="0" borderId="11" xfId="1" applyFont="1" applyBorder="1"/>
    <xf numFmtId="0" fontId="0" fillId="0" borderId="0" xfId="0" quotePrefix="1" applyAlignment="1">
      <alignment horizontal="right"/>
    </xf>
    <xf numFmtId="167" fontId="0" fillId="0" borderId="10" xfId="1" applyNumberFormat="1" applyFont="1" applyBorder="1"/>
    <xf numFmtId="0" fontId="0" fillId="0" borderId="0" xfId="0" applyAlignment="1">
      <alignment horizontal="center"/>
    </xf>
    <xf numFmtId="167" fontId="0" fillId="0" borderId="0" xfId="0" applyNumberFormat="1"/>
    <xf numFmtId="167" fontId="0" fillId="0" borderId="11" xfId="0" applyNumberFormat="1" applyBorder="1"/>
    <xf numFmtId="0" fontId="0" fillId="35" borderId="0" xfId="0" applyFill="1"/>
    <xf numFmtId="0" fontId="0" fillId="35" borderId="11" xfId="0" applyFill="1" applyBorder="1"/>
    <xf numFmtId="17" fontId="0" fillId="0" borderId="0" xfId="0" applyNumberFormat="1"/>
    <xf numFmtId="16" fontId="0" fillId="0" borderId="0" xfId="0" applyNumberFormat="1"/>
    <xf numFmtId="0" fontId="5" fillId="0" borderId="12" xfId="0" applyFont="1" applyBorder="1"/>
    <xf numFmtId="0" fontId="0" fillId="0" borderId="13" xfId="0" applyBorder="1"/>
    <xf numFmtId="0" fontId="0" fillId="0" borderId="14" xfId="0" applyBorder="1"/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16" fontId="0" fillId="0" borderId="15" xfId="0" applyNumberFormat="1" applyBorder="1"/>
    <xf numFmtId="0" fontId="0" fillId="0" borderId="0" xfId="0" applyBorder="1"/>
    <xf numFmtId="167" fontId="0" fillId="0" borderId="0" xfId="0" applyNumberFormat="1" applyBorder="1"/>
    <xf numFmtId="167" fontId="5" fillId="0" borderId="16" xfId="0" applyNumberFormat="1" applyFont="1" applyBorder="1"/>
    <xf numFmtId="16" fontId="0" fillId="0" borderId="17" xfId="0" applyNumberFormat="1" applyBorder="1"/>
    <xf numFmtId="17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167" fontId="5" fillId="36" borderId="16" xfId="0" applyNumberFormat="1" applyFont="1" applyFill="1" applyBorder="1"/>
    <xf numFmtId="167" fontId="0" fillId="0" borderId="10" xfId="0" applyNumberFormat="1" applyBorder="1"/>
    <xf numFmtId="0" fontId="0" fillId="0" borderId="0" xfId="0" applyFill="1" applyBorder="1"/>
    <xf numFmtId="167" fontId="0" fillId="0" borderId="0" xfId="0" applyNumberFormat="1" applyFill="1" applyBorder="1"/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167" fontId="0" fillId="0" borderId="11" xfId="1" applyNumberFormat="1" applyFont="1" applyBorder="1"/>
    <xf numFmtId="168" fontId="0" fillId="0" borderId="10" xfId="0" applyNumberFormat="1" applyBorder="1"/>
    <xf numFmtId="168" fontId="0" fillId="0" borderId="0" xfId="0" applyNumberFormat="1"/>
    <xf numFmtId="167" fontId="18" fillId="0" borderId="0" xfId="0" applyNumberFormat="1" applyFont="1" applyBorder="1"/>
    <xf numFmtId="0" fontId="18" fillId="0" borderId="0" xfId="0" applyFont="1" applyBorder="1"/>
    <xf numFmtId="49" fontId="0" fillId="0" borderId="0" xfId="0" applyNumberFormat="1" applyBorder="1"/>
    <xf numFmtId="0" fontId="0" fillId="0" borderId="0" xfId="0" quotePrefix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11" xfId="0" applyBorder="1"/>
  </cellXfs>
  <cellStyles count="48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7"/>
    <cellStyle name="Ctx_Hyperlink" xfId="45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Hyperlink 2" xfId="46"/>
    <cellStyle name="Input" xfId="10" builtinId="20" customBuiltin="1"/>
    <cellStyle name="Linked Cell" xfId="13" builtinId="24" customBuiltin="1"/>
    <cellStyle name="Neutral 2" xfId="37"/>
    <cellStyle name="Normal" xfId="0" builtinId="0"/>
    <cellStyle name="Normal 2" xfId="44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gregory@gmail.com" TargetMode="External"/><Relationship Id="rId18" Type="http://schemas.openxmlformats.org/officeDocument/2006/relationships/hyperlink" Target="mailto:loly@ymail.com" TargetMode="External"/><Relationship Id="rId26" Type="http://schemas.openxmlformats.org/officeDocument/2006/relationships/hyperlink" Target="mailto:bola@gmail.com" TargetMode="External"/><Relationship Id="rId39" Type="http://schemas.openxmlformats.org/officeDocument/2006/relationships/hyperlink" Target="mailto:tedsLtd@ymail.com" TargetMode="External"/><Relationship Id="rId21" Type="http://schemas.openxmlformats.org/officeDocument/2006/relationships/hyperlink" Target="mailto:tedsLtd@ymail.com" TargetMode="External"/><Relationship Id="rId34" Type="http://schemas.openxmlformats.org/officeDocument/2006/relationships/hyperlink" Target="mailto:adejumo@gmail.com" TargetMode="External"/><Relationship Id="rId42" Type="http://schemas.openxmlformats.org/officeDocument/2006/relationships/hyperlink" Target="mailto:loly@ymail.com" TargetMode="External"/><Relationship Id="rId47" Type="http://schemas.openxmlformats.org/officeDocument/2006/relationships/hyperlink" Target="mailto:jumia@gmail.com" TargetMode="External"/><Relationship Id="rId50" Type="http://schemas.openxmlformats.org/officeDocument/2006/relationships/hyperlink" Target="mailto:prince@gmail.com" TargetMode="External"/><Relationship Id="rId55" Type="http://schemas.openxmlformats.org/officeDocument/2006/relationships/hyperlink" Target="mailto:hannah@gmail.com" TargetMode="External"/><Relationship Id="rId7" Type="http://schemas.openxmlformats.org/officeDocument/2006/relationships/hyperlink" Target="mailto:abiola@gmail.com" TargetMode="External"/><Relationship Id="rId2" Type="http://schemas.openxmlformats.org/officeDocument/2006/relationships/hyperlink" Target="mailto:fred@gmail.com" TargetMode="External"/><Relationship Id="rId16" Type="http://schemas.openxmlformats.org/officeDocument/2006/relationships/hyperlink" Target="mailto:grace@gmail.com" TargetMode="External"/><Relationship Id="rId20" Type="http://schemas.openxmlformats.org/officeDocument/2006/relationships/hyperlink" Target="mailto:prince@gmail.com" TargetMode="External"/><Relationship Id="rId29" Type="http://schemas.openxmlformats.org/officeDocument/2006/relationships/hyperlink" Target="mailto:george@gmail.com" TargetMode="External"/><Relationship Id="rId41" Type="http://schemas.openxmlformats.org/officeDocument/2006/relationships/hyperlink" Target="mailto:paul@gmail.com" TargetMode="External"/><Relationship Id="rId54" Type="http://schemas.openxmlformats.org/officeDocument/2006/relationships/hyperlink" Target="mailto:loly@ymail.com" TargetMode="External"/><Relationship Id="rId1" Type="http://schemas.openxmlformats.org/officeDocument/2006/relationships/hyperlink" Target="mailto:tayo@gmail.com" TargetMode="External"/><Relationship Id="rId6" Type="http://schemas.openxmlformats.org/officeDocument/2006/relationships/hyperlink" Target="mailto:loly@ymail.com" TargetMode="External"/><Relationship Id="rId11" Type="http://schemas.openxmlformats.org/officeDocument/2006/relationships/hyperlink" Target="mailto:paul@gmail.com" TargetMode="External"/><Relationship Id="rId24" Type="http://schemas.openxmlformats.org/officeDocument/2006/relationships/hyperlink" Target="mailto:loly@ymail.com" TargetMode="External"/><Relationship Id="rId32" Type="http://schemas.openxmlformats.org/officeDocument/2006/relationships/hyperlink" Target="mailto:fred@gmail.com" TargetMode="External"/><Relationship Id="rId37" Type="http://schemas.openxmlformats.org/officeDocument/2006/relationships/hyperlink" Target="mailto:james@gmail.com" TargetMode="External"/><Relationship Id="rId40" Type="http://schemas.openxmlformats.org/officeDocument/2006/relationships/hyperlink" Target="mailto:hamisu@gmail.com" TargetMode="External"/><Relationship Id="rId45" Type="http://schemas.openxmlformats.org/officeDocument/2006/relationships/hyperlink" Target="mailto:tedsLtd@ymail.com" TargetMode="External"/><Relationship Id="rId53" Type="http://schemas.openxmlformats.org/officeDocument/2006/relationships/hyperlink" Target="mailto:sanni@gmail.com" TargetMode="External"/><Relationship Id="rId58" Type="http://schemas.openxmlformats.org/officeDocument/2006/relationships/hyperlink" Target="mailto:fred@gmail.com" TargetMode="External"/><Relationship Id="rId5" Type="http://schemas.openxmlformats.org/officeDocument/2006/relationships/hyperlink" Target="mailto:peter@gmail.com" TargetMode="External"/><Relationship Id="rId15" Type="http://schemas.openxmlformats.org/officeDocument/2006/relationships/hyperlink" Target="mailto:tedsLtd@ymail.com" TargetMode="External"/><Relationship Id="rId23" Type="http://schemas.openxmlformats.org/officeDocument/2006/relationships/hyperlink" Target="mailto:sanni@gmail.com" TargetMode="External"/><Relationship Id="rId28" Type="http://schemas.openxmlformats.org/officeDocument/2006/relationships/hyperlink" Target="mailto:fred@gmail.com" TargetMode="External"/><Relationship Id="rId36" Type="http://schemas.openxmlformats.org/officeDocument/2006/relationships/hyperlink" Target="mailto:loly@ymail.com" TargetMode="External"/><Relationship Id="rId49" Type="http://schemas.openxmlformats.org/officeDocument/2006/relationships/hyperlink" Target="mailto:debby@gmail.com" TargetMode="External"/><Relationship Id="rId57" Type="http://schemas.openxmlformats.org/officeDocument/2006/relationships/hyperlink" Target="mailto:tedsLtd@ymail.com" TargetMode="External"/><Relationship Id="rId61" Type="http://schemas.openxmlformats.org/officeDocument/2006/relationships/printerSettings" Target="../printerSettings/printerSettings5.bin"/><Relationship Id="rId10" Type="http://schemas.openxmlformats.org/officeDocument/2006/relationships/hyperlink" Target="mailto:ahmed@gmail.com" TargetMode="External"/><Relationship Id="rId19" Type="http://schemas.openxmlformats.org/officeDocument/2006/relationships/hyperlink" Target="mailto:linda@gmail.com" TargetMode="External"/><Relationship Id="rId31" Type="http://schemas.openxmlformats.org/officeDocument/2006/relationships/hyperlink" Target="mailto:ben@gmail.com" TargetMode="External"/><Relationship Id="rId44" Type="http://schemas.openxmlformats.org/officeDocument/2006/relationships/hyperlink" Target="mailto:azeez@gmail.com" TargetMode="External"/><Relationship Id="rId52" Type="http://schemas.openxmlformats.org/officeDocument/2006/relationships/hyperlink" Target="mailto:samuel@gmail.com" TargetMode="External"/><Relationship Id="rId60" Type="http://schemas.openxmlformats.org/officeDocument/2006/relationships/hyperlink" Target="mailto:loly@ymail.com" TargetMode="External"/><Relationship Id="rId4" Type="http://schemas.openxmlformats.org/officeDocument/2006/relationships/hyperlink" Target="mailto:funmi@gmail.com" TargetMode="External"/><Relationship Id="rId9" Type="http://schemas.openxmlformats.org/officeDocument/2006/relationships/hyperlink" Target="mailto:tedsLtd@ymail.com" TargetMode="External"/><Relationship Id="rId14" Type="http://schemas.openxmlformats.org/officeDocument/2006/relationships/hyperlink" Target="mailto:azeez@gmail.com" TargetMode="External"/><Relationship Id="rId22" Type="http://schemas.openxmlformats.org/officeDocument/2006/relationships/hyperlink" Target="mailto:blessing@gmail.com" TargetMode="External"/><Relationship Id="rId27" Type="http://schemas.openxmlformats.org/officeDocument/2006/relationships/hyperlink" Target="mailto:tedsLtd@ymail.com" TargetMode="External"/><Relationship Id="rId30" Type="http://schemas.openxmlformats.org/officeDocument/2006/relationships/hyperlink" Target="mailto:loly@ymail.com" TargetMode="External"/><Relationship Id="rId35" Type="http://schemas.openxmlformats.org/officeDocument/2006/relationships/hyperlink" Target="mailto:peter@gmail.com" TargetMode="External"/><Relationship Id="rId43" Type="http://schemas.openxmlformats.org/officeDocument/2006/relationships/hyperlink" Target="mailto:ibraheem@gmail.com" TargetMode="External"/><Relationship Id="rId48" Type="http://schemas.openxmlformats.org/officeDocument/2006/relationships/hyperlink" Target="mailto:loly@ymail.com" TargetMode="External"/><Relationship Id="rId56" Type="http://schemas.openxmlformats.org/officeDocument/2006/relationships/hyperlink" Target="mailto:bola@gmail.com" TargetMode="External"/><Relationship Id="rId8" Type="http://schemas.openxmlformats.org/officeDocument/2006/relationships/hyperlink" Target="mailto:dayo@gmail.com" TargetMode="External"/><Relationship Id="rId51" Type="http://schemas.openxmlformats.org/officeDocument/2006/relationships/hyperlink" Target="mailto:tedsLtd@ymail.com" TargetMode="External"/><Relationship Id="rId3" Type="http://schemas.openxmlformats.org/officeDocument/2006/relationships/hyperlink" Target="mailto:tedsLtd@ymail.com" TargetMode="External"/><Relationship Id="rId12" Type="http://schemas.openxmlformats.org/officeDocument/2006/relationships/hyperlink" Target="mailto:loly@ymail.com" TargetMode="External"/><Relationship Id="rId17" Type="http://schemas.openxmlformats.org/officeDocument/2006/relationships/hyperlink" Target="mailto:jumia@gmail.com" TargetMode="External"/><Relationship Id="rId25" Type="http://schemas.openxmlformats.org/officeDocument/2006/relationships/hyperlink" Target="mailto:mammud@gmail.com" TargetMode="External"/><Relationship Id="rId33" Type="http://schemas.openxmlformats.org/officeDocument/2006/relationships/hyperlink" Target="mailto:tedsLtd@ymail.com" TargetMode="External"/><Relationship Id="rId38" Type="http://schemas.openxmlformats.org/officeDocument/2006/relationships/hyperlink" Target="mailto:dayo@gmail.com" TargetMode="External"/><Relationship Id="rId46" Type="http://schemas.openxmlformats.org/officeDocument/2006/relationships/hyperlink" Target="mailto:daniel@gmail.com" TargetMode="External"/><Relationship Id="rId59" Type="http://schemas.openxmlformats.org/officeDocument/2006/relationships/hyperlink" Target="mailto:george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ben@gmail.com" TargetMode="External"/><Relationship Id="rId18" Type="http://schemas.openxmlformats.org/officeDocument/2006/relationships/hyperlink" Target="mailto:loly@ymail.com" TargetMode="External"/><Relationship Id="rId26" Type="http://schemas.openxmlformats.org/officeDocument/2006/relationships/hyperlink" Target="mailto:fred@gmail.com" TargetMode="External"/><Relationship Id="rId39" Type="http://schemas.openxmlformats.org/officeDocument/2006/relationships/hyperlink" Target="mailto:tedsLtd@ymail.com" TargetMode="External"/><Relationship Id="rId3" Type="http://schemas.openxmlformats.org/officeDocument/2006/relationships/hyperlink" Target="mailto:tedsLtd@ymail.com" TargetMode="External"/><Relationship Id="rId21" Type="http://schemas.openxmlformats.org/officeDocument/2006/relationships/hyperlink" Target="mailto:tedsLtd@ymail.com" TargetMode="External"/><Relationship Id="rId34" Type="http://schemas.openxmlformats.org/officeDocument/2006/relationships/hyperlink" Target="mailto:adejumo@gmail.com" TargetMode="External"/><Relationship Id="rId42" Type="http://schemas.openxmlformats.org/officeDocument/2006/relationships/hyperlink" Target="mailto:loly@ymail.com" TargetMode="External"/><Relationship Id="rId47" Type="http://schemas.openxmlformats.org/officeDocument/2006/relationships/hyperlink" Target="mailto:peter@gmail.com" TargetMode="External"/><Relationship Id="rId7" Type="http://schemas.openxmlformats.org/officeDocument/2006/relationships/hyperlink" Target="mailto:james@gmail.com" TargetMode="External"/><Relationship Id="rId12" Type="http://schemas.openxmlformats.org/officeDocument/2006/relationships/hyperlink" Target="mailto:loly@ymail.com" TargetMode="External"/><Relationship Id="rId17" Type="http://schemas.openxmlformats.org/officeDocument/2006/relationships/hyperlink" Target="mailto:peter@gmail.com" TargetMode="External"/><Relationship Id="rId25" Type="http://schemas.openxmlformats.org/officeDocument/2006/relationships/hyperlink" Target="mailto:ben@gmail.com" TargetMode="External"/><Relationship Id="rId33" Type="http://schemas.openxmlformats.org/officeDocument/2006/relationships/hyperlink" Target="mailto:tedsLtd@ymail.com" TargetMode="External"/><Relationship Id="rId38" Type="http://schemas.openxmlformats.org/officeDocument/2006/relationships/hyperlink" Target="mailto:fred@gmail.com" TargetMode="External"/><Relationship Id="rId46" Type="http://schemas.openxmlformats.org/officeDocument/2006/relationships/hyperlink" Target="mailto:adejumo@gmail.com" TargetMode="External"/><Relationship Id="rId2" Type="http://schemas.openxmlformats.org/officeDocument/2006/relationships/hyperlink" Target="mailto:fred@gmail.com" TargetMode="External"/><Relationship Id="rId16" Type="http://schemas.openxmlformats.org/officeDocument/2006/relationships/hyperlink" Target="mailto:adejumo@gmail.com" TargetMode="External"/><Relationship Id="rId20" Type="http://schemas.openxmlformats.org/officeDocument/2006/relationships/hyperlink" Target="mailto:fred@gmail.com" TargetMode="External"/><Relationship Id="rId29" Type="http://schemas.openxmlformats.org/officeDocument/2006/relationships/hyperlink" Target="mailto:peter@gmail.com" TargetMode="External"/><Relationship Id="rId41" Type="http://schemas.openxmlformats.org/officeDocument/2006/relationships/hyperlink" Target="mailto:peter@gmail.com" TargetMode="External"/><Relationship Id="rId1" Type="http://schemas.openxmlformats.org/officeDocument/2006/relationships/hyperlink" Target="mailto:ben@gmail.com" TargetMode="External"/><Relationship Id="rId6" Type="http://schemas.openxmlformats.org/officeDocument/2006/relationships/hyperlink" Target="mailto:loly@ymail.com" TargetMode="External"/><Relationship Id="rId11" Type="http://schemas.openxmlformats.org/officeDocument/2006/relationships/hyperlink" Target="mailto:peter@gmail.com" TargetMode="External"/><Relationship Id="rId24" Type="http://schemas.openxmlformats.org/officeDocument/2006/relationships/hyperlink" Target="mailto:loly@ymail.com" TargetMode="External"/><Relationship Id="rId32" Type="http://schemas.openxmlformats.org/officeDocument/2006/relationships/hyperlink" Target="mailto:fred@gmail.com" TargetMode="External"/><Relationship Id="rId37" Type="http://schemas.openxmlformats.org/officeDocument/2006/relationships/hyperlink" Target="mailto:ben@gmail.com" TargetMode="External"/><Relationship Id="rId40" Type="http://schemas.openxmlformats.org/officeDocument/2006/relationships/hyperlink" Target="mailto:adejumo@gmail.com" TargetMode="External"/><Relationship Id="rId45" Type="http://schemas.openxmlformats.org/officeDocument/2006/relationships/hyperlink" Target="mailto:tedsLtd@ymail.com" TargetMode="External"/><Relationship Id="rId5" Type="http://schemas.openxmlformats.org/officeDocument/2006/relationships/hyperlink" Target="mailto:peter@gmail.com" TargetMode="External"/><Relationship Id="rId15" Type="http://schemas.openxmlformats.org/officeDocument/2006/relationships/hyperlink" Target="mailto:tedsLtd@ymail.com" TargetMode="External"/><Relationship Id="rId23" Type="http://schemas.openxmlformats.org/officeDocument/2006/relationships/hyperlink" Target="mailto:peter@gmail.com" TargetMode="External"/><Relationship Id="rId28" Type="http://schemas.openxmlformats.org/officeDocument/2006/relationships/hyperlink" Target="mailto:adejumo@gmail.com" TargetMode="External"/><Relationship Id="rId36" Type="http://schemas.openxmlformats.org/officeDocument/2006/relationships/hyperlink" Target="mailto:loly@ymail.com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mailto:adejumo@gmail.com" TargetMode="External"/><Relationship Id="rId19" Type="http://schemas.openxmlformats.org/officeDocument/2006/relationships/hyperlink" Target="mailto:james@gmail.com" TargetMode="External"/><Relationship Id="rId31" Type="http://schemas.openxmlformats.org/officeDocument/2006/relationships/hyperlink" Target="mailto:james@gmail.com" TargetMode="External"/><Relationship Id="rId44" Type="http://schemas.openxmlformats.org/officeDocument/2006/relationships/hyperlink" Target="mailto:fred@gmail.com" TargetMode="External"/><Relationship Id="rId4" Type="http://schemas.openxmlformats.org/officeDocument/2006/relationships/hyperlink" Target="mailto:adejumo@gmail.com" TargetMode="External"/><Relationship Id="rId9" Type="http://schemas.openxmlformats.org/officeDocument/2006/relationships/hyperlink" Target="mailto:tedsLtd@ymail.com" TargetMode="External"/><Relationship Id="rId14" Type="http://schemas.openxmlformats.org/officeDocument/2006/relationships/hyperlink" Target="mailto:fred@gmail.com" TargetMode="External"/><Relationship Id="rId22" Type="http://schemas.openxmlformats.org/officeDocument/2006/relationships/hyperlink" Target="mailto:adejumo@gmail.com" TargetMode="External"/><Relationship Id="rId27" Type="http://schemas.openxmlformats.org/officeDocument/2006/relationships/hyperlink" Target="mailto:tedsLtd@ymail.com" TargetMode="External"/><Relationship Id="rId30" Type="http://schemas.openxmlformats.org/officeDocument/2006/relationships/hyperlink" Target="mailto:loly@ymail.com" TargetMode="External"/><Relationship Id="rId35" Type="http://schemas.openxmlformats.org/officeDocument/2006/relationships/hyperlink" Target="mailto:peter@gmail.com" TargetMode="External"/><Relationship Id="rId43" Type="http://schemas.openxmlformats.org/officeDocument/2006/relationships/hyperlink" Target="mailto:james@gmail.com" TargetMode="External"/><Relationship Id="rId48" Type="http://schemas.openxmlformats.org/officeDocument/2006/relationships/hyperlink" Target="mailto:loly@ymail.com" TargetMode="External"/><Relationship Id="rId8" Type="http://schemas.openxmlformats.org/officeDocument/2006/relationships/hyperlink" Target="mailto:fr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E1" sqref="E1"/>
    </sheetView>
  </sheetViews>
  <sheetFormatPr defaultRowHeight="14.5"/>
  <cols>
    <col min="1" max="1" width="4.453125" customWidth="1"/>
    <col min="2" max="2" width="14.81640625" customWidth="1"/>
    <col min="3" max="4" width="11.6328125" bestFit="1" customWidth="1"/>
    <col min="5" max="5" width="15.90625" bestFit="1" customWidth="1"/>
    <col min="6" max="6" width="11" style="13" customWidth="1"/>
    <col min="7" max="7" width="13.26953125" style="13" customWidth="1"/>
    <col min="8" max="8" width="11.08984375" customWidth="1"/>
    <col min="9" max="9" width="11" customWidth="1"/>
    <col min="10" max="10" width="9.453125" customWidth="1"/>
    <col min="11" max="11" width="11.6328125" style="13" bestFit="1" customWidth="1"/>
    <col min="12" max="12" width="13.6328125" style="13" customWidth="1"/>
    <col min="13" max="13" width="13.81640625" customWidth="1"/>
  </cols>
  <sheetData>
    <row r="1" spans="1:16" s="13" customFormat="1"/>
    <row r="2" spans="1:16" s="13" customFormat="1"/>
    <row r="3" spans="1:16" s="13" customFormat="1"/>
    <row r="4" spans="1:16" s="13" customFormat="1">
      <c r="A4" s="6" t="s">
        <v>1197</v>
      </c>
    </row>
    <row r="5" spans="1:16">
      <c r="A5" s="13" t="s">
        <v>0</v>
      </c>
      <c r="B5" s="13" t="s">
        <v>1188</v>
      </c>
      <c r="C5" s="13" t="s">
        <v>52</v>
      </c>
      <c r="D5" s="13" t="s">
        <v>98</v>
      </c>
      <c r="E5" s="13" t="s">
        <v>1194</v>
      </c>
      <c r="F5" t="s">
        <v>93</v>
      </c>
      <c r="G5" s="13" t="s">
        <v>1199</v>
      </c>
      <c r="H5" t="s">
        <v>1195</v>
      </c>
      <c r="I5" t="s">
        <v>101</v>
      </c>
      <c r="J5" t="s">
        <v>1142</v>
      </c>
      <c r="K5" t="s">
        <v>1143</v>
      </c>
    </row>
    <row r="6" spans="1:16">
      <c r="N6">
        <v>1</v>
      </c>
    </row>
    <row r="7" spans="1:16">
      <c r="N7">
        <v>0</v>
      </c>
    </row>
    <row r="14" spans="1:16">
      <c r="A14" s="6" t="s">
        <v>1196</v>
      </c>
    </row>
    <row r="15" spans="1:16">
      <c r="A15" s="13" t="s">
        <v>0</v>
      </c>
      <c r="B15" s="13" t="s">
        <v>1198</v>
      </c>
      <c r="C15" s="13" t="s">
        <v>99</v>
      </c>
      <c r="D15" s="13" t="s">
        <v>161</v>
      </c>
      <c r="E15" s="13" t="s">
        <v>51</v>
      </c>
      <c r="F15" s="13" t="s">
        <v>1189</v>
      </c>
      <c r="G15" s="13" t="s">
        <v>94</v>
      </c>
      <c r="H15" s="13" t="s">
        <v>121</v>
      </c>
      <c r="I15" s="13" t="s">
        <v>122</v>
      </c>
      <c r="J15" s="13" t="s">
        <v>1193</v>
      </c>
      <c r="M15" s="13"/>
      <c r="N15" s="13"/>
      <c r="O15" s="13"/>
      <c r="P15" s="13"/>
    </row>
    <row r="16" spans="1:16">
      <c r="A16" s="13"/>
      <c r="B16" s="13"/>
      <c r="C16" s="13" t="s">
        <v>106</v>
      </c>
      <c r="D16" t="s">
        <v>149</v>
      </c>
      <c r="E16" s="13"/>
      <c r="H16" s="13"/>
      <c r="I16" s="13"/>
      <c r="J16" s="13" t="s">
        <v>1190</v>
      </c>
      <c r="M16" s="13"/>
      <c r="N16" s="13"/>
      <c r="O16" s="13"/>
      <c r="P16" s="13"/>
    </row>
    <row r="17" spans="1:16">
      <c r="A17" s="13"/>
      <c r="B17" s="13"/>
      <c r="C17" s="13"/>
      <c r="E17" s="13"/>
      <c r="H17" s="13"/>
      <c r="I17" s="13"/>
      <c r="J17" s="13" t="s">
        <v>1191</v>
      </c>
      <c r="M17" s="13"/>
      <c r="N17" s="13"/>
      <c r="O17" s="13"/>
      <c r="P17" s="13"/>
    </row>
    <row r="18" spans="1:16">
      <c r="A18" s="13"/>
      <c r="B18" s="13"/>
      <c r="C18" s="13"/>
      <c r="E18" s="13"/>
      <c r="H18" s="13"/>
      <c r="I18" s="13"/>
      <c r="J18" s="13" t="s">
        <v>1192</v>
      </c>
      <c r="M18" s="13"/>
      <c r="N18" s="13"/>
      <c r="O18" s="13"/>
      <c r="P18" s="13"/>
    </row>
    <row r="19" spans="1:16">
      <c r="A19" s="13"/>
      <c r="B19" s="13"/>
      <c r="C19" s="13"/>
      <c r="D19" s="13"/>
      <c r="E19" s="13"/>
      <c r="H19" s="13"/>
      <c r="I19" s="13"/>
      <c r="J19" s="13"/>
      <c r="M19" s="13"/>
      <c r="N19" s="13"/>
      <c r="O19" s="13"/>
      <c r="P19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80" zoomScaleNormal="80" workbookViewId="0">
      <selection activeCell="D28" sqref="D28"/>
    </sheetView>
  </sheetViews>
  <sheetFormatPr defaultColWidth="12.08984375" defaultRowHeight="14.5"/>
  <cols>
    <col min="1" max="1" width="9.81640625" style="13" bestFit="1" customWidth="1"/>
    <col min="2" max="2" width="9.6328125" style="13" bestFit="1" customWidth="1"/>
    <col min="3" max="3" width="26.6328125" style="13" bestFit="1" customWidth="1"/>
    <col min="4" max="4" width="20.54296875" style="13" bestFit="1" customWidth="1"/>
    <col min="5" max="5" width="13.1796875" style="13" bestFit="1" customWidth="1"/>
    <col min="6" max="6" width="18" style="13" bestFit="1" customWidth="1"/>
    <col min="7" max="7" width="4.90625" style="13" bestFit="1" customWidth="1"/>
    <col min="8" max="8" width="12.08984375" style="13" customWidth="1"/>
    <col min="9" max="10" width="12.6328125" style="13" bestFit="1" customWidth="1"/>
    <col min="11" max="11" width="27.54296875" style="13" bestFit="1" customWidth="1"/>
    <col min="12" max="16384" width="12.08984375" style="13"/>
  </cols>
  <sheetData>
    <row r="1" spans="1:11">
      <c r="A1" s="13" t="s">
        <v>374</v>
      </c>
      <c r="B1" s="13" t="s">
        <v>375</v>
      </c>
      <c r="C1" s="13" t="s">
        <v>376</v>
      </c>
      <c r="D1" s="13" t="s">
        <v>377</v>
      </c>
      <c r="E1" s="13" t="s">
        <v>378</v>
      </c>
      <c r="F1" s="13" t="s">
        <v>379</v>
      </c>
      <c r="G1" s="13" t="s">
        <v>366</v>
      </c>
      <c r="H1" s="13" t="s">
        <v>367</v>
      </c>
      <c r="I1" s="13" t="s">
        <v>380</v>
      </c>
      <c r="J1" s="13" t="s">
        <v>381</v>
      </c>
      <c r="K1" s="13" t="s">
        <v>75</v>
      </c>
    </row>
    <row r="2" spans="1:11">
      <c r="A2" s="13" t="s">
        <v>324</v>
      </c>
      <c r="B2" s="13" t="s">
        <v>382</v>
      </c>
      <c r="C2" s="13" t="s">
        <v>383</v>
      </c>
      <c r="D2" s="13" t="s">
        <v>384</v>
      </c>
      <c r="E2" s="13" t="s">
        <v>385</v>
      </c>
      <c r="F2" s="13" t="s">
        <v>386</v>
      </c>
      <c r="G2" s="13" t="s">
        <v>387</v>
      </c>
      <c r="H2" s="13">
        <v>70116</v>
      </c>
      <c r="I2" s="13" t="s">
        <v>388</v>
      </c>
      <c r="J2" s="13" t="s">
        <v>389</v>
      </c>
      <c r="K2" s="13" t="s">
        <v>390</v>
      </c>
    </row>
    <row r="3" spans="1:11">
      <c r="A3" s="13" t="s">
        <v>391</v>
      </c>
      <c r="B3" s="13" t="s">
        <v>392</v>
      </c>
      <c r="C3" s="13" t="s">
        <v>393</v>
      </c>
      <c r="D3" s="13" t="s">
        <v>394</v>
      </c>
      <c r="E3" s="13" t="s">
        <v>395</v>
      </c>
      <c r="F3" s="13" t="s">
        <v>396</v>
      </c>
      <c r="G3" s="13" t="s">
        <v>397</v>
      </c>
      <c r="H3" s="13">
        <v>48116</v>
      </c>
      <c r="I3" s="13" t="s">
        <v>398</v>
      </c>
      <c r="J3" s="13" t="s">
        <v>399</v>
      </c>
      <c r="K3" s="13" t="s">
        <v>400</v>
      </c>
    </row>
    <row r="4" spans="1:11">
      <c r="A4" s="13" t="s">
        <v>401</v>
      </c>
      <c r="B4" s="13" t="s">
        <v>402</v>
      </c>
      <c r="C4" s="13" t="s">
        <v>403</v>
      </c>
      <c r="D4" s="13" t="s">
        <v>404</v>
      </c>
      <c r="E4" s="13" t="s">
        <v>405</v>
      </c>
      <c r="F4" s="13" t="s">
        <v>406</v>
      </c>
      <c r="G4" s="13" t="s">
        <v>407</v>
      </c>
      <c r="H4" s="13">
        <v>8014</v>
      </c>
      <c r="I4" s="13" t="s">
        <v>408</v>
      </c>
      <c r="J4" s="13" t="s">
        <v>409</v>
      </c>
      <c r="K4" s="13" t="s">
        <v>410</v>
      </c>
    </row>
    <row r="5" spans="1:11">
      <c r="A5" s="13" t="s">
        <v>411</v>
      </c>
      <c r="B5" s="13" t="s">
        <v>412</v>
      </c>
      <c r="C5" s="13" t="s">
        <v>413</v>
      </c>
      <c r="D5" s="13" t="s">
        <v>414</v>
      </c>
      <c r="E5" s="13" t="s">
        <v>415</v>
      </c>
      <c r="F5" s="13" t="s">
        <v>415</v>
      </c>
      <c r="G5" s="13" t="s">
        <v>416</v>
      </c>
      <c r="H5" s="13">
        <v>99501</v>
      </c>
      <c r="I5" s="13" t="s">
        <v>417</v>
      </c>
      <c r="J5" s="13" t="s">
        <v>418</v>
      </c>
      <c r="K5" s="13" t="s">
        <v>419</v>
      </c>
    </row>
    <row r="6" spans="1:11">
      <c r="A6" s="13" t="s">
        <v>420</v>
      </c>
      <c r="B6" s="13" t="s">
        <v>421</v>
      </c>
      <c r="C6" s="13" t="s">
        <v>422</v>
      </c>
      <c r="D6" s="13" t="s">
        <v>423</v>
      </c>
      <c r="E6" s="13" t="s">
        <v>424</v>
      </c>
      <c r="F6" s="13" t="s">
        <v>425</v>
      </c>
      <c r="G6" s="13" t="s">
        <v>426</v>
      </c>
      <c r="H6" s="13">
        <v>45011</v>
      </c>
      <c r="I6" s="13" t="s">
        <v>427</v>
      </c>
      <c r="J6" s="13" t="s">
        <v>428</v>
      </c>
      <c r="K6" s="13" t="s">
        <v>429</v>
      </c>
    </row>
    <row r="7" spans="1:11">
      <c r="A7" s="13" t="s">
        <v>430</v>
      </c>
      <c r="B7" s="13" t="s">
        <v>431</v>
      </c>
      <c r="C7" s="13" t="s">
        <v>432</v>
      </c>
      <c r="D7" s="13" t="s">
        <v>433</v>
      </c>
      <c r="E7" s="13" t="s">
        <v>434</v>
      </c>
      <c r="F7" s="13" t="s">
        <v>434</v>
      </c>
      <c r="G7" s="13" t="s">
        <v>426</v>
      </c>
      <c r="H7" s="13">
        <v>44805</v>
      </c>
      <c r="I7" s="13" t="s">
        <v>435</v>
      </c>
      <c r="J7" s="13" t="s">
        <v>436</v>
      </c>
      <c r="K7" s="13" t="s">
        <v>437</v>
      </c>
    </row>
    <row r="8" spans="1:11">
      <c r="A8" s="13" t="s">
        <v>438</v>
      </c>
      <c r="B8" s="13" t="s">
        <v>439</v>
      </c>
      <c r="C8" s="13" t="s">
        <v>440</v>
      </c>
      <c r="D8" s="13" t="s">
        <v>441</v>
      </c>
      <c r="E8" s="13" t="s">
        <v>442</v>
      </c>
      <c r="F8" s="13" t="s">
        <v>443</v>
      </c>
      <c r="G8" s="13" t="s">
        <v>444</v>
      </c>
      <c r="H8" s="13">
        <v>60632</v>
      </c>
      <c r="I8" s="13" t="s">
        <v>445</v>
      </c>
      <c r="J8" s="13" t="s">
        <v>446</v>
      </c>
      <c r="K8" s="13" t="s">
        <v>447</v>
      </c>
    </row>
    <row r="9" spans="1:11">
      <c r="A9" s="13" t="s">
        <v>448</v>
      </c>
      <c r="B9" s="13" t="s">
        <v>449</v>
      </c>
      <c r="C9" s="13" t="s">
        <v>450</v>
      </c>
      <c r="D9" s="13" t="s">
        <v>451</v>
      </c>
      <c r="E9" s="13" t="s">
        <v>452</v>
      </c>
      <c r="F9" s="13" t="s">
        <v>453</v>
      </c>
      <c r="G9" s="13" t="s">
        <v>368</v>
      </c>
      <c r="H9" s="13">
        <v>95111</v>
      </c>
      <c r="I9" s="13" t="s">
        <v>454</v>
      </c>
      <c r="J9" s="13" t="s">
        <v>455</v>
      </c>
      <c r="K9" s="13" t="s">
        <v>456</v>
      </c>
    </row>
    <row r="10" spans="1:11">
      <c r="A10" s="13" t="s">
        <v>457</v>
      </c>
      <c r="B10" s="13" t="s">
        <v>458</v>
      </c>
      <c r="C10" s="13" t="s">
        <v>459</v>
      </c>
      <c r="D10" s="13" t="s">
        <v>460</v>
      </c>
      <c r="E10" s="13" t="s">
        <v>461</v>
      </c>
      <c r="F10" s="13" t="s">
        <v>462</v>
      </c>
      <c r="G10" s="13" t="s">
        <v>463</v>
      </c>
      <c r="H10" s="13">
        <v>57105</v>
      </c>
      <c r="I10" s="13" t="s">
        <v>464</v>
      </c>
      <c r="J10" s="13" t="s">
        <v>465</v>
      </c>
      <c r="K10" s="13" t="s">
        <v>466</v>
      </c>
    </row>
    <row r="11" spans="1:11">
      <c r="A11" s="13" t="s">
        <v>467</v>
      </c>
      <c r="B11" s="13" t="s">
        <v>468</v>
      </c>
      <c r="C11" s="13" t="s">
        <v>469</v>
      </c>
      <c r="D11" s="13" t="s">
        <v>470</v>
      </c>
      <c r="E11" s="13" t="s">
        <v>471</v>
      </c>
      <c r="F11" s="13" t="s">
        <v>472</v>
      </c>
      <c r="G11" s="13" t="s">
        <v>473</v>
      </c>
      <c r="H11" s="13">
        <v>21224</v>
      </c>
      <c r="I11" s="13" t="s">
        <v>474</v>
      </c>
      <c r="J11" s="13" t="s">
        <v>475</v>
      </c>
      <c r="K11" s="13" t="s">
        <v>476</v>
      </c>
    </row>
    <row r="12" spans="1:11">
      <c r="A12" s="13" t="s">
        <v>477</v>
      </c>
      <c r="B12" s="13" t="s">
        <v>478</v>
      </c>
      <c r="C12" s="13" t="s">
        <v>479</v>
      </c>
      <c r="D12" s="13" t="s">
        <v>480</v>
      </c>
      <c r="E12" s="13" t="s">
        <v>481</v>
      </c>
      <c r="F12" s="13" t="s">
        <v>482</v>
      </c>
      <c r="G12" s="13" t="s">
        <v>483</v>
      </c>
      <c r="H12" s="13">
        <v>19443</v>
      </c>
      <c r="I12" s="13" t="s">
        <v>484</v>
      </c>
      <c r="J12" s="13" t="s">
        <v>485</v>
      </c>
      <c r="K12" s="13" t="s">
        <v>486</v>
      </c>
    </row>
    <row r="13" spans="1:11">
      <c r="A13" s="13" t="s">
        <v>487</v>
      </c>
      <c r="B13" s="13" t="s">
        <v>488</v>
      </c>
      <c r="C13" s="13" t="s">
        <v>489</v>
      </c>
      <c r="D13" s="13" t="s">
        <v>490</v>
      </c>
      <c r="E13" s="13" t="s">
        <v>491</v>
      </c>
      <c r="F13" s="13" t="s">
        <v>492</v>
      </c>
      <c r="G13" s="13" t="s">
        <v>493</v>
      </c>
      <c r="H13" s="13">
        <v>11953</v>
      </c>
      <c r="I13" s="13" t="s">
        <v>494</v>
      </c>
      <c r="J13" s="13" t="s">
        <v>495</v>
      </c>
      <c r="K13" s="13" t="s">
        <v>496</v>
      </c>
    </row>
    <row r="14" spans="1:11">
      <c r="A14" s="13" t="s">
        <v>497</v>
      </c>
      <c r="B14" s="13" t="s">
        <v>498</v>
      </c>
      <c r="C14" s="13" t="s">
        <v>499</v>
      </c>
      <c r="D14" s="13" t="s">
        <v>500</v>
      </c>
      <c r="E14" s="13" t="s">
        <v>501</v>
      </c>
      <c r="F14" s="13" t="s">
        <v>501</v>
      </c>
      <c r="G14" s="13" t="s">
        <v>368</v>
      </c>
      <c r="H14" s="13">
        <v>90034</v>
      </c>
      <c r="I14" s="13" t="s">
        <v>502</v>
      </c>
      <c r="J14" s="13" t="s">
        <v>503</v>
      </c>
      <c r="K14" s="13" t="s">
        <v>504</v>
      </c>
    </row>
    <row r="15" spans="1:11">
      <c r="A15" s="13" t="s">
        <v>505</v>
      </c>
      <c r="B15" s="13" t="s">
        <v>506</v>
      </c>
      <c r="C15" s="13" t="s">
        <v>507</v>
      </c>
      <c r="D15" s="13" t="s">
        <v>508</v>
      </c>
      <c r="E15" s="13" t="s">
        <v>509</v>
      </c>
      <c r="F15" s="13" t="s">
        <v>510</v>
      </c>
      <c r="G15" s="13" t="s">
        <v>426</v>
      </c>
      <c r="H15" s="13">
        <v>44023</v>
      </c>
      <c r="I15" s="13" t="s">
        <v>511</v>
      </c>
      <c r="J15" s="13" t="s">
        <v>512</v>
      </c>
      <c r="K15" s="13" t="s">
        <v>513</v>
      </c>
    </row>
    <row r="16" spans="1:11">
      <c r="A16" s="13" t="s">
        <v>514</v>
      </c>
      <c r="B16" s="13" t="s">
        <v>515</v>
      </c>
      <c r="C16" s="13" t="s">
        <v>516</v>
      </c>
      <c r="D16" s="13" t="s">
        <v>517</v>
      </c>
      <c r="E16" s="13" t="s">
        <v>518</v>
      </c>
      <c r="F16" s="13" t="s">
        <v>519</v>
      </c>
      <c r="G16" s="13" t="s">
        <v>520</v>
      </c>
      <c r="H16" s="13">
        <v>78045</v>
      </c>
      <c r="I16" s="13" t="s">
        <v>521</v>
      </c>
      <c r="J16" s="13" t="s">
        <v>522</v>
      </c>
      <c r="K16" s="13" t="s">
        <v>523</v>
      </c>
    </row>
    <row r="17" spans="1:11">
      <c r="A17" s="13" t="s">
        <v>524</v>
      </c>
      <c r="B17" s="13" t="s">
        <v>525</v>
      </c>
      <c r="C17" s="13" t="s">
        <v>526</v>
      </c>
      <c r="D17" s="13" t="s">
        <v>527</v>
      </c>
      <c r="E17" s="13" t="s">
        <v>528</v>
      </c>
      <c r="F17" s="13" t="s">
        <v>529</v>
      </c>
      <c r="G17" s="13" t="s">
        <v>530</v>
      </c>
      <c r="H17" s="13">
        <v>85013</v>
      </c>
      <c r="I17" s="13" t="s">
        <v>531</v>
      </c>
      <c r="J17" s="13" t="s">
        <v>532</v>
      </c>
      <c r="K17" s="13" t="s">
        <v>533</v>
      </c>
    </row>
    <row r="18" spans="1:11">
      <c r="A18" s="13" t="s">
        <v>534</v>
      </c>
      <c r="B18" s="13" t="s">
        <v>535</v>
      </c>
      <c r="C18" s="13" t="s">
        <v>536</v>
      </c>
      <c r="D18" s="13" t="s">
        <v>537</v>
      </c>
      <c r="E18" s="13" t="s">
        <v>538</v>
      </c>
      <c r="F18" s="13" t="s">
        <v>539</v>
      </c>
      <c r="G18" s="13" t="s">
        <v>540</v>
      </c>
      <c r="H18" s="13">
        <v>37110</v>
      </c>
      <c r="I18" s="13" t="s">
        <v>541</v>
      </c>
      <c r="J18" s="13" t="s">
        <v>542</v>
      </c>
      <c r="K18" s="13" t="s">
        <v>543</v>
      </c>
    </row>
    <row r="19" spans="1:11">
      <c r="A19" s="13" t="s">
        <v>544</v>
      </c>
      <c r="B19" s="13" t="s">
        <v>545</v>
      </c>
      <c r="C19" s="13" t="s">
        <v>546</v>
      </c>
      <c r="D19" s="13" t="s">
        <v>547</v>
      </c>
      <c r="E19" s="13" t="s">
        <v>548</v>
      </c>
      <c r="F19" s="13" t="s">
        <v>548</v>
      </c>
      <c r="G19" s="13" t="s">
        <v>549</v>
      </c>
      <c r="H19" s="13">
        <v>53207</v>
      </c>
      <c r="I19" s="13" t="s">
        <v>550</v>
      </c>
      <c r="J19" s="13" t="s">
        <v>551</v>
      </c>
      <c r="K19" s="13" t="s">
        <v>552</v>
      </c>
    </row>
    <row r="20" spans="1:11">
      <c r="A20" s="13" t="s">
        <v>553</v>
      </c>
      <c r="B20" s="13" t="s">
        <v>554</v>
      </c>
      <c r="C20" s="13" t="s">
        <v>555</v>
      </c>
      <c r="D20" s="13" t="s">
        <v>556</v>
      </c>
      <c r="E20" s="13" t="s">
        <v>557</v>
      </c>
      <c r="F20" s="13" t="s">
        <v>558</v>
      </c>
      <c r="G20" s="13" t="s">
        <v>397</v>
      </c>
      <c r="H20" s="13">
        <v>48180</v>
      </c>
      <c r="I20" s="13" t="s">
        <v>559</v>
      </c>
      <c r="J20" s="13" t="s">
        <v>560</v>
      </c>
      <c r="K20" s="13" t="s">
        <v>561</v>
      </c>
    </row>
    <row r="21" spans="1:11">
      <c r="A21" s="13" t="s">
        <v>562</v>
      </c>
      <c r="B21" s="13" t="s">
        <v>563</v>
      </c>
      <c r="C21" s="13" t="s">
        <v>564</v>
      </c>
      <c r="D21" s="13" t="s">
        <v>565</v>
      </c>
      <c r="E21" s="13" t="s">
        <v>566</v>
      </c>
      <c r="F21" s="13" t="s">
        <v>567</v>
      </c>
      <c r="G21" s="13" t="s">
        <v>444</v>
      </c>
      <c r="H21" s="13">
        <v>61109</v>
      </c>
      <c r="I21" s="13" t="s">
        <v>568</v>
      </c>
      <c r="J21" s="13" t="s">
        <v>569</v>
      </c>
      <c r="K21" s="13" t="s">
        <v>570</v>
      </c>
    </row>
    <row r="22" spans="1:11">
      <c r="A22" s="13" t="s">
        <v>571</v>
      </c>
      <c r="B22" s="13" t="s">
        <v>572</v>
      </c>
      <c r="C22" s="13" t="s">
        <v>573</v>
      </c>
      <c r="D22" s="13" t="s">
        <v>574</v>
      </c>
      <c r="E22" s="13" t="s">
        <v>575</v>
      </c>
      <c r="F22" s="13" t="s">
        <v>576</v>
      </c>
      <c r="G22" s="13" t="s">
        <v>483</v>
      </c>
      <c r="H22" s="13">
        <v>19014</v>
      </c>
      <c r="I22" s="13" t="s">
        <v>577</v>
      </c>
      <c r="J22" s="13" t="s">
        <v>578</v>
      </c>
      <c r="K22" s="13" t="s">
        <v>579</v>
      </c>
    </row>
    <row r="23" spans="1:11">
      <c r="A23" s="13" t="s">
        <v>580</v>
      </c>
      <c r="B23" s="13" t="s">
        <v>581</v>
      </c>
      <c r="C23" s="13" t="s">
        <v>582</v>
      </c>
      <c r="D23" s="13" t="s">
        <v>583</v>
      </c>
      <c r="E23" s="13" t="s">
        <v>452</v>
      </c>
      <c r="F23" s="13" t="s">
        <v>453</v>
      </c>
      <c r="G23" s="13" t="s">
        <v>368</v>
      </c>
      <c r="H23" s="13">
        <v>95111</v>
      </c>
      <c r="I23" s="13" t="s">
        <v>584</v>
      </c>
      <c r="J23" s="13" t="s">
        <v>585</v>
      </c>
      <c r="K23" s="13" t="s">
        <v>586</v>
      </c>
    </row>
    <row r="24" spans="1:11">
      <c r="A24" s="13" t="s">
        <v>587</v>
      </c>
      <c r="B24" s="13" t="s">
        <v>588</v>
      </c>
      <c r="C24" s="13" t="s">
        <v>589</v>
      </c>
      <c r="D24" s="13" t="s">
        <v>590</v>
      </c>
      <c r="E24" s="13" t="s">
        <v>591</v>
      </c>
      <c r="F24" s="13" t="s">
        <v>592</v>
      </c>
      <c r="G24" s="13" t="s">
        <v>520</v>
      </c>
      <c r="H24" s="13">
        <v>75062</v>
      </c>
      <c r="I24" s="13" t="s">
        <v>593</v>
      </c>
      <c r="J24" s="13" t="s">
        <v>594</v>
      </c>
      <c r="K24" s="13" t="s">
        <v>595</v>
      </c>
    </row>
    <row r="25" spans="1:11">
      <c r="A25" s="13" t="s">
        <v>596</v>
      </c>
      <c r="B25" s="13" t="s">
        <v>597</v>
      </c>
      <c r="C25" s="13" t="s">
        <v>598</v>
      </c>
      <c r="D25" s="13" t="s">
        <v>599</v>
      </c>
      <c r="E25" s="13" t="s">
        <v>600</v>
      </c>
      <c r="F25" s="13" t="s">
        <v>600</v>
      </c>
      <c r="G25" s="13" t="s">
        <v>493</v>
      </c>
      <c r="H25" s="13">
        <v>12204</v>
      </c>
      <c r="I25" s="13" t="s">
        <v>601</v>
      </c>
      <c r="J25" s="13" t="s">
        <v>602</v>
      </c>
      <c r="K25" s="13" t="s">
        <v>603</v>
      </c>
    </row>
    <row r="26" spans="1:11">
      <c r="A26" s="13" t="s">
        <v>604</v>
      </c>
      <c r="B26" s="13" t="s">
        <v>605</v>
      </c>
      <c r="C26" s="13" t="s">
        <v>606</v>
      </c>
      <c r="D26" s="13" t="s">
        <v>607</v>
      </c>
      <c r="E26" s="13" t="s">
        <v>608</v>
      </c>
      <c r="F26" s="13" t="s">
        <v>608</v>
      </c>
      <c r="G26" s="13" t="s">
        <v>407</v>
      </c>
      <c r="H26" s="13">
        <v>8846</v>
      </c>
      <c r="I26" s="13" t="s">
        <v>609</v>
      </c>
      <c r="J26" s="13" t="s">
        <v>610</v>
      </c>
      <c r="K26" s="13" t="s">
        <v>611</v>
      </c>
    </row>
    <row r="27" spans="1:11">
      <c r="A27" s="13" t="s">
        <v>612</v>
      </c>
      <c r="B27" s="13" t="s">
        <v>613</v>
      </c>
      <c r="C27" s="13" t="s">
        <v>614</v>
      </c>
      <c r="D27" s="13" t="s">
        <v>615</v>
      </c>
      <c r="E27" s="13" t="s">
        <v>616</v>
      </c>
      <c r="F27" s="13" t="s">
        <v>617</v>
      </c>
      <c r="G27" s="13" t="s">
        <v>549</v>
      </c>
      <c r="H27" s="13">
        <v>54481</v>
      </c>
      <c r="I27" s="13" t="s">
        <v>618</v>
      </c>
      <c r="J27" s="13" t="s">
        <v>619</v>
      </c>
      <c r="K27" s="13" t="s">
        <v>620</v>
      </c>
    </row>
    <row r="28" spans="1:11">
      <c r="A28" s="13" t="s">
        <v>621</v>
      </c>
      <c r="B28" s="13" t="s">
        <v>622</v>
      </c>
      <c r="C28" s="13" t="s">
        <v>623</v>
      </c>
      <c r="D28" s="13" t="s">
        <v>624</v>
      </c>
      <c r="E28" s="13" t="s">
        <v>625</v>
      </c>
      <c r="F28" s="13" t="s">
        <v>626</v>
      </c>
      <c r="G28" s="13" t="s">
        <v>627</v>
      </c>
      <c r="H28" s="13">
        <v>66218</v>
      </c>
      <c r="I28" s="13" t="s">
        <v>628</v>
      </c>
      <c r="J28" s="13" t="s">
        <v>629</v>
      </c>
      <c r="K28" s="13" t="s">
        <v>630</v>
      </c>
    </row>
    <row r="29" spans="1:11">
      <c r="A29" s="13" t="s">
        <v>631</v>
      </c>
      <c r="B29" s="13" t="s">
        <v>632</v>
      </c>
      <c r="C29" s="13" t="s">
        <v>633</v>
      </c>
      <c r="D29" s="13" t="s">
        <v>634</v>
      </c>
      <c r="E29" s="13" t="s">
        <v>635</v>
      </c>
      <c r="F29" s="13" t="s">
        <v>636</v>
      </c>
      <c r="G29" s="13" t="s">
        <v>473</v>
      </c>
      <c r="H29" s="13">
        <v>21601</v>
      </c>
      <c r="I29" s="13" t="s">
        <v>637</v>
      </c>
      <c r="J29" s="13" t="s">
        <v>638</v>
      </c>
      <c r="K29" s="13" t="s">
        <v>639</v>
      </c>
    </row>
    <row r="30" spans="1:11">
      <c r="A30" s="13" t="s">
        <v>640</v>
      </c>
      <c r="B30" s="13" t="s">
        <v>641</v>
      </c>
      <c r="C30" s="13" t="s">
        <v>642</v>
      </c>
      <c r="D30" s="13" t="s">
        <v>643</v>
      </c>
      <c r="E30" s="13" t="s">
        <v>644</v>
      </c>
      <c r="F30" s="13" t="s">
        <v>644</v>
      </c>
      <c r="G30" s="13" t="s">
        <v>493</v>
      </c>
      <c r="H30" s="13">
        <v>10011</v>
      </c>
      <c r="I30" s="13" t="s">
        <v>645</v>
      </c>
      <c r="J30" s="13" t="s">
        <v>646</v>
      </c>
      <c r="K30" s="13" t="s">
        <v>647</v>
      </c>
    </row>
    <row r="31" spans="1:11">
      <c r="A31" s="13" t="s">
        <v>648</v>
      </c>
      <c r="B31" s="13" t="s">
        <v>649</v>
      </c>
      <c r="C31" s="13" t="s">
        <v>650</v>
      </c>
      <c r="D31" s="13" t="s">
        <v>651</v>
      </c>
      <c r="E31" s="13" t="s">
        <v>652</v>
      </c>
      <c r="F31" s="13" t="s">
        <v>482</v>
      </c>
      <c r="G31" s="13" t="s">
        <v>520</v>
      </c>
      <c r="H31" s="13">
        <v>77301</v>
      </c>
      <c r="I31" s="13" t="s">
        <v>653</v>
      </c>
      <c r="J31" s="13" t="s">
        <v>654</v>
      </c>
      <c r="K31" s="13" t="s">
        <v>655</v>
      </c>
    </row>
    <row r="32" spans="1:11">
      <c r="A32" s="13" t="s">
        <v>656</v>
      </c>
      <c r="B32" s="13" t="s">
        <v>657</v>
      </c>
      <c r="C32" s="13" t="s">
        <v>658</v>
      </c>
      <c r="D32" s="13" t="s">
        <v>659</v>
      </c>
      <c r="E32" s="13" t="s">
        <v>660</v>
      </c>
      <c r="F32" s="13" t="s">
        <v>661</v>
      </c>
      <c r="G32" s="13" t="s">
        <v>426</v>
      </c>
      <c r="H32" s="13">
        <v>43215</v>
      </c>
      <c r="I32" s="13" t="s">
        <v>662</v>
      </c>
      <c r="J32" s="13" t="s">
        <v>663</v>
      </c>
      <c r="K32" s="13" t="s">
        <v>664</v>
      </c>
    </row>
    <row r="33" spans="1:11">
      <c r="A33" s="13" t="s">
        <v>665</v>
      </c>
      <c r="B33" s="13" t="s">
        <v>666</v>
      </c>
      <c r="C33" s="13" t="s">
        <v>667</v>
      </c>
      <c r="D33" s="13" t="s">
        <v>668</v>
      </c>
      <c r="E33" s="13" t="s">
        <v>669</v>
      </c>
      <c r="F33" s="13" t="s">
        <v>670</v>
      </c>
      <c r="G33" s="13" t="s">
        <v>671</v>
      </c>
      <c r="H33" s="13">
        <v>88011</v>
      </c>
      <c r="I33" s="13" t="s">
        <v>672</v>
      </c>
      <c r="J33" s="13" t="s">
        <v>673</v>
      </c>
      <c r="K33" s="13" t="s">
        <v>674</v>
      </c>
    </row>
    <row r="34" spans="1:11">
      <c r="A34" s="13" t="s">
        <v>675</v>
      </c>
      <c r="B34" s="13" t="s">
        <v>676</v>
      </c>
      <c r="C34" s="13" t="s">
        <v>677</v>
      </c>
      <c r="D34" s="13" t="s">
        <v>678</v>
      </c>
      <c r="E34" s="13" t="s">
        <v>679</v>
      </c>
      <c r="F34" s="13" t="s">
        <v>680</v>
      </c>
      <c r="G34" s="13" t="s">
        <v>407</v>
      </c>
      <c r="H34" s="13">
        <v>7660</v>
      </c>
      <c r="I34" s="13" t="s">
        <v>681</v>
      </c>
      <c r="J34" s="13" t="s">
        <v>682</v>
      </c>
      <c r="K34" s="13" t="s">
        <v>683</v>
      </c>
    </row>
    <row r="35" spans="1:11">
      <c r="A35" s="13" t="s">
        <v>684</v>
      </c>
      <c r="B35" s="13" t="s">
        <v>685</v>
      </c>
      <c r="C35" s="13" t="s">
        <v>686</v>
      </c>
      <c r="D35" s="13" t="s">
        <v>687</v>
      </c>
      <c r="E35" s="13" t="s">
        <v>688</v>
      </c>
      <c r="F35" s="13" t="s">
        <v>608</v>
      </c>
      <c r="G35" s="13" t="s">
        <v>407</v>
      </c>
      <c r="H35" s="13">
        <v>8812</v>
      </c>
      <c r="I35" s="13" t="s">
        <v>689</v>
      </c>
      <c r="J35" s="13" t="s">
        <v>690</v>
      </c>
      <c r="K35" s="13" t="s">
        <v>691</v>
      </c>
    </row>
    <row r="36" spans="1:11">
      <c r="A36" s="13" t="s">
        <v>692</v>
      </c>
      <c r="B36" s="13" t="s">
        <v>693</v>
      </c>
      <c r="C36" s="13" t="s">
        <v>694</v>
      </c>
      <c r="D36" s="13" t="s">
        <v>695</v>
      </c>
      <c r="E36" s="13" t="s">
        <v>644</v>
      </c>
      <c r="F36" s="13" t="s">
        <v>644</v>
      </c>
      <c r="G36" s="13" t="s">
        <v>493</v>
      </c>
      <c r="H36" s="13">
        <v>10025</v>
      </c>
      <c r="I36" s="13" t="s">
        <v>696</v>
      </c>
      <c r="J36" s="13" t="s">
        <v>697</v>
      </c>
      <c r="K36" s="13" t="s">
        <v>698</v>
      </c>
    </row>
    <row r="37" spans="1:11">
      <c r="A37" s="13" t="s">
        <v>699</v>
      </c>
      <c r="B37" s="13" t="s">
        <v>700</v>
      </c>
      <c r="C37" s="13" t="s">
        <v>701</v>
      </c>
      <c r="D37" s="13" t="s">
        <v>702</v>
      </c>
      <c r="E37" s="13" t="s">
        <v>703</v>
      </c>
      <c r="F37" s="13" t="s">
        <v>704</v>
      </c>
      <c r="G37" s="13" t="s">
        <v>387</v>
      </c>
      <c r="H37" s="13">
        <v>70002</v>
      </c>
      <c r="I37" s="13" t="s">
        <v>705</v>
      </c>
      <c r="J37" s="13" t="s">
        <v>706</v>
      </c>
      <c r="K37" s="13" t="s">
        <v>707</v>
      </c>
    </row>
    <row r="38" spans="1:11">
      <c r="A38" s="13" t="s">
        <v>708</v>
      </c>
      <c r="B38" s="13" t="s">
        <v>709</v>
      </c>
      <c r="C38" s="13" t="s">
        <v>710</v>
      </c>
      <c r="D38" s="13" t="s">
        <v>711</v>
      </c>
      <c r="E38" s="13" t="s">
        <v>644</v>
      </c>
      <c r="F38" s="13" t="s">
        <v>644</v>
      </c>
      <c r="G38" s="13" t="s">
        <v>493</v>
      </c>
      <c r="H38" s="13">
        <v>10011</v>
      </c>
      <c r="I38" s="13" t="s">
        <v>712</v>
      </c>
      <c r="J38" s="13" t="s">
        <v>713</v>
      </c>
      <c r="K38" s="13" t="s">
        <v>714</v>
      </c>
    </row>
    <row r="39" spans="1:11">
      <c r="A39" s="13" t="s">
        <v>715</v>
      </c>
      <c r="B39" s="13" t="s">
        <v>716</v>
      </c>
      <c r="C39" s="13" t="s">
        <v>717</v>
      </c>
      <c r="D39" s="13" t="s">
        <v>718</v>
      </c>
      <c r="E39" s="13" t="s">
        <v>719</v>
      </c>
      <c r="F39" s="13" t="s">
        <v>720</v>
      </c>
      <c r="G39" s="13" t="s">
        <v>368</v>
      </c>
      <c r="H39" s="13">
        <v>93012</v>
      </c>
      <c r="I39" s="13" t="s">
        <v>721</v>
      </c>
      <c r="J39" s="13" t="s">
        <v>722</v>
      </c>
      <c r="K39" s="13" t="s">
        <v>723</v>
      </c>
    </row>
    <row r="40" spans="1:11">
      <c r="A40" s="13" t="s">
        <v>724</v>
      </c>
      <c r="B40" s="13" t="s">
        <v>725</v>
      </c>
      <c r="C40" s="13" t="s">
        <v>726</v>
      </c>
      <c r="D40" s="13" t="s">
        <v>727</v>
      </c>
      <c r="E40" s="13" t="s">
        <v>728</v>
      </c>
      <c r="F40" s="13" t="s">
        <v>729</v>
      </c>
      <c r="G40" s="13" t="s">
        <v>520</v>
      </c>
      <c r="H40" s="13">
        <v>78204</v>
      </c>
      <c r="I40" s="13" t="s">
        <v>730</v>
      </c>
      <c r="J40" s="13" t="s">
        <v>731</v>
      </c>
      <c r="K40" s="13" t="s">
        <v>732</v>
      </c>
    </row>
    <row r="41" spans="1:11">
      <c r="A41" s="13" t="s">
        <v>733</v>
      </c>
      <c r="B41" s="13" t="s">
        <v>734</v>
      </c>
      <c r="C41" s="13" t="s">
        <v>735</v>
      </c>
      <c r="D41" s="13" t="s">
        <v>736</v>
      </c>
      <c r="E41" s="13" t="s">
        <v>737</v>
      </c>
      <c r="F41" s="13" t="s">
        <v>738</v>
      </c>
      <c r="G41" s="13" t="s">
        <v>627</v>
      </c>
      <c r="H41" s="13">
        <v>67410</v>
      </c>
      <c r="I41" s="13" t="s">
        <v>739</v>
      </c>
      <c r="J41" s="13" t="s">
        <v>740</v>
      </c>
      <c r="K41" s="13" t="s">
        <v>741</v>
      </c>
    </row>
    <row r="42" spans="1:11">
      <c r="A42" s="13" t="s">
        <v>742</v>
      </c>
      <c r="B42" s="13" t="s">
        <v>743</v>
      </c>
      <c r="C42" s="13" t="s">
        <v>744</v>
      </c>
      <c r="D42" s="13" t="s">
        <v>745</v>
      </c>
      <c r="E42" s="13" t="s">
        <v>746</v>
      </c>
      <c r="F42" s="13" t="s">
        <v>747</v>
      </c>
      <c r="G42" s="13" t="s">
        <v>748</v>
      </c>
      <c r="H42" s="13">
        <v>97754</v>
      </c>
      <c r="I42" s="13" t="s">
        <v>749</v>
      </c>
      <c r="J42" s="13" t="s">
        <v>750</v>
      </c>
      <c r="K42" s="13" t="s">
        <v>751</v>
      </c>
    </row>
    <row r="43" spans="1:11">
      <c r="A43" s="13" t="s">
        <v>752</v>
      </c>
      <c r="B43" s="13" t="s">
        <v>753</v>
      </c>
      <c r="C43" s="13" t="s">
        <v>754</v>
      </c>
      <c r="D43" s="13" t="s">
        <v>755</v>
      </c>
      <c r="E43" s="13" t="s">
        <v>756</v>
      </c>
      <c r="F43" s="13" t="s">
        <v>626</v>
      </c>
      <c r="G43" s="13" t="s">
        <v>627</v>
      </c>
      <c r="H43" s="13">
        <v>66204</v>
      </c>
      <c r="I43" s="13" t="s">
        <v>757</v>
      </c>
      <c r="J43" s="13" t="s">
        <v>758</v>
      </c>
      <c r="K43" s="13" t="s">
        <v>759</v>
      </c>
    </row>
    <row r="44" spans="1:11">
      <c r="A44" s="13" t="s">
        <v>760</v>
      </c>
      <c r="B44" s="13" t="s">
        <v>761</v>
      </c>
      <c r="C44" s="13" t="s">
        <v>762</v>
      </c>
      <c r="D44" s="13" t="s">
        <v>763</v>
      </c>
      <c r="E44" s="13" t="s">
        <v>764</v>
      </c>
      <c r="F44" s="13" t="s">
        <v>765</v>
      </c>
      <c r="G44" s="13" t="s">
        <v>416</v>
      </c>
      <c r="H44" s="13">
        <v>99708</v>
      </c>
      <c r="I44" s="13" t="s">
        <v>766</v>
      </c>
      <c r="J44" s="13" t="s">
        <v>767</v>
      </c>
      <c r="K44" s="13" t="s">
        <v>768</v>
      </c>
    </row>
    <row r="45" spans="1:11">
      <c r="A45" s="13" t="s">
        <v>769</v>
      </c>
      <c r="B45" s="13" t="s">
        <v>770</v>
      </c>
      <c r="C45" s="13" t="s">
        <v>771</v>
      </c>
      <c r="D45" s="13" t="s">
        <v>772</v>
      </c>
      <c r="E45" s="13" t="s">
        <v>773</v>
      </c>
      <c r="F45" s="13" t="s">
        <v>774</v>
      </c>
      <c r="G45" s="13" t="s">
        <v>775</v>
      </c>
      <c r="H45" s="13">
        <v>33196</v>
      </c>
      <c r="I45" s="13" t="s">
        <v>776</v>
      </c>
      <c r="J45" s="13" t="s">
        <v>777</v>
      </c>
      <c r="K45" s="13" t="s">
        <v>778</v>
      </c>
    </row>
    <row r="46" spans="1:11">
      <c r="A46" s="13" t="s">
        <v>779</v>
      </c>
      <c r="B46" s="13" t="s">
        <v>780</v>
      </c>
      <c r="C46" s="13" t="s">
        <v>781</v>
      </c>
      <c r="D46" s="13" t="s">
        <v>782</v>
      </c>
      <c r="E46" s="13" t="s">
        <v>764</v>
      </c>
      <c r="F46" s="13" t="s">
        <v>765</v>
      </c>
      <c r="G46" s="13" t="s">
        <v>416</v>
      </c>
      <c r="H46" s="13">
        <v>99712</v>
      </c>
      <c r="I46" s="13" t="s">
        <v>783</v>
      </c>
      <c r="J46" s="13" t="s">
        <v>784</v>
      </c>
      <c r="K46" s="13" t="s">
        <v>785</v>
      </c>
    </row>
    <row r="47" spans="1:11">
      <c r="A47" s="13" t="s">
        <v>786</v>
      </c>
      <c r="B47" s="13" t="s">
        <v>787</v>
      </c>
      <c r="C47" s="13" t="s">
        <v>788</v>
      </c>
      <c r="D47" s="13" t="s">
        <v>789</v>
      </c>
      <c r="E47" s="13" t="s">
        <v>790</v>
      </c>
      <c r="F47" s="13" t="s">
        <v>791</v>
      </c>
      <c r="G47" s="13" t="s">
        <v>792</v>
      </c>
      <c r="H47" s="13">
        <v>55343</v>
      </c>
      <c r="I47" s="13" t="s">
        <v>793</v>
      </c>
      <c r="J47" s="13" t="s">
        <v>794</v>
      </c>
      <c r="K47" s="13" t="s">
        <v>795</v>
      </c>
    </row>
    <row r="48" spans="1:11">
      <c r="A48" s="13" t="s">
        <v>796</v>
      </c>
      <c r="B48" s="13" t="s">
        <v>797</v>
      </c>
      <c r="C48" s="13" t="s">
        <v>798</v>
      </c>
      <c r="D48" s="13" t="s">
        <v>799</v>
      </c>
      <c r="E48" s="13" t="s">
        <v>800</v>
      </c>
      <c r="F48" s="13" t="s">
        <v>492</v>
      </c>
      <c r="G48" s="13" t="s">
        <v>801</v>
      </c>
      <c r="H48" s="13">
        <v>2128</v>
      </c>
      <c r="I48" s="13" t="s">
        <v>802</v>
      </c>
      <c r="J48" s="13" t="s">
        <v>803</v>
      </c>
      <c r="K48" s="13" t="s">
        <v>804</v>
      </c>
    </row>
    <row r="49" spans="1:11">
      <c r="A49" s="13" t="s">
        <v>805</v>
      </c>
      <c r="B49" s="13" t="s">
        <v>806</v>
      </c>
      <c r="C49" s="13" t="s">
        <v>807</v>
      </c>
      <c r="D49" s="13" t="s">
        <v>808</v>
      </c>
      <c r="E49" s="13" t="s">
        <v>501</v>
      </c>
      <c r="F49" s="13" t="s">
        <v>501</v>
      </c>
      <c r="G49" s="13" t="s">
        <v>368</v>
      </c>
      <c r="H49" s="13">
        <v>90006</v>
      </c>
      <c r="I49" s="13" t="s">
        <v>809</v>
      </c>
      <c r="J49" s="13" t="s">
        <v>810</v>
      </c>
      <c r="K49" s="13" t="s">
        <v>811</v>
      </c>
    </row>
    <row r="50" spans="1:11">
      <c r="A50" s="13" t="s">
        <v>812</v>
      </c>
      <c r="B50" s="13" t="s">
        <v>813</v>
      </c>
      <c r="C50" s="13" t="s">
        <v>814</v>
      </c>
      <c r="D50" s="13" t="s">
        <v>815</v>
      </c>
      <c r="E50" s="13" t="s">
        <v>816</v>
      </c>
      <c r="F50" s="13" t="s">
        <v>817</v>
      </c>
      <c r="G50" s="13" t="s">
        <v>549</v>
      </c>
      <c r="H50" s="13">
        <v>53711</v>
      </c>
      <c r="I50" s="13" t="s">
        <v>818</v>
      </c>
      <c r="J50" s="13" t="s">
        <v>819</v>
      </c>
      <c r="K50" s="13" t="s">
        <v>820</v>
      </c>
    </row>
    <row r="51" spans="1:11">
      <c r="A51" s="13" t="s">
        <v>821</v>
      </c>
      <c r="B51" s="13" t="s">
        <v>822</v>
      </c>
      <c r="C51" s="13" t="s">
        <v>823</v>
      </c>
      <c r="D51" s="13" t="s">
        <v>824</v>
      </c>
      <c r="E51" s="13" t="s">
        <v>825</v>
      </c>
      <c r="F51" s="13" t="s">
        <v>825</v>
      </c>
      <c r="G51" s="13" t="s">
        <v>483</v>
      </c>
      <c r="H51" s="13">
        <v>19132</v>
      </c>
      <c r="I51" s="13" t="s">
        <v>826</v>
      </c>
      <c r="J51" s="13" t="s">
        <v>827</v>
      </c>
      <c r="K51" s="13" t="s">
        <v>828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B1" zoomScale="90" zoomScaleNormal="90" workbookViewId="0">
      <selection activeCell="E1" sqref="E1"/>
    </sheetView>
  </sheetViews>
  <sheetFormatPr defaultRowHeight="14.5"/>
  <cols>
    <col min="1" max="1" width="5.81640625" customWidth="1"/>
    <col min="2" max="2" width="15.1796875" bestFit="1" customWidth="1"/>
    <col min="3" max="3" width="25.36328125" customWidth="1"/>
    <col min="4" max="4" width="17.453125" customWidth="1"/>
    <col min="5" max="5" width="30.26953125" customWidth="1"/>
    <col min="6" max="6" width="17.54296875" bestFit="1" customWidth="1"/>
    <col min="7" max="7" width="14.453125" customWidth="1"/>
    <col min="8" max="8" width="13.54296875" bestFit="1" customWidth="1"/>
    <col min="9" max="9" width="12.1796875" bestFit="1" customWidth="1"/>
  </cols>
  <sheetData>
    <row r="1" spans="1:5">
      <c r="A1" t="s">
        <v>0</v>
      </c>
      <c r="B1" t="s">
        <v>173</v>
      </c>
      <c r="C1" t="s">
        <v>115</v>
      </c>
      <c r="D1" t="s">
        <v>116</v>
      </c>
      <c r="E1" t="s">
        <v>52</v>
      </c>
    </row>
    <row r="3" spans="1:5">
      <c r="A3">
        <v>1</v>
      </c>
      <c r="C3" t="s">
        <v>117</v>
      </c>
      <c r="D3">
        <v>20001</v>
      </c>
    </row>
    <row r="4" spans="1:5">
      <c r="A4">
        <v>2</v>
      </c>
      <c r="C4" t="s">
        <v>118</v>
      </c>
      <c r="D4">
        <v>20002</v>
      </c>
    </row>
    <row r="5" spans="1:5">
      <c r="A5">
        <v>3</v>
      </c>
      <c r="C5" t="s">
        <v>119</v>
      </c>
      <c r="D5">
        <v>20003</v>
      </c>
    </row>
    <row r="6" spans="1:5">
      <c r="A6">
        <v>4</v>
      </c>
      <c r="C6" t="s">
        <v>120</v>
      </c>
      <c r="D6">
        <v>20004</v>
      </c>
    </row>
    <row r="10" spans="1:5">
      <c r="C10" t="s">
        <v>88</v>
      </c>
    </row>
    <row r="11" spans="1:5">
      <c r="C11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3"/>
  <sheetViews>
    <sheetView topLeftCell="A4" zoomScale="70" zoomScaleNormal="70" workbookViewId="0">
      <selection activeCell="B27" sqref="B27"/>
    </sheetView>
  </sheetViews>
  <sheetFormatPr defaultRowHeight="14.5"/>
  <cols>
    <col min="1" max="1" width="6.81640625" customWidth="1"/>
    <col min="2" max="2" width="10.453125" bestFit="1" customWidth="1"/>
    <col min="3" max="3" width="16.08984375" bestFit="1" customWidth="1"/>
    <col min="4" max="4" width="17.26953125" bestFit="1" customWidth="1"/>
    <col min="5" max="5" width="17.54296875" bestFit="1" customWidth="1"/>
    <col min="6" max="6" width="17.7265625" bestFit="1" customWidth="1"/>
    <col min="7" max="8" width="18" bestFit="1" customWidth="1"/>
    <col min="9" max="9" width="17.36328125" bestFit="1" customWidth="1"/>
    <col min="10" max="10" width="11.08984375" bestFit="1" customWidth="1"/>
    <col min="11" max="11" width="12.7265625" bestFit="1" customWidth="1"/>
    <col min="12" max="12" width="11.08984375" bestFit="1" customWidth="1"/>
    <col min="13" max="13" width="11.08984375" customWidth="1"/>
    <col min="14" max="14" width="12.7265625" bestFit="1" customWidth="1"/>
    <col min="15" max="15" width="9.6328125" bestFit="1" customWidth="1"/>
    <col min="16" max="16" width="10.6328125" bestFit="1" customWidth="1"/>
  </cols>
  <sheetData>
    <row r="3" spans="1:9">
      <c r="A3">
        <v>1</v>
      </c>
      <c r="B3" t="s">
        <v>134</v>
      </c>
      <c r="I3" t="s">
        <v>163</v>
      </c>
    </row>
    <row r="5" spans="1:9">
      <c r="A5" t="s">
        <v>0</v>
      </c>
      <c r="B5" t="s">
        <v>1</v>
      </c>
      <c r="C5" t="s">
        <v>128</v>
      </c>
      <c r="D5" t="s">
        <v>122</v>
      </c>
      <c r="E5" t="s">
        <v>129</v>
      </c>
      <c r="F5" t="s">
        <v>130</v>
      </c>
    </row>
    <row r="6" spans="1:9">
      <c r="A6">
        <v>1</v>
      </c>
      <c r="B6" t="s">
        <v>123</v>
      </c>
      <c r="C6">
        <v>30</v>
      </c>
      <c r="D6">
        <v>5000</v>
      </c>
      <c r="E6" s="4">
        <f>C6*D6</f>
        <v>150000</v>
      </c>
      <c r="F6">
        <v>1</v>
      </c>
    </row>
    <row r="7" spans="1:9">
      <c r="A7">
        <v>2</v>
      </c>
      <c r="B7" t="s">
        <v>124</v>
      </c>
      <c r="C7">
        <v>20</v>
      </c>
      <c r="D7">
        <v>7000</v>
      </c>
      <c r="E7" s="4">
        <f>C7*D7</f>
        <v>140000</v>
      </c>
      <c r="F7">
        <v>1</v>
      </c>
    </row>
    <row r="8" spans="1:9">
      <c r="A8">
        <v>3</v>
      </c>
      <c r="B8" t="s">
        <v>125</v>
      </c>
      <c r="C8">
        <v>50</v>
      </c>
      <c r="D8">
        <v>9000</v>
      </c>
      <c r="E8" s="4">
        <f>C8*D8</f>
        <v>450000</v>
      </c>
      <c r="F8">
        <v>1</v>
      </c>
    </row>
    <row r="9" spans="1:9">
      <c r="E9" s="4">
        <f>SUM(E6:E8)</f>
        <v>740000</v>
      </c>
    </row>
    <row r="10" spans="1:9">
      <c r="E10" s="4">
        <f>E9*0.05</f>
        <v>37000</v>
      </c>
    </row>
    <row r="11" spans="1:9">
      <c r="A11" t="s">
        <v>133</v>
      </c>
    </row>
    <row r="12" spans="1:9">
      <c r="B12" t="s">
        <v>126</v>
      </c>
      <c r="D12" s="5">
        <f>E9</f>
        <v>740000</v>
      </c>
    </row>
    <row r="13" spans="1:9">
      <c r="B13" t="s">
        <v>127</v>
      </c>
      <c r="D13" s="5">
        <f>-D12-D14</f>
        <v>-703000</v>
      </c>
    </row>
    <row r="14" spans="1:9">
      <c r="B14" t="s">
        <v>154</v>
      </c>
      <c r="D14" s="5">
        <f>-E10</f>
        <v>-37000</v>
      </c>
    </row>
    <row r="16" spans="1:9">
      <c r="A16" s="6" t="s">
        <v>135</v>
      </c>
    </row>
    <row r="17" spans="1:18">
      <c r="A17" t="s">
        <v>131</v>
      </c>
    </row>
    <row r="18" spans="1:18">
      <c r="A18" t="s">
        <v>0</v>
      </c>
      <c r="B18" t="s">
        <v>92</v>
      </c>
      <c r="C18" t="s">
        <v>52</v>
      </c>
      <c r="D18" t="s">
        <v>138</v>
      </c>
      <c r="E18" t="s">
        <v>108</v>
      </c>
      <c r="F18" t="s">
        <v>143</v>
      </c>
      <c r="G18" t="s">
        <v>139</v>
      </c>
      <c r="H18" t="s">
        <v>109</v>
      </c>
      <c r="I18" t="s">
        <v>144</v>
      </c>
      <c r="J18" t="s">
        <v>93</v>
      </c>
      <c r="K18" t="s">
        <v>94</v>
      </c>
      <c r="L18" t="s">
        <v>132</v>
      </c>
      <c r="M18" t="s">
        <v>121</v>
      </c>
      <c r="N18" t="s">
        <v>100</v>
      </c>
      <c r="O18" t="s">
        <v>105</v>
      </c>
      <c r="P18" t="s">
        <v>161</v>
      </c>
      <c r="Q18" t="s">
        <v>97</v>
      </c>
      <c r="R18" t="s">
        <v>150</v>
      </c>
    </row>
    <row r="19" spans="1:18">
      <c r="A19">
        <v>1</v>
      </c>
      <c r="B19" s="7" t="s">
        <v>136</v>
      </c>
      <c r="C19" t="s">
        <v>137</v>
      </c>
      <c r="D19">
        <f>chartOfAccount!A7</f>
        <v>6</v>
      </c>
      <c r="F19">
        <f>productsList!A3</f>
        <v>1</v>
      </c>
      <c r="J19" s="5"/>
      <c r="K19" s="5">
        <f>E6</f>
        <v>150000</v>
      </c>
      <c r="L19" s="5">
        <f>E9</f>
        <v>740000</v>
      </c>
      <c r="M19" s="5">
        <f>C6</f>
        <v>30</v>
      </c>
      <c r="O19" t="s">
        <v>147</v>
      </c>
      <c r="P19">
        <v>1</v>
      </c>
      <c r="Q19" t="s">
        <v>152</v>
      </c>
    </row>
    <row r="20" spans="1:18">
      <c r="A20">
        <v>2</v>
      </c>
      <c r="B20" s="7" t="s">
        <v>136</v>
      </c>
      <c r="C20" t="s">
        <v>137</v>
      </c>
      <c r="D20">
        <f>chartOfAccount!A7</f>
        <v>6</v>
      </c>
      <c r="F20">
        <f>productsList!A4</f>
        <v>2</v>
      </c>
      <c r="J20" s="5"/>
      <c r="K20" s="5">
        <f>E7</f>
        <v>140000</v>
      </c>
      <c r="L20" s="5">
        <f>E9</f>
        <v>740000</v>
      </c>
      <c r="M20" s="5">
        <f>C7</f>
        <v>20</v>
      </c>
      <c r="O20" t="s">
        <v>147</v>
      </c>
      <c r="P20">
        <v>1</v>
      </c>
      <c r="Q20" t="s">
        <v>152</v>
      </c>
    </row>
    <row r="21" spans="1:18">
      <c r="A21">
        <v>3</v>
      </c>
      <c r="B21" s="7" t="s">
        <v>136</v>
      </c>
      <c r="C21" t="s">
        <v>137</v>
      </c>
      <c r="D21">
        <f>chartOfAccount!A7</f>
        <v>6</v>
      </c>
      <c r="F21">
        <f>productsList!A5</f>
        <v>3</v>
      </c>
      <c r="J21" s="5"/>
      <c r="K21" s="5">
        <f>E8</f>
        <v>450000</v>
      </c>
      <c r="L21" s="5">
        <f>E9</f>
        <v>740000</v>
      </c>
      <c r="M21" s="5">
        <f>C8</f>
        <v>50</v>
      </c>
      <c r="O21" t="s">
        <v>147</v>
      </c>
      <c r="P21">
        <v>1</v>
      </c>
      <c r="Q21" t="s">
        <v>152</v>
      </c>
    </row>
    <row r="22" spans="1:18">
      <c r="A22">
        <v>4</v>
      </c>
      <c r="B22" s="7" t="s">
        <v>136</v>
      </c>
      <c r="C22" t="s">
        <v>137</v>
      </c>
      <c r="G22">
        <f>chartOfAccount!A9</f>
        <v>8</v>
      </c>
      <c r="H22">
        <f>personalAccount!A2</f>
        <v>1</v>
      </c>
      <c r="J22" s="5"/>
      <c r="K22" s="5">
        <f>E9-E10</f>
        <v>703000</v>
      </c>
      <c r="L22" s="5">
        <f>E9</f>
        <v>740000</v>
      </c>
      <c r="M22" s="5"/>
      <c r="O22" t="s">
        <v>148</v>
      </c>
      <c r="P22">
        <v>-1</v>
      </c>
      <c r="Q22" t="s">
        <v>152</v>
      </c>
    </row>
    <row r="23" spans="1:18">
      <c r="A23">
        <v>5</v>
      </c>
      <c r="B23" s="7" t="s">
        <v>136</v>
      </c>
      <c r="C23" t="s">
        <v>137</v>
      </c>
      <c r="G23">
        <f>chartOfAccount!A8</f>
        <v>7</v>
      </c>
      <c r="K23" s="5">
        <f>E10</f>
        <v>37000</v>
      </c>
      <c r="L23" s="5">
        <f>E9</f>
        <v>740000</v>
      </c>
      <c r="P23">
        <v>-1</v>
      </c>
      <c r="Q23" t="s">
        <v>152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3"/>
  <sheetViews>
    <sheetView zoomScale="70" zoomScaleNormal="70" workbookViewId="0">
      <selection activeCell="A13" sqref="A13"/>
    </sheetView>
  </sheetViews>
  <sheetFormatPr defaultRowHeight="14.5"/>
  <cols>
    <col min="1" max="1" width="6.81640625" customWidth="1"/>
    <col min="2" max="2" width="10.453125" bestFit="1" customWidth="1"/>
    <col min="3" max="3" width="16.08984375" bestFit="1" customWidth="1"/>
    <col min="4" max="4" width="10.81640625" customWidth="1"/>
    <col min="5" max="5" width="12.453125" customWidth="1"/>
    <col min="6" max="6" width="10.7265625" customWidth="1"/>
    <col min="7" max="7" width="13.81640625" customWidth="1"/>
    <col min="8" max="8" width="15.81640625" customWidth="1"/>
    <col min="9" max="9" width="11.6328125" customWidth="1"/>
    <col min="10" max="10" width="11.08984375" bestFit="1" customWidth="1"/>
    <col min="11" max="11" width="12.7265625" bestFit="1" customWidth="1"/>
    <col min="12" max="12" width="11.08984375" bestFit="1" customWidth="1"/>
    <col min="13" max="13" width="11.08984375" customWidth="1"/>
    <col min="14" max="14" width="12.7265625" bestFit="1" customWidth="1"/>
    <col min="15" max="15" width="9.6328125" bestFit="1" customWidth="1"/>
    <col min="16" max="16" width="10.6328125" bestFit="1" customWidth="1"/>
  </cols>
  <sheetData>
    <row r="3" spans="1:8">
      <c r="A3">
        <v>1</v>
      </c>
      <c r="B3" t="s">
        <v>162</v>
      </c>
      <c r="H3" t="s">
        <v>153</v>
      </c>
    </row>
    <row r="5" spans="1:8">
      <c r="A5" t="s">
        <v>0</v>
      </c>
      <c r="B5" t="s">
        <v>1</v>
      </c>
      <c r="C5" t="s">
        <v>128</v>
      </c>
      <c r="D5" t="s">
        <v>122</v>
      </c>
      <c r="E5" t="s">
        <v>129</v>
      </c>
    </row>
    <row r="6" spans="1:8">
      <c r="A6">
        <v>1</v>
      </c>
      <c r="B6" t="s">
        <v>123</v>
      </c>
      <c r="C6">
        <v>10</v>
      </c>
      <c r="D6">
        <v>9000</v>
      </c>
      <c r="E6" s="4">
        <f>C6*D6</f>
        <v>90000</v>
      </c>
    </row>
    <row r="7" spans="1:8">
      <c r="A7">
        <v>2</v>
      </c>
      <c r="B7" t="s">
        <v>124</v>
      </c>
      <c r="C7">
        <v>8</v>
      </c>
      <c r="D7">
        <v>12000</v>
      </c>
      <c r="E7" s="4">
        <f>C7*D7</f>
        <v>96000</v>
      </c>
    </row>
    <row r="8" spans="1:8">
      <c r="A8">
        <v>3</v>
      </c>
      <c r="B8" t="s">
        <v>125</v>
      </c>
      <c r="C8">
        <v>20</v>
      </c>
      <c r="D8">
        <v>20000</v>
      </c>
      <c r="E8" s="4">
        <f>C8*D8</f>
        <v>400000</v>
      </c>
    </row>
    <row r="9" spans="1:8">
      <c r="E9" s="4">
        <f>SUM(E6:E8)</f>
        <v>586000</v>
      </c>
    </row>
    <row r="10" spans="1:8">
      <c r="E10" s="4">
        <f>E9*0.05</f>
        <v>29300</v>
      </c>
    </row>
    <row r="11" spans="1:8">
      <c r="A11" t="s">
        <v>133</v>
      </c>
    </row>
    <row r="12" spans="1:8">
      <c r="B12" t="s">
        <v>170</v>
      </c>
      <c r="D12" s="5">
        <f>E9</f>
        <v>586000</v>
      </c>
    </row>
    <row r="13" spans="1:8">
      <c r="B13" t="s">
        <v>171</v>
      </c>
      <c r="D13" s="5">
        <f>-D12</f>
        <v>-586000</v>
      </c>
    </row>
    <row r="14" spans="1:8">
      <c r="D14" s="5"/>
    </row>
    <row r="16" spans="1:8">
      <c r="A16" s="6" t="s">
        <v>135</v>
      </c>
    </row>
    <row r="17" spans="1:18">
      <c r="A17" t="s">
        <v>131</v>
      </c>
    </row>
    <row r="18" spans="1:18" s="8" customFormat="1" ht="29">
      <c r="A18" s="8" t="s">
        <v>0</v>
      </c>
      <c r="B18" s="8" t="s">
        <v>92</v>
      </c>
      <c r="C18" s="8" t="s">
        <v>52</v>
      </c>
      <c r="D18" s="8" t="s">
        <v>138</v>
      </c>
      <c r="E18" s="8" t="s">
        <v>108</v>
      </c>
      <c r="F18" s="8" t="s">
        <v>143</v>
      </c>
      <c r="G18" s="8" t="s">
        <v>139</v>
      </c>
      <c r="H18" s="8" t="s">
        <v>109</v>
      </c>
      <c r="I18" s="8" t="s">
        <v>144</v>
      </c>
      <c r="J18" s="8" t="s">
        <v>93</v>
      </c>
      <c r="K18" s="8" t="s">
        <v>94</v>
      </c>
      <c r="L18" s="8" t="s">
        <v>132</v>
      </c>
      <c r="M18" s="8" t="s">
        <v>121</v>
      </c>
      <c r="N18" s="8" t="s">
        <v>100</v>
      </c>
      <c r="O18" s="8" t="s">
        <v>105</v>
      </c>
      <c r="P18" s="8" t="s">
        <v>161</v>
      </c>
      <c r="Q18" s="8" t="s">
        <v>97</v>
      </c>
      <c r="R18" s="8" t="s">
        <v>172</v>
      </c>
    </row>
    <row r="19" spans="1:18">
      <c r="A19">
        <v>1</v>
      </c>
      <c r="B19" s="7" t="s">
        <v>136</v>
      </c>
      <c r="C19" t="s">
        <v>164</v>
      </c>
      <c r="D19">
        <f>chartOfAccount!A5</f>
        <v>4</v>
      </c>
      <c r="E19">
        <f>personalAccount!A3</f>
        <v>2</v>
      </c>
      <c r="J19" s="5"/>
      <c r="K19" s="5">
        <f>D12</f>
        <v>586000</v>
      </c>
      <c r="L19" s="5">
        <f>E9</f>
        <v>586000</v>
      </c>
      <c r="M19" s="5"/>
      <c r="O19" t="s">
        <v>147</v>
      </c>
      <c r="P19">
        <v>1</v>
      </c>
      <c r="Q19" t="s">
        <v>152</v>
      </c>
    </row>
    <row r="20" spans="1:18">
      <c r="A20">
        <v>2</v>
      </c>
      <c r="B20" s="7" t="s">
        <v>136</v>
      </c>
      <c r="C20" t="s">
        <v>164</v>
      </c>
      <c r="G20">
        <f>chartOfAccount!A10</f>
        <v>9</v>
      </c>
      <c r="I20">
        <f>A6</f>
        <v>1</v>
      </c>
      <c r="J20" s="5"/>
      <c r="K20" s="5">
        <f>E6</f>
        <v>90000</v>
      </c>
      <c r="L20" s="5">
        <f>E9</f>
        <v>586000</v>
      </c>
      <c r="M20" s="5">
        <f>C6</f>
        <v>10</v>
      </c>
      <c r="O20" t="s">
        <v>148</v>
      </c>
      <c r="P20">
        <v>-1</v>
      </c>
      <c r="Q20" t="s">
        <v>152</v>
      </c>
    </row>
    <row r="21" spans="1:18">
      <c r="A21">
        <v>3</v>
      </c>
      <c r="B21" s="7" t="s">
        <v>136</v>
      </c>
      <c r="C21" t="s">
        <v>164</v>
      </c>
      <c r="G21">
        <f>chartOfAccount!A10</f>
        <v>9</v>
      </c>
      <c r="I21">
        <f>A7</f>
        <v>2</v>
      </c>
      <c r="J21" s="5"/>
      <c r="K21" s="5">
        <f>E7</f>
        <v>96000</v>
      </c>
      <c r="L21" s="5">
        <f>E9</f>
        <v>586000</v>
      </c>
      <c r="M21" s="5">
        <f>C7</f>
        <v>8</v>
      </c>
      <c r="O21" t="s">
        <v>148</v>
      </c>
      <c r="P21">
        <v>-1</v>
      </c>
      <c r="Q21" t="s">
        <v>152</v>
      </c>
    </row>
    <row r="22" spans="1:18">
      <c r="A22">
        <v>4</v>
      </c>
      <c r="B22" s="7" t="s">
        <v>136</v>
      </c>
      <c r="C22" t="s">
        <v>164</v>
      </c>
      <c r="G22">
        <f>chartOfAccount!A10</f>
        <v>9</v>
      </c>
      <c r="I22">
        <f>A8</f>
        <v>3</v>
      </c>
      <c r="J22" s="5"/>
      <c r="K22" s="5">
        <f>E8</f>
        <v>400000</v>
      </c>
      <c r="L22" s="5">
        <f>E9</f>
        <v>586000</v>
      </c>
      <c r="M22" s="5">
        <f>C8</f>
        <v>20</v>
      </c>
      <c r="O22" t="s">
        <v>148</v>
      </c>
      <c r="P22">
        <v>-1</v>
      </c>
      <c r="Q22" t="s">
        <v>152</v>
      </c>
    </row>
    <row r="23" spans="1:18">
      <c r="A23">
        <v>5</v>
      </c>
      <c r="B23" s="7" t="s">
        <v>136</v>
      </c>
      <c r="C23" t="s">
        <v>164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70"/>
  <sheetViews>
    <sheetView topLeftCell="A55" zoomScale="60" zoomScaleNormal="60" workbookViewId="0">
      <selection activeCell="A91" sqref="A91"/>
    </sheetView>
  </sheetViews>
  <sheetFormatPr defaultRowHeight="14.5"/>
  <cols>
    <col min="1" max="1" width="4.6328125" customWidth="1"/>
    <col min="2" max="2" width="9" bestFit="1" customWidth="1"/>
    <col min="7" max="7" width="13.08984375" customWidth="1"/>
    <col min="9" max="9" width="21.36328125" customWidth="1"/>
    <col min="10" max="10" width="14" customWidth="1"/>
    <col min="11" max="11" width="21.54296875" bestFit="1" customWidth="1"/>
    <col min="13" max="13" width="15.54296875" customWidth="1"/>
    <col min="14" max="14" width="16.36328125" customWidth="1"/>
    <col min="15" max="15" width="15.26953125" customWidth="1"/>
    <col min="16" max="16" width="18.7265625" customWidth="1"/>
    <col min="17" max="17" width="14" customWidth="1"/>
    <col min="18" max="18" width="18.90625" customWidth="1"/>
    <col min="19" max="19" width="13.6328125" customWidth="1"/>
    <col min="20" max="20" width="15.26953125" bestFit="1" customWidth="1"/>
    <col min="26" max="26" width="13.1796875" bestFit="1" customWidth="1"/>
    <col min="27" max="27" width="11" bestFit="1" customWidth="1"/>
    <col min="28" max="28" width="9.81640625" bestFit="1" customWidth="1"/>
  </cols>
  <sheetData>
    <row r="3" spans="1:28">
      <c r="A3" s="13" t="s">
        <v>0</v>
      </c>
      <c r="B3" s="13" t="s">
        <v>70</v>
      </c>
      <c r="C3" s="13" t="s">
        <v>3</v>
      </c>
      <c r="D3" s="13" t="s">
        <v>51</v>
      </c>
      <c r="E3" s="13" t="s">
        <v>71</v>
      </c>
      <c r="F3" s="13" t="s">
        <v>72</v>
      </c>
      <c r="G3" s="13" t="s">
        <v>73</v>
      </c>
      <c r="H3" s="13" t="s">
        <v>74</v>
      </c>
      <c r="I3" s="13" t="s">
        <v>75</v>
      </c>
      <c r="J3" s="13" t="s">
        <v>76</v>
      </c>
      <c r="K3" s="13" t="s">
        <v>77</v>
      </c>
      <c r="L3" s="13" t="s">
        <v>78</v>
      </c>
      <c r="M3" s="13" t="s">
        <v>79</v>
      </c>
      <c r="N3" s="13" t="s">
        <v>80</v>
      </c>
      <c r="O3" s="13" t="s">
        <v>81</v>
      </c>
      <c r="P3" s="13" t="s">
        <v>82</v>
      </c>
      <c r="Q3" s="13" t="s">
        <v>83</v>
      </c>
      <c r="R3" s="13" t="s">
        <v>84</v>
      </c>
      <c r="S3" s="13" t="s">
        <v>85</v>
      </c>
      <c r="T3" s="13" t="s">
        <v>86</v>
      </c>
      <c r="U3" s="13" t="s">
        <v>87</v>
      </c>
      <c r="V3" s="13" t="s">
        <v>89</v>
      </c>
      <c r="W3" s="13" t="s">
        <v>90</v>
      </c>
      <c r="X3" s="13" t="s">
        <v>366</v>
      </c>
      <c r="Y3" s="13" t="s">
        <v>367</v>
      </c>
      <c r="Z3" s="13" t="s">
        <v>91</v>
      </c>
      <c r="AA3" s="13" t="s">
        <v>1142</v>
      </c>
      <c r="AB3" t="s">
        <v>1143</v>
      </c>
    </row>
    <row r="4" spans="1:28">
      <c r="A4" s="13">
        <v>1</v>
      </c>
      <c r="B4" s="13" t="s">
        <v>321</v>
      </c>
      <c r="C4" s="13" t="s">
        <v>288</v>
      </c>
      <c r="D4" s="13" t="s">
        <v>1132</v>
      </c>
      <c r="E4" s="13" t="s">
        <v>324</v>
      </c>
      <c r="F4" s="13" t="s">
        <v>382</v>
      </c>
      <c r="G4" s="13" t="s">
        <v>510</v>
      </c>
      <c r="H4" s="7" t="s">
        <v>292</v>
      </c>
      <c r="I4" s="9" t="s">
        <v>390</v>
      </c>
      <c r="J4" s="13" t="s">
        <v>389</v>
      </c>
      <c r="K4" s="13" t="s">
        <v>384</v>
      </c>
      <c r="L4" s="7" t="s">
        <v>296</v>
      </c>
      <c r="M4" s="7" t="s">
        <v>297</v>
      </c>
      <c r="N4" s="13" t="s">
        <v>507</v>
      </c>
      <c r="O4" s="13" t="s">
        <v>389</v>
      </c>
      <c r="P4" s="10" t="s">
        <v>299</v>
      </c>
      <c r="Q4" s="13" t="s">
        <v>146</v>
      </c>
      <c r="R4" s="10" t="s">
        <v>300</v>
      </c>
      <c r="S4" s="13" t="s">
        <v>389</v>
      </c>
      <c r="T4" s="13" t="s">
        <v>386</v>
      </c>
      <c r="U4" s="13" t="s">
        <v>303</v>
      </c>
      <c r="V4" s="13"/>
      <c r="W4" s="13" t="s">
        <v>1145</v>
      </c>
      <c r="X4" s="13" t="s">
        <v>370</v>
      </c>
      <c r="Y4" s="12" t="s">
        <v>1146</v>
      </c>
      <c r="Z4" s="7" t="s">
        <v>305</v>
      </c>
      <c r="AA4" s="13" t="s">
        <v>1144</v>
      </c>
      <c r="AB4" s="13" t="s">
        <v>1144</v>
      </c>
    </row>
    <row r="5" spans="1:28">
      <c r="A5" s="13">
        <v>2</v>
      </c>
      <c r="B5" s="13" t="s">
        <v>321</v>
      </c>
      <c r="C5" s="13" t="s">
        <v>306</v>
      </c>
      <c r="D5" s="13" t="s">
        <v>1133</v>
      </c>
      <c r="E5" s="13" t="s">
        <v>391</v>
      </c>
      <c r="F5" s="13" t="s">
        <v>392</v>
      </c>
      <c r="G5" s="13" t="s">
        <v>519</v>
      </c>
      <c r="H5" s="7" t="s">
        <v>308</v>
      </c>
      <c r="I5" s="9" t="s">
        <v>400</v>
      </c>
      <c r="J5" s="13" t="s">
        <v>399</v>
      </c>
      <c r="K5" s="13" t="s">
        <v>394</v>
      </c>
      <c r="L5" s="7" t="s">
        <v>311</v>
      </c>
      <c r="M5" s="7" t="s">
        <v>312</v>
      </c>
      <c r="N5" s="13" t="s">
        <v>516</v>
      </c>
      <c r="O5" s="13" t="s">
        <v>399</v>
      </c>
      <c r="P5" s="10" t="s">
        <v>316</v>
      </c>
      <c r="Q5" s="13" t="s">
        <v>1123</v>
      </c>
      <c r="R5" s="10" t="s">
        <v>317</v>
      </c>
      <c r="S5" s="13" t="s">
        <v>399</v>
      </c>
      <c r="T5" s="13" t="s">
        <v>396</v>
      </c>
      <c r="U5" s="13" t="s">
        <v>318</v>
      </c>
      <c r="V5" s="13"/>
      <c r="W5" s="13" t="s">
        <v>1145</v>
      </c>
      <c r="X5" s="13" t="s">
        <v>371</v>
      </c>
      <c r="Y5" s="12" t="s">
        <v>1146</v>
      </c>
      <c r="Z5" s="7" t="s">
        <v>305</v>
      </c>
      <c r="AA5" s="13" t="s">
        <v>1144</v>
      </c>
      <c r="AB5" s="13" t="s">
        <v>1144</v>
      </c>
    </row>
    <row r="6" spans="1:28">
      <c r="A6" s="13">
        <v>3</v>
      </c>
      <c r="B6" s="13" t="s">
        <v>322</v>
      </c>
      <c r="C6" s="13" t="s">
        <v>288</v>
      </c>
      <c r="D6" s="13" t="s">
        <v>1134</v>
      </c>
      <c r="E6" s="13" t="s">
        <v>401</v>
      </c>
      <c r="F6" s="13" t="s">
        <v>402</v>
      </c>
      <c r="G6" s="13" t="s">
        <v>529</v>
      </c>
      <c r="H6" s="7" t="s">
        <v>327</v>
      </c>
      <c r="I6" s="9" t="s">
        <v>410</v>
      </c>
      <c r="J6" s="13" t="s">
        <v>409</v>
      </c>
      <c r="K6" s="13" t="s">
        <v>404</v>
      </c>
      <c r="L6" s="7" t="s">
        <v>296</v>
      </c>
      <c r="M6" s="7" t="s">
        <v>1113</v>
      </c>
      <c r="N6" s="13" t="s">
        <v>526</v>
      </c>
      <c r="O6" s="13" t="s">
        <v>409</v>
      </c>
      <c r="P6" s="10" t="s">
        <v>1115</v>
      </c>
      <c r="Q6" s="13" t="s">
        <v>1124</v>
      </c>
      <c r="R6" s="10" t="s">
        <v>300</v>
      </c>
      <c r="S6" s="13" t="s">
        <v>409</v>
      </c>
      <c r="T6" s="13" t="s">
        <v>406</v>
      </c>
      <c r="U6" s="13" t="s">
        <v>303</v>
      </c>
      <c r="V6" s="13"/>
      <c r="W6" s="13" t="s">
        <v>1145</v>
      </c>
      <c r="X6" s="13" t="s">
        <v>372</v>
      </c>
      <c r="Y6" s="12" t="s">
        <v>1146</v>
      </c>
      <c r="Z6" s="7" t="s">
        <v>305</v>
      </c>
      <c r="AA6" s="13" t="s">
        <v>1144</v>
      </c>
      <c r="AB6" s="13" t="s">
        <v>1144</v>
      </c>
    </row>
    <row r="7" spans="1:28">
      <c r="A7" s="13">
        <v>4</v>
      </c>
      <c r="B7" s="13" t="s">
        <v>322</v>
      </c>
      <c r="C7" s="13" t="s">
        <v>288</v>
      </c>
      <c r="D7" s="13" t="s">
        <v>1135</v>
      </c>
      <c r="E7" s="13" t="s">
        <v>411</v>
      </c>
      <c r="F7" s="13" t="s">
        <v>412</v>
      </c>
      <c r="G7" s="13" t="s">
        <v>539</v>
      </c>
      <c r="H7" s="7" t="s">
        <v>331</v>
      </c>
      <c r="I7" s="9" t="s">
        <v>419</v>
      </c>
      <c r="J7" s="13" t="s">
        <v>418</v>
      </c>
      <c r="K7" s="13" t="s">
        <v>414</v>
      </c>
      <c r="L7" s="7" t="s">
        <v>311</v>
      </c>
      <c r="M7" s="7" t="s">
        <v>1114</v>
      </c>
      <c r="N7" s="13" t="s">
        <v>536</v>
      </c>
      <c r="O7" s="13" t="s">
        <v>418</v>
      </c>
      <c r="P7" s="10" t="s">
        <v>1116</v>
      </c>
      <c r="Q7" s="13" t="s">
        <v>1125</v>
      </c>
      <c r="R7" s="10" t="s">
        <v>317</v>
      </c>
      <c r="S7" s="13" t="s">
        <v>418</v>
      </c>
      <c r="T7" s="13" t="s">
        <v>415</v>
      </c>
      <c r="U7" s="13" t="s">
        <v>318</v>
      </c>
      <c r="V7" s="13"/>
      <c r="W7" s="13" t="s">
        <v>1145</v>
      </c>
      <c r="X7" s="13" t="s">
        <v>368</v>
      </c>
      <c r="Y7" s="12" t="s">
        <v>1146</v>
      </c>
      <c r="Z7" s="7" t="s">
        <v>305</v>
      </c>
      <c r="AA7" s="13" t="s">
        <v>1144</v>
      </c>
      <c r="AB7" s="13" t="s">
        <v>1144</v>
      </c>
    </row>
    <row r="8" spans="1:28">
      <c r="A8" s="13">
        <v>5</v>
      </c>
      <c r="B8" s="13" t="s">
        <v>321</v>
      </c>
      <c r="C8" s="13" t="s">
        <v>288</v>
      </c>
      <c r="D8" s="13" t="s">
        <v>1136</v>
      </c>
      <c r="E8" s="13" t="s">
        <v>420</v>
      </c>
      <c r="F8" s="13" t="s">
        <v>421</v>
      </c>
      <c r="G8" s="13" t="s">
        <v>548</v>
      </c>
      <c r="H8" s="7" t="s">
        <v>292</v>
      </c>
      <c r="I8" s="9" t="s">
        <v>429</v>
      </c>
      <c r="J8" s="13" t="s">
        <v>428</v>
      </c>
      <c r="K8" s="13" t="s">
        <v>423</v>
      </c>
      <c r="L8" s="7" t="s">
        <v>296</v>
      </c>
      <c r="M8" s="7" t="s">
        <v>297</v>
      </c>
      <c r="N8" s="13" t="s">
        <v>546</v>
      </c>
      <c r="O8" s="13" t="s">
        <v>428</v>
      </c>
      <c r="P8" s="10" t="s">
        <v>1117</v>
      </c>
      <c r="Q8" s="13" t="s">
        <v>1126</v>
      </c>
      <c r="R8" s="10" t="s">
        <v>300</v>
      </c>
      <c r="S8" s="13" t="s">
        <v>428</v>
      </c>
      <c r="T8" s="13" t="s">
        <v>425</v>
      </c>
      <c r="U8" s="13" t="s">
        <v>303</v>
      </c>
      <c r="V8" s="13"/>
      <c r="W8" s="13" t="s">
        <v>1145</v>
      </c>
      <c r="X8" s="13" t="s">
        <v>373</v>
      </c>
      <c r="Y8" s="12" t="s">
        <v>1146</v>
      </c>
      <c r="Z8" s="7" t="s">
        <v>305</v>
      </c>
      <c r="AA8" s="13" t="s">
        <v>1144</v>
      </c>
      <c r="AB8" s="13" t="s">
        <v>1144</v>
      </c>
    </row>
    <row r="9" spans="1:28">
      <c r="A9" s="13">
        <v>6</v>
      </c>
      <c r="B9" s="13" t="s">
        <v>321</v>
      </c>
      <c r="C9" s="13" t="s">
        <v>306</v>
      </c>
      <c r="D9" s="13" t="s">
        <v>1137</v>
      </c>
      <c r="E9" s="13" t="s">
        <v>430</v>
      </c>
      <c r="F9" s="13" t="s">
        <v>431</v>
      </c>
      <c r="G9" s="13" t="s">
        <v>558</v>
      </c>
      <c r="H9" s="7" t="s">
        <v>308</v>
      </c>
      <c r="I9" s="9" t="s">
        <v>437</v>
      </c>
      <c r="J9" s="13" t="s">
        <v>436</v>
      </c>
      <c r="K9" s="13" t="s">
        <v>433</v>
      </c>
      <c r="L9" s="7" t="s">
        <v>311</v>
      </c>
      <c r="M9" s="7" t="s">
        <v>312</v>
      </c>
      <c r="N9" s="13" t="s">
        <v>555</v>
      </c>
      <c r="O9" s="13" t="s">
        <v>436</v>
      </c>
      <c r="P9" s="10" t="s">
        <v>1118</v>
      </c>
      <c r="Q9" s="13" t="s">
        <v>1127</v>
      </c>
      <c r="R9" s="10" t="s">
        <v>317</v>
      </c>
      <c r="S9" s="13" t="s">
        <v>436</v>
      </c>
      <c r="T9" s="13" t="s">
        <v>434</v>
      </c>
      <c r="U9" s="13" t="s">
        <v>318</v>
      </c>
      <c r="V9" s="13"/>
      <c r="W9" s="13" t="s">
        <v>1145</v>
      </c>
      <c r="X9" s="13" t="s">
        <v>370</v>
      </c>
      <c r="Y9" s="12" t="s">
        <v>1146</v>
      </c>
      <c r="Z9" s="7" t="s">
        <v>305</v>
      </c>
      <c r="AA9" s="13" t="s">
        <v>1144</v>
      </c>
      <c r="AB9" s="13" t="s">
        <v>1144</v>
      </c>
    </row>
    <row r="10" spans="1:28">
      <c r="A10" s="13">
        <v>7</v>
      </c>
      <c r="B10" s="13" t="s">
        <v>322</v>
      </c>
      <c r="C10" s="13" t="s">
        <v>1111</v>
      </c>
      <c r="D10" s="13" t="s">
        <v>1138</v>
      </c>
      <c r="E10" s="13" t="s">
        <v>438</v>
      </c>
      <c r="F10" s="13" t="s">
        <v>439</v>
      </c>
      <c r="G10" s="13" t="s">
        <v>567</v>
      </c>
      <c r="H10" s="7" t="s">
        <v>327</v>
      </c>
      <c r="I10" s="9" t="s">
        <v>447</v>
      </c>
      <c r="J10" s="13" t="s">
        <v>446</v>
      </c>
      <c r="K10" s="13" t="s">
        <v>441</v>
      </c>
      <c r="L10" s="7" t="s">
        <v>296</v>
      </c>
      <c r="M10" s="7" t="s">
        <v>1113</v>
      </c>
      <c r="N10" s="13" t="s">
        <v>564</v>
      </c>
      <c r="O10" s="13" t="s">
        <v>446</v>
      </c>
      <c r="P10" s="10" t="s">
        <v>1119</v>
      </c>
      <c r="Q10" s="13" t="s">
        <v>1128</v>
      </c>
      <c r="R10" s="10" t="s">
        <v>300</v>
      </c>
      <c r="S10" s="13" t="s">
        <v>446</v>
      </c>
      <c r="T10" s="13" t="s">
        <v>443</v>
      </c>
      <c r="U10" s="13" t="s">
        <v>303</v>
      </c>
      <c r="V10" s="13"/>
      <c r="W10" s="13" t="s">
        <v>1145</v>
      </c>
      <c r="X10" s="13" t="s">
        <v>371</v>
      </c>
      <c r="Y10" s="12" t="s">
        <v>1146</v>
      </c>
      <c r="Z10" s="7" t="s">
        <v>305</v>
      </c>
      <c r="AA10" s="13" t="s">
        <v>1144</v>
      </c>
      <c r="AB10" s="13" t="s">
        <v>1144</v>
      </c>
    </row>
    <row r="11" spans="1:28">
      <c r="A11" s="13">
        <v>8</v>
      </c>
      <c r="B11" s="13" t="s">
        <v>322</v>
      </c>
      <c r="C11" s="13" t="s">
        <v>1112</v>
      </c>
      <c r="D11" s="13" t="s">
        <v>1139</v>
      </c>
      <c r="E11" s="13" t="s">
        <v>448</v>
      </c>
      <c r="F11" s="13" t="s">
        <v>449</v>
      </c>
      <c r="G11" s="13" t="s">
        <v>576</v>
      </c>
      <c r="H11" s="7" t="s">
        <v>331</v>
      </c>
      <c r="I11" s="9" t="s">
        <v>456</v>
      </c>
      <c r="J11" s="13" t="s">
        <v>455</v>
      </c>
      <c r="K11" s="13" t="s">
        <v>451</v>
      </c>
      <c r="L11" s="7" t="s">
        <v>311</v>
      </c>
      <c r="M11" s="7" t="s">
        <v>1114</v>
      </c>
      <c r="N11" s="13" t="s">
        <v>573</v>
      </c>
      <c r="O11" s="13" t="s">
        <v>455</v>
      </c>
      <c r="P11" s="10" t="s">
        <v>1120</v>
      </c>
      <c r="Q11" s="13" t="s">
        <v>1129</v>
      </c>
      <c r="R11" s="10" t="s">
        <v>317</v>
      </c>
      <c r="S11" s="13" t="s">
        <v>455</v>
      </c>
      <c r="T11" s="13" t="s">
        <v>453</v>
      </c>
      <c r="U11" s="13" t="s">
        <v>318</v>
      </c>
      <c r="V11" s="13"/>
      <c r="W11" s="13" t="s">
        <v>1145</v>
      </c>
      <c r="X11" s="13" t="s">
        <v>370</v>
      </c>
      <c r="Y11" s="12" t="s">
        <v>1146</v>
      </c>
      <c r="Z11" s="7" t="s">
        <v>305</v>
      </c>
      <c r="AA11" s="13" t="s">
        <v>1144</v>
      </c>
      <c r="AB11" s="13" t="s">
        <v>1144</v>
      </c>
    </row>
    <row r="12" spans="1:28">
      <c r="A12" s="13">
        <v>9</v>
      </c>
      <c r="B12" s="13" t="s">
        <v>321</v>
      </c>
      <c r="C12" s="13" t="s">
        <v>288</v>
      </c>
      <c r="D12" s="13" t="s">
        <v>1140</v>
      </c>
      <c r="E12" s="13" t="s">
        <v>457</v>
      </c>
      <c r="F12" s="13" t="s">
        <v>458</v>
      </c>
      <c r="G12" s="13" t="s">
        <v>453</v>
      </c>
      <c r="H12" s="7" t="s">
        <v>292</v>
      </c>
      <c r="I12" s="9" t="s">
        <v>466</v>
      </c>
      <c r="J12" s="13" t="s">
        <v>465</v>
      </c>
      <c r="K12" s="13" t="s">
        <v>460</v>
      </c>
      <c r="L12" s="7" t="s">
        <v>296</v>
      </c>
      <c r="M12" s="7" t="s">
        <v>297</v>
      </c>
      <c r="N12" s="13" t="s">
        <v>582</v>
      </c>
      <c r="O12" s="13" t="s">
        <v>465</v>
      </c>
      <c r="P12" s="10" t="s">
        <v>1121</v>
      </c>
      <c r="Q12" s="13" t="s">
        <v>1130</v>
      </c>
      <c r="R12" s="10" t="s">
        <v>300</v>
      </c>
      <c r="S12" s="13" t="s">
        <v>465</v>
      </c>
      <c r="T12" s="13" t="s">
        <v>462</v>
      </c>
      <c r="U12" s="13" t="s">
        <v>303</v>
      </c>
      <c r="V12" s="13"/>
      <c r="W12" s="13" t="s">
        <v>1145</v>
      </c>
      <c r="X12" s="13" t="s">
        <v>370</v>
      </c>
      <c r="Y12" s="12" t="s">
        <v>1146</v>
      </c>
      <c r="Z12" s="7" t="s">
        <v>305</v>
      </c>
      <c r="AA12" s="13" t="s">
        <v>1144</v>
      </c>
      <c r="AB12" s="13" t="s">
        <v>1144</v>
      </c>
    </row>
    <row r="13" spans="1:28">
      <c r="A13" s="13">
        <v>10</v>
      </c>
      <c r="B13" s="13" t="s">
        <v>321</v>
      </c>
      <c r="C13" s="13" t="s">
        <v>306</v>
      </c>
      <c r="D13" s="13" t="s">
        <v>1141</v>
      </c>
      <c r="E13" s="13" t="s">
        <v>467</v>
      </c>
      <c r="F13" s="13" t="s">
        <v>468</v>
      </c>
      <c r="G13" s="13" t="s">
        <v>592</v>
      </c>
      <c r="H13" s="7" t="s">
        <v>308</v>
      </c>
      <c r="I13" s="9" t="s">
        <v>476</v>
      </c>
      <c r="J13" s="13" t="s">
        <v>475</v>
      </c>
      <c r="K13" s="13" t="s">
        <v>470</v>
      </c>
      <c r="L13" s="7" t="s">
        <v>311</v>
      </c>
      <c r="M13" s="7" t="s">
        <v>312</v>
      </c>
      <c r="N13" s="13" t="s">
        <v>589</v>
      </c>
      <c r="O13" s="13" t="s">
        <v>475</v>
      </c>
      <c r="P13" s="10" t="s">
        <v>1122</v>
      </c>
      <c r="Q13" s="13" t="s">
        <v>1131</v>
      </c>
      <c r="R13" s="10" t="s">
        <v>317</v>
      </c>
      <c r="S13" s="13" t="s">
        <v>475</v>
      </c>
      <c r="T13" s="13" t="s">
        <v>472</v>
      </c>
      <c r="U13" s="13" t="s">
        <v>318</v>
      </c>
      <c r="V13" s="13"/>
      <c r="W13" s="13" t="s">
        <v>1145</v>
      </c>
      <c r="X13" s="13" t="s">
        <v>372</v>
      </c>
      <c r="Y13" s="12" t="s">
        <v>1146</v>
      </c>
      <c r="Z13" s="7" t="s">
        <v>305</v>
      </c>
      <c r="AA13" s="13" t="s">
        <v>1144</v>
      </c>
      <c r="AB13" s="13" t="s">
        <v>1144</v>
      </c>
    </row>
    <row r="18" spans="1:28">
      <c r="A18" s="13" t="s">
        <v>0</v>
      </c>
      <c r="B18" s="13" t="s">
        <v>70</v>
      </c>
      <c r="C18" s="13" t="s">
        <v>3</v>
      </c>
      <c r="D18" s="13" t="s">
        <v>51</v>
      </c>
      <c r="E18" s="13" t="s">
        <v>71</v>
      </c>
      <c r="F18" s="13" t="s">
        <v>72</v>
      </c>
      <c r="G18" s="13" t="s">
        <v>73</v>
      </c>
      <c r="H18" s="13" t="s">
        <v>74</v>
      </c>
      <c r="I18" s="13" t="s">
        <v>75</v>
      </c>
      <c r="J18" s="13" t="s">
        <v>76</v>
      </c>
      <c r="K18" s="13" t="s">
        <v>77</v>
      </c>
      <c r="L18" s="13" t="s">
        <v>78</v>
      </c>
      <c r="M18" s="13" t="s">
        <v>79</v>
      </c>
      <c r="N18" s="13" t="s">
        <v>80</v>
      </c>
      <c r="O18" s="13" t="s">
        <v>81</v>
      </c>
      <c r="P18" s="13" t="s">
        <v>82</v>
      </c>
      <c r="Q18" s="13" t="s">
        <v>83</v>
      </c>
      <c r="R18" s="13" t="s">
        <v>84</v>
      </c>
      <c r="S18" s="13" t="s">
        <v>85</v>
      </c>
      <c r="T18" s="13" t="s">
        <v>86</v>
      </c>
      <c r="U18" s="13" t="s">
        <v>87</v>
      </c>
      <c r="V18" s="13" t="s">
        <v>89</v>
      </c>
      <c r="W18" s="13" t="s">
        <v>90</v>
      </c>
      <c r="X18" s="13" t="s">
        <v>366</v>
      </c>
      <c r="Y18" s="13" t="s">
        <v>367</v>
      </c>
      <c r="Z18" s="13" t="s">
        <v>91</v>
      </c>
      <c r="AA18" s="13" t="s">
        <v>1142</v>
      </c>
      <c r="AB18" s="13" t="s">
        <v>1143</v>
      </c>
    </row>
    <row r="19" spans="1:28">
      <c r="A19" s="13">
        <v>1</v>
      </c>
      <c r="B19" s="13" t="s">
        <v>321</v>
      </c>
      <c r="C19" s="13" t="s">
        <v>288</v>
      </c>
      <c r="D19" s="13" t="s">
        <v>145</v>
      </c>
      <c r="E19" s="13" t="s">
        <v>477</v>
      </c>
      <c r="F19" s="13" t="s">
        <v>478</v>
      </c>
      <c r="G19" s="13" t="s">
        <v>572</v>
      </c>
      <c r="H19" s="7" t="s">
        <v>292</v>
      </c>
      <c r="I19" s="9" t="s">
        <v>486</v>
      </c>
      <c r="J19" s="13" t="s">
        <v>485</v>
      </c>
      <c r="K19" s="13" t="s">
        <v>480</v>
      </c>
      <c r="L19" s="7" t="s">
        <v>296</v>
      </c>
      <c r="M19" s="7" t="s">
        <v>297</v>
      </c>
      <c r="N19" s="13" t="s">
        <v>413</v>
      </c>
      <c r="O19" s="13" t="s">
        <v>485</v>
      </c>
      <c r="P19" s="10" t="s">
        <v>299</v>
      </c>
      <c r="Q19" s="13" t="s">
        <v>146</v>
      </c>
      <c r="R19" s="10" t="s">
        <v>300</v>
      </c>
      <c r="S19" s="7" t="s">
        <v>301</v>
      </c>
      <c r="T19" s="13" t="s">
        <v>482</v>
      </c>
      <c r="U19" s="13" t="s">
        <v>303</v>
      </c>
      <c r="V19" s="13"/>
      <c r="W19" s="13" t="s">
        <v>1145</v>
      </c>
      <c r="X19" s="13" t="s">
        <v>370</v>
      </c>
      <c r="Y19" s="12" t="s">
        <v>1146</v>
      </c>
      <c r="Z19" s="7" t="s">
        <v>305</v>
      </c>
      <c r="AA19" s="13" t="s">
        <v>1144</v>
      </c>
      <c r="AB19" s="13" t="s">
        <v>1144</v>
      </c>
    </row>
    <row r="20" spans="1:28">
      <c r="A20" s="13">
        <v>2</v>
      </c>
      <c r="B20" s="13" t="s">
        <v>321</v>
      </c>
      <c r="C20" s="13" t="s">
        <v>306</v>
      </c>
      <c r="D20" s="13" t="s">
        <v>319</v>
      </c>
      <c r="E20" s="13" t="s">
        <v>487</v>
      </c>
      <c r="F20" s="13" t="s">
        <v>488</v>
      </c>
      <c r="G20" s="13" t="s">
        <v>581</v>
      </c>
      <c r="H20" s="7" t="s">
        <v>308</v>
      </c>
      <c r="I20" s="9" t="s">
        <v>496</v>
      </c>
      <c r="J20" s="13" t="s">
        <v>495</v>
      </c>
      <c r="K20" s="13" t="s">
        <v>490</v>
      </c>
      <c r="L20" s="7" t="s">
        <v>311</v>
      </c>
      <c r="M20" s="7" t="s">
        <v>312</v>
      </c>
      <c r="N20" s="13" t="s">
        <v>422</v>
      </c>
      <c r="O20" s="13" t="s">
        <v>495</v>
      </c>
      <c r="P20" s="10" t="s">
        <v>316</v>
      </c>
      <c r="Q20" s="13" t="s">
        <v>1123</v>
      </c>
      <c r="R20" s="10" t="s">
        <v>317</v>
      </c>
      <c r="S20" s="7" t="s">
        <v>301</v>
      </c>
      <c r="T20" s="13" t="s">
        <v>492</v>
      </c>
      <c r="U20" s="13" t="s">
        <v>318</v>
      </c>
      <c r="V20" s="13"/>
      <c r="W20" s="13" t="s">
        <v>1145</v>
      </c>
      <c r="X20" s="13" t="s">
        <v>371</v>
      </c>
      <c r="Y20" s="12" t="s">
        <v>1146</v>
      </c>
      <c r="Z20" s="7" t="s">
        <v>305</v>
      </c>
      <c r="AA20" s="13" t="s">
        <v>1144</v>
      </c>
      <c r="AB20" s="13" t="s">
        <v>1144</v>
      </c>
    </row>
    <row r="21" spans="1:28">
      <c r="A21" s="13">
        <v>3</v>
      </c>
      <c r="B21" s="13" t="s">
        <v>322</v>
      </c>
      <c r="C21" s="13" t="s">
        <v>288</v>
      </c>
      <c r="D21" s="13" t="s">
        <v>320</v>
      </c>
      <c r="E21" s="13" t="s">
        <v>497</v>
      </c>
      <c r="F21" s="13" t="s">
        <v>498</v>
      </c>
      <c r="G21" s="13" t="s">
        <v>588</v>
      </c>
      <c r="H21" s="7" t="s">
        <v>327</v>
      </c>
      <c r="I21" s="9" t="s">
        <v>504</v>
      </c>
      <c r="J21" s="13" t="s">
        <v>503</v>
      </c>
      <c r="K21" s="13" t="s">
        <v>500</v>
      </c>
      <c r="L21" s="7" t="s">
        <v>296</v>
      </c>
      <c r="M21" s="7" t="s">
        <v>1113</v>
      </c>
      <c r="N21" s="13" t="s">
        <v>432</v>
      </c>
      <c r="O21" s="13" t="s">
        <v>503</v>
      </c>
      <c r="P21" s="10" t="s">
        <v>1115</v>
      </c>
      <c r="Q21" s="13" t="s">
        <v>1124</v>
      </c>
      <c r="R21" s="10" t="s">
        <v>300</v>
      </c>
      <c r="S21" s="7" t="s">
        <v>301</v>
      </c>
      <c r="T21" s="13" t="s">
        <v>501</v>
      </c>
      <c r="U21" s="13" t="s">
        <v>303</v>
      </c>
      <c r="V21" s="13"/>
      <c r="W21" s="13" t="s">
        <v>1145</v>
      </c>
      <c r="X21" s="13" t="s">
        <v>372</v>
      </c>
      <c r="Y21" s="12" t="s">
        <v>1146</v>
      </c>
      <c r="Z21" s="7" t="s">
        <v>305</v>
      </c>
      <c r="AA21" s="13" t="s">
        <v>1144</v>
      </c>
      <c r="AB21" s="13" t="s">
        <v>1144</v>
      </c>
    </row>
    <row r="22" spans="1:28">
      <c r="A22" s="13">
        <v>4</v>
      </c>
      <c r="B22" s="13" t="s">
        <v>322</v>
      </c>
      <c r="C22" s="13" t="s">
        <v>288</v>
      </c>
      <c r="D22" s="13" t="s">
        <v>323</v>
      </c>
      <c r="E22" s="13" t="s">
        <v>505</v>
      </c>
      <c r="F22" s="13" t="s">
        <v>506</v>
      </c>
      <c r="G22" s="13" t="s">
        <v>562</v>
      </c>
      <c r="H22" s="7" t="s">
        <v>331</v>
      </c>
      <c r="I22" s="9" t="s">
        <v>513</v>
      </c>
      <c r="J22" s="13" t="s">
        <v>512</v>
      </c>
      <c r="K22" s="13" t="s">
        <v>508</v>
      </c>
      <c r="L22" s="7" t="s">
        <v>311</v>
      </c>
      <c r="M22" s="7" t="s">
        <v>1114</v>
      </c>
      <c r="N22" s="13" t="s">
        <v>440</v>
      </c>
      <c r="O22" s="13" t="s">
        <v>512</v>
      </c>
      <c r="P22" s="10" t="s">
        <v>1116</v>
      </c>
      <c r="Q22" s="13" t="s">
        <v>1125</v>
      </c>
      <c r="R22" s="10" t="s">
        <v>317</v>
      </c>
      <c r="S22" s="7" t="s">
        <v>301</v>
      </c>
      <c r="T22" s="13" t="s">
        <v>510</v>
      </c>
      <c r="U22" s="13" t="s">
        <v>318</v>
      </c>
      <c r="V22" s="13"/>
      <c r="W22" s="13" t="s">
        <v>1145</v>
      </c>
      <c r="X22" s="13" t="s">
        <v>368</v>
      </c>
      <c r="Y22" s="12" t="s">
        <v>1146</v>
      </c>
      <c r="Z22" s="7" t="s">
        <v>305</v>
      </c>
      <c r="AA22" s="13" t="s">
        <v>1144</v>
      </c>
      <c r="AB22" s="13" t="s">
        <v>1144</v>
      </c>
    </row>
    <row r="23" spans="1:28">
      <c r="A23" s="13">
        <v>5</v>
      </c>
      <c r="B23" s="13" t="s">
        <v>321</v>
      </c>
      <c r="C23" s="13" t="s">
        <v>288</v>
      </c>
      <c r="D23" s="13" t="s">
        <v>332</v>
      </c>
      <c r="E23" s="13" t="s">
        <v>514</v>
      </c>
      <c r="F23" s="13" t="s">
        <v>515</v>
      </c>
      <c r="G23" s="13" t="s">
        <v>571</v>
      </c>
      <c r="H23" s="7" t="s">
        <v>292</v>
      </c>
      <c r="I23" s="9" t="s">
        <v>523</v>
      </c>
      <c r="J23" s="13" t="s">
        <v>522</v>
      </c>
      <c r="K23" s="13" t="s">
        <v>517</v>
      </c>
      <c r="L23" s="7" t="s">
        <v>296</v>
      </c>
      <c r="M23" s="7" t="s">
        <v>297</v>
      </c>
      <c r="N23" s="13" t="s">
        <v>450</v>
      </c>
      <c r="O23" s="13" t="s">
        <v>522</v>
      </c>
      <c r="P23" s="10" t="s">
        <v>1117</v>
      </c>
      <c r="Q23" s="13" t="s">
        <v>1126</v>
      </c>
      <c r="R23" s="10" t="s">
        <v>300</v>
      </c>
      <c r="S23" s="7" t="s">
        <v>301</v>
      </c>
      <c r="T23" s="13" t="s">
        <v>519</v>
      </c>
      <c r="U23" s="13" t="s">
        <v>303</v>
      </c>
      <c r="V23" s="13"/>
      <c r="W23" s="13" t="s">
        <v>1145</v>
      </c>
      <c r="X23" s="13" t="s">
        <v>373</v>
      </c>
      <c r="Y23" s="12" t="s">
        <v>1146</v>
      </c>
      <c r="Z23" s="7" t="s">
        <v>305</v>
      </c>
      <c r="AA23" s="13" t="s">
        <v>1144</v>
      </c>
      <c r="AB23" s="13" t="s">
        <v>1144</v>
      </c>
    </row>
    <row r="24" spans="1:28">
      <c r="A24" s="13">
        <v>6</v>
      </c>
      <c r="B24" s="13" t="s">
        <v>321</v>
      </c>
      <c r="C24" s="13" t="s">
        <v>306</v>
      </c>
      <c r="D24" s="13" t="s">
        <v>333</v>
      </c>
      <c r="E24" s="13" t="s">
        <v>524</v>
      </c>
      <c r="F24" s="13" t="s">
        <v>525</v>
      </c>
      <c r="G24" s="13" t="s">
        <v>580</v>
      </c>
      <c r="H24" s="7" t="s">
        <v>308</v>
      </c>
      <c r="I24" s="9" t="s">
        <v>533</v>
      </c>
      <c r="J24" s="13" t="s">
        <v>532</v>
      </c>
      <c r="K24" s="13" t="s">
        <v>527</v>
      </c>
      <c r="L24" s="7" t="s">
        <v>311</v>
      </c>
      <c r="M24" s="7" t="s">
        <v>312</v>
      </c>
      <c r="N24" s="13" t="s">
        <v>459</v>
      </c>
      <c r="O24" s="13" t="s">
        <v>532</v>
      </c>
      <c r="P24" s="10" t="s">
        <v>1118</v>
      </c>
      <c r="Q24" s="13" t="s">
        <v>1127</v>
      </c>
      <c r="R24" s="10" t="s">
        <v>317</v>
      </c>
      <c r="S24" s="7" t="s">
        <v>301</v>
      </c>
      <c r="T24" s="13" t="s">
        <v>529</v>
      </c>
      <c r="U24" s="13" t="s">
        <v>318</v>
      </c>
      <c r="V24" s="13"/>
      <c r="W24" s="13" t="s">
        <v>1145</v>
      </c>
      <c r="X24" s="13" t="s">
        <v>370</v>
      </c>
      <c r="Y24" s="12" t="s">
        <v>1146</v>
      </c>
      <c r="Z24" s="7" t="s">
        <v>305</v>
      </c>
      <c r="AA24" s="13" t="s">
        <v>1144</v>
      </c>
      <c r="AB24" s="13" t="s">
        <v>1144</v>
      </c>
    </row>
    <row r="25" spans="1:28">
      <c r="A25" s="13">
        <v>7</v>
      </c>
      <c r="B25" s="13" t="s">
        <v>322</v>
      </c>
      <c r="C25" s="13" t="s">
        <v>1111</v>
      </c>
      <c r="D25" s="13" t="s">
        <v>334</v>
      </c>
      <c r="E25" s="13" t="s">
        <v>534</v>
      </c>
      <c r="F25" s="13" t="s">
        <v>535</v>
      </c>
      <c r="G25" s="13" t="s">
        <v>587</v>
      </c>
      <c r="H25" s="7" t="s">
        <v>327</v>
      </c>
      <c r="I25" s="9" t="s">
        <v>543</v>
      </c>
      <c r="J25" s="13" t="s">
        <v>542</v>
      </c>
      <c r="K25" s="13" t="s">
        <v>537</v>
      </c>
      <c r="L25" s="7" t="s">
        <v>296</v>
      </c>
      <c r="M25" s="7" t="s">
        <v>1113</v>
      </c>
      <c r="N25" s="13" t="s">
        <v>469</v>
      </c>
      <c r="O25" s="13" t="s">
        <v>542</v>
      </c>
      <c r="P25" s="10" t="s">
        <v>1119</v>
      </c>
      <c r="Q25" s="13" t="s">
        <v>1128</v>
      </c>
      <c r="R25" s="10" t="s">
        <v>300</v>
      </c>
      <c r="S25" s="7" t="s">
        <v>301</v>
      </c>
      <c r="T25" s="13" t="s">
        <v>539</v>
      </c>
      <c r="U25" s="13" t="s">
        <v>303</v>
      </c>
      <c r="V25" s="13"/>
      <c r="W25" s="13" t="s">
        <v>1145</v>
      </c>
      <c r="X25" s="13" t="s">
        <v>371</v>
      </c>
      <c r="Y25" s="12" t="s">
        <v>1146</v>
      </c>
      <c r="Z25" s="7" t="s">
        <v>305</v>
      </c>
      <c r="AA25" s="13" t="s">
        <v>1144</v>
      </c>
      <c r="AB25" s="13" t="s">
        <v>1144</v>
      </c>
    </row>
    <row r="26" spans="1:28">
      <c r="A26" s="13">
        <v>8</v>
      </c>
      <c r="B26" s="13" t="s">
        <v>322</v>
      </c>
      <c r="C26" s="13" t="s">
        <v>1112</v>
      </c>
      <c r="D26" s="13" t="s">
        <v>335</v>
      </c>
      <c r="E26" s="13" t="s">
        <v>544</v>
      </c>
      <c r="F26" s="13" t="s">
        <v>545</v>
      </c>
      <c r="G26" s="13" t="s">
        <v>468</v>
      </c>
      <c r="H26" s="7" t="s">
        <v>331</v>
      </c>
      <c r="I26" s="9" t="s">
        <v>552</v>
      </c>
      <c r="J26" s="13" t="s">
        <v>551</v>
      </c>
      <c r="K26" s="13" t="s">
        <v>547</v>
      </c>
      <c r="L26" s="7" t="s">
        <v>311</v>
      </c>
      <c r="M26" s="7" t="s">
        <v>1114</v>
      </c>
      <c r="N26" s="13" t="s">
        <v>479</v>
      </c>
      <c r="O26" s="13" t="s">
        <v>551</v>
      </c>
      <c r="P26" s="10" t="s">
        <v>1120</v>
      </c>
      <c r="Q26" s="13" t="s">
        <v>1129</v>
      </c>
      <c r="R26" s="10" t="s">
        <v>317</v>
      </c>
      <c r="S26" s="7" t="s">
        <v>301</v>
      </c>
      <c r="T26" s="13" t="s">
        <v>548</v>
      </c>
      <c r="U26" s="13" t="s">
        <v>318</v>
      </c>
      <c r="V26" s="13"/>
      <c r="W26" s="13" t="s">
        <v>1145</v>
      </c>
      <c r="X26" s="13" t="s">
        <v>370</v>
      </c>
      <c r="Y26" s="12" t="s">
        <v>1146</v>
      </c>
      <c r="Z26" s="7" t="s">
        <v>305</v>
      </c>
      <c r="AA26" s="13" t="s">
        <v>1144</v>
      </c>
      <c r="AB26" s="13" t="s">
        <v>1144</v>
      </c>
    </row>
    <row r="27" spans="1:28">
      <c r="A27" s="13">
        <v>9</v>
      </c>
      <c r="B27" s="13" t="s">
        <v>321</v>
      </c>
      <c r="C27" s="13" t="s">
        <v>288</v>
      </c>
      <c r="D27" s="13" t="s">
        <v>344</v>
      </c>
      <c r="E27" s="13" t="s">
        <v>553</v>
      </c>
      <c r="F27" s="13" t="s">
        <v>554</v>
      </c>
      <c r="G27" s="13" t="s">
        <v>478</v>
      </c>
      <c r="H27" s="7" t="s">
        <v>292</v>
      </c>
      <c r="I27" s="9" t="s">
        <v>561</v>
      </c>
      <c r="J27" s="13" t="s">
        <v>560</v>
      </c>
      <c r="K27" s="13" t="s">
        <v>556</v>
      </c>
      <c r="L27" s="7" t="s">
        <v>296</v>
      </c>
      <c r="M27" s="7" t="s">
        <v>297</v>
      </c>
      <c r="N27" s="13" t="s">
        <v>489</v>
      </c>
      <c r="O27" s="13" t="s">
        <v>560</v>
      </c>
      <c r="P27" s="10" t="s">
        <v>1121</v>
      </c>
      <c r="Q27" s="13" t="s">
        <v>1130</v>
      </c>
      <c r="R27" s="10" t="s">
        <v>300</v>
      </c>
      <c r="S27" s="7" t="s">
        <v>301</v>
      </c>
      <c r="T27" s="13" t="s">
        <v>558</v>
      </c>
      <c r="U27" s="13" t="s">
        <v>303</v>
      </c>
      <c r="V27" s="13"/>
      <c r="W27" s="13" t="s">
        <v>1145</v>
      </c>
      <c r="X27" s="13" t="s">
        <v>370</v>
      </c>
      <c r="Y27" s="12" t="s">
        <v>1146</v>
      </c>
      <c r="Z27" s="7" t="s">
        <v>305</v>
      </c>
      <c r="AA27" s="13" t="s">
        <v>1144</v>
      </c>
      <c r="AB27" s="13" t="s">
        <v>1144</v>
      </c>
    </row>
    <row r="28" spans="1:28">
      <c r="A28" s="13">
        <v>10</v>
      </c>
      <c r="B28" s="13" t="s">
        <v>321</v>
      </c>
      <c r="C28" s="13" t="s">
        <v>306</v>
      </c>
      <c r="D28" s="13" t="s">
        <v>345</v>
      </c>
      <c r="E28" s="13" t="s">
        <v>562</v>
      </c>
      <c r="F28" s="13" t="s">
        <v>563</v>
      </c>
      <c r="G28" s="13" t="s">
        <v>488</v>
      </c>
      <c r="H28" s="7" t="s">
        <v>308</v>
      </c>
      <c r="I28" s="9" t="s">
        <v>570</v>
      </c>
      <c r="J28" s="13" t="s">
        <v>569</v>
      </c>
      <c r="K28" s="13" t="s">
        <v>565</v>
      </c>
      <c r="L28" s="7" t="s">
        <v>311</v>
      </c>
      <c r="M28" s="7" t="s">
        <v>312</v>
      </c>
      <c r="N28" s="13" t="s">
        <v>499</v>
      </c>
      <c r="O28" s="13" t="s">
        <v>569</v>
      </c>
      <c r="P28" s="10" t="s">
        <v>1122</v>
      </c>
      <c r="Q28" s="13" t="s">
        <v>1131</v>
      </c>
      <c r="R28" s="10" t="s">
        <v>317</v>
      </c>
      <c r="S28" s="7" t="s">
        <v>301</v>
      </c>
      <c r="T28" s="13" t="s">
        <v>567</v>
      </c>
      <c r="U28" s="13" t="s">
        <v>318</v>
      </c>
      <c r="V28" s="13"/>
      <c r="W28" s="13" t="s">
        <v>1145</v>
      </c>
      <c r="X28" s="13" t="s">
        <v>372</v>
      </c>
      <c r="Y28" s="12" t="s">
        <v>1146</v>
      </c>
      <c r="Z28" s="7" t="s">
        <v>305</v>
      </c>
      <c r="AA28" s="13" t="s">
        <v>1144</v>
      </c>
      <c r="AB28" s="13" t="s">
        <v>1144</v>
      </c>
    </row>
    <row r="29" spans="1:28">
      <c r="G29" s="13"/>
      <c r="N29" s="13"/>
    </row>
    <row r="33" spans="1:11">
      <c r="A33" s="13" t="s">
        <v>324</v>
      </c>
      <c r="B33" s="13" t="s">
        <v>382</v>
      </c>
      <c r="C33" s="13" t="s">
        <v>383</v>
      </c>
      <c r="D33" s="13" t="s">
        <v>384</v>
      </c>
      <c r="E33" s="13" t="s">
        <v>385</v>
      </c>
      <c r="F33" s="13" t="s">
        <v>386</v>
      </c>
      <c r="G33" s="13" t="s">
        <v>387</v>
      </c>
      <c r="H33" s="13">
        <v>70116</v>
      </c>
      <c r="I33" s="13" t="s">
        <v>388</v>
      </c>
      <c r="J33" s="13" t="s">
        <v>389</v>
      </c>
      <c r="K33" s="13" t="s">
        <v>390</v>
      </c>
    </row>
    <row r="34" spans="1:11">
      <c r="A34" s="13" t="s">
        <v>391</v>
      </c>
      <c r="B34" s="13" t="s">
        <v>392</v>
      </c>
      <c r="C34" s="13" t="s">
        <v>393</v>
      </c>
      <c r="D34" s="13" t="s">
        <v>394</v>
      </c>
      <c r="E34" s="13" t="s">
        <v>395</v>
      </c>
      <c r="F34" s="13" t="s">
        <v>396</v>
      </c>
      <c r="G34" s="13" t="s">
        <v>397</v>
      </c>
      <c r="H34" s="13">
        <v>48116</v>
      </c>
      <c r="I34" s="13" t="s">
        <v>398</v>
      </c>
      <c r="J34" s="13" t="s">
        <v>399</v>
      </c>
      <c r="K34" s="13" t="s">
        <v>400</v>
      </c>
    </row>
    <row r="35" spans="1:11">
      <c r="A35" s="13" t="s">
        <v>401</v>
      </c>
      <c r="B35" s="13" t="s">
        <v>402</v>
      </c>
      <c r="C35" s="13" t="s">
        <v>403</v>
      </c>
      <c r="D35" s="13" t="s">
        <v>404</v>
      </c>
      <c r="E35" s="13" t="s">
        <v>405</v>
      </c>
      <c r="F35" s="13" t="s">
        <v>406</v>
      </c>
      <c r="G35" s="13" t="s">
        <v>407</v>
      </c>
      <c r="H35" s="13">
        <v>8014</v>
      </c>
      <c r="I35" s="13" t="s">
        <v>408</v>
      </c>
      <c r="J35" s="13" t="s">
        <v>409</v>
      </c>
      <c r="K35" s="13" t="s">
        <v>410</v>
      </c>
    </row>
    <row r="36" spans="1:11">
      <c r="A36" s="13" t="s">
        <v>411</v>
      </c>
      <c r="B36" s="13" t="s">
        <v>412</v>
      </c>
      <c r="C36" s="13" t="s">
        <v>413</v>
      </c>
      <c r="D36" s="13" t="s">
        <v>414</v>
      </c>
      <c r="E36" s="13" t="s">
        <v>415</v>
      </c>
      <c r="F36" s="13" t="s">
        <v>415</v>
      </c>
      <c r="G36" s="13" t="s">
        <v>416</v>
      </c>
      <c r="H36" s="13">
        <v>99501</v>
      </c>
      <c r="I36" s="13" t="s">
        <v>417</v>
      </c>
      <c r="J36" s="13" t="s">
        <v>418</v>
      </c>
      <c r="K36" s="13" t="s">
        <v>419</v>
      </c>
    </row>
    <row r="37" spans="1:11">
      <c r="A37" s="13" t="s">
        <v>420</v>
      </c>
      <c r="B37" s="13" t="s">
        <v>421</v>
      </c>
      <c r="C37" s="13" t="s">
        <v>422</v>
      </c>
      <c r="D37" s="13" t="s">
        <v>423</v>
      </c>
      <c r="E37" s="13" t="s">
        <v>424</v>
      </c>
      <c r="F37" s="13" t="s">
        <v>425</v>
      </c>
      <c r="G37" s="13" t="s">
        <v>426</v>
      </c>
      <c r="H37" s="13">
        <v>45011</v>
      </c>
      <c r="I37" s="13" t="s">
        <v>427</v>
      </c>
      <c r="J37" s="13" t="s">
        <v>428</v>
      </c>
      <c r="K37" s="13" t="s">
        <v>429</v>
      </c>
    </row>
    <row r="38" spans="1:11">
      <c r="A38" s="13" t="s">
        <v>430</v>
      </c>
      <c r="B38" s="13" t="s">
        <v>431</v>
      </c>
      <c r="C38" s="13" t="s">
        <v>432</v>
      </c>
      <c r="D38" s="13" t="s">
        <v>433</v>
      </c>
      <c r="E38" s="13" t="s">
        <v>434</v>
      </c>
      <c r="F38" s="13" t="s">
        <v>434</v>
      </c>
      <c r="G38" s="13" t="s">
        <v>426</v>
      </c>
      <c r="H38" s="13">
        <v>44805</v>
      </c>
      <c r="I38" s="13" t="s">
        <v>435</v>
      </c>
      <c r="J38" s="13" t="s">
        <v>436</v>
      </c>
      <c r="K38" s="13" t="s">
        <v>437</v>
      </c>
    </row>
    <row r="39" spans="1:11">
      <c r="A39" s="13" t="s">
        <v>438</v>
      </c>
      <c r="B39" s="13" t="s">
        <v>439</v>
      </c>
      <c r="C39" s="13" t="s">
        <v>440</v>
      </c>
      <c r="D39" s="13" t="s">
        <v>441</v>
      </c>
      <c r="E39" s="13" t="s">
        <v>442</v>
      </c>
      <c r="F39" s="13" t="s">
        <v>443</v>
      </c>
      <c r="G39" s="13" t="s">
        <v>444</v>
      </c>
      <c r="H39" s="13">
        <v>60632</v>
      </c>
      <c r="I39" s="13" t="s">
        <v>445</v>
      </c>
      <c r="J39" s="13" t="s">
        <v>446</v>
      </c>
      <c r="K39" s="13" t="s">
        <v>447</v>
      </c>
    </row>
    <row r="40" spans="1:11">
      <c r="A40" s="13" t="s">
        <v>448</v>
      </c>
      <c r="B40" s="13" t="s">
        <v>449</v>
      </c>
      <c r="C40" s="13" t="s">
        <v>450</v>
      </c>
      <c r="D40" s="13" t="s">
        <v>451</v>
      </c>
      <c r="E40" s="13" t="s">
        <v>452</v>
      </c>
      <c r="F40" s="13" t="s">
        <v>453</v>
      </c>
      <c r="G40" s="13" t="s">
        <v>368</v>
      </c>
      <c r="H40" s="13">
        <v>95111</v>
      </c>
      <c r="I40" s="13" t="s">
        <v>454</v>
      </c>
      <c r="J40" s="13" t="s">
        <v>455</v>
      </c>
      <c r="K40" s="13" t="s">
        <v>456</v>
      </c>
    </row>
    <row r="41" spans="1:11">
      <c r="A41" s="13" t="s">
        <v>457</v>
      </c>
      <c r="B41" s="13" t="s">
        <v>458</v>
      </c>
      <c r="C41" s="13" t="s">
        <v>459</v>
      </c>
      <c r="D41" s="13" t="s">
        <v>460</v>
      </c>
      <c r="E41" s="13" t="s">
        <v>461</v>
      </c>
      <c r="F41" s="13" t="s">
        <v>462</v>
      </c>
      <c r="G41" s="13" t="s">
        <v>463</v>
      </c>
      <c r="H41" s="13">
        <v>57105</v>
      </c>
      <c r="I41" s="13" t="s">
        <v>464</v>
      </c>
      <c r="J41" s="13" t="s">
        <v>465</v>
      </c>
      <c r="K41" s="13" t="s">
        <v>466</v>
      </c>
    </row>
    <row r="42" spans="1:11">
      <c r="A42" s="13" t="s">
        <v>467</v>
      </c>
      <c r="B42" s="13" t="s">
        <v>468</v>
      </c>
      <c r="C42" s="13" t="s">
        <v>469</v>
      </c>
      <c r="D42" s="13" t="s">
        <v>470</v>
      </c>
      <c r="E42" s="13" t="s">
        <v>471</v>
      </c>
      <c r="F42" s="13" t="s">
        <v>472</v>
      </c>
      <c r="G42" s="13" t="s">
        <v>473</v>
      </c>
      <c r="H42" s="13">
        <v>21224</v>
      </c>
      <c r="I42" s="13" t="s">
        <v>474</v>
      </c>
      <c r="J42" s="13" t="s">
        <v>475</v>
      </c>
      <c r="K42" s="13" t="s">
        <v>476</v>
      </c>
    </row>
    <row r="43" spans="1:11">
      <c r="A43" s="13" t="s">
        <v>477</v>
      </c>
      <c r="B43" s="13" t="s">
        <v>478</v>
      </c>
      <c r="C43" s="13" t="s">
        <v>479</v>
      </c>
      <c r="D43" s="13" t="s">
        <v>480</v>
      </c>
      <c r="E43" s="13" t="s">
        <v>481</v>
      </c>
      <c r="F43" s="13" t="s">
        <v>482</v>
      </c>
      <c r="G43" s="13" t="s">
        <v>483</v>
      </c>
      <c r="H43" s="13">
        <v>19443</v>
      </c>
      <c r="I43" s="13" t="s">
        <v>484</v>
      </c>
      <c r="J43" s="13" t="s">
        <v>485</v>
      </c>
      <c r="K43" s="13" t="s">
        <v>486</v>
      </c>
    </row>
    <row r="44" spans="1:11">
      <c r="A44" s="13" t="s">
        <v>487</v>
      </c>
      <c r="B44" s="13" t="s">
        <v>488</v>
      </c>
      <c r="C44" s="13" t="s">
        <v>489</v>
      </c>
      <c r="D44" s="13" t="s">
        <v>490</v>
      </c>
      <c r="E44" s="13" t="s">
        <v>491</v>
      </c>
      <c r="F44" s="13" t="s">
        <v>492</v>
      </c>
      <c r="G44" s="13" t="s">
        <v>493</v>
      </c>
      <c r="H44" s="13">
        <v>11953</v>
      </c>
      <c r="I44" s="13" t="s">
        <v>494</v>
      </c>
      <c r="J44" s="13" t="s">
        <v>495</v>
      </c>
      <c r="K44" s="13" t="s">
        <v>496</v>
      </c>
    </row>
    <row r="45" spans="1:11">
      <c r="A45" s="13" t="s">
        <v>497</v>
      </c>
      <c r="B45" s="13" t="s">
        <v>498</v>
      </c>
      <c r="C45" s="13" t="s">
        <v>499</v>
      </c>
      <c r="D45" s="13" t="s">
        <v>500</v>
      </c>
      <c r="E45" s="13" t="s">
        <v>501</v>
      </c>
      <c r="F45" s="13" t="s">
        <v>501</v>
      </c>
      <c r="G45" s="13" t="s">
        <v>368</v>
      </c>
      <c r="H45" s="13">
        <v>90034</v>
      </c>
      <c r="I45" s="13" t="s">
        <v>502</v>
      </c>
      <c r="J45" s="13" t="s">
        <v>503</v>
      </c>
      <c r="K45" s="13" t="s">
        <v>504</v>
      </c>
    </row>
    <row r="46" spans="1:11">
      <c r="A46" s="13" t="s">
        <v>505</v>
      </c>
      <c r="B46" s="13" t="s">
        <v>506</v>
      </c>
      <c r="C46" s="13" t="s">
        <v>507</v>
      </c>
      <c r="D46" s="13" t="s">
        <v>508</v>
      </c>
      <c r="E46" s="13" t="s">
        <v>509</v>
      </c>
      <c r="F46" s="13" t="s">
        <v>510</v>
      </c>
      <c r="G46" s="13" t="s">
        <v>426</v>
      </c>
      <c r="H46" s="13">
        <v>44023</v>
      </c>
      <c r="I46" s="13" t="s">
        <v>511</v>
      </c>
      <c r="J46" s="13" t="s">
        <v>512</v>
      </c>
      <c r="K46" s="13" t="s">
        <v>513</v>
      </c>
    </row>
    <row r="47" spans="1:11">
      <c r="A47" s="13" t="s">
        <v>514</v>
      </c>
      <c r="B47" s="13" t="s">
        <v>515</v>
      </c>
      <c r="C47" s="13" t="s">
        <v>516</v>
      </c>
      <c r="D47" s="13" t="s">
        <v>517</v>
      </c>
      <c r="E47" s="13" t="s">
        <v>518</v>
      </c>
      <c r="F47" s="13" t="s">
        <v>519</v>
      </c>
      <c r="G47" s="13" t="s">
        <v>520</v>
      </c>
      <c r="H47" s="13">
        <v>78045</v>
      </c>
      <c r="I47" s="13" t="s">
        <v>521</v>
      </c>
      <c r="J47" s="13" t="s">
        <v>522</v>
      </c>
      <c r="K47" s="13" t="s">
        <v>523</v>
      </c>
    </row>
    <row r="48" spans="1:11">
      <c r="A48" s="13" t="s">
        <v>524</v>
      </c>
      <c r="B48" s="13" t="s">
        <v>525</v>
      </c>
      <c r="C48" s="13" t="s">
        <v>526</v>
      </c>
      <c r="D48" s="13" t="s">
        <v>527</v>
      </c>
      <c r="E48" s="13" t="s">
        <v>528</v>
      </c>
      <c r="F48" s="13" t="s">
        <v>529</v>
      </c>
      <c r="G48" s="13" t="s">
        <v>530</v>
      </c>
      <c r="H48" s="13">
        <v>85013</v>
      </c>
      <c r="I48" s="13" t="s">
        <v>531</v>
      </c>
      <c r="J48" s="13" t="s">
        <v>532</v>
      </c>
      <c r="K48" s="13" t="s">
        <v>533</v>
      </c>
    </row>
    <row r="49" spans="1:11">
      <c r="A49" s="13" t="s">
        <v>534</v>
      </c>
      <c r="B49" s="13" t="s">
        <v>535</v>
      </c>
      <c r="C49" s="13" t="s">
        <v>536</v>
      </c>
      <c r="D49" s="13" t="s">
        <v>537</v>
      </c>
      <c r="E49" s="13" t="s">
        <v>538</v>
      </c>
      <c r="F49" s="13" t="s">
        <v>539</v>
      </c>
      <c r="G49" s="13" t="s">
        <v>540</v>
      </c>
      <c r="H49" s="13">
        <v>37110</v>
      </c>
      <c r="I49" s="13" t="s">
        <v>541</v>
      </c>
      <c r="J49" s="13" t="s">
        <v>542</v>
      </c>
      <c r="K49" s="13" t="s">
        <v>543</v>
      </c>
    </row>
    <row r="50" spans="1:11">
      <c r="A50" s="13" t="s">
        <v>544</v>
      </c>
      <c r="B50" s="13" t="s">
        <v>545</v>
      </c>
      <c r="C50" s="13" t="s">
        <v>546</v>
      </c>
      <c r="D50" s="13" t="s">
        <v>547</v>
      </c>
      <c r="E50" s="13" t="s">
        <v>548</v>
      </c>
      <c r="F50" s="13" t="s">
        <v>548</v>
      </c>
      <c r="G50" s="13" t="s">
        <v>549</v>
      </c>
      <c r="H50" s="13">
        <v>53207</v>
      </c>
      <c r="I50" s="13" t="s">
        <v>550</v>
      </c>
      <c r="J50" s="13" t="s">
        <v>551</v>
      </c>
      <c r="K50" s="13" t="s">
        <v>552</v>
      </c>
    </row>
    <row r="51" spans="1:11">
      <c r="A51" s="13" t="s">
        <v>553</v>
      </c>
      <c r="B51" s="13" t="s">
        <v>554</v>
      </c>
      <c r="C51" s="13" t="s">
        <v>555</v>
      </c>
      <c r="D51" s="13" t="s">
        <v>556</v>
      </c>
      <c r="E51" s="13" t="s">
        <v>557</v>
      </c>
      <c r="F51" s="13" t="s">
        <v>558</v>
      </c>
      <c r="G51" s="13" t="s">
        <v>397</v>
      </c>
      <c r="H51" s="13">
        <v>48180</v>
      </c>
      <c r="I51" s="13" t="s">
        <v>559</v>
      </c>
      <c r="J51" s="13" t="s">
        <v>560</v>
      </c>
      <c r="K51" s="13" t="s">
        <v>561</v>
      </c>
    </row>
    <row r="52" spans="1:11">
      <c r="A52" s="13" t="s">
        <v>562</v>
      </c>
      <c r="B52" s="13" t="s">
        <v>563</v>
      </c>
      <c r="C52" s="13" t="s">
        <v>564</v>
      </c>
      <c r="D52" s="13" t="s">
        <v>565</v>
      </c>
      <c r="E52" s="13" t="s">
        <v>566</v>
      </c>
      <c r="F52" s="13" t="s">
        <v>567</v>
      </c>
      <c r="G52" s="13" t="s">
        <v>444</v>
      </c>
      <c r="H52" s="13">
        <v>61109</v>
      </c>
      <c r="I52" s="13" t="s">
        <v>568</v>
      </c>
      <c r="J52" s="13" t="s">
        <v>569</v>
      </c>
      <c r="K52" s="13" t="s">
        <v>570</v>
      </c>
    </row>
    <row r="53" spans="1:11">
      <c r="A53" s="13" t="s">
        <v>571</v>
      </c>
      <c r="B53" s="13" t="s">
        <v>572</v>
      </c>
      <c r="C53" s="13" t="s">
        <v>573</v>
      </c>
      <c r="D53" s="13" t="s">
        <v>574</v>
      </c>
      <c r="E53" s="13" t="s">
        <v>575</v>
      </c>
      <c r="F53" s="13" t="s">
        <v>576</v>
      </c>
      <c r="G53" s="13" t="s">
        <v>483</v>
      </c>
      <c r="H53" s="13">
        <v>19014</v>
      </c>
      <c r="I53" s="13" t="s">
        <v>577</v>
      </c>
      <c r="J53" s="13" t="s">
        <v>578</v>
      </c>
      <c r="K53" s="13" t="s">
        <v>579</v>
      </c>
    </row>
    <row r="54" spans="1:11">
      <c r="A54" s="13" t="s">
        <v>580</v>
      </c>
      <c r="B54" s="13" t="s">
        <v>581</v>
      </c>
      <c r="C54" s="13" t="s">
        <v>582</v>
      </c>
      <c r="D54" s="13" t="s">
        <v>583</v>
      </c>
      <c r="E54" s="13" t="s">
        <v>452</v>
      </c>
      <c r="F54" s="13" t="s">
        <v>453</v>
      </c>
      <c r="G54" s="13" t="s">
        <v>368</v>
      </c>
      <c r="H54" s="13">
        <v>95111</v>
      </c>
      <c r="I54" s="13" t="s">
        <v>584</v>
      </c>
      <c r="J54" s="13" t="s">
        <v>585</v>
      </c>
      <c r="K54" s="13" t="s">
        <v>586</v>
      </c>
    </row>
    <row r="55" spans="1:11">
      <c r="A55" s="13" t="s">
        <v>587</v>
      </c>
      <c r="B55" s="13" t="s">
        <v>588</v>
      </c>
      <c r="C55" s="13" t="s">
        <v>589</v>
      </c>
      <c r="D55" s="13" t="s">
        <v>590</v>
      </c>
      <c r="E55" s="13" t="s">
        <v>591</v>
      </c>
      <c r="F55" s="13" t="s">
        <v>592</v>
      </c>
      <c r="G55" s="13" t="s">
        <v>520</v>
      </c>
      <c r="H55" s="13">
        <v>75062</v>
      </c>
      <c r="I55" s="13" t="s">
        <v>593</v>
      </c>
      <c r="J55" s="13" t="s">
        <v>594</v>
      </c>
      <c r="K55" s="13" t="s">
        <v>595</v>
      </c>
    </row>
    <row r="57" spans="1:11">
      <c r="B57" s="13" t="s">
        <v>572</v>
      </c>
    </row>
    <row r="58" spans="1:11">
      <c r="B58" s="13" t="s">
        <v>581</v>
      </c>
    </row>
    <row r="59" spans="1:11">
      <c r="B59" s="13" t="s">
        <v>588</v>
      </c>
    </row>
    <row r="60" spans="1:11">
      <c r="B60" s="13" t="s">
        <v>562</v>
      </c>
    </row>
    <row r="61" spans="1:11">
      <c r="B61" s="13" t="s">
        <v>571</v>
      </c>
    </row>
    <row r="62" spans="1:11">
      <c r="B62" s="13" t="s">
        <v>580</v>
      </c>
    </row>
    <row r="63" spans="1:11">
      <c r="B63" s="13" t="s">
        <v>587</v>
      </c>
    </row>
    <row r="64" spans="1:11">
      <c r="B64" s="13" t="s">
        <v>468</v>
      </c>
    </row>
    <row r="65" spans="2:2">
      <c r="B65" s="13" t="s">
        <v>478</v>
      </c>
    </row>
    <row r="66" spans="2:2">
      <c r="B66" s="13" t="s">
        <v>488</v>
      </c>
    </row>
    <row r="67" spans="2:2">
      <c r="B67" s="13" t="s">
        <v>498</v>
      </c>
    </row>
    <row r="68" spans="2:2">
      <c r="B68" s="13" t="s">
        <v>506</v>
      </c>
    </row>
    <row r="69" spans="2:2">
      <c r="B69" s="13" t="s">
        <v>515</v>
      </c>
    </row>
    <row r="70" spans="2:2">
      <c r="B70" s="13" t="s">
        <v>525</v>
      </c>
    </row>
  </sheetData>
  <hyperlinks>
    <hyperlink ref="I4" r:id="rId1" display="tayo@gmail.com"/>
    <hyperlink ref="P4" r:id="rId2"/>
    <hyperlink ref="R4" r:id="rId3"/>
    <hyperlink ref="I5" r:id="rId4" display="funmi@gmail.com"/>
    <hyperlink ref="P5" r:id="rId5"/>
    <hyperlink ref="R5" r:id="rId6"/>
    <hyperlink ref="I6" r:id="rId7" display="abiola@gmail.com"/>
    <hyperlink ref="P6" r:id="rId8"/>
    <hyperlink ref="R6" r:id="rId9"/>
    <hyperlink ref="I7" r:id="rId10" display="ahmed@gmail.com"/>
    <hyperlink ref="P7" r:id="rId11"/>
    <hyperlink ref="R7" r:id="rId12"/>
    <hyperlink ref="I8" r:id="rId13" display="gregory@gmail.com"/>
    <hyperlink ref="P8" r:id="rId14"/>
    <hyperlink ref="R8" r:id="rId15"/>
    <hyperlink ref="I9" r:id="rId16" display="grace@gmail.com"/>
    <hyperlink ref="P9" r:id="rId17"/>
    <hyperlink ref="R9" r:id="rId18"/>
    <hyperlink ref="I10" r:id="rId19" display="linda@gmail.com"/>
    <hyperlink ref="P10" r:id="rId20"/>
    <hyperlink ref="R10" r:id="rId21"/>
    <hyperlink ref="I11" r:id="rId22" display="blessing@gmail.com"/>
    <hyperlink ref="P11" r:id="rId23"/>
    <hyperlink ref="R11" r:id="rId24"/>
    <hyperlink ref="I12" r:id="rId25" display="mammud@gmail.com"/>
    <hyperlink ref="P12" r:id="rId26"/>
    <hyperlink ref="R12" r:id="rId27"/>
    <hyperlink ref="I13" r:id="rId28" display="fred@gmail.com"/>
    <hyperlink ref="P13" r:id="rId29"/>
    <hyperlink ref="R13" r:id="rId30"/>
    <hyperlink ref="I19" r:id="rId31" display="ben@gmail.com"/>
    <hyperlink ref="P19" r:id="rId32"/>
    <hyperlink ref="R19" r:id="rId33"/>
    <hyperlink ref="I20" r:id="rId34" display="adejumo@gmail.com"/>
    <hyperlink ref="P20" r:id="rId35"/>
    <hyperlink ref="R20" r:id="rId36"/>
    <hyperlink ref="I21" r:id="rId37" display="james@gmail.com"/>
    <hyperlink ref="P21" r:id="rId38"/>
    <hyperlink ref="R21" r:id="rId39"/>
    <hyperlink ref="I22" r:id="rId40" display="hamisu@gmail.com"/>
    <hyperlink ref="P22" r:id="rId41"/>
    <hyperlink ref="R22" r:id="rId42"/>
    <hyperlink ref="I23" r:id="rId43" display="ibraheem@gmail.com"/>
    <hyperlink ref="P23" r:id="rId44"/>
    <hyperlink ref="R23" r:id="rId45"/>
    <hyperlink ref="I24" r:id="rId46" display="daniel@gmail.com"/>
    <hyperlink ref="P24" r:id="rId47"/>
    <hyperlink ref="R24" r:id="rId48"/>
    <hyperlink ref="I25" r:id="rId49" display="debby@gmail.com"/>
    <hyperlink ref="P25" r:id="rId50"/>
    <hyperlink ref="R25" r:id="rId51"/>
    <hyperlink ref="I26" r:id="rId52" display="samuel@gmail.com"/>
    <hyperlink ref="P26" r:id="rId53"/>
    <hyperlink ref="R26" r:id="rId54"/>
    <hyperlink ref="I27" r:id="rId55" display="hannah@gmail.com"/>
    <hyperlink ref="P27" r:id="rId56"/>
    <hyperlink ref="R27" r:id="rId57"/>
    <hyperlink ref="I28" r:id="rId58" display="fred@gmail.com"/>
    <hyperlink ref="P28" r:id="rId59"/>
    <hyperlink ref="R28" r:id="rId60"/>
  </hyperlinks>
  <pageMargins left="0.7" right="0.7" top="0.75" bottom="0.75" header="0.3" footer="0.3"/>
  <pageSetup orientation="portrait" horizontalDpi="4294967295" verticalDpi="4294967295" r:id="rId6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view="pageBreakPreview" zoomScale="60" zoomScaleNormal="100" workbookViewId="0">
      <selection activeCell="A4" sqref="A4"/>
    </sheetView>
  </sheetViews>
  <sheetFormatPr defaultRowHeight="14.5"/>
  <cols>
    <col min="1" max="1" width="2.36328125" bestFit="1" customWidth="1"/>
    <col min="2" max="2" width="10.6328125" customWidth="1"/>
    <col min="4" max="4" width="8.7265625" style="13"/>
    <col min="5" max="5" width="12.54296875" bestFit="1" customWidth="1"/>
    <col min="7" max="7" width="7.1796875" bestFit="1" customWidth="1"/>
    <col min="11" max="11" width="11.453125" bestFit="1" customWidth="1"/>
    <col min="12" max="12" width="15.26953125" bestFit="1" customWidth="1"/>
    <col min="13" max="13" width="15.453125" bestFit="1" customWidth="1"/>
    <col min="14" max="14" width="15.26953125" bestFit="1" customWidth="1"/>
  </cols>
  <sheetData>
    <row r="1" spans="1:14">
      <c r="A1" t="s">
        <v>0</v>
      </c>
      <c r="B1" t="s">
        <v>1200</v>
      </c>
      <c r="C1" t="s">
        <v>75</v>
      </c>
      <c r="D1" s="13" t="s">
        <v>1208</v>
      </c>
      <c r="E1" t="s">
        <v>1201</v>
      </c>
      <c r="F1" t="s">
        <v>1202</v>
      </c>
      <c r="G1" t="s">
        <v>1209</v>
      </c>
      <c r="H1" t="s">
        <v>71</v>
      </c>
      <c r="I1" t="s">
        <v>72</v>
      </c>
      <c r="J1" t="s">
        <v>1203</v>
      </c>
      <c r="K1" t="s">
        <v>1204</v>
      </c>
      <c r="L1" s="13" t="s">
        <v>1205</v>
      </c>
      <c r="M1" s="13" t="s">
        <v>1206</v>
      </c>
      <c r="N1" s="13" t="s">
        <v>1207</v>
      </c>
    </row>
    <row r="2" spans="1:14">
      <c r="A2">
        <v>1</v>
      </c>
    </row>
    <row r="3" spans="1:14">
      <c r="A3">
        <v>2</v>
      </c>
    </row>
    <row r="4" spans="1:14">
      <c r="A4">
        <v>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topLeftCell="A7" zoomScale="80" zoomScaleNormal="80" workbookViewId="0">
      <selection activeCell="I10" sqref="I10:K11"/>
    </sheetView>
  </sheetViews>
  <sheetFormatPr defaultRowHeight="14.5"/>
  <cols>
    <col min="1" max="1" width="12.6328125" customWidth="1"/>
    <col min="2" max="2" width="14.7265625" customWidth="1"/>
    <col min="3" max="3" width="22.6328125" style="13" customWidth="1"/>
    <col min="4" max="4" width="12.08984375" customWidth="1"/>
    <col min="5" max="5" width="13.1796875" customWidth="1"/>
    <col min="6" max="6" width="12.26953125" bestFit="1" customWidth="1"/>
    <col min="8" max="8" width="13.81640625" style="13" bestFit="1" customWidth="1"/>
    <col min="9" max="9" width="11.54296875" bestFit="1" customWidth="1"/>
    <col min="10" max="10" width="13.81640625" bestFit="1" customWidth="1"/>
    <col min="11" max="11" width="11.81640625" bestFit="1" customWidth="1"/>
    <col min="12" max="12" width="11" bestFit="1" customWidth="1"/>
  </cols>
  <sheetData>
    <row r="4" spans="1:12">
      <c r="A4" s="13" t="s">
        <v>0</v>
      </c>
      <c r="B4" s="13" t="s">
        <v>1</v>
      </c>
      <c r="D4" s="13" t="s">
        <v>128</v>
      </c>
      <c r="E4" s="13" t="s">
        <v>122</v>
      </c>
      <c r="F4" s="13" t="s">
        <v>129</v>
      </c>
    </row>
    <row r="5" spans="1:12">
      <c r="A5" s="13">
        <v>1</v>
      </c>
      <c r="B5" s="13" t="s">
        <v>123</v>
      </c>
      <c r="D5" s="13">
        <v>10</v>
      </c>
      <c r="E5" s="13">
        <v>9000</v>
      </c>
      <c r="F5" s="4">
        <f>D5*E5</f>
        <v>90000</v>
      </c>
    </row>
    <row r="6" spans="1:12">
      <c r="A6" s="13">
        <v>2</v>
      </c>
      <c r="B6" s="13" t="s">
        <v>124</v>
      </c>
      <c r="D6" s="13">
        <v>8</v>
      </c>
      <c r="E6" s="13">
        <v>12000</v>
      </c>
      <c r="F6" s="4">
        <f>D6*E6</f>
        <v>96000</v>
      </c>
    </row>
    <row r="7" spans="1:12">
      <c r="A7" s="13">
        <v>3</v>
      </c>
      <c r="B7" s="13" t="s">
        <v>125</v>
      </c>
      <c r="D7" s="13">
        <v>20</v>
      </c>
      <c r="E7" s="13">
        <v>20000</v>
      </c>
      <c r="F7" s="4">
        <f>D7*E7</f>
        <v>400000</v>
      </c>
    </row>
    <row r="9" spans="1:12" ht="29">
      <c r="A9" s="20"/>
      <c r="B9" t="s">
        <v>834</v>
      </c>
      <c r="C9" s="13" t="s">
        <v>1213</v>
      </c>
      <c r="D9" t="s">
        <v>835</v>
      </c>
      <c r="E9" t="s">
        <v>1210</v>
      </c>
      <c r="F9" s="8" t="s">
        <v>46</v>
      </c>
      <c r="G9" t="s">
        <v>1211</v>
      </c>
      <c r="H9" s="8" t="s">
        <v>1219</v>
      </c>
      <c r="I9" t="s">
        <v>1215</v>
      </c>
      <c r="J9" t="s">
        <v>1218</v>
      </c>
      <c r="K9" t="s">
        <v>1216</v>
      </c>
    </row>
    <row r="10" spans="1:12">
      <c r="A10" s="20">
        <v>45356</v>
      </c>
      <c r="B10" t="s">
        <v>1212</v>
      </c>
      <c r="C10" s="13" t="s">
        <v>1214</v>
      </c>
      <c r="D10" s="21">
        <v>5000</v>
      </c>
      <c r="E10" s="21">
        <v>6000</v>
      </c>
      <c r="F10" s="21">
        <f>D10*E10</f>
        <v>30000000</v>
      </c>
      <c r="G10" s="21">
        <v>0</v>
      </c>
      <c r="H10" s="21">
        <f t="shared" ref="H10:H13" si="0">IF(D10&lt;0,D10*G10,0)</f>
        <v>0</v>
      </c>
      <c r="I10" s="21">
        <f>D10</f>
        <v>5000</v>
      </c>
      <c r="J10" s="21">
        <f>F10</f>
        <v>30000000</v>
      </c>
      <c r="K10" s="21">
        <f>J10/I10</f>
        <v>6000</v>
      </c>
      <c r="L10" s="21"/>
    </row>
    <row r="11" spans="1:12">
      <c r="A11" s="20">
        <v>45357</v>
      </c>
      <c r="B11" s="13" t="s">
        <v>1212</v>
      </c>
      <c r="C11" s="13" t="s">
        <v>1214</v>
      </c>
      <c r="D11" s="21">
        <v>7000</v>
      </c>
      <c r="E11" s="21">
        <v>6500</v>
      </c>
      <c r="F11" s="21">
        <f>IF(D11&lt;0,D11*K10,D11*E11)</f>
        <v>45500000</v>
      </c>
      <c r="G11" s="21">
        <v>0</v>
      </c>
      <c r="H11" s="21">
        <f t="shared" si="0"/>
        <v>0</v>
      </c>
      <c r="I11" s="21">
        <f>I10+D11</f>
        <v>12000</v>
      </c>
      <c r="J11" s="21">
        <f>J10+F11</f>
        <v>75500000</v>
      </c>
      <c r="K11" s="21">
        <f>J11/I11</f>
        <v>6291.666666666667</v>
      </c>
      <c r="L11" s="21"/>
    </row>
    <row r="12" spans="1:12">
      <c r="A12" s="20">
        <v>45361</v>
      </c>
      <c r="B12" t="s">
        <v>1212</v>
      </c>
      <c r="C12" s="13" t="s">
        <v>1217</v>
      </c>
      <c r="D12" s="21">
        <v>-4500</v>
      </c>
      <c r="E12" s="21"/>
      <c r="F12" s="21">
        <f>IF(D12&lt;0,D12*K11,D12*E12)</f>
        <v>-28312500</v>
      </c>
      <c r="G12" s="21">
        <v>7500</v>
      </c>
      <c r="H12" s="21">
        <f t="shared" si="0"/>
        <v>-33750000</v>
      </c>
      <c r="I12" s="21">
        <f>I11+D12</f>
        <v>7500</v>
      </c>
      <c r="J12" s="21">
        <f>J11+F12</f>
        <v>47187500</v>
      </c>
      <c r="K12" s="21">
        <f>J12/I12</f>
        <v>6291.666666666667</v>
      </c>
      <c r="L12" s="21"/>
    </row>
    <row r="13" spans="1:12">
      <c r="A13" s="20">
        <v>45362</v>
      </c>
      <c r="B13" s="13" t="s">
        <v>1212</v>
      </c>
      <c r="C13" s="13" t="s">
        <v>1217</v>
      </c>
      <c r="D13" s="21">
        <v>-2000</v>
      </c>
      <c r="E13" s="21"/>
      <c r="F13" s="21">
        <f t="shared" ref="F13" si="1">IF(D13&lt;0,D13*K12,D13*E13)</f>
        <v>-12583333.333333334</v>
      </c>
      <c r="G13" s="21">
        <v>7500</v>
      </c>
      <c r="H13" s="21">
        <f t="shared" si="0"/>
        <v>-15000000</v>
      </c>
      <c r="I13" s="21">
        <f>I12+D13</f>
        <v>5500</v>
      </c>
      <c r="J13" s="21">
        <f>J12+F13</f>
        <v>34604166.666666664</v>
      </c>
      <c r="K13" s="21">
        <f>J13/I13</f>
        <v>6291.6666666666661</v>
      </c>
      <c r="L13" s="21"/>
    </row>
    <row r="14" spans="1:12">
      <c r="A14" s="20">
        <v>45366</v>
      </c>
      <c r="B14" t="s">
        <v>1212</v>
      </c>
      <c r="C14" s="13" t="s">
        <v>1217</v>
      </c>
      <c r="D14" s="21">
        <v>-3500</v>
      </c>
      <c r="E14" s="21"/>
      <c r="F14" s="21">
        <f t="shared" ref="F14:F16" si="2">IF(D14&lt;0,D14*K13,D14*E14)</f>
        <v>-22020833.333333332</v>
      </c>
      <c r="G14" s="21">
        <v>8000</v>
      </c>
      <c r="H14" s="21">
        <f t="shared" ref="H14:H16" si="3">IF(D14&lt;0,D14*G14,0)</f>
        <v>-28000000</v>
      </c>
      <c r="I14" s="21">
        <f>I13+D14</f>
        <v>2000</v>
      </c>
      <c r="J14" s="21">
        <f>J13+F14</f>
        <v>12583333.333333332</v>
      </c>
      <c r="K14" s="21">
        <f>J14/I14</f>
        <v>6291.6666666666661</v>
      </c>
      <c r="L14" s="21"/>
    </row>
    <row r="15" spans="1:12">
      <c r="A15" s="20">
        <v>45371</v>
      </c>
      <c r="B15" s="13" t="s">
        <v>1212</v>
      </c>
      <c r="C15" s="13" t="s">
        <v>1214</v>
      </c>
      <c r="D15" s="21">
        <v>6000</v>
      </c>
      <c r="E15" s="21">
        <v>7000</v>
      </c>
      <c r="F15" s="21">
        <f t="shared" si="2"/>
        <v>42000000</v>
      </c>
      <c r="G15" s="21">
        <v>0</v>
      </c>
      <c r="H15" s="21">
        <f t="shared" si="3"/>
        <v>0</v>
      </c>
      <c r="I15" s="21">
        <f t="shared" ref="I15:I16" si="4">I14+D15</f>
        <v>8000</v>
      </c>
      <c r="J15" s="21">
        <f t="shared" ref="J15:J16" si="5">J14+F15</f>
        <v>54583333.333333328</v>
      </c>
      <c r="K15" s="21">
        <f t="shared" ref="K15:K16" si="6">J15/I15</f>
        <v>6822.9166666666661</v>
      </c>
      <c r="L15" s="21"/>
    </row>
    <row r="16" spans="1:12">
      <c r="A16" s="20">
        <v>45373</v>
      </c>
      <c r="B16" s="13" t="s">
        <v>1212</v>
      </c>
      <c r="C16" s="13" t="s">
        <v>1214</v>
      </c>
      <c r="D16" s="21">
        <v>4000</v>
      </c>
      <c r="E16" s="21">
        <v>7500</v>
      </c>
      <c r="F16" s="21">
        <f t="shared" si="2"/>
        <v>30000000</v>
      </c>
      <c r="G16" s="21">
        <v>0</v>
      </c>
      <c r="H16" s="21">
        <f t="shared" si="3"/>
        <v>0</v>
      </c>
      <c r="I16" s="21">
        <f t="shared" si="4"/>
        <v>12000</v>
      </c>
      <c r="J16" s="21">
        <f t="shared" si="5"/>
        <v>84583333.333333328</v>
      </c>
      <c r="K16" s="21">
        <f t="shared" si="6"/>
        <v>7048.6111111111104</v>
      </c>
      <c r="L16" s="21"/>
    </row>
    <row r="17" spans="1:12">
      <c r="A17" s="20">
        <v>45376</v>
      </c>
      <c r="B17" s="13" t="s">
        <v>1212</v>
      </c>
      <c r="C17" s="13" t="s">
        <v>1217</v>
      </c>
      <c r="D17" s="21">
        <v>-11500</v>
      </c>
      <c r="E17" s="21"/>
      <c r="F17" s="21">
        <f t="shared" ref="F17" si="7">IF(D17&lt;0,D17*K16,D17*E17)</f>
        <v>-81059027.777777776</v>
      </c>
      <c r="G17" s="21">
        <v>9500</v>
      </c>
      <c r="H17" s="21">
        <f t="shared" ref="H17" si="8">IF(D17&lt;0,D17*G17,0)</f>
        <v>-109250000</v>
      </c>
      <c r="I17" s="21">
        <f>I16+D17</f>
        <v>500</v>
      </c>
      <c r="J17" s="21">
        <f>J16+F17</f>
        <v>3524305.5555555522</v>
      </c>
      <c r="K17" s="21">
        <f>J17/I17</f>
        <v>7048.611111111104</v>
      </c>
      <c r="L17" s="21"/>
    </row>
    <row r="18" spans="1:12" s="13" customFormat="1">
      <c r="A18" s="20">
        <v>45381</v>
      </c>
      <c r="B18" s="13" t="s">
        <v>123</v>
      </c>
      <c r="C18" s="13" t="s">
        <v>1220</v>
      </c>
      <c r="D18" s="21">
        <v>-100</v>
      </c>
      <c r="E18" s="21"/>
      <c r="F18" s="21">
        <f t="shared" ref="F18" si="9">IF(D18&lt;0,D18*K17,D18*E18)</f>
        <v>-704861.11111111043</v>
      </c>
      <c r="G18" s="21"/>
      <c r="H18" s="21">
        <f t="shared" ref="H18" si="10">IF(D18&lt;0,D18*G18,0)</f>
        <v>0</v>
      </c>
      <c r="I18" s="21">
        <f>I17+D18</f>
        <v>400</v>
      </c>
      <c r="J18" s="21">
        <f>J17+F18</f>
        <v>2819444.4444444417</v>
      </c>
      <c r="K18" s="21">
        <f>J18/I18</f>
        <v>7048.611111111104</v>
      </c>
      <c r="L18" s="21"/>
    </row>
    <row r="19" spans="1:12">
      <c r="A19" s="20"/>
      <c r="D19" s="21"/>
      <c r="E19" s="21"/>
      <c r="F19" s="21"/>
      <c r="G19" s="21"/>
      <c r="H19" s="21"/>
      <c r="I19" s="21"/>
      <c r="J19" s="21"/>
      <c r="K19" s="21"/>
      <c r="L19" s="21"/>
    </row>
    <row r="20" spans="1:12">
      <c r="A20" s="20"/>
      <c r="D20" s="21"/>
      <c r="E20" s="21"/>
      <c r="F20" s="21">
        <f>F10+F11+F15+F16</f>
        <v>147500000</v>
      </c>
      <c r="G20" s="21"/>
      <c r="H20" s="21">
        <f>SUM(H10:H19)</f>
        <v>-186000000</v>
      </c>
      <c r="I20" s="21"/>
      <c r="J20" s="21"/>
      <c r="K20" s="21"/>
      <c r="L20" s="21"/>
    </row>
    <row r="21" spans="1:12">
      <c r="A21" s="20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29">
      <c r="A22" s="20"/>
      <c r="B22" s="13" t="s">
        <v>834</v>
      </c>
      <c r="C22" s="13" t="s">
        <v>1213</v>
      </c>
      <c r="D22" s="13" t="s">
        <v>835</v>
      </c>
      <c r="E22" s="13" t="s">
        <v>1210</v>
      </c>
      <c r="F22" s="8" t="s">
        <v>46</v>
      </c>
      <c r="G22" s="13" t="s">
        <v>1211</v>
      </c>
      <c r="H22" s="8" t="s">
        <v>1219</v>
      </c>
      <c r="I22" s="13" t="s">
        <v>1215</v>
      </c>
      <c r="J22" s="13" t="s">
        <v>1218</v>
      </c>
      <c r="K22" s="13" t="s">
        <v>1216</v>
      </c>
      <c r="L22" s="21"/>
    </row>
    <row r="23" spans="1:12">
      <c r="A23" s="20">
        <v>45356</v>
      </c>
      <c r="B23" s="13" t="s">
        <v>1212</v>
      </c>
      <c r="C23" s="13" t="s">
        <v>1214</v>
      </c>
      <c r="D23" s="21">
        <v>5000</v>
      </c>
      <c r="E23" s="21">
        <v>6000</v>
      </c>
      <c r="F23" s="21">
        <f>IF(D23&lt;0,D23*K22,D23*E23)</f>
        <v>30000000</v>
      </c>
      <c r="G23" s="21">
        <v>0</v>
      </c>
      <c r="H23" s="21">
        <f t="shared" ref="H23:H31" si="11">IF(D23&lt;0,D23*G23,0)</f>
        <v>0</v>
      </c>
      <c r="I23" s="21">
        <f>D23</f>
        <v>5000</v>
      </c>
      <c r="J23" s="21">
        <f>F23</f>
        <v>30000000</v>
      </c>
      <c r="K23" s="21">
        <f>J23/I23</f>
        <v>6000</v>
      </c>
      <c r="L23" s="21"/>
    </row>
    <row r="24" spans="1:12">
      <c r="A24" s="20">
        <v>45357</v>
      </c>
      <c r="B24" s="13" t="s">
        <v>1212</v>
      </c>
      <c r="C24" s="13" t="s">
        <v>1214</v>
      </c>
      <c r="D24" s="21">
        <v>7000</v>
      </c>
      <c r="E24" s="21">
        <v>6500</v>
      </c>
      <c r="F24" s="21">
        <f>IF(D24&lt;0,D24*K23,D24*E24)</f>
        <v>45500000</v>
      </c>
      <c r="G24" s="21">
        <v>0</v>
      </c>
      <c r="H24" s="21">
        <f t="shared" si="11"/>
        <v>0</v>
      </c>
      <c r="I24" s="21">
        <f>I23+D24</f>
        <v>12000</v>
      </c>
      <c r="J24" s="21">
        <f>J23+F24</f>
        <v>75500000</v>
      </c>
      <c r="K24" s="21">
        <f>J24/I24</f>
        <v>6291.666666666667</v>
      </c>
      <c r="L24" s="21"/>
    </row>
    <row r="25" spans="1:12">
      <c r="A25" s="20">
        <v>45361</v>
      </c>
      <c r="B25" s="13" t="s">
        <v>1212</v>
      </c>
      <c r="C25" s="13" t="s">
        <v>1217</v>
      </c>
      <c r="D25" s="21">
        <v>-4500</v>
      </c>
      <c r="E25" s="21"/>
      <c r="F25" s="21">
        <f>IF(D25&lt;0,D25*K24,D25*E25)</f>
        <v>-28312500</v>
      </c>
      <c r="G25" s="21">
        <v>7500</v>
      </c>
      <c r="H25" s="21">
        <f t="shared" si="11"/>
        <v>-33750000</v>
      </c>
      <c r="I25" s="21">
        <f>I24+D25</f>
        <v>7500</v>
      </c>
      <c r="J25" s="21">
        <f>J24+F25</f>
        <v>47187500</v>
      </c>
      <c r="K25" s="21">
        <f>J25/I25</f>
        <v>6291.666666666667</v>
      </c>
      <c r="L25" s="21"/>
    </row>
    <row r="26" spans="1:12">
      <c r="A26" s="20">
        <v>45362</v>
      </c>
      <c r="B26" s="13" t="s">
        <v>1212</v>
      </c>
      <c r="C26" s="13" t="s">
        <v>1217</v>
      </c>
      <c r="D26" s="21">
        <v>-2000</v>
      </c>
      <c r="E26" s="21"/>
      <c r="F26" s="21">
        <f t="shared" ref="F26:F31" si="12">IF(D26&lt;0,D26*K25,D26*E26)</f>
        <v>-12583333.333333334</v>
      </c>
      <c r="G26" s="21">
        <v>7500</v>
      </c>
      <c r="H26" s="21">
        <f t="shared" si="11"/>
        <v>-15000000</v>
      </c>
      <c r="I26" s="21">
        <f>I25+D26</f>
        <v>5500</v>
      </c>
      <c r="J26" s="21">
        <f>J25+F26</f>
        <v>34604166.666666664</v>
      </c>
      <c r="K26" s="21">
        <f>J26/I26</f>
        <v>6291.6666666666661</v>
      </c>
      <c r="L26" s="21"/>
    </row>
    <row r="27" spans="1:12">
      <c r="A27" s="20">
        <v>45366</v>
      </c>
      <c r="B27" s="13" t="s">
        <v>1212</v>
      </c>
      <c r="C27" s="13" t="s">
        <v>1217</v>
      </c>
      <c r="D27" s="21">
        <v>-3500</v>
      </c>
      <c r="E27" s="21"/>
      <c r="F27" s="21">
        <f t="shared" si="12"/>
        <v>-22020833.333333332</v>
      </c>
      <c r="G27" s="21">
        <v>8000</v>
      </c>
      <c r="H27" s="21">
        <f t="shared" si="11"/>
        <v>-28000000</v>
      </c>
      <c r="I27" s="21">
        <f>I26+D27</f>
        <v>2000</v>
      </c>
      <c r="J27" s="21">
        <f>J26+F27</f>
        <v>12583333.333333332</v>
      </c>
      <c r="K27" s="21">
        <f>J27/I27</f>
        <v>6291.6666666666661</v>
      </c>
      <c r="L27" s="21"/>
    </row>
    <row r="28" spans="1:12">
      <c r="A28" s="20">
        <v>45371</v>
      </c>
      <c r="B28" s="13" t="s">
        <v>1212</v>
      </c>
      <c r="C28" s="13" t="s">
        <v>1214</v>
      </c>
      <c r="D28" s="21">
        <v>6000</v>
      </c>
      <c r="E28" s="21">
        <v>7000</v>
      </c>
      <c r="F28" s="21">
        <f>IF(D28&lt;0,D28*K27,D28*E28)</f>
        <v>42000000</v>
      </c>
      <c r="G28" s="21">
        <v>0</v>
      </c>
      <c r="H28" s="21">
        <f t="shared" si="11"/>
        <v>0</v>
      </c>
      <c r="I28" s="21">
        <f t="shared" ref="I28:I29" si="13">I27+D28</f>
        <v>8000</v>
      </c>
      <c r="J28" s="21">
        <f t="shared" ref="J28:J29" si="14">J27+F28</f>
        <v>54583333.333333328</v>
      </c>
      <c r="K28" s="21">
        <f t="shared" ref="K28:K29" si="15">J28/I28</f>
        <v>6822.9166666666661</v>
      </c>
      <c r="L28" s="21"/>
    </row>
    <row r="29" spans="1:12">
      <c r="A29" s="20">
        <v>45373</v>
      </c>
      <c r="B29" s="13" t="s">
        <v>1212</v>
      </c>
      <c r="C29" s="13" t="s">
        <v>1214</v>
      </c>
      <c r="D29" s="21">
        <v>4000</v>
      </c>
      <c r="E29" s="21">
        <v>7500</v>
      </c>
      <c r="F29" s="21">
        <f t="shared" si="12"/>
        <v>30000000</v>
      </c>
      <c r="G29" s="21">
        <v>0</v>
      </c>
      <c r="H29" s="21">
        <f t="shared" si="11"/>
        <v>0</v>
      </c>
      <c r="I29" s="21">
        <f t="shared" si="13"/>
        <v>12000</v>
      </c>
      <c r="J29" s="21">
        <f t="shared" si="14"/>
        <v>84583333.333333328</v>
      </c>
      <c r="K29" s="21">
        <f t="shared" si="15"/>
        <v>7048.6111111111104</v>
      </c>
      <c r="L29" s="21"/>
    </row>
    <row r="30" spans="1:12">
      <c r="A30" s="20">
        <v>45376</v>
      </c>
      <c r="B30" s="13" t="s">
        <v>1212</v>
      </c>
      <c r="C30" s="13" t="s">
        <v>1217</v>
      </c>
      <c r="D30" s="21">
        <v>-11500</v>
      </c>
      <c r="E30" s="21"/>
      <c r="F30" s="21">
        <f t="shared" si="12"/>
        <v>-81059027.777777776</v>
      </c>
      <c r="G30" s="21">
        <v>9500</v>
      </c>
      <c r="H30" s="21">
        <f t="shared" si="11"/>
        <v>-109250000</v>
      </c>
      <c r="I30" s="21">
        <f>I29+D30</f>
        <v>500</v>
      </c>
      <c r="J30" s="21">
        <f>J29+F30</f>
        <v>3524305.5555555522</v>
      </c>
      <c r="K30" s="21">
        <f>J30/I30</f>
        <v>7048.611111111104</v>
      </c>
    </row>
    <row r="31" spans="1:12">
      <c r="A31" s="20">
        <v>45381</v>
      </c>
      <c r="B31" s="13" t="s">
        <v>123</v>
      </c>
      <c r="C31" s="13" t="s">
        <v>1220</v>
      </c>
      <c r="D31" s="21">
        <v>-100</v>
      </c>
      <c r="E31" s="21"/>
      <c r="F31" s="21">
        <f t="shared" si="12"/>
        <v>-704861.11111111043</v>
      </c>
      <c r="G31" s="21"/>
      <c r="H31" s="21">
        <f t="shared" si="11"/>
        <v>0</v>
      </c>
      <c r="I31" s="21">
        <f>I30+D31</f>
        <v>400</v>
      </c>
      <c r="J31" s="21">
        <f>J30+F31</f>
        <v>2819444.4444444417</v>
      </c>
      <c r="K31" s="21">
        <f>J31/I31</f>
        <v>7048.611111111104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4" zoomScale="80" zoomScaleNormal="80" workbookViewId="0">
      <selection activeCell="A11" sqref="A11"/>
    </sheetView>
  </sheetViews>
  <sheetFormatPr defaultRowHeight="14.5"/>
  <cols>
    <col min="1" max="1" width="15.90625" bestFit="1" customWidth="1"/>
    <col min="2" max="2" width="48.90625" customWidth="1"/>
    <col min="3" max="4" width="15.7265625" style="13" customWidth="1"/>
    <col min="5" max="5" width="10.6328125" bestFit="1" customWidth="1"/>
    <col min="6" max="6" width="14.1796875" bestFit="1" customWidth="1"/>
    <col min="7" max="7" width="15.08984375" bestFit="1" customWidth="1"/>
    <col min="8" max="8" width="18.81640625" bestFit="1" customWidth="1"/>
    <col min="9" max="9" width="9.54296875" bestFit="1" customWidth="1"/>
    <col min="10" max="10" width="13.08984375" bestFit="1" customWidth="1"/>
    <col min="11" max="11" width="11" bestFit="1" customWidth="1"/>
    <col min="12" max="12" width="13.81640625" bestFit="1" customWidth="1"/>
    <col min="13" max="14" width="12.6328125" bestFit="1" customWidth="1"/>
    <col min="15" max="15" width="9.90625" bestFit="1" customWidth="1"/>
    <col min="16" max="16" width="9.6328125" bestFit="1" customWidth="1"/>
    <col min="17" max="17" width="9.1796875" bestFit="1" customWidth="1"/>
    <col min="18" max="18" width="9.90625" bestFit="1" customWidth="1"/>
    <col min="19" max="19" width="9.6328125" bestFit="1" customWidth="1"/>
  </cols>
  <sheetData>
    <row r="1" spans="1:17">
      <c r="A1" s="6" t="s">
        <v>1221</v>
      </c>
      <c r="B1" s="11" t="s">
        <v>1251</v>
      </c>
      <c r="C1" s="11"/>
      <c r="D1" s="11"/>
    </row>
    <row r="2" spans="1:17">
      <c r="B2" s="24" t="s">
        <v>1252</v>
      </c>
      <c r="C2" s="24"/>
      <c r="D2" s="24"/>
    </row>
    <row r="3" spans="1:17">
      <c r="B3" s="27" t="s">
        <v>1253</v>
      </c>
      <c r="C3" s="27"/>
      <c r="D3" s="27"/>
      <c r="G3" s="23"/>
    </row>
    <row r="4" spans="1:17">
      <c r="A4" s="6" t="s">
        <v>1222</v>
      </c>
    </row>
    <row r="5" spans="1:17">
      <c r="A5" t="s">
        <v>1188</v>
      </c>
      <c r="B5" t="s">
        <v>52</v>
      </c>
      <c r="E5" t="s">
        <v>93</v>
      </c>
      <c r="F5" t="s">
        <v>94</v>
      </c>
      <c r="G5" s="24" t="s">
        <v>1223</v>
      </c>
      <c r="H5" s="27" t="s">
        <v>1224</v>
      </c>
      <c r="I5" s="27" t="s">
        <v>1225</v>
      </c>
      <c r="J5" t="s">
        <v>1199</v>
      </c>
      <c r="K5" s="11" t="s">
        <v>1195</v>
      </c>
      <c r="L5" t="s">
        <v>101</v>
      </c>
      <c r="M5" t="s">
        <v>1142</v>
      </c>
      <c r="N5" t="s">
        <v>1226</v>
      </c>
      <c r="O5" t="s">
        <v>1143</v>
      </c>
      <c r="P5" t="s">
        <v>1227</v>
      </c>
    </row>
    <row r="6" spans="1:17" s="13" customFormat="1">
      <c r="A6" s="7" t="s">
        <v>1231</v>
      </c>
      <c r="B6" s="13" t="s">
        <v>1257</v>
      </c>
      <c r="E6" s="13" t="s">
        <v>1258</v>
      </c>
      <c r="F6" s="4">
        <f>150000*150</f>
        <v>22500000</v>
      </c>
      <c r="G6" s="13" t="s">
        <v>1250</v>
      </c>
      <c r="H6" s="13">
        <v>16</v>
      </c>
      <c r="I6" s="13">
        <v>7</v>
      </c>
      <c r="J6" s="13">
        <v>2</v>
      </c>
      <c r="L6" s="13">
        <v>0</v>
      </c>
      <c r="M6" s="13" t="s">
        <v>1249</v>
      </c>
      <c r="N6" s="13" t="s">
        <v>1248</v>
      </c>
      <c r="O6" s="13" t="s">
        <v>1249</v>
      </c>
      <c r="P6" s="13" t="s">
        <v>1248</v>
      </c>
    </row>
    <row r="7" spans="1:17">
      <c r="A7" s="7" t="s">
        <v>1232</v>
      </c>
      <c r="B7" s="13" t="s">
        <v>1271</v>
      </c>
      <c r="E7" s="13" t="s">
        <v>1272</v>
      </c>
      <c r="F7" s="4">
        <f>170000*50</f>
        <v>8500000</v>
      </c>
      <c r="G7" s="13" t="s">
        <v>1250</v>
      </c>
      <c r="H7" s="13">
        <v>16</v>
      </c>
      <c r="I7" s="13">
        <v>7</v>
      </c>
      <c r="J7" s="13">
        <v>2</v>
      </c>
      <c r="K7" s="13"/>
      <c r="L7" s="13">
        <v>0</v>
      </c>
      <c r="M7" s="13" t="s">
        <v>1249</v>
      </c>
      <c r="N7" s="13" t="s">
        <v>1248</v>
      </c>
      <c r="O7" s="13" t="s">
        <v>1249</v>
      </c>
      <c r="P7" s="13" t="s">
        <v>1248</v>
      </c>
      <c r="Q7" s="13"/>
    </row>
    <row r="8" spans="1:17">
      <c r="A8" s="7" t="s">
        <v>1290</v>
      </c>
      <c r="B8" s="13" t="s">
        <v>1273</v>
      </c>
      <c r="E8" s="13" t="s">
        <v>1291</v>
      </c>
      <c r="F8" s="4">
        <f>200000*40</f>
        <v>8000000</v>
      </c>
      <c r="G8" s="13" t="s">
        <v>1250</v>
      </c>
      <c r="H8" s="13">
        <v>16</v>
      </c>
      <c r="I8" s="13">
        <v>7</v>
      </c>
      <c r="J8" s="13">
        <v>2</v>
      </c>
      <c r="K8" s="13"/>
      <c r="L8" s="13">
        <v>0</v>
      </c>
      <c r="M8" s="13" t="s">
        <v>1249</v>
      </c>
      <c r="N8" s="13" t="s">
        <v>1248</v>
      </c>
      <c r="O8" s="13" t="s">
        <v>1249</v>
      </c>
      <c r="P8" s="13" t="s">
        <v>1248</v>
      </c>
      <c r="Q8" s="13"/>
    </row>
    <row r="9" spans="1:17" s="13" customFormat="1">
      <c r="A9" s="7" t="s">
        <v>1259</v>
      </c>
      <c r="B9" s="13" t="s">
        <v>1274</v>
      </c>
      <c r="E9" s="13" t="s">
        <v>1292</v>
      </c>
      <c r="F9" s="4">
        <f>220000*70</f>
        <v>15400000</v>
      </c>
      <c r="G9" s="13" t="s">
        <v>1250</v>
      </c>
      <c r="L9" s="13">
        <v>0</v>
      </c>
      <c r="M9" s="13" t="s">
        <v>1249</v>
      </c>
      <c r="N9" s="13" t="s">
        <v>1248</v>
      </c>
      <c r="O9" s="13" t="s">
        <v>1249</v>
      </c>
      <c r="P9" s="13" t="s">
        <v>1248</v>
      </c>
    </row>
    <row r="10" spans="1:17" s="13" customFormat="1">
      <c r="A10" s="7" t="s">
        <v>1260</v>
      </c>
      <c r="B10" s="13" t="s">
        <v>1275</v>
      </c>
      <c r="E10" s="13" t="s">
        <v>1286</v>
      </c>
      <c r="F10" s="4">
        <f>190000*100</f>
        <v>19000000</v>
      </c>
      <c r="G10" s="13" t="s">
        <v>1250</v>
      </c>
      <c r="H10" s="13">
        <v>16</v>
      </c>
      <c r="I10" s="13">
        <v>7</v>
      </c>
      <c r="J10" s="13">
        <v>2</v>
      </c>
      <c r="L10" s="13">
        <v>0</v>
      </c>
      <c r="M10" s="13" t="s">
        <v>1249</v>
      </c>
      <c r="N10" s="13" t="s">
        <v>1248</v>
      </c>
      <c r="O10" s="13" t="s">
        <v>1249</v>
      </c>
      <c r="P10" s="13" t="s">
        <v>1248</v>
      </c>
    </row>
    <row r="11" spans="1:17" s="13" customFormat="1">
      <c r="A11" s="7" t="s">
        <v>1261</v>
      </c>
      <c r="B11" s="13" t="s">
        <v>1276</v>
      </c>
      <c r="E11" s="13" t="s">
        <v>1293</v>
      </c>
      <c r="F11" s="4">
        <f>240000*50</f>
        <v>12000000</v>
      </c>
      <c r="G11" s="13" t="s">
        <v>1250</v>
      </c>
      <c r="H11" s="13">
        <v>16</v>
      </c>
      <c r="I11" s="13">
        <v>7</v>
      </c>
      <c r="J11" s="13">
        <v>2</v>
      </c>
      <c r="L11" s="13">
        <v>0</v>
      </c>
      <c r="M11" s="13" t="s">
        <v>1249</v>
      </c>
      <c r="N11" s="13" t="s">
        <v>1248</v>
      </c>
      <c r="O11" s="13" t="s">
        <v>1249</v>
      </c>
      <c r="P11" s="13" t="s">
        <v>1248</v>
      </c>
    </row>
    <row r="12" spans="1:17" s="13" customFormat="1">
      <c r="A12" s="7" t="s">
        <v>1262</v>
      </c>
      <c r="B12" s="13" t="s">
        <v>1277</v>
      </c>
      <c r="E12" s="13" t="s">
        <v>1294</v>
      </c>
      <c r="F12" s="4">
        <f>240000*30</f>
        <v>7200000</v>
      </c>
      <c r="G12" s="13" t="s">
        <v>1250</v>
      </c>
      <c r="H12" s="13">
        <v>16</v>
      </c>
      <c r="I12" s="13">
        <v>7</v>
      </c>
      <c r="J12" s="13">
        <v>2</v>
      </c>
      <c r="L12" s="13">
        <v>0</v>
      </c>
      <c r="M12" s="13" t="s">
        <v>1249</v>
      </c>
      <c r="N12" s="13" t="s">
        <v>1248</v>
      </c>
      <c r="O12" s="13" t="s">
        <v>1249</v>
      </c>
      <c r="P12" s="13" t="s">
        <v>1248</v>
      </c>
    </row>
    <row r="13" spans="1:17" s="13" customFormat="1">
      <c r="A13" s="7" t="s">
        <v>1263</v>
      </c>
      <c r="B13" s="13" t="s">
        <v>1278</v>
      </c>
      <c r="E13" s="13" t="s">
        <v>1295</v>
      </c>
      <c r="F13" s="4">
        <f>250000*40</f>
        <v>10000000</v>
      </c>
      <c r="G13" s="13" t="s">
        <v>1250</v>
      </c>
      <c r="H13" s="13">
        <v>16</v>
      </c>
      <c r="I13" s="13">
        <v>7</v>
      </c>
      <c r="J13" s="13">
        <v>2</v>
      </c>
      <c r="L13" s="13">
        <v>0</v>
      </c>
      <c r="M13" s="13" t="s">
        <v>1249</v>
      </c>
      <c r="N13" s="13" t="s">
        <v>1248</v>
      </c>
      <c r="O13" s="13" t="s">
        <v>1249</v>
      </c>
      <c r="P13" s="13" t="s">
        <v>1248</v>
      </c>
    </row>
    <row r="14" spans="1:17" s="13" customFormat="1">
      <c r="A14" s="7" t="s">
        <v>1264</v>
      </c>
      <c r="B14" s="13" t="s">
        <v>1279</v>
      </c>
      <c r="E14" s="13" t="s">
        <v>1296</v>
      </c>
      <c r="F14" s="4">
        <f>250000*20</f>
        <v>5000000</v>
      </c>
      <c r="G14" s="13" t="s">
        <v>1250</v>
      </c>
      <c r="H14" s="13">
        <v>16</v>
      </c>
      <c r="I14" s="13">
        <v>7</v>
      </c>
      <c r="J14" s="13">
        <v>2</v>
      </c>
      <c r="L14" s="13">
        <v>0</v>
      </c>
      <c r="M14" s="13" t="s">
        <v>1249</v>
      </c>
      <c r="N14" s="13" t="s">
        <v>1248</v>
      </c>
      <c r="O14" s="13" t="s">
        <v>1249</v>
      </c>
      <c r="P14" s="13" t="s">
        <v>1248</v>
      </c>
    </row>
    <row r="15" spans="1:17" s="13" customFormat="1">
      <c r="A15" s="7" t="s">
        <v>1265</v>
      </c>
      <c r="B15" s="13" t="s">
        <v>1280</v>
      </c>
      <c r="E15" s="13" t="s">
        <v>1287</v>
      </c>
      <c r="F15" s="4">
        <f>200000*70</f>
        <v>14000000</v>
      </c>
      <c r="G15" s="13" t="s">
        <v>1250</v>
      </c>
      <c r="H15" s="13">
        <v>16</v>
      </c>
      <c r="I15" s="13">
        <v>7</v>
      </c>
      <c r="J15" s="13">
        <v>2</v>
      </c>
      <c r="L15" s="13">
        <v>0</v>
      </c>
      <c r="M15" s="13" t="s">
        <v>1249</v>
      </c>
      <c r="N15" s="13" t="s">
        <v>1248</v>
      </c>
      <c r="O15" s="13" t="s">
        <v>1249</v>
      </c>
      <c r="P15" s="13" t="s">
        <v>1248</v>
      </c>
    </row>
    <row r="16" spans="1:17" s="13" customFormat="1">
      <c r="A16" s="7" t="s">
        <v>1266</v>
      </c>
      <c r="B16" s="13" t="s">
        <v>1281</v>
      </c>
      <c r="E16" s="13" t="s">
        <v>1288</v>
      </c>
      <c r="F16" s="4">
        <f>195000*100</f>
        <v>19500000</v>
      </c>
      <c r="G16" s="13" t="s">
        <v>1250</v>
      </c>
      <c r="H16" s="13">
        <v>16</v>
      </c>
      <c r="I16" s="13">
        <v>7</v>
      </c>
      <c r="J16" s="13">
        <v>2</v>
      </c>
      <c r="L16" s="13">
        <v>0</v>
      </c>
      <c r="M16" s="13" t="s">
        <v>1249</v>
      </c>
      <c r="N16" s="13" t="s">
        <v>1248</v>
      </c>
      <c r="O16" s="13" t="s">
        <v>1249</v>
      </c>
      <c r="P16" s="13" t="s">
        <v>1248</v>
      </c>
    </row>
    <row r="17" spans="1:16" s="13" customFormat="1">
      <c r="A17" s="7" t="s">
        <v>1267</v>
      </c>
      <c r="B17" s="13" t="s">
        <v>1282</v>
      </c>
      <c r="E17" s="13" t="s">
        <v>1297</v>
      </c>
      <c r="F17" s="4">
        <f>260000*50</f>
        <v>13000000</v>
      </c>
      <c r="G17" s="13" t="s">
        <v>1250</v>
      </c>
      <c r="H17" s="13">
        <v>16</v>
      </c>
      <c r="I17" s="13">
        <v>7</v>
      </c>
      <c r="J17" s="13">
        <v>2</v>
      </c>
      <c r="L17" s="13">
        <v>0</v>
      </c>
      <c r="M17" s="13" t="s">
        <v>1249</v>
      </c>
      <c r="N17" s="13" t="s">
        <v>1248</v>
      </c>
      <c r="O17" s="13" t="s">
        <v>1249</v>
      </c>
      <c r="P17" s="13" t="s">
        <v>1248</v>
      </c>
    </row>
    <row r="18" spans="1:16" s="13" customFormat="1">
      <c r="A18" s="7" t="s">
        <v>1268</v>
      </c>
      <c r="B18" s="13" t="s">
        <v>1283</v>
      </c>
      <c r="E18" s="13" t="s">
        <v>1298</v>
      </c>
      <c r="F18" s="4">
        <f>260000*80</f>
        <v>20800000</v>
      </c>
      <c r="G18" s="13" t="s">
        <v>1250</v>
      </c>
      <c r="H18" s="13">
        <v>16</v>
      </c>
      <c r="I18" s="13">
        <v>7</v>
      </c>
      <c r="J18" s="13">
        <v>2</v>
      </c>
      <c r="L18" s="13">
        <v>0</v>
      </c>
      <c r="M18" s="13" t="s">
        <v>1249</v>
      </c>
      <c r="N18" s="13" t="s">
        <v>1248</v>
      </c>
      <c r="O18" s="13" t="s">
        <v>1249</v>
      </c>
      <c r="P18" s="13" t="s">
        <v>1248</v>
      </c>
    </row>
    <row r="19" spans="1:16" s="13" customFormat="1">
      <c r="A19" s="7" t="s">
        <v>1269</v>
      </c>
      <c r="B19" s="13" t="s">
        <v>1284</v>
      </c>
      <c r="E19" s="13" t="s">
        <v>1299</v>
      </c>
      <c r="F19" s="4">
        <f>260000*70</f>
        <v>18200000</v>
      </c>
      <c r="G19" s="13" t="s">
        <v>1250</v>
      </c>
      <c r="H19" s="13">
        <v>16</v>
      </c>
      <c r="I19" s="13">
        <v>7</v>
      </c>
      <c r="J19" s="13">
        <v>2</v>
      </c>
      <c r="L19" s="13">
        <v>0</v>
      </c>
      <c r="M19" s="13" t="s">
        <v>1249</v>
      </c>
      <c r="N19" s="13" t="s">
        <v>1248</v>
      </c>
      <c r="O19" s="13" t="s">
        <v>1249</v>
      </c>
      <c r="P19" s="13" t="s">
        <v>1248</v>
      </c>
    </row>
    <row r="20" spans="1:16" s="13" customFormat="1">
      <c r="A20" s="7" t="s">
        <v>1270</v>
      </c>
      <c r="B20" s="13" t="s">
        <v>1285</v>
      </c>
      <c r="E20" s="13" t="s">
        <v>1289</v>
      </c>
      <c r="F20" s="4">
        <f>200000*10</f>
        <v>2000000</v>
      </c>
      <c r="G20" s="13" t="s">
        <v>1250</v>
      </c>
      <c r="H20" s="13">
        <v>16</v>
      </c>
      <c r="I20" s="13">
        <v>7</v>
      </c>
      <c r="J20" s="13">
        <v>2</v>
      </c>
      <c r="L20" s="13">
        <v>0</v>
      </c>
      <c r="M20" s="13" t="s">
        <v>1249</v>
      </c>
      <c r="N20" s="13" t="s">
        <v>1248</v>
      </c>
      <c r="O20" s="13" t="s">
        <v>1249</v>
      </c>
      <c r="P20" s="13" t="s">
        <v>1248</v>
      </c>
    </row>
    <row r="21" spans="1:16" s="13" customFormat="1"/>
    <row r="22" spans="1:16" s="13" customFormat="1"/>
    <row r="23" spans="1:16" s="13" customFormat="1"/>
    <row r="24" spans="1:16" s="13" customFormat="1"/>
    <row r="25" spans="1:16">
      <c r="A25" t="s">
        <v>830</v>
      </c>
      <c r="B25" t="s">
        <v>1300</v>
      </c>
      <c r="C25" s="13" t="s">
        <v>93</v>
      </c>
      <c r="D25" s="13" t="s">
        <v>94</v>
      </c>
      <c r="E25" t="s">
        <v>1213</v>
      </c>
      <c r="F25" t="s">
        <v>835</v>
      </c>
      <c r="G25" t="s">
        <v>1210</v>
      </c>
      <c r="H25" t="s">
        <v>46</v>
      </c>
      <c r="I25" t="s">
        <v>1211</v>
      </c>
      <c r="J25" t="s">
        <v>1219</v>
      </c>
      <c r="K25" t="s">
        <v>1215</v>
      </c>
      <c r="L25" t="s">
        <v>1218</v>
      </c>
      <c r="M25" t="s">
        <v>1216</v>
      </c>
    </row>
    <row r="26" spans="1:16">
      <c r="A26" s="7" t="s">
        <v>1231</v>
      </c>
      <c r="B26" s="13" t="s">
        <v>1257</v>
      </c>
      <c r="C26" s="13" t="s">
        <v>1258</v>
      </c>
      <c r="D26" s="4">
        <f>150000*150</f>
        <v>22500000</v>
      </c>
      <c r="E26" t="s">
        <v>1214</v>
      </c>
      <c r="F26">
        <v>150</v>
      </c>
      <c r="G26">
        <v>150000</v>
      </c>
      <c r="H26" s="21">
        <f>IF(F26&lt;0,F26*M25,F26*G26)</f>
        <v>22500000</v>
      </c>
      <c r="I26" s="21"/>
      <c r="J26" s="21">
        <f>IF(F26&lt;0,F26*I26,0)</f>
        <v>0</v>
      </c>
      <c r="K26" s="21">
        <f>F26</f>
        <v>150</v>
      </c>
      <c r="L26" s="21">
        <f>H26</f>
        <v>22500000</v>
      </c>
      <c r="M26" s="21">
        <f>L26/K26</f>
        <v>150000</v>
      </c>
    </row>
    <row r="27" spans="1:16">
      <c r="A27" s="7" t="s">
        <v>1232</v>
      </c>
      <c r="B27" s="13" t="s">
        <v>1271</v>
      </c>
      <c r="C27" s="13" t="s">
        <v>1272</v>
      </c>
      <c r="D27" s="4">
        <f>170000*50</f>
        <v>8500000</v>
      </c>
      <c r="E27" t="s">
        <v>1214</v>
      </c>
      <c r="F27">
        <v>50</v>
      </c>
      <c r="G27">
        <v>170000</v>
      </c>
      <c r="H27" s="21">
        <f t="shared" ref="H27:H40" si="0">IF(F27&lt;0,F27*M26,F27*G27)</f>
        <v>8500000</v>
      </c>
      <c r="J27" s="21">
        <f t="shared" ref="J27:J40" si="1">IF(F27&lt;0,F27*I27,0)</f>
        <v>0</v>
      </c>
      <c r="K27" s="21">
        <f>K26+F27</f>
        <v>200</v>
      </c>
      <c r="L27" s="21">
        <f>L26+H27</f>
        <v>31000000</v>
      </c>
      <c r="M27" s="21">
        <f>L27/K27</f>
        <v>155000</v>
      </c>
    </row>
    <row r="28" spans="1:16">
      <c r="A28" s="7" t="s">
        <v>1290</v>
      </c>
      <c r="B28" s="13" t="s">
        <v>1273</v>
      </c>
      <c r="C28" s="13" t="s">
        <v>1291</v>
      </c>
      <c r="D28" s="4">
        <f>200000*40</f>
        <v>8000000</v>
      </c>
      <c r="E28" t="s">
        <v>1217</v>
      </c>
      <c r="F28">
        <v>-40</v>
      </c>
      <c r="H28" s="21">
        <f t="shared" si="0"/>
        <v>-6200000</v>
      </c>
      <c r="I28">
        <v>200000</v>
      </c>
      <c r="J28" s="21">
        <f t="shared" si="1"/>
        <v>-8000000</v>
      </c>
      <c r="K28" s="21">
        <f t="shared" ref="K28:K40" si="2">K27+F28</f>
        <v>160</v>
      </c>
      <c r="L28" s="21">
        <f t="shared" ref="L28:L40" si="3">L27+H28</f>
        <v>24800000</v>
      </c>
      <c r="M28" s="21">
        <f t="shared" ref="M28:M40" si="4">L28/K28</f>
        <v>155000</v>
      </c>
    </row>
    <row r="29" spans="1:16">
      <c r="A29" s="7" t="s">
        <v>1259</v>
      </c>
      <c r="B29" s="13" t="s">
        <v>1274</v>
      </c>
      <c r="C29" s="13" t="s">
        <v>1292</v>
      </c>
      <c r="D29" s="4">
        <f>220000*70</f>
        <v>15400000</v>
      </c>
      <c r="E29" t="s">
        <v>1217</v>
      </c>
      <c r="F29">
        <v>-70</v>
      </c>
      <c r="H29" s="21">
        <f t="shared" si="0"/>
        <v>-10850000</v>
      </c>
      <c r="I29">
        <v>220000</v>
      </c>
      <c r="J29" s="21">
        <f t="shared" si="1"/>
        <v>-15400000</v>
      </c>
      <c r="K29" s="21">
        <f t="shared" si="2"/>
        <v>90</v>
      </c>
      <c r="L29" s="21">
        <f t="shared" si="3"/>
        <v>13950000</v>
      </c>
      <c r="M29" s="21">
        <f t="shared" si="4"/>
        <v>155000</v>
      </c>
    </row>
    <row r="30" spans="1:16">
      <c r="A30" s="7" t="s">
        <v>1260</v>
      </c>
      <c r="B30" s="13" t="s">
        <v>1275</v>
      </c>
      <c r="C30" s="13" t="s">
        <v>1286</v>
      </c>
      <c r="D30" s="4">
        <f>190000*100</f>
        <v>19000000</v>
      </c>
      <c r="E30" s="13" t="s">
        <v>1214</v>
      </c>
      <c r="F30">
        <v>100</v>
      </c>
      <c r="G30">
        <v>190000</v>
      </c>
      <c r="H30" s="21">
        <f t="shared" si="0"/>
        <v>19000000</v>
      </c>
      <c r="J30" s="21">
        <f t="shared" si="1"/>
        <v>0</v>
      </c>
      <c r="K30" s="21">
        <f t="shared" si="2"/>
        <v>190</v>
      </c>
      <c r="L30" s="21">
        <f t="shared" si="3"/>
        <v>32950000</v>
      </c>
      <c r="M30" s="21">
        <f t="shared" si="4"/>
        <v>173421.05263157896</v>
      </c>
    </row>
    <row r="31" spans="1:16">
      <c r="A31" s="7" t="s">
        <v>1261</v>
      </c>
      <c r="B31" s="13" t="s">
        <v>1276</v>
      </c>
      <c r="C31" s="13" t="s">
        <v>1293</v>
      </c>
      <c r="D31" s="4">
        <f>240000*50</f>
        <v>12000000</v>
      </c>
      <c r="E31" t="s">
        <v>1217</v>
      </c>
      <c r="F31">
        <v>-50</v>
      </c>
      <c r="H31" s="21">
        <f t="shared" si="0"/>
        <v>-8671052.6315789483</v>
      </c>
      <c r="I31">
        <v>240000</v>
      </c>
      <c r="J31" s="21">
        <f t="shared" si="1"/>
        <v>-12000000</v>
      </c>
      <c r="K31" s="21">
        <f t="shared" si="2"/>
        <v>140</v>
      </c>
      <c r="L31" s="21">
        <f t="shared" si="3"/>
        <v>24278947.368421052</v>
      </c>
      <c r="M31" s="21">
        <f t="shared" si="4"/>
        <v>173421.05263157893</v>
      </c>
    </row>
    <row r="32" spans="1:16">
      <c r="A32" s="7" t="s">
        <v>1262</v>
      </c>
      <c r="B32" s="13" t="s">
        <v>1277</v>
      </c>
      <c r="C32" s="13" t="s">
        <v>1294</v>
      </c>
      <c r="D32" s="4">
        <f>240000*30</f>
        <v>7200000</v>
      </c>
      <c r="E32" t="s">
        <v>1217</v>
      </c>
      <c r="F32">
        <v>-30</v>
      </c>
      <c r="H32" s="21">
        <f t="shared" si="0"/>
        <v>-5202631.5789473681</v>
      </c>
      <c r="I32" s="13">
        <v>240000</v>
      </c>
      <c r="J32" s="21">
        <f t="shared" si="1"/>
        <v>-7200000</v>
      </c>
      <c r="K32" s="21">
        <f t="shared" si="2"/>
        <v>110</v>
      </c>
      <c r="L32" s="21">
        <f t="shared" si="3"/>
        <v>19076315.789473683</v>
      </c>
      <c r="M32" s="21">
        <f t="shared" si="4"/>
        <v>173421.05263157893</v>
      </c>
    </row>
    <row r="33" spans="1:20">
      <c r="A33" s="7" t="s">
        <v>1263</v>
      </c>
      <c r="B33" s="13" t="s">
        <v>1278</v>
      </c>
      <c r="C33" s="13" t="s">
        <v>1295</v>
      </c>
      <c r="D33" s="4">
        <f>250000*40</f>
        <v>10000000</v>
      </c>
      <c r="E33" t="s">
        <v>1217</v>
      </c>
      <c r="F33">
        <v>-40</v>
      </c>
      <c r="H33" s="21">
        <f t="shared" si="0"/>
        <v>-6936842.1052631568</v>
      </c>
      <c r="I33" s="13">
        <v>250000</v>
      </c>
      <c r="J33" s="21">
        <f t="shared" si="1"/>
        <v>-10000000</v>
      </c>
      <c r="K33" s="21">
        <f t="shared" si="2"/>
        <v>70</v>
      </c>
      <c r="L33" s="21">
        <f t="shared" si="3"/>
        <v>12139473.684210526</v>
      </c>
      <c r="M33" s="21">
        <f t="shared" si="4"/>
        <v>173421.05263157893</v>
      </c>
    </row>
    <row r="34" spans="1:20">
      <c r="A34" s="7" t="s">
        <v>1264</v>
      </c>
      <c r="B34" s="13" t="s">
        <v>1279</v>
      </c>
      <c r="C34" s="13" t="s">
        <v>1296</v>
      </c>
      <c r="D34" s="4">
        <f>250000*20</f>
        <v>5000000</v>
      </c>
      <c r="E34" t="s">
        <v>1217</v>
      </c>
      <c r="F34">
        <v>-20</v>
      </c>
      <c r="H34" s="21">
        <f t="shared" si="0"/>
        <v>-3468421.0526315784</v>
      </c>
      <c r="I34" s="13">
        <v>250000</v>
      </c>
      <c r="J34" s="21">
        <f t="shared" si="1"/>
        <v>-5000000</v>
      </c>
      <c r="K34" s="21">
        <f t="shared" si="2"/>
        <v>50</v>
      </c>
      <c r="L34" s="21">
        <f t="shared" si="3"/>
        <v>8671052.6315789483</v>
      </c>
      <c r="M34" s="21">
        <f t="shared" si="4"/>
        <v>173421.05263157896</v>
      </c>
    </row>
    <row r="35" spans="1:20">
      <c r="A35" s="7" t="s">
        <v>1265</v>
      </c>
      <c r="B35" s="13" t="s">
        <v>1280</v>
      </c>
      <c r="C35" s="13" t="s">
        <v>1287</v>
      </c>
      <c r="D35" s="4">
        <f>200000*70</f>
        <v>14000000</v>
      </c>
      <c r="E35" s="13" t="s">
        <v>1214</v>
      </c>
      <c r="F35">
        <v>70</v>
      </c>
      <c r="G35">
        <v>200000</v>
      </c>
      <c r="H35" s="21">
        <f t="shared" si="0"/>
        <v>14000000</v>
      </c>
      <c r="J35" s="21">
        <f t="shared" si="1"/>
        <v>0</v>
      </c>
      <c r="K35" s="21">
        <f t="shared" si="2"/>
        <v>120</v>
      </c>
      <c r="L35" s="21">
        <f t="shared" si="3"/>
        <v>22671052.631578948</v>
      </c>
      <c r="M35" s="21">
        <f t="shared" si="4"/>
        <v>188925.43859649124</v>
      </c>
    </row>
    <row r="36" spans="1:20">
      <c r="A36" s="7" t="s">
        <v>1266</v>
      </c>
      <c r="B36" s="13" t="s">
        <v>1281</v>
      </c>
      <c r="C36" s="13" t="s">
        <v>1288</v>
      </c>
      <c r="D36" s="4">
        <f>195000*100</f>
        <v>19500000</v>
      </c>
      <c r="E36" s="13" t="s">
        <v>1214</v>
      </c>
      <c r="F36">
        <v>100</v>
      </c>
      <c r="G36">
        <v>195000</v>
      </c>
      <c r="H36" s="21">
        <f t="shared" si="0"/>
        <v>19500000</v>
      </c>
      <c r="J36" s="21">
        <f t="shared" si="1"/>
        <v>0</v>
      </c>
      <c r="K36" s="21">
        <f t="shared" si="2"/>
        <v>220</v>
      </c>
      <c r="L36" s="21">
        <f t="shared" si="3"/>
        <v>42171052.631578952</v>
      </c>
      <c r="M36" s="21">
        <f t="shared" si="4"/>
        <v>191686.60287081343</v>
      </c>
    </row>
    <row r="37" spans="1:20">
      <c r="A37" s="7" t="s">
        <v>1267</v>
      </c>
      <c r="B37" s="13" t="s">
        <v>1282</v>
      </c>
      <c r="C37" s="13" t="s">
        <v>1297</v>
      </c>
      <c r="D37" s="4">
        <f>260000*50</f>
        <v>13000000</v>
      </c>
      <c r="E37" s="13" t="s">
        <v>1217</v>
      </c>
      <c r="F37">
        <v>-50</v>
      </c>
      <c r="H37" s="21">
        <f t="shared" si="0"/>
        <v>-9584330.1435406711</v>
      </c>
      <c r="I37">
        <v>260000</v>
      </c>
      <c r="J37" s="21">
        <f t="shared" si="1"/>
        <v>-13000000</v>
      </c>
      <c r="K37" s="21">
        <f t="shared" si="2"/>
        <v>170</v>
      </c>
      <c r="L37" s="21">
        <f t="shared" si="3"/>
        <v>32586722.488038279</v>
      </c>
      <c r="M37" s="21">
        <f t="shared" si="4"/>
        <v>191686.6028708134</v>
      </c>
    </row>
    <row r="38" spans="1:20">
      <c r="A38" s="7" t="s">
        <v>1268</v>
      </c>
      <c r="B38" s="13" t="s">
        <v>1283</v>
      </c>
      <c r="C38" s="13" t="s">
        <v>1298</v>
      </c>
      <c r="D38" s="4">
        <f>260000*80</f>
        <v>20800000</v>
      </c>
      <c r="E38" s="13" t="s">
        <v>1217</v>
      </c>
      <c r="F38">
        <v>-80</v>
      </c>
      <c r="H38" s="21">
        <f t="shared" si="0"/>
        <v>-15334928.229665071</v>
      </c>
      <c r="I38" s="13">
        <v>260000</v>
      </c>
      <c r="J38" s="21">
        <f t="shared" si="1"/>
        <v>-20800000</v>
      </c>
      <c r="K38" s="21">
        <f t="shared" si="2"/>
        <v>90</v>
      </c>
      <c r="L38" s="21">
        <f t="shared" si="3"/>
        <v>17251794.258373208</v>
      </c>
      <c r="M38" s="21">
        <f t="shared" si="4"/>
        <v>191686.60287081343</v>
      </c>
    </row>
    <row r="39" spans="1:20">
      <c r="A39" s="7" t="s">
        <v>1269</v>
      </c>
      <c r="B39" s="13" t="s">
        <v>1284</v>
      </c>
      <c r="C39" s="13" t="s">
        <v>1299</v>
      </c>
      <c r="D39" s="4">
        <f>260000*70</f>
        <v>18200000</v>
      </c>
      <c r="E39" s="13" t="s">
        <v>1217</v>
      </c>
      <c r="F39">
        <v>-70</v>
      </c>
      <c r="H39" s="21">
        <f t="shared" si="0"/>
        <v>-13418062.200956941</v>
      </c>
      <c r="I39" s="13">
        <v>260000</v>
      </c>
      <c r="J39" s="21">
        <f t="shared" si="1"/>
        <v>-18200000</v>
      </c>
      <c r="K39" s="21">
        <f t="shared" si="2"/>
        <v>20</v>
      </c>
      <c r="L39" s="21">
        <f t="shared" si="3"/>
        <v>3833732.0574162677</v>
      </c>
      <c r="M39" s="21">
        <f t="shared" si="4"/>
        <v>191686.6028708134</v>
      </c>
    </row>
    <row r="40" spans="1:20">
      <c r="A40" s="7" t="s">
        <v>1270</v>
      </c>
      <c r="B40" s="13" t="s">
        <v>1285</v>
      </c>
      <c r="C40" s="13" t="s">
        <v>1289</v>
      </c>
      <c r="D40" s="4">
        <f>200000*10</f>
        <v>2000000</v>
      </c>
      <c r="E40" s="13" t="s">
        <v>1214</v>
      </c>
      <c r="F40">
        <v>10</v>
      </c>
      <c r="G40">
        <v>200000</v>
      </c>
      <c r="H40" s="21">
        <f t="shared" si="0"/>
        <v>2000000</v>
      </c>
      <c r="J40" s="21">
        <f t="shared" si="1"/>
        <v>0</v>
      </c>
      <c r="K40" s="21">
        <f t="shared" si="2"/>
        <v>30</v>
      </c>
      <c r="L40" s="21">
        <f t="shared" si="3"/>
        <v>5833732.0574162677</v>
      </c>
      <c r="M40" s="21">
        <f t="shared" si="4"/>
        <v>194457.73524720891</v>
      </c>
    </row>
    <row r="41" spans="1:20" s="13" customFormat="1">
      <c r="A41" s="7"/>
    </row>
    <row r="42" spans="1:20">
      <c r="E42" s="25" t="s">
        <v>1256</v>
      </c>
    </row>
    <row r="43" spans="1:20">
      <c r="E43" s="27" t="s">
        <v>1253</v>
      </c>
    </row>
    <row r="44" spans="1:20" s="13" customFormat="1">
      <c r="A44" s="6" t="s">
        <v>1228</v>
      </c>
      <c r="E44" s="26" t="s">
        <v>1254</v>
      </c>
    </row>
    <row r="45" spans="1:20" s="13" customFormat="1">
      <c r="A45" s="13" t="s">
        <v>1198</v>
      </c>
      <c r="B45" s="13" t="s">
        <v>99</v>
      </c>
      <c r="E45" s="13" t="s">
        <v>161</v>
      </c>
      <c r="F45" s="27" t="s">
        <v>51</v>
      </c>
      <c r="G45" s="26" t="s">
        <v>1189</v>
      </c>
      <c r="H45" s="25" t="s">
        <v>1255</v>
      </c>
      <c r="I45" s="13" t="s">
        <v>94</v>
      </c>
      <c r="J45" s="13" t="s">
        <v>121</v>
      </c>
      <c r="K45" s="13" t="s">
        <v>122</v>
      </c>
      <c r="L45" s="13" t="s">
        <v>1229</v>
      </c>
      <c r="M45" s="13" t="s">
        <v>1193</v>
      </c>
      <c r="N45" s="13" t="s">
        <v>1230</v>
      </c>
      <c r="O45" s="13" t="s">
        <v>1195</v>
      </c>
      <c r="P45" s="13" t="s">
        <v>101</v>
      </c>
      <c r="Q45" s="13" t="s">
        <v>1142</v>
      </c>
      <c r="R45" s="13" t="s">
        <v>1226</v>
      </c>
      <c r="S45" s="13" t="s">
        <v>1143</v>
      </c>
      <c r="T45" s="13" t="s">
        <v>1227</v>
      </c>
    </row>
    <row r="51" spans="1:10">
      <c r="J51">
        <v>150000</v>
      </c>
    </row>
    <row r="52" spans="1:10">
      <c r="A52" s="22">
        <v>1</v>
      </c>
      <c r="B52" s="22" t="s">
        <v>1233</v>
      </c>
      <c r="C52" s="22"/>
      <c r="D52" s="22"/>
      <c r="E52" s="22" t="s">
        <v>1234</v>
      </c>
      <c r="F52" s="22"/>
      <c r="G52" s="22"/>
      <c r="J52">
        <v>50</v>
      </c>
    </row>
    <row r="53" spans="1:10">
      <c r="A53" s="22">
        <v>2</v>
      </c>
      <c r="B53" s="22" t="s">
        <v>1235</v>
      </c>
      <c r="C53" s="22"/>
      <c r="D53" s="22"/>
      <c r="E53" s="22" t="s">
        <v>1236</v>
      </c>
      <c r="F53" s="22"/>
      <c r="G53" s="22"/>
      <c r="J53" s="4">
        <f>J51*J52</f>
        <v>7500000</v>
      </c>
    </row>
    <row r="54" spans="1:10">
      <c r="A54" s="22">
        <v>3</v>
      </c>
      <c r="B54" s="22" t="s">
        <v>1237</v>
      </c>
      <c r="C54" s="22"/>
      <c r="D54" s="22"/>
      <c r="E54" s="22" t="s">
        <v>1238</v>
      </c>
      <c r="F54" s="22"/>
      <c r="G54" s="22"/>
    </row>
    <row r="55" spans="1:10">
      <c r="A55" s="22">
        <v>4</v>
      </c>
      <c r="B55" s="22" t="s">
        <v>1239</v>
      </c>
      <c r="C55" s="22"/>
      <c r="D55" s="22"/>
      <c r="E55" s="22" t="s">
        <v>1240</v>
      </c>
      <c r="F55" s="22"/>
      <c r="G55" s="22"/>
    </row>
    <row r="56" spans="1:10">
      <c r="A56" s="22">
        <v>5</v>
      </c>
      <c r="B56" s="22" t="s">
        <v>1241</v>
      </c>
      <c r="C56" s="22"/>
      <c r="D56" s="22"/>
      <c r="E56" s="22" t="s">
        <v>1168</v>
      </c>
      <c r="F56" s="22"/>
      <c r="G56" s="22"/>
    </row>
    <row r="57" spans="1:10">
      <c r="A57" s="22">
        <v>6</v>
      </c>
      <c r="B57" s="22" t="s">
        <v>1242</v>
      </c>
      <c r="C57" s="22"/>
      <c r="D57" s="22"/>
      <c r="E57" s="22" t="s">
        <v>1171</v>
      </c>
      <c r="F57" s="22"/>
      <c r="G57" s="22"/>
    </row>
    <row r="58" spans="1:10">
      <c r="A58" s="22">
        <v>7</v>
      </c>
      <c r="B58" s="22" t="s">
        <v>1243</v>
      </c>
      <c r="C58" s="22"/>
      <c r="D58" s="22"/>
      <c r="E58" s="22" t="s">
        <v>1244</v>
      </c>
      <c r="F58" s="22"/>
      <c r="G58" s="22"/>
    </row>
    <row r="59" spans="1:10">
      <c r="A59" s="22">
        <v>8</v>
      </c>
      <c r="B59" s="22" t="s">
        <v>1245</v>
      </c>
      <c r="C59" s="22"/>
      <c r="D59" s="22"/>
      <c r="E59" s="22" t="s">
        <v>1174</v>
      </c>
      <c r="F59" s="22"/>
      <c r="G59" s="22"/>
    </row>
    <row r="60" spans="1:10">
      <c r="A60" s="22">
        <v>9</v>
      </c>
      <c r="B60" s="22" t="s">
        <v>1246</v>
      </c>
      <c r="C60" s="22"/>
      <c r="D60" s="22"/>
      <c r="E60" s="22" t="s">
        <v>1177</v>
      </c>
      <c r="F60" s="22"/>
      <c r="G60" s="22"/>
    </row>
    <row r="61" spans="1:10">
      <c r="A61" s="22">
        <v>10</v>
      </c>
      <c r="B61" s="22" t="s">
        <v>1247</v>
      </c>
      <c r="C61" s="22"/>
      <c r="D61" s="22"/>
      <c r="E61" s="22" t="s">
        <v>1176</v>
      </c>
      <c r="F61" s="22"/>
      <c r="G61" s="22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4"/>
  <sheetViews>
    <sheetView zoomScale="80" zoomScaleNormal="80" workbookViewId="0">
      <selection activeCell="B3" sqref="B3"/>
    </sheetView>
  </sheetViews>
  <sheetFormatPr defaultRowHeight="14.5"/>
  <cols>
    <col min="1" max="1" width="6.6328125" customWidth="1"/>
    <col min="2" max="2" width="14.1796875" bestFit="1" customWidth="1"/>
    <col min="3" max="3" width="42.81640625" bestFit="1" customWidth="1"/>
    <col min="4" max="4" width="10.6328125" bestFit="1" customWidth="1"/>
    <col min="5" max="5" width="12.90625" customWidth="1"/>
    <col min="6" max="6" width="14.81640625" bestFit="1" customWidth="1"/>
    <col min="7" max="7" width="18.36328125" bestFit="1" customWidth="1"/>
    <col min="8" max="8" width="10.54296875" customWidth="1"/>
    <col min="9" max="9" width="9" customWidth="1"/>
    <col min="12" max="13" width="22.90625" bestFit="1" customWidth="1"/>
  </cols>
  <sheetData>
    <row r="2" spans="1:17">
      <c r="A2" s="13" t="s">
        <v>0</v>
      </c>
      <c r="B2" s="13" t="s">
        <v>1188</v>
      </c>
      <c r="C2" s="13" t="s">
        <v>52</v>
      </c>
      <c r="D2" s="13" t="s">
        <v>93</v>
      </c>
      <c r="E2" s="13" t="s">
        <v>94</v>
      </c>
      <c r="F2" s="13" t="s">
        <v>1223</v>
      </c>
      <c r="G2" s="13" t="s">
        <v>1224</v>
      </c>
      <c r="H2" s="13" t="s">
        <v>1225</v>
      </c>
      <c r="I2" s="13" t="s">
        <v>1199</v>
      </c>
      <c r="J2" s="13" t="s">
        <v>1195</v>
      </c>
      <c r="K2" s="13" t="s">
        <v>101</v>
      </c>
      <c r="L2" s="13" t="s">
        <v>1142</v>
      </c>
      <c r="M2" s="13" t="s">
        <v>1226</v>
      </c>
      <c r="N2" s="13" t="s">
        <v>1143</v>
      </c>
      <c r="O2" s="13" t="s">
        <v>1227</v>
      </c>
      <c r="P2" s="13"/>
      <c r="Q2" s="13"/>
    </row>
    <row r="3" spans="1:17">
      <c r="A3" s="13">
        <v>1540</v>
      </c>
      <c r="B3" s="28">
        <v>44870</v>
      </c>
      <c r="C3" s="13" t="s">
        <v>1301</v>
      </c>
      <c r="D3" s="13" t="s">
        <v>1302</v>
      </c>
      <c r="E3" s="13">
        <v>22500000</v>
      </c>
      <c r="F3" s="13" t="s">
        <v>1250</v>
      </c>
      <c r="G3" s="13">
        <v>16</v>
      </c>
      <c r="H3" s="13">
        <v>7</v>
      </c>
      <c r="I3" s="13">
        <v>2</v>
      </c>
      <c r="J3" s="13" t="s">
        <v>1303</v>
      </c>
      <c r="K3" s="13">
        <v>0</v>
      </c>
      <c r="L3" s="13" t="s">
        <v>1249</v>
      </c>
      <c r="M3" s="13" t="s">
        <v>1248</v>
      </c>
      <c r="N3" s="13" t="s">
        <v>1249</v>
      </c>
      <c r="O3" s="13" t="s">
        <v>1248</v>
      </c>
      <c r="P3" s="13"/>
      <c r="Q3" s="13"/>
    </row>
    <row r="4" spans="1:17">
      <c r="A4" s="13">
        <v>1541</v>
      </c>
      <c r="B4" s="28">
        <v>44875</v>
      </c>
      <c r="C4" s="13" t="s">
        <v>1271</v>
      </c>
      <c r="D4" s="13" t="s">
        <v>1304</v>
      </c>
      <c r="E4" s="13">
        <v>8500000</v>
      </c>
      <c r="F4" s="13" t="s">
        <v>1250</v>
      </c>
      <c r="G4" s="13">
        <v>16</v>
      </c>
      <c r="H4" s="13">
        <v>19</v>
      </c>
      <c r="I4" s="13">
        <v>2</v>
      </c>
      <c r="J4" s="13" t="s">
        <v>1303</v>
      </c>
      <c r="K4" s="13">
        <v>0</v>
      </c>
      <c r="L4" s="13" t="s">
        <v>1249</v>
      </c>
      <c r="M4" s="13" t="s">
        <v>1305</v>
      </c>
      <c r="N4" s="13" t="s">
        <v>1249</v>
      </c>
      <c r="O4" s="13" t="s">
        <v>1305</v>
      </c>
      <c r="P4" s="13"/>
      <c r="Q4" s="13"/>
    </row>
    <row r="5" spans="1:17">
      <c r="A5" s="13">
        <v>1542</v>
      </c>
      <c r="B5" s="28">
        <v>44910</v>
      </c>
      <c r="C5" s="13" t="s">
        <v>1273</v>
      </c>
      <c r="D5" s="13" t="s">
        <v>1306</v>
      </c>
      <c r="E5" s="13">
        <v>8000000</v>
      </c>
      <c r="F5" s="13" t="s">
        <v>1307</v>
      </c>
      <c r="G5" s="13">
        <v>7</v>
      </c>
      <c r="H5" s="13">
        <v>27</v>
      </c>
      <c r="I5" s="13">
        <v>2</v>
      </c>
      <c r="J5" s="13" t="s">
        <v>1303</v>
      </c>
      <c r="K5" s="13">
        <v>0</v>
      </c>
      <c r="L5" s="13" t="s">
        <v>1249</v>
      </c>
      <c r="M5" s="13" t="s">
        <v>1308</v>
      </c>
      <c r="N5" s="13" t="s">
        <v>1249</v>
      </c>
      <c r="O5" s="13" t="s">
        <v>1308</v>
      </c>
      <c r="P5" s="13"/>
      <c r="Q5" s="13"/>
    </row>
    <row r="6" spans="1:17">
      <c r="A6" s="13">
        <v>1543</v>
      </c>
      <c r="B6" s="28">
        <v>44959</v>
      </c>
      <c r="C6" s="13" t="s">
        <v>1274</v>
      </c>
      <c r="D6" s="13" t="s">
        <v>1292</v>
      </c>
      <c r="E6" s="13">
        <v>15400000</v>
      </c>
      <c r="F6" s="13" t="s">
        <v>1307</v>
      </c>
      <c r="G6" s="13">
        <v>13</v>
      </c>
      <c r="H6" s="13">
        <v>33</v>
      </c>
      <c r="I6" s="13">
        <v>2</v>
      </c>
      <c r="J6" s="13" t="s">
        <v>1303</v>
      </c>
      <c r="K6" s="13">
        <v>0</v>
      </c>
      <c r="L6" s="13" t="s">
        <v>1249</v>
      </c>
      <c r="M6" s="13" t="s">
        <v>1309</v>
      </c>
      <c r="N6" s="13" t="s">
        <v>1249</v>
      </c>
      <c r="O6" s="13" t="s">
        <v>1309</v>
      </c>
      <c r="P6" s="13"/>
      <c r="Q6" s="13"/>
    </row>
    <row r="7" spans="1:17">
      <c r="A7" s="13">
        <v>1544</v>
      </c>
      <c r="B7" s="28">
        <v>44992</v>
      </c>
      <c r="C7" s="13" t="s">
        <v>1275</v>
      </c>
      <c r="D7" s="13" t="s">
        <v>1310</v>
      </c>
      <c r="E7" s="13">
        <v>19000000</v>
      </c>
      <c r="F7" s="13" t="s">
        <v>1250</v>
      </c>
      <c r="G7" s="13">
        <v>16</v>
      </c>
      <c r="H7" s="13">
        <v>19</v>
      </c>
      <c r="I7" s="13">
        <v>2</v>
      </c>
      <c r="J7" s="13" t="s">
        <v>1303</v>
      </c>
      <c r="K7" s="13">
        <v>0</v>
      </c>
      <c r="L7" s="13" t="s">
        <v>1249</v>
      </c>
      <c r="M7" s="13" t="s">
        <v>1311</v>
      </c>
      <c r="N7" s="13" t="s">
        <v>1249</v>
      </c>
      <c r="O7" s="13" t="s">
        <v>1311</v>
      </c>
      <c r="P7" s="13"/>
      <c r="Q7" s="13"/>
    </row>
    <row r="8" spans="1:17">
      <c r="A8" s="13">
        <v>1545</v>
      </c>
      <c r="B8" s="28">
        <v>44995</v>
      </c>
      <c r="C8" s="13" t="s">
        <v>1276</v>
      </c>
      <c r="D8" s="13" t="s">
        <v>1293</v>
      </c>
      <c r="E8" s="13">
        <v>12000000</v>
      </c>
      <c r="F8" s="13" t="s">
        <v>1307</v>
      </c>
      <c r="G8" s="13">
        <v>13</v>
      </c>
      <c r="H8" s="13">
        <v>27</v>
      </c>
      <c r="I8" s="13">
        <v>2</v>
      </c>
      <c r="J8" s="13" t="s">
        <v>1303</v>
      </c>
      <c r="K8" s="13">
        <v>0</v>
      </c>
      <c r="L8" s="13" t="s">
        <v>1249</v>
      </c>
      <c r="M8" s="13" t="s">
        <v>1312</v>
      </c>
      <c r="N8" s="13" t="s">
        <v>1249</v>
      </c>
      <c r="O8" s="13" t="s">
        <v>1312</v>
      </c>
      <c r="P8" s="13"/>
      <c r="Q8" s="13"/>
    </row>
    <row r="9" spans="1:17">
      <c r="A9" s="13">
        <v>1546</v>
      </c>
      <c r="B9" s="28">
        <v>45048</v>
      </c>
      <c r="C9" s="13" t="s">
        <v>1277</v>
      </c>
      <c r="D9" s="13" t="s">
        <v>1313</v>
      </c>
      <c r="E9" s="13">
        <v>7200000</v>
      </c>
      <c r="F9" s="13" t="s">
        <v>1307</v>
      </c>
      <c r="G9" s="13">
        <v>13</v>
      </c>
      <c r="H9" s="13">
        <v>27</v>
      </c>
      <c r="I9" s="13">
        <v>2</v>
      </c>
      <c r="J9" s="13" t="s">
        <v>1303</v>
      </c>
      <c r="K9" s="13">
        <v>0</v>
      </c>
      <c r="L9" s="13" t="s">
        <v>1249</v>
      </c>
      <c r="M9" s="13" t="s">
        <v>1314</v>
      </c>
      <c r="N9" s="13" t="s">
        <v>1249</v>
      </c>
      <c r="O9" s="13" t="s">
        <v>1314</v>
      </c>
      <c r="P9" s="13"/>
      <c r="Q9" s="13"/>
    </row>
    <row r="10" spans="1:17">
      <c r="A10" s="13">
        <v>1547</v>
      </c>
      <c r="B10" s="28">
        <v>45066</v>
      </c>
      <c r="C10" s="13" t="s">
        <v>1278</v>
      </c>
      <c r="D10" s="13" t="s">
        <v>1315</v>
      </c>
      <c r="E10" s="13">
        <v>10000000</v>
      </c>
      <c r="F10" s="13" t="s">
        <v>1307</v>
      </c>
      <c r="G10" s="13">
        <v>8</v>
      </c>
      <c r="H10" s="13">
        <v>27</v>
      </c>
      <c r="I10" s="13">
        <v>2</v>
      </c>
      <c r="J10" s="13" t="s">
        <v>1303</v>
      </c>
      <c r="K10" s="13">
        <v>0</v>
      </c>
      <c r="L10" s="13" t="s">
        <v>1249</v>
      </c>
      <c r="M10" s="13" t="s">
        <v>1316</v>
      </c>
      <c r="N10" s="13" t="s">
        <v>1249</v>
      </c>
      <c r="O10" s="13" t="s">
        <v>1316</v>
      </c>
      <c r="P10" s="13"/>
      <c r="Q10" s="13"/>
    </row>
    <row r="11" spans="1:17">
      <c r="A11" s="13">
        <v>1548</v>
      </c>
      <c r="B11" s="28">
        <v>45119</v>
      </c>
      <c r="C11" s="13" t="s">
        <v>1279</v>
      </c>
      <c r="D11" s="13" t="s">
        <v>1317</v>
      </c>
      <c r="E11" s="13">
        <v>5000000</v>
      </c>
      <c r="F11" s="13" t="s">
        <v>1307</v>
      </c>
      <c r="G11" s="13">
        <v>13</v>
      </c>
      <c r="H11" s="13">
        <v>27</v>
      </c>
      <c r="I11" s="13">
        <v>2</v>
      </c>
      <c r="J11" s="13" t="s">
        <v>1303</v>
      </c>
      <c r="K11" s="13">
        <v>0</v>
      </c>
      <c r="L11" s="13" t="s">
        <v>1249</v>
      </c>
      <c r="M11" s="13" t="s">
        <v>1318</v>
      </c>
      <c r="N11" s="13" t="s">
        <v>1249</v>
      </c>
      <c r="O11" s="13" t="s">
        <v>1318</v>
      </c>
      <c r="P11" s="13"/>
      <c r="Q11" s="13"/>
    </row>
    <row r="12" spans="1:17">
      <c r="A12" s="13">
        <v>1549</v>
      </c>
      <c r="B12" s="28">
        <v>45160</v>
      </c>
      <c r="C12" s="13" t="s">
        <v>1280</v>
      </c>
      <c r="D12" s="13" t="s">
        <v>1319</v>
      </c>
      <c r="E12" s="13">
        <v>14000000</v>
      </c>
      <c r="F12" s="13" t="s">
        <v>1250</v>
      </c>
      <c r="G12" s="13">
        <v>16</v>
      </c>
      <c r="H12" s="13">
        <v>19</v>
      </c>
      <c r="I12" s="13">
        <v>2</v>
      </c>
      <c r="J12" s="13" t="s">
        <v>1303</v>
      </c>
      <c r="K12" s="13">
        <v>0</v>
      </c>
      <c r="L12" s="13" t="s">
        <v>1249</v>
      </c>
      <c r="M12" s="13" t="s">
        <v>1320</v>
      </c>
      <c r="N12" s="13" t="s">
        <v>1249</v>
      </c>
      <c r="O12" s="13" t="s">
        <v>1320</v>
      </c>
      <c r="P12" s="13"/>
      <c r="Q12" s="13"/>
    </row>
    <row r="13" spans="1:17">
      <c r="A13" s="13">
        <v>1550</v>
      </c>
      <c r="B13" s="28">
        <v>45262</v>
      </c>
      <c r="C13" s="13" t="s">
        <v>1281</v>
      </c>
      <c r="D13" s="13" t="s">
        <v>1321</v>
      </c>
      <c r="E13" s="13">
        <v>19500000</v>
      </c>
      <c r="F13" s="13" t="s">
        <v>1250</v>
      </c>
      <c r="G13" s="13">
        <v>16</v>
      </c>
      <c r="H13" s="13">
        <v>19</v>
      </c>
      <c r="I13" s="13">
        <v>2</v>
      </c>
      <c r="J13" s="13" t="s">
        <v>1303</v>
      </c>
      <c r="K13" s="13">
        <v>0</v>
      </c>
      <c r="L13" s="13" t="s">
        <v>1249</v>
      </c>
      <c r="M13" s="13" t="s">
        <v>1322</v>
      </c>
      <c r="N13" s="13" t="s">
        <v>1249</v>
      </c>
      <c r="O13" s="13" t="s">
        <v>1322</v>
      </c>
      <c r="P13" s="13"/>
      <c r="Q13" s="13"/>
    </row>
    <row r="14" spans="1:17">
      <c r="A14" s="13">
        <v>1551</v>
      </c>
      <c r="B14" s="28">
        <v>45303</v>
      </c>
      <c r="C14" s="13" t="s">
        <v>1282</v>
      </c>
      <c r="D14" s="13" t="s">
        <v>1323</v>
      </c>
      <c r="E14" s="13">
        <v>13000000</v>
      </c>
      <c r="F14" s="13" t="s">
        <v>1307</v>
      </c>
      <c r="G14" s="13">
        <v>13</v>
      </c>
      <c r="H14" s="13">
        <v>27</v>
      </c>
      <c r="I14" s="13">
        <v>2</v>
      </c>
      <c r="J14" s="13" t="s">
        <v>1303</v>
      </c>
      <c r="K14" s="13">
        <v>0</v>
      </c>
      <c r="L14" s="13" t="s">
        <v>1249</v>
      </c>
      <c r="M14" s="13" t="s">
        <v>1324</v>
      </c>
      <c r="N14" s="13" t="s">
        <v>1249</v>
      </c>
      <c r="O14" s="13" t="s">
        <v>1324</v>
      </c>
      <c r="P14" s="13"/>
      <c r="Q14" s="13"/>
    </row>
    <row r="15" spans="1:17">
      <c r="A15" s="13">
        <v>1552</v>
      </c>
      <c r="B15" s="28">
        <v>45375</v>
      </c>
      <c r="C15" s="13" t="s">
        <v>1283</v>
      </c>
      <c r="D15" s="13" t="s">
        <v>1325</v>
      </c>
      <c r="E15" s="13">
        <v>20800000</v>
      </c>
      <c r="F15" s="13" t="s">
        <v>1307</v>
      </c>
      <c r="G15" s="13">
        <v>7</v>
      </c>
      <c r="H15" s="13">
        <v>27</v>
      </c>
      <c r="I15" s="13">
        <v>2</v>
      </c>
      <c r="J15" s="13" t="s">
        <v>1303</v>
      </c>
      <c r="K15" s="13">
        <v>0</v>
      </c>
      <c r="L15" s="13" t="s">
        <v>1249</v>
      </c>
      <c r="M15" s="13" t="s">
        <v>1326</v>
      </c>
      <c r="N15" s="13" t="s">
        <v>1249</v>
      </c>
      <c r="O15" s="13" t="s">
        <v>1326</v>
      </c>
      <c r="P15" s="13"/>
      <c r="Q15" s="13"/>
    </row>
    <row r="16" spans="1:17">
      <c r="A16" s="13">
        <v>1553</v>
      </c>
      <c r="B16" s="28">
        <v>45473</v>
      </c>
      <c r="C16" s="13" t="s">
        <v>1284</v>
      </c>
      <c r="D16" s="13" t="s">
        <v>1327</v>
      </c>
      <c r="E16" s="13">
        <v>18200000</v>
      </c>
      <c r="F16" s="13" t="s">
        <v>1307</v>
      </c>
      <c r="G16" s="13">
        <v>13</v>
      </c>
      <c r="H16" s="13">
        <v>27</v>
      </c>
      <c r="I16" s="13">
        <v>2</v>
      </c>
      <c r="J16" s="13" t="s">
        <v>1303</v>
      </c>
      <c r="K16" s="13">
        <v>0</v>
      </c>
      <c r="L16" s="13" t="s">
        <v>1249</v>
      </c>
      <c r="M16" s="13" t="s">
        <v>1328</v>
      </c>
      <c r="N16" s="13" t="s">
        <v>1249</v>
      </c>
      <c r="O16" s="13" t="s">
        <v>1328</v>
      </c>
      <c r="P16" s="13"/>
      <c r="Q16" s="13"/>
    </row>
    <row r="17" spans="1:21">
      <c r="A17" s="13">
        <v>1554</v>
      </c>
      <c r="B17" s="28">
        <v>45545</v>
      </c>
      <c r="C17" s="13" t="s">
        <v>1285</v>
      </c>
      <c r="D17" s="13" t="s">
        <v>1329</v>
      </c>
      <c r="E17" s="13">
        <v>2000000</v>
      </c>
      <c r="F17" s="13" t="s">
        <v>1250</v>
      </c>
      <c r="G17" s="13">
        <v>16</v>
      </c>
      <c r="H17" s="13">
        <v>7</v>
      </c>
      <c r="I17" s="13">
        <v>2</v>
      </c>
      <c r="J17" s="13" t="s">
        <v>1303</v>
      </c>
      <c r="K17" s="13">
        <v>0</v>
      </c>
      <c r="L17" s="13" t="s">
        <v>1249</v>
      </c>
      <c r="M17" s="13" t="s">
        <v>1330</v>
      </c>
      <c r="N17" s="13" t="s">
        <v>1249</v>
      </c>
      <c r="O17" s="13" t="s">
        <v>1330</v>
      </c>
      <c r="P17" s="13"/>
      <c r="Q17" s="13"/>
    </row>
    <row r="25" spans="1:21">
      <c r="A25" s="13" t="s">
        <v>0</v>
      </c>
      <c r="B25" s="13" t="s">
        <v>1198</v>
      </c>
      <c r="C25" s="13" t="s">
        <v>99</v>
      </c>
      <c r="D25" s="13" t="s">
        <v>161</v>
      </c>
      <c r="E25" s="13" t="s">
        <v>51</v>
      </c>
      <c r="F25" s="13" t="s">
        <v>1189</v>
      </c>
      <c r="G25" s="13" t="s">
        <v>1255</v>
      </c>
      <c r="H25" s="13" t="s">
        <v>94</v>
      </c>
      <c r="I25" s="13" t="s">
        <v>121</v>
      </c>
      <c r="J25" s="13" t="s">
        <v>122</v>
      </c>
      <c r="K25" s="13" t="s">
        <v>1229</v>
      </c>
      <c r="L25" s="13" t="s">
        <v>1193</v>
      </c>
      <c r="M25" s="13" t="s">
        <v>1230</v>
      </c>
      <c r="N25" s="13" t="s">
        <v>1195</v>
      </c>
      <c r="O25" s="13" t="s">
        <v>101</v>
      </c>
      <c r="P25" s="13" t="s">
        <v>1142</v>
      </c>
      <c r="Q25" s="13" t="s">
        <v>1226</v>
      </c>
      <c r="R25" s="13" t="s">
        <v>1143</v>
      </c>
      <c r="S25" s="13" t="s">
        <v>1227</v>
      </c>
      <c r="T25" s="13"/>
      <c r="U25" s="13"/>
    </row>
    <row r="26" spans="1:21">
      <c r="A26" s="13">
        <v>3079</v>
      </c>
      <c r="B26" s="13">
        <v>1540</v>
      </c>
      <c r="C26" s="13" t="s">
        <v>147</v>
      </c>
      <c r="D26" s="13">
        <v>1</v>
      </c>
      <c r="E26" s="13">
        <v>16</v>
      </c>
      <c r="F26" s="13">
        <v>5</v>
      </c>
      <c r="G26" s="13" t="s">
        <v>1331</v>
      </c>
      <c r="H26" s="13">
        <v>22500000</v>
      </c>
      <c r="I26" s="13">
        <v>150</v>
      </c>
      <c r="J26" s="13" t="s">
        <v>1303</v>
      </c>
      <c r="K26" s="13">
        <v>0</v>
      </c>
      <c r="L26" s="13" t="s">
        <v>1190</v>
      </c>
      <c r="M26" s="29">
        <v>1735269123920</v>
      </c>
      <c r="N26" s="13">
        <v>0</v>
      </c>
      <c r="O26" s="13">
        <v>0</v>
      </c>
      <c r="P26" s="13" t="s">
        <v>1249</v>
      </c>
      <c r="Q26" s="13" t="s">
        <v>1332</v>
      </c>
      <c r="R26" s="13" t="s">
        <v>1249</v>
      </c>
      <c r="S26" s="13" t="s">
        <v>1332</v>
      </c>
      <c r="T26" s="13"/>
      <c r="U26" s="13"/>
    </row>
    <row r="27" spans="1:21">
      <c r="A27" s="13">
        <v>3080</v>
      </c>
      <c r="B27" s="13">
        <v>1540</v>
      </c>
      <c r="C27" s="13" t="s">
        <v>148</v>
      </c>
      <c r="D27" s="13">
        <v>-1</v>
      </c>
      <c r="E27" s="13">
        <v>7</v>
      </c>
      <c r="F27" s="13"/>
      <c r="G27" s="13" t="s">
        <v>1333</v>
      </c>
      <c r="H27" s="13">
        <v>22500000</v>
      </c>
      <c r="I27" s="13">
        <v>0</v>
      </c>
      <c r="J27" s="13" t="s">
        <v>1303</v>
      </c>
      <c r="K27" s="13">
        <v>0</v>
      </c>
      <c r="L27" s="13" t="s">
        <v>1190</v>
      </c>
      <c r="M27" s="29">
        <v>1735269123920</v>
      </c>
      <c r="N27" s="13">
        <v>0</v>
      </c>
      <c r="O27" s="13">
        <v>0</v>
      </c>
      <c r="P27" s="13" t="s">
        <v>1249</v>
      </c>
      <c r="Q27" s="13" t="s">
        <v>1332</v>
      </c>
      <c r="R27" s="13" t="s">
        <v>1249</v>
      </c>
      <c r="S27" s="13" t="s">
        <v>1332</v>
      </c>
      <c r="T27" s="13"/>
      <c r="U27" s="13"/>
    </row>
    <row r="28" spans="1:21">
      <c r="A28" s="13">
        <v>3081</v>
      </c>
      <c r="B28" s="13">
        <v>1541</v>
      </c>
      <c r="C28" s="13" t="s">
        <v>147</v>
      </c>
      <c r="D28" s="13">
        <v>1</v>
      </c>
      <c r="E28" s="13">
        <v>16</v>
      </c>
      <c r="F28" s="13">
        <v>5</v>
      </c>
      <c r="G28" s="13" t="s">
        <v>1331</v>
      </c>
      <c r="H28" s="13">
        <v>8500000</v>
      </c>
      <c r="I28" s="13">
        <v>50</v>
      </c>
      <c r="J28" s="13" t="s">
        <v>1303</v>
      </c>
      <c r="K28" s="13">
        <v>0</v>
      </c>
      <c r="L28" s="13" t="s">
        <v>1190</v>
      </c>
      <c r="M28" s="29">
        <v>1735367711802</v>
      </c>
      <c r="N28" s="13">
        <v>0</v>
      </c>
      <c r="O28" s="13">
        <v>0</v>
      </c>
      <c r="P28" s="13" t="s">
        <v>1249</v>
      </c>
      <c r="Q28" s="13" t="s">
        <v>1334</v>
      </c>
      <c r="R28" s="13" t="s">
        <v>1249</v>
      </c>
      <c r="S28" s="13" t="s">
        <v>1334</v>
      </c>
      <c r="T28" s="13"/>
      <c r="U28" s="13"/>
    </row>
    <row r="29" spans="1:21">
      <c r="A29" s="13">
        <v>3082</v>
      </c>
      <c r="B29" s="13">
        <v>1541</v>
      </c>
      <c r="C29" s="13" t="s">
        <v>148</v>
      </c>
      <c r="D29" s="13">
        <v>-1</v>
      </c>
      <c r="E29" s="13">
        <v>19</v>
      </c>
      <c r="F29" s="13">
        <v>13</v>
      </c>
      <c r="G29" s="13" t="s">
        <v>1335</v>
      </c>
      <c r="H29" s="13">
        <v>8500000</v>
      </c>
      <c r="I29" s="13">
        <v>0</v>
      </c>
      <c r="J29" s="13" t="s">
        <v>1303</v>
      </c>
      <c r="K29" s="13">
        <v>0</v>
      </c>
      <c r="L29" s="13" t="s">
        <v>1190</v>
      </c>
      <c r="M29" s="29">
        <v>1735367711802</v>
      </c>
      <c r="N29" s="13">
        <v>0</v>
      </c>
      <c r="O29" s="13">
        <v>0</v>
      </c>
      <c r="P29" s="13" t="s">
        <v>1249</v>
      </c>
      <c r="Q29" s="13" t="s">
        <v>1336</v>
      </c>
      <c r="R29" s="13" t="s">
        <v>1249</v>
      </c>
      <c r="S29" s="13" t="s">
        <v>1336</v>
      </c>
      <c r="T29" s="13"/>
      <c r="U29" s="13"/>
    </row>
    <row r="30" spans="1:21">
      <c r="A30" s="13">
        <v>3083</v>
      </c>
      <c r="B30" s="13">
        <v>1542</v>
      </c>
      <c r="C30" s="13" t="s">
        <v>147</v>
      </c>
      <c r="D30" s="13">
        <v>1</v>
      </c>
      <c r="E30" s="13">
        <v>7</v>
      </c>
      <c r="F30" s="13"/>
      <c r="G30" s="13" t="s">
        <v>1333</v>
      </c>
      <c r="H30" s="13">
        <v>8000000</v>
      </c>
      <c r="I30" s="13">
        <v>0</v>
      </c>
      <c r="J30" s="13" t="s">
        <v>1303</v>
      </c>
      <c r="K30" s="13">
        <v>0</v>
      </c>
      <c r="L30" s="13" t="s">
        <v>1190</v>
      </c>
      <c r="M30" s="29">
        <v>1736477832656</v>
      </c>
      <c r="N30" s="13">
        <v>0</v>
      </c>
      <c r="O30" s="13">
        <v>0</v>
      </c>
      <c r="P30" s="13" t="s">
        <v>1249</v>
      </c>
      <c r="Q30" s="13" t="s">
        <v>1337</v>
      </c>
      <c r="R30" s="13" t="s">
        <v>1249</v>
      </c>
      <c r="S30" s="13" t="s">
        <v>1337</v>
      </c>
      <c r="T30" s="13"/>
      <c r="U30" s="13"/>
    </row>
    <row r="31" spans="1:21">
      <c r="A31" s="13">
        <v>3084</v>
      </c>
      <c r="B31" s="13">
        <v>1542</v>
      </c>
      <c r="C31" s="13" t="s">
        <v>148</v>
      </c>
      <c r="D31" s="13">
        <v>-1</v>
      </c>
      <c r="E31" s="13">
        <v>27</v>
      </c>
      <c r="F31" s="13"/>
      <c r="G31" s="13" t="s">
        <v>1333</v>
      </c>
      <c r="H31" s="13">
        <v>8000000</v>
      </c>
      <c r="I31" s="13">
        <v>0</v>
      </c>
      <c r="J31" s="13" t="s">
        <v>1303</v>
      </c>
      <c r="K31" s="13">
        <v>0</v>
      </c>
      <c r="L31" s="13" t="s">
        <v>1190</v>
      </c>
      <c r="M31" s="29">
        <v>1736477832656</v>
      </c>
      <c r="N31" s="13">
        <v>0</v>
      </c>
      <c r="O31" s="13">
        <v>0</v>
      </c>
      <c r="P31" s="13" t="s">
        <v>1249</v>
      </c>
      <c r="Q31" s="13" t="s">
        <v>1337</v>
      </c>
      <c r="R31" s="13" t="s">
        <v>1249</v>
      </c>
      <c r="S31" s="13" t="s">
        <v>1337</v>
      </c>
      <c r="T31" s="13"/>
      <c r="U31" s="13"/>
    </row>
    <row r="32" spans="1:21">
      <c r="A32" s="13">
        <v>3085</v>
      </c>
      <c r="B32" s="13">
        <v>1542</v>
      </c>
      <c r="C32" s="13" t="s">
        <v>147</v>
      </c>
      <c r="D32" s="13">
        <v>1</v>
      </c>
      <c r="E32" s="13">
        <v>33</v>
      </c>
      <c r="F32" s="13"/>
      <c r="G32" s="13" t="s">
        <v>1333</v>
      </c>
      <c r="H32" s="13">
        <v>8000000</v>
      </c>
      <c r="I32" s="13">
        <v>0</v>
      </c>
      <c r="J32" s="13" t="s">
        <v>1303</v>
      </c>
      <c r="K32" s="13">
        <v>0</v>
      </c>
      <c r="L32" s="13" t="s">
        <v>1190</v>
      </c>
      <c r="M32" s="29">
        <v>1729856749391</v>
      </c>
      <c r="N32" s="13">
        <v>0</v>
      </c>
      <c r="O32" s="13">
        <v>0</v>
      </c>
      <c r="P32" s="13" t="s">
        <v>1249</v>
      </c>
      <c r="Q32" s="13" t="s">
        <v>1338</v>
      </c>
      <c r="R32" s="13" t="s">
        <v>1249</v>
      </c>
      <c r="S32" s="13" t="s">
        <v>1338</v>
      </c>
      <c r="T32" s="13"/>
      <c r="U32" s="13"/>
    </row>
    <row r="33" spans="1:21">
      <c r="A33" s="13">
        <v>3086</v>
      </c>
      <c r="B33" s="13">
        <v>1542</v>
      </c>
      <c r="C33" s="13" t="s">
        <v>148</v>
      </c>
      <c r="D33" s="13">
        <v>-1</v>
      </c>
      <c r="E33" s="13">
        <v>16</v>
      </c>
      <c r="F33" s="13">
        <v>5</v>
      </c>
      <c r="G33" s="13" t="s">
        <v>1331</v>
      </c>
      <c r="H33" s="13">
        <v>8000000</v>
      </c>
      <c r="I33" s="13">
        <v>40</v>
      </c>
      <c r="J33" s="13" t="s">
        <v>1303</v>
      </c>
      <c r="K33" s="13">
        <v>0</v>
      </c>
      <c r="L33" s="13" t="s">
        <v>1190</v>
      </c>
      <c r="M33" s="29">
        <v>1729856749391</v>
      </c>
      <c r="N33" s="13">
        <v>0</v>
      </c>
      <c r="O33" s="13">
        <v>0</v>
      </c>
      <c r="P33" s="13" t="s">
        <v>1249</v>
      </c>
      <c r="Q33" s="13" t="s">
        <v>1338</v>
      </c>
      <c r="R33" s="13" t="s">
        <v>1249</v>
      </c>
      <c r="S33" s="13" t="s">
        <v>1338</v>
      </c>
      <c r="T33" s="13"/>
      <c r="U33" s="13"/>
    </row>
    <row r="34" spans="1:21">
      <c r="A34" s="13">
        <v>3087</v>
      </c>
      <c r="B34" s="13">
        <v>1543</v>
      </c>
      <c r="C34" s="13" t="s">
        <v>147</v>
      </c>
      <c r="D34" s="13">
        <v>1</v>
      </c>
      <c r="E34" s="13">
        <v>13</v>
      </c>
      <c r="F34" s="13">
        <v>11</v>
      </c>
      <c r="G34" s="13" t="s">
        <v>1339</v>
      </c>
      <c r="H34" s="13">
        <v>15400000</v>
      </c>
      <c r="I34" s="13">
        <v>0</v>
      </c>
      <c r="J34" s="13" t="s">
        <v>1303</v>
      </c>
      <c r="K34" s="13">
        <v>0</v>
      </c>
      <c r="L34" s="13" t="s">
        <v>1190</v>
      </c>
      <c r="M34" s="29">
        <v>1735523882023</v>
      </c>
      <c r="N34" s="13">
        <v>0</v>
      </c>
      <c r="O34" s="13">
        <v>0</v>
      </c>
      <c r="P34" s="13" t="s">
        <v>1249</v>
      </c>
      <c r="Q34" s="13" t="s">
        <v>1340</v>
      </c>
      <c r="R34" s="13" t="s">
        <v>1249</v>
      </c>
      <c r="S34" s="13" t="s">
        <v>1340</v>
      </c>
      <c r="T34" s="13"/>
      <c r="U34" s="13"/>
    </row>
    <row r="35" spans="1:21">
      <c r="A35" s="13">
        <v>3088</v>
      </c>
      <c r="B35" s="13">
        <v>1543</v>
      </c>
      <c r="C35" s="13" t="s">
        <v>148</v>
      </c>
      <c r="D35" s="13">
        <v>-1</v>
      </c>
      <c r="E35" s="13">
        <v>33</v>
      </c>
      <c r="F35" s="13"/>
      <c r="G35" s="13" t="s">
        <v>1333</v>
      </c>
      <c r="H35" s="13">
        <v>15400000</v>
      </c>
      <c r="I35" s="13">
        <v>0</v>
      </c>
      <c r="J35" s="13" t="s">
        <v>1303</v>
      </c>
      <c r="K35" s="13">
        <v>0</v>
      </c>
      <c r="L35" s="13" t="s">
        <v>1190</v>
      </c>
      <c r="M35" s="29">
        <v>1735523882023</v>
      </c>
      <c r="N35" s="13">
        <v>0</v>
      </c>
      <c r="O35" s="13">
        <v>0</v>
      </c>
      <c r="P35" s="13" t="s">
        <v>1249</v>
      </c>
      <c r="Q35" s="13" t="s">
        <v>1340</v>
      </c>
      <c r="R35" s="13" t="s">
        <v>1249</v>
      </c>
      <c r="S35" s="13" t="s">
        <v>1340</v>
      </c>
      <c r="T35" s="13"/>
      <c r="U35" s="13"/>
    </row>
    <row r="36" spans="1:21">
      <c r="A36" s="13">
        <v>3089</v>
      </c>
      <c r="B36" s="13">
        <v>1543</v>
      </c>
      <c r="C36" s="13" t="s">
        <v>147</v>
      </c>
      <c r="D36" s="13">
        <v>1</v>
      </c>
      <c r="E36" s="13">
        <v>33</v>
      </c>
      <c r="F36" s="13"/>
      <c r="G36" s="13" t="s">
        <v>1333</v>
      </c>
      <c r="H36" s="13">
        <v>15400000</v>
      </c>
      <c r="I36" s="13">
        <v>0</v>
      </c>
      <c r="J36" s="13" t="s">
        <v>1303</v>
      </c>
      <c r="K36" s="13">
        <v>0</v>
      </c>
      <c r="L36" s="13" t="s">
        <v>1190</v>
      </c>
      <c r="M36" s="29">
        <v>1727374455277</v>
      </c>
      <c r="N36" s="13">
        <v>0</v>
      </c>
      <c r="O36" s="13">
        <v>0</v>
      </c>
      <c r="P36" s="13" t="s">
        <v>1249</v>
      </c>
      <c r="Q36" s="13" t="s">
        <v>1341</v>
      </c>
      <c r="R36" s="13" t="s">
        <v>1249</v>
      </c>
      <c r="S36" s="13" t="s">
        <v>1341</v>
      </c>
      <c r="T36" s="13"/>
      <c r="U36" s="13"/>
    </row>
    <row r="37" spans="1:21">
      <c r="A37" s="13">
        <v>3090</v>
      </c>
      <c r="B37" s="13">
        <v>1543</v>
      </c>
      <c r="C37" s="13" t="s">
        <v>148</v>
      </c>
      <c r="D37" s="13">
        <v>-1</v>
      </c>
      <c r="E37" s="13">
        <v>16</v>
      </c>
      <c r="F37" s="13">
        <v>5</v>
      </c>
      <c r="G37" s="13" t="s">
        <v>1331</v>
      </c>
      <c r="H37" s="13">
        <v>15400000</v>
      </c>
      <c r="I37" s="13">
        <v>70</v>
      </c>
      <c r="J37" s="13" t="s">
        <v>1303</v>
      </c>
      <c r="K37" s="13">
        <v>0</v>
      </c>
      <c r="L37" s="13" t="s">
        <v>1190</v>
      </c>
      <c r="M37" s="29">
        <v>1727374455277</v>
      </c>
      <c r="N37" s="13">
        <v>0</v>
      </c>
      <c r="O37" s="13">
        <v>0</v>
      </c>
      <c r="P37" s="13" t="s">
        <v>1249</v>
      </c>
      <c r="Q37" s="13" t="s">
        <v>1341</v>
      </c>
      <c r="R37" s="13" t="s">
        <v>1249</v>
      </c>
      <c r="S37" s="13" t="s">
        <v>1341</v>
      </c>
      <c r="T37" s="13"/>
      <c r="U37" s="13"/>
    </row>
    <row r="38" spans="1:21">
      <c r="A38" s="13">
        <v>3091</v>
      </c>
      <c r="B38" s="13">
        <v>1544</v>
      </c>
      <c r="C38" s="13" t="s">
        <v>147</v>
      </c>
      <c r="D38" s="13">
        <v>1</v>
      </c>
      <c r="E38" s="13">
        <v>16</v>
      </c>
      <c r="F38" s="13">
        <v>5</v>
      </c>
      <c r="G38" s="13" t="s">
        <v>1331</v>
      </c>
      <c r="H38" s="13">
        <v>19000000</v>
      </c>
      <c r="I38" s="13">
        <v>100</v>
      </c>
      <c r="J38" s="13" t="s">
        <v>1303</v>
      </c>
      <c r="K38" s="13">
        <v>0</v>
      </c>
      <c r="L38" s="13" t="s">
        <v>1190</v>
      </c>
      <c r="M38" s="29">
        <v>1727107608994</v>
      </c>
      <c r="N38" s="13">
        <v>0</v>
      </c>
      <c r="O38" s="13">
        <v>0</v>
      </c>
      <c r="P38" s="13" t="s">
        <v>1249</v>
      </c>
      <c r="Q38" s="13" t="s">
        <v>1342</v>
      </c>
      <c r="R38" s="13" t="s">
        <v>1249</v>
      </c>
      <c r="S38" s="13" t="s">
        <v>1342</v>
      </c>
      <c r="T38" s="13"/>
      <c r="U38" s="13"/>
    </row>
    <row r="39" spans="1:21">
      <c r="A39" s="13">
        <v>3092</v>
      </c>
      <c r="B39" s="13">
        <v>1544</v>
      </c>
      <c r="C39" s="13" t="s">
        <v>148</v>
      </c>
      <c r="D39" s="13">
        <v>-1</v>
      </c>
      <c r="E39" s="13">
        <v>19</v>
      </c>
      <c r="F39" s="13">
        <v>12</v>
      </c>
      <c r="G39" s="13" t="s">
        <v>1335</v>
      </c>
      <c r="H39" s="13">
        <v>19000000</v>
      </c>
      <c r="I39" s="13">
        <v>0</v>
      </c>
      <c r="J39" s="13" t="s">
        <v>1303</v>
      </c>
      <c r="K39" s="13">
        <v>0</v>
      </c>
      <c r="L39" s="13" t="s">
        <v>1190</v>
      </c>
      <c r="M39" s="29">
        <v>1727107608994</v>
      </c>
      <c r="N39" s="13">
        <v>0</v>
      </c>
      <c r="O39" s="13">
        <v>0</v>
      </c>
      <c r="P39" s="13" t="s">
        <v>1249</v>
      </c>
      <c r="Q39" s="13" t="s">
        <v>1342</v>
      </c>
      <c r="R39" s="13" t="s">
        <v>1249</v>
      </c>
      <c r="S39" s="13" t="s">
        <v>1342</v>
      </c>
      <c r="T39" s="13"/>
      <c r="U39" s="13"/>
    </row>
    <row r="40" spans="1:21">
      <c r="A40" s="13">
        <v>3093</v>
      </c>
      <c r="B40" s="13">
        <v>1545</v>
      </c>
      <c r="C40" s="13" t="s">
        <v>147</v>
      </c>
      <c r="D40" s="13">
        <v>1</v>
      </c>
      <c r="E40" s="13">
        <v>13</v>
      </c>
      <c r="F40" s="13">
        <v>12</v>
      </c>
      <c r="G40" s="13" t="s">
        <v>1339</v>
      </c>
      <c r="H40" s="13">
        <v>12000000</v>
      </c>
      <c r="I40" s="13">
        <v>0</v>
      </c>
      <c r="J40" s="13" t="s">
        <v>1303</v>
      </c>
      <c r="K40" s="13">
        <v>0</v>
      </c>
      <c r="L40" s="13" t="s">
        <v>1190</v>
      </c>
      <c r="M40" s="29">
        <v>1732424537079</v>
      </c>
      <c r="N40" s="13">
        <v>0</v>
      </c>
      <c r="O40" s="13">
        <v>0</v>
      </c>
      <c r="P40" s="13" t="s">
        <v>1249</v>
      </c>
      <c r="Q40" s="13" t="s">
        <v>1343</v>
      </c>
      <c r="R40" s="13" t="s">
        <v>1249</v>
      </c>
      <c r="S40" s="13" t="s">
        <v>1343</v>
      </c>
      <c r="T40" s="13"/>
      <c r="U40" s="13"/>
    </row>
    <row r="41" spans="1:21">
      <c r="A41" s="13">
        <v>3094</v>
      </c>
      <c r="B41" s="13">
        <v>1545</v>
      </c>
      <c r="C41" s="13" t="s">
        <v>148</v>
      </c>
      <c r="D41" s="13">
        <v>-1</v>
      </c>
      <c r="E41" s="13">
        <v>27</v>
      </c>
      <c r="F41" s="13"/>
      <c r="G41" s="13" t="s">
        <v>1333</v>
      </c>
      <c r="H41" s="13">
        <v>12000000</v>
      </c>
      <c r="I41" s="13">
        <v>0</v>
      </c>
      <c r="J41" s="13" t="s">
        <v>1303</v>
      </c>
      <c r="K41" s="13">
        <v>0</v>
      </c>
      <c r="L41" s="13" t="s">
        <v>1190</v>
      </c>
      <c r="M41" s="29">
        <v>1732424537079</v>
      </c>
      <c r="N41" s="13">
        <v>0</v>
      </c>
      <c r="O41" s="13">
        <v>0</v>
      </c>
      <c r="P41" s="13" t="s">
        <v>1249</v>
      </c>
      <c r="Q41" s="13" t="s">
        <v>1343</v>
      </c>
      <c r="R41" s="13" t="s">
        <v>1249</v>
      </c>
      <c r="S41" s="13" t="s">
        <v>1343</v>
      </c>
      <c r="T41" s="13"/>
      <c r="U41" s="13"/>
    </row>
    <row r="42" spans="1:21">
      <c r="A42" s="13">
        <v>3095</v>
      </c>
      <c r="B42" s="13">
        <v>1545</v>
      </c>
      <c r="C42" s="13" t="s">
        <v>147</v>
      </c>
      <c r="D42" s="13">
        <v>1</v>
      </c>
      <c r="E42" s="13">
        <v>33</v>
      </c>
      <c r="F42" s="13"/>
      <c r="G42" s="13" t="s">
        <v>1333</v>
      </c>
      <c r="H42" s="13">
        <v>12000000</v>
      </c>
      <c r="I42" s="13">
        <v>0</v>
      </c>
      <c r="J42" s="13" t="s">
        <v>1303</v>
      </c>
      <c r="K42" s="13">
        <v>0</v>
      </c>
      <c r="L42" s="13" t="s">
        <v>1190</v>
      </c>
      <c r="M42" s="29">
        <v>1730632495371</v>
      </c>
      <c r="N42" s="13">
        <v>0</v>
      </c>
      <c r="O42" s="13">
        <v>0</v>
      </c>
      <c r="P42" s="13" t="s">
        <v>1249</v>
      </c>
      <c r="Q42" s="13" t="s">
        <v>1344</v>
      </c>
      <c r="R42" s="13" t="s">
        <v>1249</v>
      </c>
      <c r="S42" s="13" t="s">
        <v>1344</v>
      </c>
      <c r="T42" s="13"/>
      <c r="U42" s="13"/>
    </row>
    <row r="43" spans="1:21">
      <c r="A43" s="13">
        <v>3096</v>
      </c>
      <c r="B43" s="13">
        <v>1545</v>
      </c>
      <c r="C43" s="13" t="s">
        <v>148</v>
      </c>
      <c r="D43" s="13">
        <v>-1</v>
      </c>
      <c r="E43" s="13">
        <v>16</v>
      </c>
      <c r="F43" s="13">
        <v>5</v>
      </c>
      <c r="G43" s="13" t="s">
        <v>1331</v>
      </c>
      <c r="H43" s="13">
        <v>12000000</v>
      </c>
      <c r="I43" s="13">
        <v>50</v>
      </c>
      <c r="J43" s="13" t="s">
        <v>1303</v>
      </c>
      <c r="K43" s="13">
        <v>0</v>
      </c>
      <c r="L43" s="13" t="s">
        <v>1190</v>
      </c>
      <c r="M43" s="29">
        <v>1730632495371</v>
      </c>
      <c r="N43" s="13">
        <v>0</v>
      </c>
      <c r="O43" s="13">
        <v>0</v>
      </c>
      <c r="P43" s="13" t="s">
        <v>1249</v>
      </c>
      <c r="Q43" s="13" t="s">
        <v>1344</v>
      </c>
      <c r="R43" s="13" t="s">
        <v>1249</v>
      </c>
      <c r="S43" s="13" t="s">
        <v>1344</v>
      </c>
      <c r="T43" s="13"/>
      <c r="U43" s="13"/>
    </row>
    <row r="44" spans="1:21">
      <c r="A44" s="13">
        <v>3097</v>
      </c>
      <c r="B44" s="13">
        <v>1546</v>
      </c>
      <c r="C44" s="13" t="s">
        <v>147</v>
      </c>
      <c r="D44" s="13">
        <v>1</v>
      </c>
      <c r="E44" s="13">
        <v>13</v>
      </c>
      <c r="F44" s="13">
        <v>12</v>
      </c>
      <c r="G44" s="13" t="s">
        <v>1339</v>
      </c>
      <c r="H44" s="13">
        <v>7200000</v>
      </c>
      <c r="I44" s="13">
        <v>0</v>
      </c>
      <c r="J44" s="13" t="s">
        <v>1303</v>
      </c>
      <c r="K44" s="13">
        <v>0</v>
      </c>
      <c r="L44" s="13" t="s">
        <v>1190</v>
      </c>
      <c r="M44" s="29">
        <v>1733934766110</v>
      </c>
      <c r="N44" s="13">
        <v>0</v>
      </c>
      <c r="O44" s="13">
        <v>0</v>
      </c>
      <c r="P44" s="13" t="s">
        <v>1249</v>
      </c>
      <c r="Q44" s="13" t="s">
        <v>1345</v>
      </c>
      <c r="R44" s="13" t="s">
        <v>1249</v>
      </c>
      <c r="S44" s="13" t="s">
        <v>1345</v>
      </c>
      <c r="T44" s="13"/>
      <c r="U44" s="13"/>
    </row>
    <row r="45" spans="1:21">
      <c r="A45" s="13">
        <v>3098</v>
      </c>
      <c r="B45" s="13">
        <v>1546</v>
      </c>
      <c r="C45" s="13" t="s">
        <v>148</v>
      </c>
      <c r="D45" s="13">
        <v>-1</v>
      </c>
      <c r="E45" s="13">
        <v>27</v>
      </c>
      <c r="F45" s="13"/>
      <c r="G45" s="13" t="s">
        <v>1333</v>
      </c>
      <c r="H45" s="13">
        <v>7200000</v>
      </c>
      <c r="I45" s="13">
        <v>0</v>
      </c>
      <c r="J45" s="13" t="s">
        <v>1303</v>
      </c>
      <c r="K45" s="13">
        <v>0</v>
      </c>
      <c r="L45" s="13" t="s">
        <v>1190</v>
      </c>
      <c r="M45" s="29">
        <v>1733934766110</v>
      </c>
      <c r="N45" s="13">
        <v>0</v>
      </c>
      <c r="O45" s="13">
        <v>0</v>
      </c>
      <c r="P45" s="13" t="s">
        <v>1249</v>
      </c>
      <c r="Q45" s="13" t="s">
        <v>1345</v>
      </c>
      <c r="R45" s="13" t="s">
        <v>1249</v>
      </c>
      <c r="S45" s="13" t="s">
        <v>1345</v>
      </c>
      <c r="T45" s="13"/>
      <c r="U45" s="13"/>
    </row>
    <row r="46" spans="1:21">
      <c r="A46" s="13">
        <v>3099</v>
      </c>
      <c r="B46" s="13">
        <v>1546</v>
      </c>
      <c r="C46" s="13" t="s">
        <v>147</v>
      </c>
      <c r="D46" s="13">
        <v>1</v>
      </c>
      <c r="E46" s="13">
        <v>33</v>
      </c>
      <c r="F46" s="13"/>
      <c r="G46" s="13" t="s">
        <v>1333</v>
      </c>
      <c r="H46" s="13">
        <v>7200000</v>
      </c>
      <c r="I46" s="13">
        <v>0</v>
      </c>
      <c r="J46" s="13" t="s">
        <v>1303</v>
      </c>
      <c r="K46" s="13">
        <v>0</v>
      </c>
      <c r="L46" s="13" t="s">
        <v>1190</v>
      </c>
      <c r="M46" s="29">
        <v>1732611218711</v>
      </c>
      <c r="N46" s="13">
        <v>0</v>
      </c>
      <c r="O46" s="13">
        <v>0</v>
      </c>
      <c r="P46" s="13" t="s">
        <v>1249</v>
      </c>
      <c r="Q46" s="13" t="s">
        <v>1346</v>
      </c>
      <c r="R46" s="13" t="s">
        <v>1249</v>
      </c>
      <c r="S46" s="13" t="s">
        <v>1346</v>
      </c>
      <c r="T46" s="13"/>
      <c r="U46" s="13"/>
    </row>
    <row r="47" spans="1:21">
      <c r="A47" s="13">
        <v>3100</v>
      </c>
      <c r="B47" s="13">
        <v>1546</v>
      </c>
      <c r="C47" s="13" t="s">
        <v>148</v>
      </c>
      <c r="D47" s="13">
        <v>-1</v>
      </c>
      <c r="E47" s="13">
        <v>16</v>
      </c>
      <c r="F47" s="13">
        <v>5</v>
      </c>
      <c r="G47" s="13" t="s">
        <v>1331</v>
      </c>
      <c r="H47" s="13">
        <v>7200000</v>
      </c>
      <c r="I47" s="13">
        <v>30</v>
      </c>
      <c r="J47" s="13" t="s">
        <v>1303</v>
      </c>
      <c r="K47" s="13">
        <v>0</v>
      </c>
      <c r="L47" s="13" t="s">
        <v>1190</v>
      </c>
      <c r="M47" s="29">
        <v>1732611218711</v>
      </c>
      <c r="N47" s="13">
        <v>0</v>
      </c>
      <c r="O47" s="13">
        <v>0</v>
      </c>
      <c r="P47" s="13" t="s">
        <v>1249</v>
      </c>
      <c r="Q47" s="13" t="s">
        <v>1346</v>
      </c>
      <c r="R47" s="13" t="s">
        <v>1249</v>
      </c>
      <c r="S47" s="13" t="s">
        <v>1346</v>
      </c>
      <c r="T47" s="13"/>
      <c r="U47" s="13"/>
    </row>
    <row r="48" spans="1:21">
      <c r="A48" s="13">
        <v>3101</v>
      </c>
      <c r="B48" s="13">
        <v>1547</v>
      </c>
      <c r="C48" s="13" t="s">
        <v>147</v>
      </c>
      <c r="D48" s="13">
        <v>1</v>
      </c>
      <c r="E48" s="13">
        <v>8</v>
      </c>
      <c r="F48" s="13"/>
      <c r="G48" s="13" t="s">
        <v>1333</v>
      </c>
      <c r="H48" s="13">
        <v>10000000</v>
      </c>
      <c r="I48" s="13">
        <v>0</v>
      </c>
      <c r="J48" s="13" t="s">
        <v>1303</v>
      </c>
      <c r="K48" s="13">
        <v>0</v>
      </c>
      <c r="L48" s="13" t="s">
        <v>1190</v>
      </c>
      <c r="M48" s="29">
        <v>1736242946416</v>
      </c>
      <c r="N48" s="13">
        <v>0</v>
      </c>
      <c r="O48" s="13">
        <v>0</v>
      </c>
      <c r="P48" s="13" t="s">
        <v>1249</v>
      </c>
      <c r="Q48" s="13" t="s">
        <v>1347</v>
      </c>
      <c r="R48" s="13" t="s">
        <v>1249</v>
      </c>
      <c r="S48" s="13" t="s">
        <v>1347</v>
      </c>
      <c r="T48" s="13"/>
      <c r="U48" s="13"/>
    </row>
    <row r="49" spans="1:21">
      <c r="A49" s="13">
        <v>3102</v>
      </c>
      <c r="B49" s="13">
        <v>1547</v>
      </c>
      <c r="C49" s="13" t="s">
        <v>148</v>
      </c>
      <c r="D49" s="13">
        <v>-1</v>
      </c>
      <c r="E49" s="13">
        <v>27</v>
      </c>
      <c r="F49" s="13"/>
      <c r="G49" s="13" t="s">
        <v>1333</v>
      </c>
      <c r="H49" s="13">
        <v>10000000</v>
      </c>
      <c r="I49" s="13">
        <v>0</v>
      </c>
      <c r="J49" s="13" t="s">
        <v>1303</v>
      </c>
      <c r="K49" s="13">
        <v>0</v>
      </c>
      <c r="L49" s="13" t="s">
        <v>1190</v>
      </c>
      <c r="M49" s="29">
        <v>1736242946416</v>
      </c>
      <c r="N49" s="13">
        <v>0</v>
      </c>
      <c r="O49" s="13">
        <v>0</v>
      </c>
      <c r="P49" s="13" t="s">
        <v>1249</v>
      </c>
      <c r="Q49" s="13" t="s">
        <v>1347</v>
      </c>
      <c r="R49" s="13" t="s">
        <v>1249</v>
      </c>
      <c r="S49" s="13" t="s">
        <v>1347</v>
      </c>
      <c r="T49" s="13"/>
      <c r="U49" s="13"/>
    </row>
    <row r="50" spans="1:21">
      <c r="A50" s="13">
        <v>3103</v>
      </c>
      <c r="B50" s="13">
        <v>1547</v>
      </c>
      <c r="C50" s="13" t="s">
        <v>147</v>
      </c>
      <c r="D50" s="13">
        <v>1</v>
      </c>
      <c r="E50" s="13">
        <v>33</v>
      </c>
      <c r="F50" s="13"/>
      <c r="G50" s="13" t="s">
        <v>1333</v>
      </c>
      <c r="H50" s="13">
        <v>10000000</v>
      </c>
      <c r="I50" s="13">
        <v>0</v>
      </c>
      <c r="J50" s="13" t="s">
        <v>1303</v>
      </c>
      <c r="K50" s="13">
        <v>0</v>
      </c>
      <c r="L50" s="13" t="s">
        <v>1190</v>
      </c>
      <c r="M50" s="29">
        <v>1728515227537</v>
      </c>
      <c r="N50" s="13">
        <v>0</v>
      </c>
      <c r="O50" s="13">
        <v>0</v>
      </c>
      <c r="P50" s="13" t="s">
        <v>1249</v>
      </c>
      <c r="Q50" s="13" t="s">
        <v>1348</v>
      </c>
      <c r="R50" s="13" t="s">
        <v>1249</v>
      </c>
      <c r="S50" s="13" t="s">
        <v>1348</v>
      </c>
      <c r="T50" s="13"/>
      <c r="U50" s="13"/>
    </row>
    <row r="51" spans="1:21">
      <c r="A51" s="13">
        <v>3104</v>
      </c>
      <c r="B51" s="13">
        <v>1547</v>
      </c>
      <c r="C51" s="13" t="s">
        <v>148</v>
      </c>
      <c r="D51" s="13">
        <v>-1</v>
      </c>
      <c r="E51" s="13">
        <v>16</v>
      </c>
      <c r="F51" s="13">
        <v>5</v>
      </c>
      <c r="G51" s="13" t="s">
        <v>1331</v>
      </c>
      <c r="H51" s="13">
        <v>10000000</v>
      </c>
      <c r="I51" s="13">
        <v>40</v>
      </c>
      <c r="J51" s="13" t="s">
        <v>1303</v>
      </c>
      <c r="K51" s="13">
        <v>0</v>
      </c>
      <c r="L51" s="13" t="s">
        <v>1190</v>
      </c>
      <c r="M51" s="29">
        <v>1728515227537</v>
      </c>
      <c r="N51" s="13">
        <v>0</v>
      </c>
      <c r="O51" s="13">
        <v>0</v>
      </c>
      <c r="P51" s="13" t="s">
        <v>1249</v>
      </c>
      <c r="Q51" s="13" t="s">
        <v>1348</v>
      </c>
      <c r="R51" s="13" t="s">
        <v>1249</v>
      </c>
      <c r="S51" s="13" t="s">
        <v>1348</v>
      </c>
      <c r="T51" s="13"/>
      <c r="U51" s="13"/>
    </row>
    <row r="52" spans="1:21">
      <c r="A52" s="13">
        <v>3105</v>
      </c>
      <c r="B52" s="13">
        <v>1548</v>
      </c>
      <c r="C52" s="13" t="s">
        <v>147</v>
      </c>
      <c r="D52" s="13">
        <v>1</v>
      </c>
      <c r="E52" s="13">
        <v>13</v>
      </c>
      <c r="F52" s="13">
        <v>14</v>
      </c>
      <c r="G52" s="13" t="s">
        <v>1339</v>
      </c>
      <c r="H52" s="13">
        <v>5000000</v>
      </c>
      <c r="I52" s="13">
        <v>0</v>
      </c>
      <c r="J52" s="13" t="s">
        <v>1303</v>
      </c>
      <c r="K52" s="13">
        <v>0</v>
      </c>
      <c r="L52" s="13" t="s">
        <v>1190</v>
      </c>
      <c r="M52" s="29">
        <v>1729664716140</v>
      </c>
      <c r="N52" s="13">
        <v>0</v>
      </c>
      <c r="O52" s="13">
        <v>0</v>
      </c>
      <c r="P52" s="13" t="s">
        <v>1249</v>
      </c>
      <c r="Q52" s="13" t="s">
        <v>1349</v>
      </c>
      <c r="R52" s="13" t="s">
        <v>1249</v>
      </c>
      <c r="S52" s="13" t="s">
        <v>1349</v>
      </c>
      <c r="T52" s="13"/>
      <c r="U52" s="13"/>
    </row>
    <row r="53" spans="1:21">
      <c r="A53" s="13">
        <v>3106</v>
      </c>
      <c r="B53" s="13">
        <v>1548</v>
      </c>
      <c r="C53" s="13" t="s">
        <v>148</v>
      </c>
      <c r="D53" s="13">
        <v>-1</v>
      </c>
      <c r="E53" s="13">
        <v>27</v>
      </c>
      <c r="F53" s="13"/>
      <c r="G53" s="13" t="s">
        <v>1333</v>
      </c>
      <c r="H53" s="13">
        <v>5000000</v>
      </c>
      <c r="I53" s="13">
        <v>0</v>
      </c>
      <c r="J53" s="13" t="s">
        <v>1303</v>
      </c>
      <c r="K53" s="13">
        <v>0</v>
      </c>
      <c r="L53" s="13" t="s">
        <v>1190</v>
      </c>
      <c r="M53" s="29">
        <v>1729664716140</v>
      </c>
      <c r="N53" s="13">
        <v>0</v>
      </c>
      <c r="O53" s="13">
        <v>0</v>
      </c>
      <c r="P53" s="13" t="s">
        <v>1249</v>
      </c>
      <c r="Q53" s="13" t="s">
        <v>1349</v>
      </c>
      <c r="R53" s="13" t="s">
        <v>1249</v>
      </c>
      <c r="S53" s="13" t="s">
        <v>1349</v>
      </c>
      <c r="T53" s="13"/>
      <c r="U53" s="13"/>
    </row>
    <row r="54" spans="1:21">
      <c r="A54" s="13">
        <v>3107</v>
      </c>
      <c r="B54" s="13">
        <v>1548</v>
      </c>
      <c r="C54" s="13" t="s">
        <v>147</v>
      </c>
      <c r="D54" s="13">
        <v>1</v>
      </c>
      <c r="E54" s="13">
        <v>33</v>
      </c>
      <c r="F54" s="13"/>
      <c r="G54" s="13" t="s">
        <v>1333</v>
      </c>
      <c r="H54" s="13">
        <v>5000000</v>
      </c>
      <c r="I54" s="13">
        <v>0</v>
      </c>
      <c r="J54" s="13" t="s">
        <v>1303</v>
      </c>
      <c r="K54" s="13">
        <v>0</v>
      </c>
      <c r="L54" s="13" t="s">
        <v>1190</v>
      </c>
      <c r="M54" s="29">
        <v>1732055218171</v>
      </c>
      <c r="N54" s="13">
        <v>0</v>
      </c>
      <c r="O54" s="13">
        <v>0</v>
      </c>
      <c r="P54" s="13" t="s">
        <v>1249</v>
      </c>
      <c r="Q54" s="13" t="s">
        <v>1350</v>
      </c>
      <c r="R54" s="13" t="s">
        <v>1249</v>
      </c>
      <c r="S54" s="13" t="s">
        <v>1350</v>
      </c>
      <c r="T54" s="13"/>
      <c r="U54" s="13"/>
    </row>
    <row r="55" spans="1:21">
      <c r="A55" s="13">
        <v>3108</v>
      </c>
      <c r="B55" s="13">
        <v>1548</v>
      </c>
      <c r="C55" s="13" t="s">
        <v>148</v>
      </c>
      <c r="D55" s="13">
        <v>-1</v>
      </c>
      <c r="E55" s="13">
        <v>16</v>
      </c>
      <c r="F55" s="13">
        <v>5</v>
      </c>
      <c r="G55" s="13" t="s">
        <v>1331</v>
      </c>
      <c r="H55" s="13">
        <v>5000000</v>
      </c>
      <c r="I55" s="13">
        <v>20</v>
      </c>
      <c r="J55" s="13" t="s">
        <v>1303</v>
      </c>
      <c r="K55" s="13">
        <v>0</v>
      </c>
      <c r="L55" s="13" t="s">
        <v>1190</v>
      </c>
      <c r="M55" s="29">
        <v>1732055218171</v>
      </c>
      <c r="N55" s="13">
        <v>0</v>
      </c>
      <c r="O55" s="13">
        <v>0</v>
      </c>
      <c r="P55" s="13" t="s">
        <v>1249</v>
      </c>
      <c r="Q55" s="13" t="s">
        <v>1350</v>
      </c>
      <c r="R55" s="13" t="s">
        <v>1249</v>
      </c>
      <c r="S55" s="13" t="s">
        <v>1350</v>
      </c>
      <c r="T55" s="13"/>
      <c r="U55" s="13"/>
    </row>
    <row r="56" spans="1:21">
      <c r="A56" s="13">
        <v>3109</v>
      </c>
      <c r="B56" s="13">
        <v>1549</v>
      </c>
      <c r="C56" s="13" t="s">
        <v>147</v>
      </c>
      <c r="D56" s="13">
        <v>1</v>
      </c>
      <c r="E56" s="13">
        <v>16</v>
      </c>
      <c r="F56" s="13">
        <v>5</v>
      </c>
      <c r="G56" s="13" t="s">
        <v>1331</v>
      </c>
      <c r="H56" s="13">
        <v>14000000</v>
      </c>
      <c r="I56" s="13">
        <v>70</v>
      </c>
      <c r="J56" s="13" t="s">
        <v>1303</v>
      </c>
      <c r="K56" s="13">
        <v>0</v>
      </c>
      <c r="L56" s="13" t="s">
        <v>1190</v>
      </c>
      <c r="M56" s="29">
        <v>1728598077239</v>
      </c>
      <c r="N56" s="13">
        <v>0</v>
      </c>
      <c r="O56" s="13">
        <v>0</v>
      </c>
      <c r="P56" s="13" t="s">
        <v>1249</v>
      </c>
      <c r="Q56" s="13" t="s">
        <v>1351</v>
      </c>
      <c r="R56" s="13" t="s">
        <v>1249</v>
      </c>
      <c r="S56" s="13" t="s">
        <v>1351</v>
      </c>
      <c r="T56" s="13"/>
      <c r="U56" s="13"/>
    </row>
    <row r="57" spans="1:21">
      <c r="A57" s="13">
        <v>3110</v>
      </c>
      <c r="B57" s="13">
        <v>1549</v>
      </c>
      <c r="C57" s="13" t="s">
        <v>148</v>
      </c>
      <c r="D57" s="13">
        <v>-1</v>
      </c>
      <c r="E57" s="13">
        <v>19</v>
      </c>
      <c r="F57" s="13">
        <v>12</v>
      </c>
      <c r="G57" s="13" t="s">
        <v>1335</v>
      </c>
      <c r="H57" s="13">
        <v>14000000</v>
      </c>
      <c r="I57" s="13">
        <v>0</v>
      </c>
      <c r="J57" s="13" t="s">
        <v>1303</v>
      </c>
      <c r="K57" s="13">
        <v>0</v>
      </c>
      <c r="L57" s="13" t="s">
        <v>1190</v>
      </c>
      <c r="M57" s="29">
        <v>1728598077239</v>
      </c>
      <c r="N57" s="13">
        <v>0</v>
      </c>
      <c r="O57" s="13">
        <v>0</v>
      </c>
      <c r="P57" s="13" t="s">
        <v>1249</v>
      </c>
      <c r="Q57" s="13" t="s">
        <v>1351</v>
      </c>
      <c r="R57" s="13" t="s">
        <v>1249</v>
      </c>
      <c r="S57" s="13" t="s">
        <v>1351</v>
      </c>
      <c r="T57" s="13"/>
      <c r="U57" s="13"/>
    </row>
    <row r="58" spans="1:21">
      <c r="A58" s="13">
        <v>3111</v>
      </c>
      <c r="B58" s="13">
        <v>1550</v>
      </c>
      <c r="C58" s="13" t="s">
        <v>147</v>
      </c>
      <c r="D58" s="13">
        <v>1</v>
      </c>
      <c r="E58" s="13">
        <v>16</v>
      </c>
      <c r="F58" s="13">
        <v>5</v>
      </c>
      <c r="G58" s="13" t="s">
        <v>1331</v>
      </c>
      <c r="H58" s="13">
        <v>19500000</v>
      </c>
      <c r="I58" s="13">
        <v>100</v>
      </c>
      <c r="J58" s="13" t="s">
        <v>1303</v>
      </c>
      <c r="K58" s="13">
        <v>0</v>
      </c>
      <c r="L58" s="13" t="s">
        <v>1190</v>
      </c>
      <c r="M58" s="29">
        <v>1727016165076</v>
      </c>
      <c r="N58" s="13">
        <v>0</v>
      </c>
      <c r="O58" s="13">
        <v>0</v>
      </c>
      <c r="P58" s="13" t="s">
        <v>1249</v>
      </c>
      <c r="Q58" s="13" t="s">
        <v>1352</v>
      </c>
      <c r="R58" s="13" t="s">
        <v>1249</v>
      </c>
      <c r="S58" s="13" t="s">
        <v>1352</v>
      </c>
      <c r="T58" s="13"/>
      <c r="U58" s="13"/>
    </row>
    <row r="59" spans="1:21">
      <c r="A59" s="13">
        <v>3112</v>
      </c>
      <c r="B59" s="13">
        <v>1550</v>
      </c>
      <c r="C59" s="13" t="s">
        <v>148</v>
      </c>
      <c r="D59" s="13">
        <v>-1</v>
      </c>
      <c r="E59" s="13">
        <v>19</v>
      </c>
      <c r="F59" s="13">
        <v>15</v>
      </c>
      <c r="G59" s="13" t="s">
        <v>1335</v>
      </c>
      <c r="H59" s="13">
        <v>19500000</v>
      </c>
      <c r="I59" s="13">
        <v>0</v>
      </c>
      <c r="J59" s="13" t="s">
        <v>1303</v>
      </c>
      <c r="K59" s="13">
        <v>0</v>
      </c>
      <c r="L59" s="13" t="s">
        <v>1190</v>
      </c>
      <c r="M59" s="29">
        <v>1727016165076</v>
      </c>
      <c r="N59" s="13">
        <v>0</v>
      </c>
      <c r="O59" s="13">
        <v>0</v>
      </c>
      <c r="P59" s="13" t="s">
        <v>1249</v>
      </c>
      <c r="Q59" s="13" t="s">
        <v>1352</v>
      </c>
      <c r="R59" s="13" t="s">
        <v>1249</v>
      </c>
      <c r="S59" s="13" t="s">
        <v>1352</v>
      </c>
      <c r="T59" s="13"/>
      <c r="U59" s="13"/>
    </row>
    <row r="60" spans="1:21">
      <c r="A60" s="13">
        <v>3113</v>
      </c>
      <c r="B60" s="13">
        <v>1551</v>
      </c>
      <c r="C60" s="13" t="s">
        <v>147</v>
      </c>
      <c r="D60" s="13">
        <v>1</v>
      </c>
      <c r="E60" s="13">
        <v>13</v>
      </c>
      <c r="F60" s="13">
        <v>15</v>
      </c>
      <c r="G60" s="13" t="s">
        <v>1339</v>
      </c>
      <c r="H60" s="13">
        <v>13000000</v>
      </c>
      <c r="I60" s="13">
        <v>0</v>
      </c>
      <c r="J60" s="13" t="s">
        <v>1303</v>
      </c>
      <c r="K60" s="13">
        <v>0</v>
      </c>
      <c r="L60" s="13" t="s">
        <v>1190</v>
      </c>
      <c r="M60" s="29">
        <v>1736051385486</v>
      </c>
      <c r="N60" s="13">
        <v>0</v>
      </c>
      <c r="O60" s="13">
        <v>0</v>
      </c>
      <c r="P60" s="13" t="s">
        <v>1249</v>
      </c>
      <c r="Q60" s="13" t="s">
        <v>1353</v>
      </c>
      <c r="R60" s="13" t="s">
        <v>1249</v>
      </c>
      <c r="S60" s="13" t="s">
        <v>1353</v>
      </c>
      <c r="T60" s="13"/>
      <c r="U60" s="13"/>
    </row>
    <row r="61" spans="1:21">
      <c r="A61" s="13">
        <v>3114</v>
      </c>
      <c r="B61" s="13">
        <v>1551</v>
      </c>
      <c r="C61" s="13" t="s">
        <v>148</v>
      </c>
      <c r="D61" s="13">
        <v>-1</v>
      </c>
      <c r="E61" s="13">
        <v>27</v>
      </c>
      <c r="F61" s="13"/>
      <c r="G61" s="13" t="s">
        <v>1333</v>
      </c>
      <c r="H61" s="13">
        <v>13000000</v>
      </c>
      <c r="I61" s="13">
        <v>0</v>
      </c>
      <c r="J61" s="13" t="s">
        <v>1303</v>
      </c>
      <c r="K61" s="13">
        <v>0</v>
      </c>
      <c r="L61" s="13" t="s">
        <v>1190</v>
      </c>
      <c r="M61" s="29">
        <v>1736051385486</v>
      </c>
      <c r="N61" s="13">
        <v>0</v>
      </c>
      <c r="O61" s="13">
        <v>0</v>
      </c>
      <c r="P61" s="13" t="s">
        <v>1249</v>
      </c>
      <c r="Q61" s="13" t="s">
        <v>1353</v>
      </c>
      <c r="R61" s="13" t="s">
        <v>1249</v>
      </c>
      <c r="S61" s="13" t="s">
        <v>1353</v>
      </c>
      <c r="T61" s="13"/>
      <c r="U61" s="13"/>
    </row>
    <row r="62" spans="1:21">
      <c r="A62" s="13">
        <v>3115</v>
      </c>
      <c r="B62" s="13">
        <v>1551</v>
      </c>
      <c r="C62" s="13" t="s">
        <v>147</v>
      </c>
      <c r="D62" s="13">
        <v>1</v>
      </c>
      <c r="E62" s="13">
        <v>33</v>
      </c>
      <c r="F62" s="13"/>
      <c r="G62" s="13" t="s">
        <v>1333</v>
      </c>
      <c r="H62" s="13">
        <v>13000000</v>
      </c>
      <c r="I62" s="13">
        <v>0</v>
      </c>
      <c r="J62" s="13" t="s">
        <v>1303</v>
      </c>
      <c r="K62" s="13">
        <v>0</v>
      </c>
      <c r="L62" s="13" t="s">
        <v>1190</v>
      </c>
      <c r="M62" s="29">
        <v>1734905567725</v>
      </c>
      <c r="N62" s="13">
        <v>0</v>
      </c>
      <c r="O62" s="13">
        <v>0</v>
      </c>
      <c r="P62" s="13" t="s">
        <v>1249</v>
      </c>
      <c r="Q62" s="13" t="s">
        <v>1354</v>
      </c>
      <c r="R62" s="13" t="s">
        <v>1249</v>
      </c>
      <c r="S62" s="13" t="s">
        <v>1354</v>
      </c>
      <c r="T62" s="13"/>
      <c r="U62" s="13"/>
    </row>
    <row r="63" spans="1:21">
      <c r="A63" s="13">
        <v>3116</v>
      </c>
      <c r="B63" s="13">
        <v>1551</v>
      </c>
      <c r="C63" s="13" t="s">
        <v>148</v>
      </c>
      <c r="D63" s="13">
        <v>-1</v>
      </c>
      <c r="E63" s="13">
        <v>16</v>
      </c>
      <c r="F63" s="13">
        <v>5</v>
      </c>
      <c r="G63" s="13" t="s">
        <v>1331</v>
      </c>
      <c r="H63" s="13">
        <v>13000000</v>
      </c>
      <c r="I63" s="13">
        <v>50</v>
      </c>
      <c r="J63" s="13" t="s">
        <v>1303</v>
      </c>
      <c r="K63" s="13">
        <v>0</v>
      </c>
      <c r="L63" s="13" t="s">
        <v>1190</v>
      </c>
      <c r="M63" s="29">
        <v>1734905567725</v>
      </c>
      <c r="N63" s="13">
        <v>0</v>
      </c>
      <c r="O63" s="13">
        <v>0</v>
      </c>
      <c r="P63" s="13" t="s">
        <v>1249</v>
      </c>
      <c r="Q63" s="13" t="s">
        <v>1354</v>
      </c>
      <c r="R63" s="13" t="s">
        <v>1249</v>
      </c>
      <c r="S63" s="13" t="s">
        <v>1354</v>
      </c>
      <c r="T63" s="13"/>
      <c r="U63" s="13"/>
    </row>
    <row r="64" spans="1:21">
      <c r="A64" s="13">
        <v>3117</v>
      </c>
      <c r="B64" s="13">
        <v>1552</v>
      </c>
      <c r="C64" s="13" t="s">
        <v>147</v>
      </c>
      <c r="D64" s="13">
        <v>1</v>
      </c>
      <c r="E64" s="13">
        <v>7</v>
      </c>
      <c r="F64" s="13"/>
      <c r="G64" s="13" t="s">
        <v>1333</v>
      </c>
      <c r="H64" s="13">
        <v>20800000</v>
      </c>
      <c r="I64" s="13">
        <v>0</v>
      </c>
      <c r="J64" s="13" t="s">
        <v>1303</v>
      </c>
      <c r="K64" s="13">
        <v>0</v>
      </c>
      <c r="L64" s="13" t="s">
        <v>1190</v>
      </c>
      <c r="M64" s="29">
        <v>1734134621342</v>
      </c>
      <c r="N64" s="13">
        <v>0</v>
      </c>
      <c r="O64" s="13">
        <v>0</v>
      </c>
      <c r="P64" s="13" t="s">
        <v>1249</v>
      </c>
      <c r="Q64" s="13" t="s">
        <v>1355</v>
      </c>
      <c r="R64" s="13" t="s">
        <v>1249</v>
      </c>
      <c r="S64" s="13" t="s">
        <v>1355</v>
      </c>
      <c r="T64" s="13"/>
      <c r="U64" s="13"/>
    </row>
    <row r="65" spans="1:21">
      <c r="A65" s="13">
        <v>3118</v>
      </c>
      <c r="B65" s="13">
        <v>1552</v>
      </c>
      <c r="C65" s="13" t="s">
        <v>148</v>
      </c>
      <c r="D65" s="13">
        <v>-1</v>
      </c>
      <c r="E65" s="13">
        <v>27</v>
      </c>
      <c r="F65" s="13"/>
      <c r="G65" s="13" t="s">
        <v>1333</v>
      </c>
      <c r="H65" s="13">
        <v>20800000</v>
      </c>
      <c r="I65" s="13">
        <v>0</v>
      </c>
      <c r="J65" s="13" t="s">
        <v>1303</v>
      </c>
      <c r="K65" s="13">
        <v>0</v>
      </c>
      <c r="L65" s="13" t="s">
        <v>1190</v>
      </c>
      <c r="M65" s="29">
        <v>1734134621342</v>
      </c>
      <c r="N65" s="13">
        <v>0</v>
      </c>
      <c r="O65" s="13">
        <v>0</v>
      </c>
      <c r="P65" s="13" t="s">
        <v>1249</v>
      </c>
      <c r="Q65" s="13" t="s">
        <v>1355</v>
      </c>
      <c r="R65" s="13" t="s">
        <v>1249</v>
      </c>
      <c r="S65" s="13" t="s">
        <v>1355</v>
      </c>
      <c r="T65" s="13"/>
      <c r="U65" s="13"/>
    </row>
    <row r="66" spans="1:21">
      <c r="A66" s="13">
        <v>3119</v>
      </c>
      <c r="B66" s="13">
        <v>1552</v>
      </c>
      <c r="C66" s="13" t="s">
        <v>147</v>
      </c>
      <c r="D66" s="13">
        <v>1</v>
      </c>
      <c r="E66" s="13">
        <v>33</v>
      </c>
      <c r="F66" s="13"/>
      <c r="G66" s="13" t="s">
        <v>1333</v>
      </c>
      <c r="H66" s="13">
        <v>20800000</v>
      </c>
      <c r="I66" s="13">
        <v>0</v>
      </c>
      <c r="J66" s="13" t="s">
        <v>1303</v>
      </c>
      <c r="K66" s="13">
        <v>0</v>
      </c>
      <c r="L66" s="13" t="s">
        <v>1190</v>
      </c>
      <c r="M66" s="29">
        <v>1732908349743</v>
      </c>
      <c r="N66" s="13">
        <v>0</v>
      </c>
      <c r="O66" s="13">
        <v>0</v>
      </c>
      <c r="P66" s="13" t="s">
        <v>1249</v>
      </c>
      <c r="Q66" s="13" t="s">
        <v>1356</v>
      </c>
      <c r="R66" s="13" t="s">
        <v>1249</v>
      </c>
      <c r="S66" s="13" t="s">
        <v>1356</v>
      </c>
      <c r="T66" s="13"/>
      <c r="U66" s="13"/>
    </row>
    <row r="67" spans="1:21">
      <c r="A67" s="13">
        <v>3120</v>
      </c>
      <c r="B67" s="13">
        <v>1552</v>
      </c>
      <c r="C67" s="13" t="s">
        <v>148</v>
      </c>
      <c r="D67" s="13">
        <v>-1</v>
      </c>
      <c r="E67" s="13">
        <v>16</v>
      </c>
      <c r="F67" s="13">
        <v>5</v>
      </c>
      <c r="G67" s="13" t="s">
        <v>1331</v>
      </c>
      <c r="H67" s="13">
        <v>20800000</v>
      </c>
      <c r="I67" s="13">
        <v>80</v>
      </c>
      <c r="J67" s="13" t="s">
        <v>1303</v>
      </c>
      <c r="K67" s="13">
        <v>0</v>
      </c>
      <c r="L67" s="13" t="s">
        <v>1190</v>
      </c>
      <c r="M67" s="29">
        <v>1732908349743</v>
      </c>
      <c r="N67" s="13">
        <v>0</v>
      </c>
      <c r="O67" s="13">
        <v>0</v>
      </c>
      <c r="P67" s="13" t="s">
        <v>1249</v>
      </c>
      <c r="Q67" s="13" t="s">
        <v>1356</v>
      </c>
      <c r="R67" s="13" t="s">
        <v>1249</v>
      </c>
      <c r="S67" s="13" t="s">
        <v>1356</v>
      </c>
      <c r="T67" s="13"/>
      <c r="U67" s="13"/>
    </row>
    <row r="68" spans="1:21">
      <c r="A68" s="13">
        <v>3121</v>
      </c>
      <c r="B68" s="13">
        <v>1553</v>
      </c>
      <c r="C68" s="13" t="s">
        <v>147</v>
      </c>
      <c r="D68" s="13">
        <v>1</v>
      </c>
      <c r="E68" s="13">
        <v>13</v>
      </c>
      <c r="F68" s="13">
        <v>11</v>
      </c>
      <c r="G68" s="13" t="s">
        <v>1339</v>
      </c>
      <c r="H68" s="13">
        <v>18200000</v>
      </c>
      <c r="I68" s="13">
        <v>0</v>
      </c>
      <c r="J68" s="13" t="s">
        <v>1303</v>
      </c>
      <c r="K68" s="13">
        <v>0</v>
      </c>
      <c r="L68" s="13" t="s">
        <v>1190</v>
      </c>
      <c r="M68" s="29">
        <v>1730650728278</v>
      </c>
      <c r="N68" s="13">
        <v>0</v>
      </c>
      <c r="O68" s="13">
        <v>0</v>
      </c>
      <c r="P68" s="13" t="s">
        <v>1249</v>
      </c>
      <c r="Q68" s="13" t="s">
        <v>1357</v>
      </c>
      <c r="R68" s="13" t="s">
        <v>1249</v>
      </c>
      <c r="S68" s="13" t="s">
        <v>1357</v>
      </c>
      <c r="T68" s="13"/>
      <c r="U68" s="13"/>
    </row>
    <row r="69" spans="1:21">
      <c r="A69" s="13">
        <v>3122</v>
      </c>
      <c r="B69" s="13">
        <v>1553</v>
      </c>
      <c r="C69" s="13" t="s">
        <v>148</v>
      </c>
      <c r="D69" s="13">
        <v>-1</v>
      </c>
      <c r="E69" s="13">
        <v>27</v>
      </c>
      <c r="F69" s="13"/>
      <c r="G69" s="13" t="s">
        <v>1333</v>
      </c>
      <c r="H69" s="13">
        <v>18200000</v>
      </c>
      <c r="I69" s="13">
        <v>0</v>
      </c>
      <c r="J69" s="13" t="s">
        <v>1303</v>
      </c>
      <c r="K69" s="13">
        <v>0</v>
      </c>
      <c r="L69" s="13" t="s">
        <v>1190</v>
      </c>
      <c r="M69" s="29">
        <v>1730650728278</v>
      </c>
      <c r="N69" s="13">
        <v>0</v>
      </c>
      <c r="O69" s="13">
        <v>0</v>
      </c>
      <c r="P69" s="13" t="s">
        <v>1249</v>
      </c>
      <c r="Q69" s="13" t="s">
        <v>1357</v>
      </c>
      <c r="R69" s="13" t="s">
        <v>1249</v>
      </c>
      <c r="S69" s="13" t="s">
        <v>1357</v>
      </c>
      <c r="T69" s="13"/>
      <c r="U69" s="13"/>
    </row>
    <row r="70" spans="1:21">
      <c r="A70" s="13">
        <v>3123</v>
      </c>
      <c r="B70" s="13">
        <v>1553</v>
      </c>
      <c r="C70" s="13" t="s">
        <v>147</v>
      </c>
      <c r="D70" s="13">
        <v>1</v>
      </c>
      <c r="E70" s="13">
        <v>33</v>
      </c>
      <c r="F70" s="13"/>
      <c r="G70" s="13" t="s">
        <v>1333</v>
      </c>
      <c r="H70" s="13">
        <v>18200000</v>
      </c>
      <c r="I70" s="13">
        <v>0</v>
      </c>
      <c r="J70" s="13" t="s">
        <v>1303</v>
      </c>
      <c r="K70" s="13">
        <v>0</v>
      </c>
      <c r="L70" s="13" t="s">
        <v>1190</v>
      </c>
      <c r="M70" s="29">
        <v>1729832079446</v>
      </c>
      <c r="N70" s="13">
        <v>0</v>
      </c>
      <c r="O70" s="13">
        <v>0</v>
      </c>
      <c r="P70" s="13" t="s">
        <v>1249</v>
      </c>
      <c r="Q70" s="13" t="s">
        <v>1358</v>
      </c>
      <c r="R70" s="13" t="s">
        <v>1249</v>
      </c>
      <c r="S70" s="13" t="s">
        <v>1358</v>
      </c>
      <c r="T70" s="13"/>
      <c r="U70" s="13"/>
    </row>
    <row r="71" spans="1:21">
      <c r="A71" s="13">
        <v>3124</v>
      </c>
      <c r="B71" s="13">
        <v>1553</v>
      </c>
      <c r="C71" s="13" t="s">
        <v>148</v>
      </c>
      <c r="D71" s="13">
        <v>-1</v>
      </c>
      <c r="E71" s="13">
        <v>16</v>
      </c>
      <c r="F71" s="13">
        <v>5</v>
      </c>
      <c r="G71" s="13" t="s">
        <v>1331</v>
      </c>
      <c r="H71" s="13">
        <v>18200000</v>
      </c>
      <c r="I71" s="13">
        <v>70</v>
      </c>
      <c r="J71" s="13" t="s">
        <v>1303</v>
      </c>
      <c r="K71" s="13">
        <v>0</v>
      </c>
      <c r="L71" s="13" t="s">
        <v>1190</v>
      </c>
      <c r="M71" s="29">
        <v>1729832079446</v>
      </c>
      <c r="N71" s="13">
        <v>0</v>
      </c>
      <c r="O71" s="13">
        <v>0</v>
      </c>
      <c r="P71" s="13" t="s">
        <v>1249</v>
      </c>
      <c r="Q71" s="13" t="s">
        <v>1358</v>
      </c>
      <c r="R71" s="13" t="s">
        <v>1249</v>
      </c>
      <c r="S71" s="13" t="s">
        <v>1358</v>
      </c>
      <c r="T71" s="13"/>
      <c r="U71" s="13"/>
    </row>
    <row r="72" spans="1:21">
      <c r="A72" s="13">
        <v>3125</v>
      </c>
      <c r="B72" s="13">
        <v>1554</v>
      </c>
      <c r="C72" s="13" t="s">
        <v>147</v>
      </c>
      <c r="D72" s="13">
        <v>1</v>
      </c>
      <c r="E72" s="13">
        <v>16</v>
      </c>
      <c r="F72" s="13">
        <v>5</v>
      </c>
      <c r="G72" s="13" t="s">
        <v>1331</v>
      </c>
      <c r="H72" s="13">
        <v>2000000</v>
      </c>
      <c r="I72" s="13">
        <v>10</v>
      </c>
      <c r="J72" s="13" t="s">
        <v>1303</v>
      </c>
      <c r="K72" s="13">
        <v>0</v>
      </c>
      <c r="L72" s="13" t="s">
        <v>1190</v>
      </c>
      <c r="M72" s="29">
        <v>1727808721186</v>
      </c>
      <c r="N72" s="13">
        <v>0</v>
      </c>
      <c r="O72" s="13">
        <v>0</v>
      </c>
      <c r="P72" s="13" t="s">
        <v>1249</v>
      </c>
      <c r="Q72" s="13" t="s">
        <v>1359</v>
      </c>
      <c r="R72" s="13" t="s">
        <v>1249</v>
      </c>
      <c r="S72" s="13" t="s">
        <v>1359</v>
      </c>
      <c r="T72" s="13"/>
      <c r="U72" s="13"/>
    </row>
    <row r="73" spans="1:21">
      <c r="A73" s="13">
        <v>3126</v>
      </c>
      <c r="B73" s="13">
        <v>1554</v>
      </c>
      <c r="C73" s="13" t="s">
        <v>148</v>
      </c>
      <c r="D73" s="13">
        <v>-1</v>
      </c>
      <c r="E73" s="13">
        <v>7</v>
      </c>
      <c r="F73" s="13"/>
      <c r="G73" s="13" t="s">
        <v>1333</v>
      </c>
      <c r="H73" s="13">
        <v>2000000</v>
      </c>
      <c r="I73" s="13">
        <v>0</v>
      </c>
      <c r="J73" s="13" t="s">
        <v>1303</v>
      </c>
      <c r="K73" s="13">
        <v>0</v>
      </c>
      <c r="L73" s="13" t="s">
        <v>1190</v>
      </c>
      <c r="M73" s="29">
        <v>1727808721186</v>
      </c>
      <c r="N73" s="13">
        <v>0</v>
      </c>
      <c r="O73" s="13">
        <v>0</v>
      </c>
      <c r="P73" s="13" t="s">
        <v>1249</v>
      </c>
      <c r="Q73" s="13" t="s">
        <v>1359</v>
      </c>
      <c r="R73" s="13" t="s">
        <v>1249</v>
      </c>
      <c r="S73" s="13" t="s">
        <v>1359</v>
      </c>
      <c r="T73" s="13"/>
      <c r="U73" s="13"/>
    </row>
    <row r="74" spans="1:2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18" zoomScale="60" zoomScaleNormal="60" workbookViewId="0">
      <selection activeCell="I32" sqref="I32"/>
    </sheetView>
  </sheetViews>
  <sheetFormatPr defaultRowHeight="14.5"/>
  <cols>
    <col min="1" max="1" width="5.90625" customWidth="1"/>
    <col min="2" max="2" width="7.26953125" style="13" customWidth="1"/>
    <col min="3" max="3" width="23.81640625" customWidth="1"/>
    <col min="4" max="4" width="17.08984375" customWidth="1"/>
    <col min="5" max="5" width="13.08984375" bestFit="1" customWidth="1"/>
    <col min="6" max="6" width="14.26953125" customWidth="1"/>
    <col min="8" max="8" width="13.26953125" customWidth="1"/>
    <col min="9" max="9" width="13.453125" bestFit="1" customWidth="1"/>
  </cols>
  <sheetData>
    <row r="1" spans="1:9">
      <c r="A1" t="s">
        <v>1362</v>
      </c>
      <c r="H1" t="s">
        <v>1372</v>
      </c>
      <c r="I1" s="13" t="s">
        <v>1372</v>
      </c>
    </row>
    <row r="2" spans="1:9">
      <c r="B2" s="13" t="s">
        <v>1363</v>
      </c>
      <c r="C2" t="s">
        <v>1361</v>
      </c>
      <c r="D2" t="s">
        <v>1360</v>
      </c>
      <c r="E2" t="s">
        <v>1371</v>
      </c>
      <c r="I2" s="13"/>
    </row>
    <row r="3" spans="1:9">
      <c r="A3">
        <v>1</v>
      </c>
      <c r="B3" s="13">
        <v>1</v>
      </c>
      <c r="D3" s="36">
        <v>491625</v>
      </c>
      <c r="E3" s="36"/>
      <c r="F3" s="36">
        <f>D3</f>
        <v>491625</v>
      </c>
      <c r="G3" s="36"/>
      <c r="H3" s="36">
        <f>IF(B3,-D3,0)</f>
        <v>-491625</v>
      </c>
      <c r="I3" s="36"/>
    </row>
    <row r="4" spans="1:9">
      <c r="A4">
        <v>2</v>
      </c>
      <c r="B4" s="13">
        <v>1</v>
      </c>
      <c r="D4" s="36">
        <v>243432</v>
      </c>
      <c r="E4" s="36"/>
      <c r="F4" s="36">
        <f>F3+D4-E4</f>
        <v>735057</v>
      </c>
      <c r="G4" s="36"/>
      <c r="H4" s="36">
        <f t="shared" ref="H4:H5" si="0">IF(B4,-D4,0)</f>
        <v>-243432</v>
      </c>
      <c r="I4" s="36"/>
    </row>
    <row r="5" spans="1:9">
      <c r="A5">
        <v>3</v>
      </c>
      <c r="B5" s="13">
        <v>1</v>
      </c>
      <c r="D5" s="36">
        <v>4133640</v>
      </c>
      <c r="E5" s="36"/>
      <c r="F5" s="36">
        <f t="shared" ref="F5:F10" si="1">F4+D5-E5</f>
        <v>4868697</v>
      </c>
      <c r="G5" s="36"/>
      <c r="H5" s="36">
        <f t="shared" si="0"/>
        <v>-4133640</v>
      </c>
      <c r="I5" s="36"/>
    </row>
    <row r="6" spans="1:9">
      <c r="A6">
        <v>4</v>
      </c>
      <c r="B6" s="13">
        <v>1</v>
      </c>
      <c r="D6" s="36"/>
      <c r="E6" s="36">
        <v>300000</v>
      </c>
      <c r="F6" s="36">
        <f t="shared" si="1"/>
        <v>4568697</v>
      </c>
      <c r="G6" s="36"/>
      <c r="H6" s="36"/>
      <c r="I6" s="36">
        <f>IF(B6,-E6,0)</f>
        <v>-300000</v>
      </c>
    </row>
    <row r="7" spans="1:9">
      <c r="A7">
        <v>5</v>
      </c>
      <c r="B7" s="13">
        <v>1</v>
      </c>
      <c r="D7" s="36"/>
      <c r="E7" s="36">
        <v>30434.25</v>
      </c>
      <c r="F7" s="36">
        <f t="shared" si="1"/>
        <v>4538262.75</v>
      </c>
      <c r="G7" s="36"/>
      <c r="H7" s="36"/>
      <c r="I7" s="36">
        <f t="shared" ref="I7:I10" si="2">IF(B7,-E7,0)</f>
        <v>-30434.25</v>
      </c>
    </row>
    <row r="8" spans="1:9">
      <c r="A8">
        <v>6</v>
      </c>
      <c r="B8" s="13">
        <v>1</v>
      </c>
      <c r="D8" s="36"/>
      <c r="E8" s="36">
        <v>30000</v>
      </c>
      <c r="F8" s="36">
        <f t="shared" si="1"/>
        <v>4508262.75</v>
      </c>
      <c r="G8" s="36"/>
      <c r="H8" s="36"/>
      <c r="I8" s="36">
        <f t="shared" si="2"/>
        <v>-30000</v>
      </c>
    </row>
    <row r="9" spans="1:9">
      <c r="A9">
        <v>7</v>
      </c>
      <c r="B9" s="13">
        <v>1</v>
      </c>
      <c r="D9" s="36"/>
      <c r="E9" s="36">
        <v>33632</v>
      </c>
      <c r="F9" s="36">
        <f t="shared" si="1"/>
        <v>4474630.75</v>
      </c>
      <c r="G9" s="36"/>
      <c r="H9" s="36"/>
      <c r="I9" s="36">
        <f t="shared" si="2"/>
        <v>-33632</v>
      </c>
    </row>
    <row r="10" spans="1:9">
      <c r="A10">
        <v>8</v>
      </c>
      <c r="D10" s="36"/>
      <c r="E10" s="36">
        <v>735000</v>
      </c>
      <c r="F10" s="36">
        <f t="shared" si="1"/>
        <v>3739630.75</v>
      </c>
      <c r="G10" s="36"/>
      <c r="H10" s="36"/>
      <c r="I10" s="36">
        <f t="shared" si="2"/>
        <v>0</v>
      </c>
    </row>
    <row r="11" spans="1:9" ht="15" thickBot="1">
      <c r="D11" s="32">
        <f>SUM(D3:D10)</f>
        <v>4868697</v>
      </c>
      <c r="E11" s="32">
        <f t="shared" ref="E11" si="3">SUM(E3:E10)</f>
        <v>1129066.25</v>
      </c>
      <c r="F11" s="32"/>
      <c r="H11" s="32">
        <f>SUM(D11,H3:H10)</f>
        <v>0</v>
      </c>
      <c r="I11" s="32">
        <f>SUM(E11,I3:I10)</f>
        <v>735000</v>
      </c>
    </row>
    <row r="12" spans="1:9" ht="15" thickTop="1">
      <c r="C12" t="s">
        <v>1388</v>
      </c>
      <c r="D12" s="4">
        <f>SUM(D3:D9)</f>
        <v>4868697</v>
      </c>
      <c r="E12" s="4">
        <f>SUM(E3:E9)</f>
        <v>394066.25</v>
      </c>
      <c r="F12" s="4"/>
    </row>
    <row r="13" spans="1:9">
      <c r="D13" s="4"/>
      <c r="E13" s="4"/>
      <c r="F13" s="4"/>
    </row>
    <row r="14" spans="1:9" s="13" customFormat="1">
      <c r="D14" s="4"/>
      <c r="E14" s="4" t="s">
        <v>1391</v>
      </c>
      <c r="F14" s="4"/>
    </row>
    <row r="15" spans="1:9">
      <c r="C15" t="s">
        <v>1364</v>
      </c>
      <c r="D15" s="4">
        <v>4974630.25</v>
      </c>
      <c r="E15" s="4"/>
      <c r="F15" s="4"/>
    </row>
    <row r="16" spans="1:9">
      <c r="B16" s="30" t="s">
        <v>1365</v>
      </c>
      <c r="C16" t="s">
        <v>1367</v>
      </c>
      <c r="D16" s="5">
        <f>I11</f>
        <v>735000</v>
      </c>
      <c r="F16" s="4"/>
    </row>
    <row r="17" spans="2:10">
      <c r="B17" s="30" t="s">
        <v>1366</v>
      </c>
      <c r="C17" t="s">
        <v>1368</v>
      </c>
      <c r="D17" s="4">
        <f>H11</f>
        <v>0</v>
      </c>
    </row>
    <row r="18" spans="2:10">
      <c r="B18" s="30" t="s">
        <v>1365</v>
      </c>
      <c r="C18" t="s">
        <v>1369</v>
      </c>
      <c r="D18" s="5">
        <v>4239630.25</v>
      </c>
    </row>
    <row r="19" spans="2:10">
      <c r="B19" s="33" t="s">
        <v>1373</v>
      </c>
      <c r="C19" s="31" t="s">
        <v>1370</v>
      </c>
      <c r="D19" s="34">
        <f>D15-D16+D17-D18</f>
        <v>0</v>
      </c>
    </row>
    <row r="23" spans="2:10">
      <c r="D23" s="35"/>
    </row>
    <row r="24" spans="2:10">
      <c r="D24" s="35" t="s">
        <v>1374</v>
      </c>
    </row>
    <row r="25" spans="2:10">
      <c r="D25" s="35" t="s">
        <v>1375</v>
      </c>
      <c r="G25" t="s">
        <v>1419</v>
      </c>
      <c r="H25" s="38">
        <v>-367.03</v>
      </c>
      <c r="I25" s="38">
        <v>1</v>
      </c>
      <c r="J25">
        <f>IF(I25,H25,0)</f>
        <v>-367.03</v>
      </c>
    </row>
    <row r="26" spans="2:10">
      <c r="D26" s="35" t="s">
        <v>1376</v>
      </c>
      <c r="G26" t="s">
        <v>1420</v>
      </c>
      <c r="H26" s="38">
        <v>780.05</v>
      </c>
      <c r="I26" s="38"/>
      <c r="J26" s="13">
        <f>IF(I26,H26,0)</f>
        <v>0</v>
      </c>
    </row>
    <row r="27" spans="2:10">
      <c r="D27" s="35" t="s">
        <v>1378</v>
      </c>
      <c r="H27" s="38">
        <f>SUM(H25:H26)</f>
        <v>413.02</v>
      </c>
      <c r="I27" s="38"/>
      <c r="J27" s="38">
        <f>SUM(J25:J26)</f>
        <v>-367.03</v>
      </c>
    </row>
    <row r="28" spans="2:10">
      <c r="D28" s="35" t="s">
        <v>1377</v>
      </c>
      <c r="H28" s="38"/>
      <c r="I28" s="38"/>
    </row>
    <row r="29" spans="2:10">
      <c r="D29" s="35"/>
      <c r="H29" s="38"/>
      <c r="I29" s="38"/>
    </row>
    <row r="30" spans="2:10">
      <c r="B30" s="13" t="s">
        <v>1379</v>
      </c>
      <c r="D30" s="36">
        <v>0</v>
      </c>
      <c r="E30" s="36"/>
      <c r="F30" s="36"/>
      <c r="H30" s="38"/>
      <c r="I30" s="38"/>
    </row>
    <row r="31" spans="2:10">
      <c r="B31" s="13" t="s">
        <v>1380</v>
      </c>
      <c r="D31" s="36">
        <f>D11</f>
        <v>4868697</v>
      </c>
      <c r="E31" s="36"/>
      <c r="F31" s="36"/>
      <c r="H31" s="38"/>
      <c r="I31" s="38"/>
    </row>
    <row r="32" spans="2:10">
      <c r="B32" s="13" t="s">
        <v>1381</v>
      </c>
      <c r="D32" s="36">
        <v>-1099056.75</v>
      </c>
      <c r="E32" s="36"/>
      <c r="F32" s="36"/>
      <c r="G32" s="30" t="s">
        <v>1421</v>
      </c>
      <c r="H32" s="38">
        <v>3668.47</v>
      </c>
      <c r="I32" s="38"/>
    </row>
    <row r="33" spans="2:9">
      <c r="B33" s="13" t="s">
        <v>1382</v>
      </c>
      <c r="D33" s="36">
        <v>470000</v>
      </c>
      <c r="E33" s="36"/>
      <c r="F33" s="36"/>
      <c r="G33" s="30" t="s">
        <v>1422</v>
      </c>
      <c r="H33" s="38">
        <f>J27</f>
        <v>-367.03</v>
      </c>
      <c r="I33" s="38"/>
    </row>
    <row r="34" spans="2:9" ht="15" thickBot="1">
      <c r="B34" s="13" t="s">
        <v>1383</v>
      </c>
      <c r="D34" s="37">
        <f>SUM(D31:D33)</f>
        <v>4239640.25</v>
      </c>
      <c r="E34" s="36"/>
      <c r="F34" s="36"/>
      <c r="G34" s="30" t="s">
        <v>1423</v>
      </c>
      <c r="H34" s="38">
        <f>SUM(H32:H33)</f>
        <v>3301.4399999999996</v>
      </c>
      <c r="I34" s="38"/>
    </row>
    <row r="35" spans="2:9" ht="15.5" thickTop="1" thickBot="1">
      <c r="B35" s="13" t="s">
        <v>1384</v>
      </c>
      <c r="D35" s="36">
        <v>4974630.25</v>
      </c>
      <c r="E35" s="36"/>
      <c r="F35" s="36"/>
      <c r="G35" s="30" t="s">
        <v>1412</v>
      </c>
      <c r="H35" s="39">
        <f>H27-H33</f>
        <v>780.05</v>
      </c>
      <c r="I35" s="38"/>
    </row>
    <row r="36" spans="2:9" ht="15" thickTop="1">
      <c r="B36" s="13" t="s">
        <v>1385</v>
      </c>
      <c r="D36" s="36"/>
      <c r="E36" s="36"/>
      <c r="F36" s="36"/>
      <c r="H36" s="38"/>
      <c r="I36" s="38"/>
    </row>
    <row r="37" spans="2:9">
      <c r="B37" s="13" t="s">
        <v>1386</v>
      </c>
      <c r="D37" s="36"/>
      <c r="E37" s="36"/>
      <c r="F37" s="36"/>
    </row>
    <row r="38" spans="2:9">
      <c r="B38" s="13" t="s">
        <v>1387</v>
      </c>
      <c r="D38" s="36">
        <f>-E10</f>
        <v>-735000</v>
      </c>
      <c r="E38" s="36"/>
      <c r="F38" s="36"/>
    </row>
    <row r="39" spans="2:9">
      <c r="D39" s="36"/>
      <c r="E39" s="36"/>
      <c r="F39" s="36"/>
    </row>
    <row r="40" spans="2:9">
      <c r="B40" s="13" t="s">
        <v>1389</v>
      </c>
      <c r="D40" s="36">
        <v>0</v>
      </c>
      <c r="E40" s="36"/>
      <c r="F40" s="36"/>
    </row>
    <row r="41" spans="2:9" ht="15" thickBot="1">
      <c r="B41" s="13" t="s">
        <v>1390</v>
      </c>
      <c r="D41" s="37">
        <f>SUM(D35:D40)</f>
        <v>4239630.25</v>
      </c>
      <c r="E41" s="36"/>
      <c r="F41" s="36"/>
    </row>
    <row r="42" spans="2:9" ht="15" thickTop="1">
      <c r="D42" s="36"/>
      <c r="E42" s="36"/>
      <c r="F42" s="36"/>
    </row>
    <row r="43" spans="2:9">
      <c r="D43" s="36"/>
      <c r="E43" s="36"/>
      <c r="F43" s="36"/>
    </row>
    <row r="44" spans="2:9">
      <c r="D44" s="36"/>
      <c r="E44" s="36"/>
      <c r="F44" s="36"/>
    </row>
    <row r="45" spans="2:9">
      <c r="B45" s="13" t="s">
        <v>1379</v>
      </c>
      <c r="D45">
        <f>J10</f>
        <v>0</v>
      </c>
      <c r="E45" s="36"/>
      <c r="F45" s="36"/>
    </row>
    <row r="46" spans="2:9">
      <c r="B46" s="13" t="s">
        <v>1469</v>
      </c>
      <c r="E46" s="36"/>
      <c r="F46" s="36"/>
    </row>
    <row r="47" spans="2:9">
      <c r="B47" s="13" t="s">
        <v>1470</v>
      </c>
      <c r="E47" s="36"/>
      <c r="F47" s="36"/>
    </row>
    <row r="48" spans="2:9">
      <c r="B48" s="13" t="s">
        <v>1382</v>
      </c>
      <c r="E48" s="36"/>
      <c r="F48" s="36"/>
    </row>
    <row r="49" spans="2:6" ht="15" thickBot="1">
      <c r="B49" s="13" t="s">
        <v>1383</v>
      </c>
      <c r="D49" s="72"/>
      <c r="E49" s="36"/>
      <c r="F49" s="36"/>
    </row>
    <row r="50" spans="2:6" s="13" customFormat="1" ht="15" thickTop="1">
      <c r="D50" s="49"/>
      <c r="E50" s="36"/>
      <c r="F50" s="36"/>
    </row>
    <row r="51" spans="2:6">
      <c r="B51" s="13" t="s">
        <v>1384</v>
      </c>
    </row>
    <row r="52" spans="2:6">
      <c r="B52" s="13" t="s">
        <v>1385</v>
      </c>
    </row>
    <row r="53" spans="2:6">
      <c r="B53" s="13" t="s">
        <v>1471</v>
      </c>
    </row>
    <row r="54" spans="2:6">
      <c r="B54" s="13" t="s">
        <v>1472</v>
      </c>
    </row>
    <row r="55" spans="2:6">
      <c r="B55" s="13" t="s">
        <v>1389</v>
      </c>
      <c r="D55">
        <f>D56-D49</f>
        <v>0</v>
      </c>
    </row>
    <row r="56" spans="2:6" ht="15" thickBot="1">
      <c r="B56" s="13" t="s">
        <v>1383</v>
      </c>
      <c r="D56" s="72"/>
    </row>
    <row r="57" spans="2:6" ht="15" thickTop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D1" zoomScale="80" zoomScaleNormal="80" workbookViewId="0">
      <selection activeCell="M1" sqref="M1"/>
    </sheetView>
  </sheetViews>
  <sheetFormatPr defaultRowHeight="14.5"/>
  <cols>
    <col min="1" max="1" width="4.6328125" customWidth="1"/>
    <col min="3" max="3" width="10.08984375" bestFit="1" customWidth="1"/>
    <col min="4" max="4" width="17" customWidth="1"/>
    <col min="5" max="5" width="20.1796875" bestFit="1" customWidth="1"/>
    <col min="6" max="6" width="20.1796875" customWidth="1"/>
    <col min="7" max="7" width="18.08984375" bestFit="1" customWidth="1"/>
    <col min="8" max="8" width="20.6328125" bestFit="1" customWidth="1"/>
    <col min="9" max="9" width="20.6328125" customWidth="1"/>
    <col min="10" max="10" width="8.81640625" bestFit="1" customWidth="1"/>
    <col min="12" max="12" width="11.36328125" bestFit="1" customWidth="1"/>
    <col min="13" max="13" width="12.7265625" bestFit="1" customWidth="1"/>
    <col min="14" max="14" width="9.6328125" bestFit="1" customWidth="1"/>
    <col min="15" max="15" width="10.6328125" bestFit="1" customWidth="1"/>
    <col min="16" max="16" width="20.7265625" customWidth="1"/>
    <col min="17" max="17" width="7.81640625" bestFit="1" customWidth="1"/>
    <col min="19" max="19" width="11.6328125" bestFit="1" customWidth="1"/>
    <col min="20" max="20" width="6.6328125" bestFit="1" customWidth="1"/>
    <col min="21" max="21" width="9" bestFit="1" customWidth="1"/>
    <col min="22" max="22" width="10.453125" bestFit="1" customWidth="1"/>
  </cols>
  <sheetData>
    <row r="1" spans="1:23">
      <c r="A1" t="s">
        <v>0</v>
      </c>
      <c r="B1" t="s">
        <v>92</v>
      </c>
      <c r="C1" t="s">
        <v>52</v>
      </c>
      <c r="D1" t="s">
        <v>138</v>
      </c>
      <c r="E1" t="s">
        <v>108</v>
      </c>
      <c r="F1" t="s">
        <v>143</v>
      </c>
      <c r="G1" t="s">
        <v>139</v>
      </c>
      <c r="H1" t="s">
        <v>109</v>
      </c>
      <c r="I1" t="s">
        <v>144</v>
      </c>
      <c r="J1" t="s">
        <v>93</v>
      </c>
      <c r="K1" t="s">
        <v>94</v>
      </c>
      <c r="L1" t="s">
        <v>132</v>
      </c>
      <c r="M1" t="s">
        <v>100</v>
      </c>
      <c r="N1" t="s">
        <v>105</v>
      </c>
      <c r="O1" t="s">
        <v>161</v>
      </c>
      <c r="P1" t="s">
        <v>99</v>
      </c>
      <c r="Q1" t="s">
        <v>121</v>
      </c>
      <c r="R1" t="s">
        <v>101</v>
      </c>
      <c r="S1" t="s">
        <v>98</v>
      </c>
      <c r="T1" t="s">
        <v>104</v>
      </c>
      <c r="U1" s="8" t="s">
        <v>172</v>
      </c>
      <c r="V1" t="s">
        <v>95</v>
      </c>
      <c r="W1" t="s">
        <v>96</v>
      </c>
    </row>
    <row r="2" spans="1:23">
      <c r="K2" t="s">
        <v>114</v>
      </c>
      <c r="M2" t="s">
        <v>103</v>
      </c>
      <c r="N2" t="s">
        <v>106</v>
      </c>
      <c r="O2" t="s">
        <v>149</v>
      </c>
      <c r="P2" s="8" t="s">
        <v>151</v>
      </c>
      <c r="Q2" s="8"/>
      <c r="R2" t="s">
        <v>102</v>
      </c>
    </row>
    <row r="8" spans="1:23">
      <c r="A8" t="s">
        <v>88</v>
      </c>
    </row>
    <row r="9" spans="1:23">
      <c r="A9" t="s">
        <v>110</v>
      </c>
    </row>
    <row r="10" spans="1:23">
      <c r="A10" t="s">
        <v>111</v>
      </c>
    </row>
    <row r="11" spans="1:23">
      <c r="A11" t="s">
        <v>141</v>
      </c>
    </row>
    <row r="12" spans="1:23">
      <c r="A12" t="s">
        <v>112</v>
      </c>
    </row>
    <row r="13" spans="1:23">
      <c r="A13" t="s">
        <v>113</v>
      </c>
    </row>
    <row r="14" spans="1:23">
      <c r="A14" t="s">
        <v>142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topLeftCell="I28" zoomScale="60" zoomScaleNormal="60" workbookViewId="0">
      <selection activeCell="Q28" sqref="Q28"/>
    </sheetView>
  </sheetViews>
  <sheetFormatPr defaultRowHeight="14.5"/>
  <cols>
    <col min="1" max="1" width="3.90625" customWidth="1"/>
    <col min="3" max="3" width="18.36328125" bestFit="1" customWidth="1"/>
    <col min="4" max="4" width="10.6328125" bestFit="1" customWidth="1"/>
    <col min="7" max="7" width="3.453125" customWidth="1"/>
    <col min="8" max="8" width="10" customWidth="1"/>
    <col min="9" max="9" width="18.36328125" bestFit="1" customWidth="1"/>
    <col min="13" max="13" width="3.08984375" customWidth="1"/>
    <col min="14" max="14" width="12.6328125" customWidth="1"/>
    <col min="16" max="16" width="5.7265625" style="13" customWidth="1"/>
    <col min="17" max="17" width="12.54296875" bestFit="1" customWidth="1"/>
    <col min="18" max="18" width="9.08984375" bestFit="1" customWidth="1"/>
  </cols>
  <sheetData>
    <row r="1" spans="2:20">
      <c r="N1" s="2" t="s">
        <v>1429</v>
      </c>
    </row>
    <row r="2" spans="2:20" ht="15" thickBot="1">
      <c r="M2" t="s">
        <v>103</v>
      </c>
      <c r="N2" s="2" t="s">
        <v>1430</v>
      </c>
    </row>
    <row r="3" spans="2:20">
      <c r="B3" s="42" t="s">
        <v>1392</v>
      </c>
      <c r="C3" s="43"/>
      <c r="D3" s="43"/>
      <c r="E3" s="43"/>
      <c r="F3" s="44"/>
      <c r="H3" s="42" t="s">
        <v>1414</v>
      </c>
      <c r="I3" s="43"/>
      <c r="J3" s="43"/>
      <c r="K3" s="43"/>
      <c r="L3" s="44"/>
    </row>
    <row r="4" spans="2:20">
      <c r="B4" s="45" t="s">
        <v>830</v>
      </c>
      <c r="C4" s="46" t="s">
        <v>1300</v>
      </c>
      <c r="D4" s="46" t="s">
        <v>1360</v>
      </c>
      <c r="E4" s="46" t="s">
        <v>1371</v>
      </c>
      <c r="F4" s="47" t="s">
        <v>1393</v>
      </c>
      <c r="H4" s="45" t="s">
        <v>830</v>
      </c>
      <c r="I4" s="46" t="s">
        <v>1300</v>
      </c>
      <c r="J4" s="46" t="s">
        <v>1360</v>
      </c>
      <c r="K4" s="46" t="s">
        <v>1371</v>
      </c>
      <c r="L4" s="47" t="s">
        <v>1393</v>
      </c>
      <c r="M4" s="36"/>
      <c r="N4" s="36"/>
      <c r="Q4" t="s">
        <v>1360</v>
      </c>
      <c r="R4" t="s">
        <v>1371</v>
      </c>
      <c r="S4" s="13" t="s">
        <v>1360</v>
      </c>
      <c r="T4" s="13" t="s">
        <v>1371</v>
      </c>
    </row>
    <row r="5" spans="2:20">
      <c r="B5" s="48">
        <v>45292</v>
      </c>
      <c r="C5" s="49" t="s">
        <v>1394</v>
      </c>
      <c r="D5" s="50"/>
      <c r="E5" s="50"/>
      <c r="F5" s="51">
        <v>5000</v>
      </c>
      <c r="H5" s="48">
        <v>45292</v>
      </c>
      <c r="I5" s="49" t="s">
        <v>1394</v>
      </c>
      <c r="J5" s="50"/>
      <c r="K5" s="50"/>
      <c r="L5" s="51">
        <v>5000</v>
      </c>
      <c r="M5" s="36"/>
      <c r="N5" s="36">
        <f>IF(M5,(J5-K5),0)</f>
        <v>0</v>
      </c>
    </row>
    <row r="6" spans="2:20">
      <c r="B6" s="48">
        <v>45294</v>
      </c>
      <c r="C6" s="49" t="s">
        <v>1395</v>
      </c>
      <c r="D6" s="50">
        <v>2000</v>
      </c>
      <c r="E6" s="50"/>
      <c r="F6" s="51">
        <f>F5+D6-E6</f>
        <v>7000</v>
      </c>
      <c r="H6" s="48">
        <v>45294</v>
      </c>
      <c r="I6" s="49" t="s">
        <v>1395</v>
      </c>
      <c r="J6" s="50">
        <v>2000</v>
      </c>
      <c r="K6" s="50"/>
      <c r="L6" s="51">
        <f>L5+J6-K6</f>
        <v>7000</v>
      </c>
      <c r="M6" s="36">
        <v>1</v>
      </c>
      <c r="N6" s="36">
        <f t="shared" ref="N6:N10" si="0">IF(M6,(J6-K6),0)</f>
        <v>2000</v>
      </c>
      <c r="P6" s="36">
        <v>1</v>
      </c>
      <c r="Q6" s="36">
        <f>IF(P6,J6,0)</f>
        <v>2000</v>
      </c>
      <c r="R6" s="36">
        <f>IF(P6,K6,0)</f>
        <v>0</v>
      </c>
    </row>
    <row r="7" spans="2:20">
      <c r="B7" s="48">
        <v>45296</v>
      </c>
      <c r="C7" s="49" t="s">
        <v>1396</v>
      </c>
      <c r="D7" s="50"/>
      <c r="E7" s="50">
        <v>1500</v>
      </c>
      <c r="F7" s="51">
        <f t="shared" ref="F7:F21" si="1">F6+D7-E7</f>
        <v>5500</v>
      </c>
      <c r="H7" s="48">
        <v>45296</v>
      </c>
      <c r="I7" s="49" t="s">
        <v>1396</v>
      </c>
      <c r="J7" s="50"/>
      <c r="K7" s="50">
        <v>1500</v>
      </c>
      <c r="L7" s="51">
        <f t="shared" ref="L7:L22" si="2">L6+J7-K7</f>
        <v>5500</v>
      </c>
      <c r="M7" s="36">
        <v>1</v>
      </c>
      <c r="N7" s="36">
        <f t="shared" si="0"/>
        <v>-1500</v>
      </c>
      <c r="P7" s="36">
        <v>1</v>
      </c>
      <c r="Q7" s="36">
        <f>IF(P7,J7,0)</f>
        <v>0</v>
      </c>
      <c r="R7" s="36">
        <f>IF(P7,K7,0)</f>
        <v>1500</v>
      </c>
    </row>
    <row r="8" spans="2:20">
      <c r="B8" s="48">
        <v>45301</v>
      </c>
      <c r="C8" s="49" t="s">
        <v>1397</v>
      </c>
      <c r="D8" s="50"/>
      <c r="E8" s="50">
        <v>500</v>
      </c>
      <c r="F8" s="51">
        <f t="shared" si="1"/>
        <v>5000</v>
      </c>
      <c r="H8" s="48">
        <v>45301</v>
      </c>
      <c r="I8" s="49" t="s">
        <v>1397</v>
      </c>
      <c r="J8" s="50"/>
      <c r="K8" s="50">
        <v>500</v>
      </c>
      <c r="L8" s="51">
        <f t="shared" si="2"/>
        <v>5000</v>
      </c>
      <c r="M8" s="36">
        <v>1</v>
      </c>
      <c r="N8" s="36">
        <f t="shared" si="0"/>
        <v>-500</v>
      </c>
      <c r="P8" s="36">
        <v>1</v>
      </c>
      <c r="Q8" s="36">
        <f t="shared" ref="Q8:Q22" si="3">IF(P8,J8,0)</f>
        <v>0</v>
      </c>
      <c r="R8" s="36">
        <f t="shared" ref="R8:R22" si="4">IF(P8,K8,0)</f>
        <v>500</v>
      </c>
    </row>
    <row r="9" spans="2:20">
      <c r="B9" s="48">
        <v>45311</v>
      </c>
      <c r="C9" s="49" t="s">
        <v>1398</v>
      </c>
      <c r="D9" s="50">
        <v>3000</v>
      </c>
      <c r="E9" s="50"/>
      <c r="F9" s="51">
        <f t="shared" si="1"/>
        <v>8000</v>
      </c>
      <c r="H9" s="48">
        <v>45311</v>
      </c>
      <c r="I9" s="49" t="s">
        <v>1398</v>
      </c>
      <c r="J9" s="50">
        <v>3000</v>
      </c>
      <c r="K9" s="50"/>
      <c r="L9" s="51">
        <f t="shared" ref="L9:L18" si="5">L8+J9-K9</f>
        <v>8000</v>
      </c>
      <c r="M9" s="36">
        <v>1</v>
      </c>
      <c r="N9" s="36">
        <f t="shared" si="0"/>
        <v>3000</v>
      </c>
      <c r="P9" s="36">
        <v>1</v>
      </c>
      <c r="Q9" s="36">
        <f t="shared" si="3"/>
        <v>3000</v>
      </c>
      <c r="R9" s="36">
        <f t="shared" si="4"/>
        <v>0</v>
      </c>
    </row>
    <row r="10" spans="2:20">
      <c r="B10" s="48">
        <v>45321</v>
      </c>
      <c r="C10" s="49" t="s">
        <v>1399</v>
      </c>
      <c r="D10" s="50"/>
      <c r="E10" s="66">
        <v>2500</v>
      </c>
      <c r="F10" s="57">
        <f t="shared" si="1"/>
        <v>5500</v>
      </c>
      <c r="H10" s="48">
        <v>45321</v>
      </c>
      <c r="I10" s="49" t="s">
        <v>1399</v>
      </c>
      <c r="J10" s="50"/>
      <c r="K10" s="50">
        <v>2500</v>
      </c>
      <c r="L10" s="51">
        <f t="shared" si="5"/>
        <v>5500</v>
      </c>
      <c r="M10" s="36"/>
      <c r="N10" s="36">
        <f t="shared" si="0"/>
        <v>0</v>
      </c>
      <c r="P10" s="36"/>
      <c r="Q10" s="36">
        <f t="shared" si="3"/>
        <v>0</v>
      </c>
      <c r="R10" s="36">
        <f t="shared" si="4"/>
        <v>0</v>
      </c>
    </row>
    <row r="11" spans="2:20" s="13" customFormat="1" ht="15" thickBot="1">
      <c r="B11" s="48"/>
      <c r="C11" s="49"/>
      <c r="D11" s="50"/>
      <c r="E11" s="50"/>
      <c r="F11" s="57"/>
      <c r="H11" s="48">
        <v>45321</v>
      </c>
      <c r="I11" s="59" t="s">
        <v>1415</v>
      </c>
      <c r="J11" s="50"/>
      <c r="K11" s="50">
        <v>50</v>
      </c>
      <c r="L11" s="57">
        <f t="shared" si="5"/>
        <v>5450</v>
      </c>
      <c r="M11" s="36">
        <v>1</v>
      </c>
      <c r="N11" s="36">
        <f t="shared" ref="N11:N15" si="6">IF(M11,(J11-K11),0)</f>
        <v>-50</v>
      </c>
      <c r="O11" s="37">
        <f>SUM(N5:N11)</f>
        <v>2950</v>
      </c>
      <c r="P11" s="36">
        <v>1</v>
      </c>
      <c r="Q11" s="36">
        <f t="shared" si="3"/>
        <v>0</v>
      </c>
      <c r="R11" s="36">
        <f t="shared" si="4"/>
        <v>50</v>
      </c>
      <c r="S11" s="37">
        <f>SUM(J5:J11)-SUM(Q5:Q11)</f>
        <v>0</v>
      </c>
      <c r="T11" s="37">
        <f>SUM(R5:R11)-SUM(K5:K11)</f>
        <v>-2500</v>
      </c>
    </row>
    <row r="12" spans="2:20" ht="15" thickTop="1">
      <c r="B12" s="48">
        <v>45327</v>
      </c>
      <c r="C12" s="49" t="s">
        <v>1395</v>
      </c>
      <c r="D12" s="50">
        <v>1500</v>
      </c>
      <c r="E12" s="50"/>
      <c r="F12" s="51">
        <f>F10+D12-E12</f>
        <v>7000</v>
      </c>
      <c r="H12" s="48">
        <v>45327</v>
      </c>
      <c r="I12" s="49" t="s">
        <v>1395</v>
      </c>
      <c r="J12" s="50">
        <v>1500</v>
      </c>
      <c r="K12" s="50"/>
      <c r="L12" s="51">
        <f t="shared" si="5"/>
        <v>6950</v>
      </c>
      <c r="M12" s="36">
        <v>1</v>
      </c>
      <c r="N12" s="36">
        <f t="shared" si="6"/>
        <v>1500</v>
      </c>
      <c r="O12" s="13"/>
      <c r="P12" s="36">
        <v>1</v>
      </c>
      <c r="Q12" s="36">
        <f t="shared" si="3"/>
        <v>1500</v>
      </c>
      <c r="R12" s="36">
        <f t="shared" si="4"/>
        <v>0</v>
      </c>
    </row>
    <row r="13" spans="2:20">
      <c r="B13" s="48">
        <v>45332</v>
      </c>
      <c r="C13" s="49" t="s">
        <v>1396</v>
      </c>
      <c r="D13" s="50"/>
      <c r="E13" s="50">
        <v>2000</v>
      </c>
      <c r="F13" s="51">
        <f t="shared" si="1"/>
        <v>5000</v>
      </c>
      <c r="H13" s="48">
        <v>45332</v>
      </c>
      <c r="I13" s="49" t="s">
        <v>1396</v>
      </c>
      <c r="J13" s="50"/>
      <c r="K13" s="50">
        <v>2000</v>
      </c>
      <c r="L13" s="51">
        <f t="shared" si="5"/>
        <v>4950</v>
      </c>
      <c r="M13" s="36">
        <v>1</v>
      </c>
      <c r="N13" s="36">
        <f t="shared" si="6"/>
        <v>-2000</v>
      </c>
      <c r="O13" s="13"/>
      <c r="P13" s="36">
        <v>1</v>
      </c>
      <c r="Q13" s="36">
        <f t="shared" si="3"/>
        <v>0</v>
      </c>
      <c r="R13" s="36">
        <f t="shared" si="4"/>
        <v>2000</v>
      </c>
    </row>
    <row r="14" spans="2:20">
      <c r="B14" s="48">
        <v>45337</v>
      </c>
      <c r="C14" s="49" t="s">
        <v>1400</v>
      </c>
      <c r="D14" s="49">
        <v>5000</v>
      </c>
      <c r="E14" s="49"/>
      <c r="F14" s="51">
        <f t="shared" si="1"/>
        <v>10000</v>
      </c>
      <c r="H14" s="48">
        <v>45337</v>
      </c>
      <c r="I14" s="49" t="s">
        <v>1400</v>
      </c>
      <c r="J14" s="49">
        <v>5000</v>
      </c>
      <c r="K14" s="49"/>
      <c r="L14" s="51">
        <f t="shared" si="5"/>
        <v>9950</v>
      </c>
      <c r="M14" s="36">
        <v>1</v>
      </c>
      <c r="N14" s="36">
        <f t="shared" si="6"/>
        <v>5000</v>
      </c>
      <c r="O14" s="13"/>
      <c r="P14" s="36">
        <v>1</v>
      </c>
      <c r="Q14" s="36">
        <f t="shared" si="3"/>
        <v>5000</v>
      </c>
      <c r="R14" s="36">
        <f t="shared" si="4"/>
        <v>0</v>
      </c>
    </row>
    <row r="15" spans="2:20">
      <c r="B15" s="48">
        <v>45350</v>
      </c>
      <c r="C15" s="49" t="s">
        <v>1401</v>
      </c>
      <c r="D15" s="49"/>
      <c r="E15" s="67">
        <v>500</v>
      </c>
      <c r="F15" s="57">
        <f t="shared" si="1"/>
        <v>9500</v>
      </c>
      <c r="H15" s="48">
        <v>45350</v>
      </c>
      <c r="I15" s="49" t="s">
        <v>1401</v>
      </c>
      <c r="J15" s="49"/>
      <c r="K15" s="49">
        <v>500</v>
      </c>
      <c r="L15" s="51">
        <f t="shared" si="5"/>
        <v>9450</v>
      </c>
      <c r="M15" s="36"/>
      <c r="N15" s="36">
        <f t="shared" si="6"/>
        <v>0</v>
      </c>
      <c r="O15" s="13"/>
      <c r="P15" s="36"/>
      <c r="Q15" s="36">
        <f t="shared" si="3"/>
        <v>0</v>
      </c>
      <c r="R15" s="36">
        <f t="shared" si="4"/>
        <v>0</v>
      </c>
    </row>
    <row r="16" spans="2:20" s="13" customFormat="1" ht="15" thickBot="1">
      <c r="B16" s="48"/>
      <c r="C16" s="49"/>
      <c r="D16" s="49"/>
      <c r="E16" s="49"/>
      <c r="F16" s="57"/>
      <c r="H16" s="48">
        <v>45350</v>
      </c>
      <c r="I16" s="59" t="s">
        <v>1415</v>
      </c>
      <c r="J16" s="49"/>
      <c r="K16" s="60">
        <v>100</v>
      </c>
      <c r="L16" s="57">
        <f t="shared" si="5"/>
        <v>9350</v>
      </c>
      <c r="M16" s="36">
        <v>1</v>
      </c>
      <c r="N16" s="36">
        <f>IF(M16,(J16-K16),0)</f>
        <v>-100</v>
      </c>
      <c r="O16" s="37">
        <f>SUM(N12:N16)</f>
        <v>4400</v>
      </c>
      <c r="P16" s="36">
        <v>1</v>
      </c>
      <c r="Q16" s="36">
        <f t="shared" si="3"/>
        <v>0</v>
      </c>
      <c r="R16" s="36">
        <f t="shared" si="4"/>
        <v>100</v>
      </c>
      <c r="S16" s="37">
        <f>SUM(J12:J16)-SUM(Q12:Q16)</f>
        <v>0</v>
      </c>
      <c r="T16" s="37">
        <f>SUM(R12:R16)-SUM(K12:K16)</f>
        <v>-500</v>
      </c>
    </row>
    <row r="17" spans="2:20" ht="15" thickTop="1">
      <c r="B17" s="48">
        <v>45356</v>
      </c>
      <c r="C17" s="49" t="s">
        <v>1395</v>
      </c>
      <c r="D17" s="49">
        <v>3000</v>
      </c>
      <c r="E17" s="49"/>
      <c r="F17" s="51">
        <f>F15+D17-E17</f>
        <v>12500</v>
      </c>
      <c r="H17" s="48">
        <v>45356</v>
      </c>
      <c r="I17" s="49" t="s">
        <v>1395</v>
      </c>
      <c r="J17" s="49">
        <v>3000</v>
      </c>
      <c r="K17" s="49"/>
      <c r="L17" s="51">
        <f t="shared" si="5"/>
        <v>12350</v>
      </c>
      <c r="M17" s="36">
        <v>1</v>
      </c>
      <c r="N17" s="36">
        <f t="shared" ref="N17:N21" si="7">IF(M17,(J17-K17),0)</f>
        <v>3000</v>
      </c>
      <c r="O17" s="13"/>
      <c r="P17" s="36">
        <v>1</v>
      </c>
      <c r="Q17" s="36">
        <f t="shared" si="3"/>
        <v>3000</v>
      </c>
      <c r="R17" s="36">
        <f t="shared" si="4"/>
        <v>0</v>
      </c>
    </row>
    <row r="18" spans="2:20">
      <c r="B18" s="48">
        <v>45361</v>
      </c>
      <c r="C18" s="49" t="s">
        <v>1396</v>
      </c>
      <c r="D18" s="49"/>
      <c r="E18" s="49">
        <v>4500</v>
      </c>
      <c r="F18" s="51">
        <f t="shared" si="1"/>
        <v>8000</v>
      </c>
      <c r="H18" s="48">
        <v>45361</v>
      </c>
      <c r="I18" s="49" t="s">
        <v>1396</v>
      </c>
      <c r="J18" s="49"/>
      <c r="K18" s="49">
        <v>4500</v>
      </c>
      <c r="L18" s="51">
        <f t="shared" si="5"/>
        <v>7850</v>
      </c>
      <c r="M18" s="36">
        <v>1</v>
      </c>
      <c r="N18" s="36">
        <f t="shared" si="7"/>
        <v>-4500</v>
      </c>
      <c r="O18" s="13"/>
      <c r="P18" s="36">
        <v>1</v>
      </c>
      <c r="Q18" s="36">
        <f t="shared" si="3"/>
        <v>0</v>
      </c>
      <c r="R18" s="36">
        <f t="shared" si="4"/>
        <v>4500</v>
      </c>
    </row>
    <row r="19" spans="2:20">
      <c r="B19" s="48">
        <v>45366</v>
      </c>
      <c r="C19" s="49" t="s">
        <v>1402</v>
      </c>
      <c r="D19" s="49"/>
      <c r="E19" s="49">
        <v>2000</v>
      </c>
      <c r="F19" s="51">
        <f t="shared" si="1"/>
        <v>6000</v>
      </c>
      <c r="H19" s="48">
        <v>45366</v>
      </c>
      <c r="I19" s="49" t="s">
        <v>1402</v>
      </c>
      <c r="J19" s="49"/>
      <c r="K19" s="49">
        <v>2000</v>
      </c>
      <c r="L19" s="51">
        <f t="shared" si="2"/>
        <v>5850</v>
      </c>
      <c r="M19" s="36">
        <v>1</v>
      </c>
      <c r="N19" s="36">
        <f t="shared" si="7"/>
        <v>-2000</v>
      </c>
      <c r="O19" s="13"/>
      <c r="P19" s="36">
        <v>1</v>
      </c>
      <c r="Q19" s="36">
        <f t="shared" si="3"/>
        <v>0</v>
      </c>
      <c r="R19" s="36">
        <f t="shared" si="4"/>
        <v>2000</v>
      </c>
    </row>
    <row r="20" spans="2:20">
      <c r="B20" s="48">
        <v>45376</v>
      </c>
      <c r="C20" s="49" t="s">
        <v>1403</v>
      </c>
      <c r="D20" s="49">
        <v>1000</v>
      </c>
      <c r="E20" s="49"/>
      <c r="F20" s="51">
        <f t="shared" si="1"/>
        <v>7000</v>
      </c>
      <c r="H20" s="48">
        <v>45376</v>
      </c>
      <c r="I20" s="49" t="s">
        <v>1403</v>
      </c>
      <c r="J20" s="49">
        <v>1000</v>
      </c>
      <c r="K20" s="49"/>
      <c r="L20" s="51">
        <f t="shared" si="2"/>
        <v>6850</v>
      </c>
      <c r="M20" s="36">
        <v>1</v>
      </c>
      <c r="N20" s="36">
        <f t="shared" si="7"/>
        <v>1000</v>
      </c>
      <c r="O20" s="13"/>
      <c r="P20" s="36">
        <v>1</v>
      </c>
      <c r="Q20" s="36">
        <f t="shared" si="3"/>
        <v>1000</v>
      </c>
      <c r="R20" s="36">
        <f t="shared" si="4"/>
        <v>0</v>
      </c>
    </row>
    <row r="21" spans="2:20">
      <c r="B21" s="48">
        <v>45381</v>
      </c>
      <c r="C21" s="49" t="s">
        <v>1404</v>
      </c>
      <c r="D21" s="49"/>
      <c r="E21" s="67">
        <v>700</v>
      </c>
      <c r="F21" s="57">
        <f t="shared" si="1"/>
        <v>6300</v>
      </c>
      <c r="H21" s="48">
        <v>45381</v>
      </c>
      <c r="I21" s="49" t="s">
        <v>1404</v>
      </c>
      <c r="J21" s="49"/>
      <c r="K21" s="49">
        <v>700</v>
      </c>
      <c r="L21" s="51">
        <f t="shared" si="2"/>
        <v>6150</v>
      </c>
      <c r="M21" s="36">
        <v>1</v>
      </c>
      <c r="N21" s="36">
        <f t="shared" si="7"/>
        <v>-700</v>
      </c>
      <c r="P21" s="36"/>
      <c r="Q21" s="36">
        <f t="shared" si="3"/>
        <v>0</v>
      </c>
      <c r="R21" s="36">
        <f t="shared" si="4"/>
        <v>0</v>
      </c>
    </row>
    <row r="22" spans="2:20" s="13" customFormat="1" ht="15" thickBot="1">
      <c r="B22" s="48"/>
      <c r="C22" s="49"/>
      <c r="D22" s="49"/>
      <c r="E22" s="49"/>
      <c r="F22" s="57"/>
      <c r="H22" s="48"/>
      <c r="I22" s="49"/>
      <c r="J22" s="49"/>
      <c r="K22" s="59">
        <v>50</v>
      </c>
      <c r="L22" s="57">
        <f t="shared" si="2"/>
        <v>6100</v>
      </c>
      <c r="M22" s="36">
        <v>1</v>
      </c>
      <c r="N22" s="36">
        <f t="shared" ref="N22" si="8">IF(M22,(J22-K22),0)</f>
        <v>-50</v>
      </c>
      <c r="O22" s="37">
        <f>SUM(N17:N22)</f>
        <v>-3250</v>
      </c>
      <c r="P22" s="36">
        <v>1</v>
      </c>
      <c r="Q22" s="36">
        <f t="shared" si="3"/>
        <v>0</v>
      </c>
      <c r="R22" s="36">
        <f t="shared" si="4"/>
        <v>50</v>
      </c>
      <c r="S22" s="37">
        <f>SUM(J17:J22)-SUM(Q17:Q22)</f>
        <v>0</v>
      </c>
      <c r="T22" s="37">
        <f>SUM(R17:R22)-SUM(K17:K22)</f>
        <v>-700</v>
      </c>
    </row>
    <row r="23" spans="2:20" ht="15.5" thickTop="1" thickBot="1">
      <c r="B23" s="52"/>
      <c r="C23" s="53"/>
      <c r="D23" s="53"/>
      <c r="E23" s="54"/>
      <c r="F23" s="55"/>
      <c r="H23" s="52"/>
      <c r="I23" s="53"/>
      <c r="J23" s="53"/>
      <c r="K23" s="54"/>
      <c r="L23" s="55"/>
      <c r="M23" s="36"/>
      <c r="N23" s="36"/>
    </row>
    <row r="24" spans="2:20" ht="15" thickBot="1">
      <c r="C24" s="40"/>
      <c r="D24" s="40"/>
      <c r="H24" s="41"/>
      <c r="J24" t="s">
        <v>1416</v>
      </c>
      <c r="K24" t="s">
        <v>1417</v>
      </c>
      <c r="L24" t="s">
        <v>1418</v>
      </c>
    </row>
    <row r="25" spans="2:20">
      <c r="B25" s="42" t="s">
        <v>1405</v>
      </c>
      <c r="C25" s="43"/>
      <c r="D25" s="43"/>
      <c r="E25" s="43"/>
      <c r="F25" s="44"/>
      <c r="H25" s="41"/>
      <c r="I25" s="30" t="s">
        <v>1421</v>
      </c>
      <c r="J25" s="36">
        <f>L5</f>
        <v>5000</v>
      </c>
      <c r="K25" s="36">
        <f>L11</f>
        <v>5450</v>
      </c>
      <c r="L25" s="36">
        <f>L16</f>
        <v>9350</v>
      </c>
      <c r="O25" s="30" t="s">
        <v>1364</v>
      </c>
      <c r="P25" s="30"/>
      <c r="Q25" s="4">
        <f>F32</f>
        <v>7950</v>
      </c>
      <c r="R25" s="13"/>
    </row>
    <row r="26" spans="2:20" s="13" customFormat="1">
      <c r="B26" s="45" t="s">
        <v>830</v>
      </c>
      <c r="C26" s="46" t="s">
        <v>1300</v>
      </c>
      <c r="D26" s="46" t="s">
        <v>1360</v>
      </c>
      <c r="E26" s="46" t="s">
        <v>1371</v>
      </c>
      <c r="F26" s="47" t="s">
        <v>1393</v>
      </c>
      <c r="H26" s="41"/>
      <c r="I26" s="30" t="s">
        <v>1422</v>
      </c>
      <c r="J26" s="36">
        <f>O11</f>
        <v>2950</v>
      </c>
      <c r="K26" s="36">
        <f>O16</f>
        <v>4400</v>
      </c>
      <c r="L26" s="36">
        <f>O22</f>
        <v>-3250</v>
      </c>
      <c r="M26"/>
      <c r="O26" s="30" t="s">
        <v>1367</v>
      </c>
      <c r="P26" s="30"/>
      <c r="Q26" s="5">
        <f>T11</f>
        <v>-2500</v>
      </c>
    </row>
    <row r="27" spans="2:20" s="13" customFormat="1">
      <c r="B27" s="48">
        <v>45292</v>
      </c>
      <c r="C27" s="49" t="s">
        <v>1394</v>
      </c>
      <c r="D27" s="50"/>
      <c r="E27" s="50"/>
      <c r="F27" s="51">
        <v>5000</v>
      </c>
      <c r="H27" s="41"/>
      <c r="I27" s="30" t="s">
        <v>1423</v>
      </c>
      <c r="J27" s="36">
        <f>SUM(J25:J26)</f>
        <v>7950</v>
      </c>
      <c r="K27" s="36">
        <f>SUM(K25:K26)</f>
        <v>9850</v>
      </c>
      <c r="L27" s="36">
        <f t="shared" ref="L27" si="9">SUM(L25:L26)</f>
        <v>6100</v>
      </c>
      <c r="M27"/>
      <c r="O27" s="30" t="s">
        <v>1368</v>
      </c>
      <c r="P27" s="30"/>
      <c r="Q27" s="4">
        <f>S11</f>
        <v>0</v>
      </c>
    </row>
    <row r="28" spans="2:20" s="13" customFormat="1" ht="15" thickBot="1">
      <c r="B28" s="48">
        <v>45295</v>
      </c>
      <c r="C28" s="49" t="s">
        <v>1395</v>
      </c>
      <c r="D28" s="50"/>
      <c r="E28" s="50">
        <v>2000</v>
      </c>
      <c r="F28" s="51">
        <f>F27+E28-D28</f>
        <v>7000</v>
      </c>
      <c r="H28" s="41"/>
      <c r="I28" s="30" t="s">
        <v>1412</v>
      </c>
      <c r="J28" s="37">
        <f>SUM(J6:J11)-SUM(K6:K11)-J26</f>
        <v>-2500</v>
      </c>
      <c r="K28" s="37">
        <f>SUM(J12:J16)-SUM(K12:K16)-K26</f>
        <v>-500</v>
      </c>
      <c r="L28" s="37">
        <f>SUM(J17:J22)-SUM(K17:K22)-L26</f>
        <v>0</v>
      </c>
      <c r="M28"/>
      <c r="O28" s="30" t="s">
        <v>1424</v>
      </c>
      <c r="P28" s="30"/>
    </row>
    <row r="29" spans="2:20" s="13" customFormat="1" ht="15" thickTop="1">
      <c r="B29" s="48">
        <v>45297</v>
      </c>
      <c r="C29" s="49" t="s">
        <v>1396</v>
      </c>
      <c r="D29" s="50">
        <v>1500</v>
      </c>
      <c r="E29" s="50"/>
      <c r="F29" s="51">
        <f t="shared" ref="F29:F41" si="10">F28+E29-D29</f>
        <v>5500</v>
      </c>
      <c r="H29" s="41"/>
      <c r="J29" s="35" t="s">
        <v>1416</v>
      </c>
      <c r="K29" s="13" t="s">
        <v>1417</v>
      </c>
      <c r="L29" t="s">
        <v>1418</v>
      </c>
      <c r="O29" s="30" t="s">
        <v>1369</v>
      </c>
      <c r="P29" s="30"/>
      <c r="Q29" s="5">
        <f>L11</f>
        <v>5450</v>
      </c>
    </row>
    <row r="30" spans="2:20" s="13" customFormat="1">
      <c r="B30" s="48">
        <v>45302</v>
      </c>
      <c r="C30" s="49" t="s">
        <v>1397</v>
      </c>
      <c r="D30" s="50">
        <v>500</v>
      </c>
      <c r="E30" s="50"/>
      <c r="F30" s="51">
        <f t="shared" si="10"/>
        <v>5000</v>
      </c>
      <c r="H30" s="41"/>
      <c r="I30" s="30" t="s">
        <v>1408</v>
      </c>
      <c r="J30" s="36">
        <f>F32</f>
        <v>7950</v>
      </c>
      <c r="K30" s="36">
        <f>F36</f>
        <v>12350</v>
      </c>
      <c r="L30" s="36">
        <f>F41</f>
        <v>9800</v>
      </c>
      <c r="O30" s="61" t="s">
        <v>1370</v>
      </c>
      <c r="P30" s="61"/>
      <c r="Q30" s="34">
        <f>Q25-Q26+Q27-Q29</f>
        <v>5000</v>
      </c>
    </row>
    <row r="31" spans="2:20" s="13" customFormat="1">
      <c r="B31" s="48">
        <v>45313</v>
      </c>
      <c r="C31" s="49" t="s">
        <v>1398</v>
      </c>
      <c r="D31" s="50"/>
      <c r="E31" s="50">
        <v>3000</v>
      </c>
      <c r="F31" s="51">
        <f t="shared" si="10"/>
        <v>8000</v>
      </c>
      <c r="H31" s="41"/>
      <c r="I31" s="30" t="s">
        <v>1409</v>
      </c>
      <c r="J31" s="36">
        <f>-E10</f>
        <v>-2500</v>
      </c>
      <c r="K31" s="36">
        <f>J31-K15</f>
        <v>-3000</v>
      </c>
      <c r="L31" s="36">
        <f>K31-K21</f>
        <v>-3700</v>
      </c>
    </row>
    <row r="32" spans="2:20" s="13" customFormat="1">
      <c r="B32" s="48">
        <v>45320</v>
      </c>
      <c r="C32" s="49" t="s">
        <v>1406</v>
      </c>
      <c r="D32" s="50">
        <v>50</v>
      </c>
      <c r="E32" s="50"/>
      <c r="F32" s="57">
        <f t="shared" si="10"/>
        <v>7950</v>
      </c>
      <c r="H32" s="41"/>
      <c r="I32" s="30" t="s">
        <v>1410</v>
      </c>
      <c r="J32" s="36">
        <v>0</v>
      </c>
      <c r="K32" s="36">
        <v>0</v>
      </c>
      <c r="L32" s="36">
        <v>0</v>
      </c>
      <c r="Q32" s="13" t="s">
        <v>1416</v>
      </c>
      <c r="R32" s="13" t="s">
        <v>1417</v>
      </c>
      <c r="S32" s="13" t="s">
        <v>1417</v>
      </c>
    </row>
    <row r="33" spans="2:19" s="13" customFormat="1">
      <c r="B33" s="48">
        <v>45328</v>
      </c>
      <c r="C33" s="49" t="s">
        <v>1395</v>
      </c>
      <c r="D33" s="50"/>
      <c r="E33" s="50">
        <v>1500</v>
      </c>
      <c r="F33" s="51">
        <f t="shared" si="10"/>
        <v>9450</v>
      </c>
      <c r="H33" s="41"/>
      <c r="I33" s="30" t="s">
        <v>1411</v>
      </c>
      <c r="J33" s="58">
        <f>SUM(J30:J32)</f>
        <v>5450</v>
      </c>
      <c r="K33" s="58">
        <f>SUM(K30:K32)</f>
        <v>9350</v>
      </c>
      <c r="L33" s="58">
        <f>SUM(L30:L32)</f>
        <v>6100</v>
      </c>
      <c r="O33" s="30" t="s">
        <v>1364</v>
      </c>
      <c r="P33" s="30"/>
      <c r="Q33" s="36">
        <f>F32</f>
        <v>7950</v>
      </c>
      <c r="R33" s="36">
        <f>F56</f>
        <v>9850</v>
      </c>
      <c r="S33" s="36">
        <f>F63</f>
        <v>8000</v>
      </c>
    </row>
    <row r="34" spans="2:19" s="13" customFormat="1">
      <c r="B34" s="48">
        <v>45334</v>
      </c>
      <c r="C34" s="49" t="s">
        <v>1396</v>
      </c>
      <c r="D34" s="50">
        <v>2000</v>
      </c>
      <c r="E34" s="50"/>
      <c r="F34" s="51">
        <f t="shared" si="10"/>
        <v>7450</v>
      </c>
      <c r="H34" s="41"/>
      <c r="I34" s="30" t="s">
        <v>1413</v>
      </c>
      <c r="J34" s="50">
        <f>L11</f>
        <v>5450</v>
      </c>
      <c r="K34" s="50">
        <f>L16</f>
        <v>9350</v>
      </c>
      <c r="L34" s="50">
        <f>L22</f>
        <v>6100</v>
      </c>
      <c r="O34" s="33" t="s">
        <v>1427</v>
      </c>
      <c r="P34" s="33"/>
      <c r="Q34" s="36">
        <f>T11</f>
        <v>-2500</v>
      </c>
      <c r="R34" s="36">
        <f>T16</f>
        <v>-500</v>
      </c>
      <c r="S34" s="36">
        <f>T22</f>
        <v>-700</v>
      </c>
    </row>
    <row r="35" spans="2:19" s="13" customFormat="1" ht="15" thickBot="1">
      <c r="B35" s="48">
        <v>45338</v>
      </c>
      <c r="C35" s="49" t="s">
        <v>1400</v>
      </c>
      <c r="D35" s="50"/>
      <c r="E35" s="50">
        <v>5000</v>
      </c>
      <c r="F35" s="51">
        <f t="shared" si="10"/>
        <v>12450</v>
      </c>
      <c r="H35" s="41"/>
      <c r="I35" s="30" t="s">
        <v>1412</v>
      </c>
      <c r="J35" s="37">
        <f>J34-J33</f>
        <v>0</v>
      </c>
      <c r="K35" s="37">
        <f>K34-K33</f>
        <v>0</v>
      </c>
      <c r="L35" s="37">
        <f>L34-L33</f>
        <v>0</v>
      </c>
      <c r="O35" s="33" t="s">
        <v>1425</v>
      </c>
      <c r="P35" s="33"/>
      <c r="Q35" s="36">
        <f>S11</f>
        <v>0</v>
      </c>
      <c r="R35" s="36">
        <f>S16</f>
        <v>0</v>
      </c>
      <c r="S35" s="36">
        <f>S22</f>
        <v>0</v>
      </c>
    </row>
    <row r="36" spans="2:19" s="13" customFormat="1" ht="15" thickTop="1">
      <c r="B36" s="48">
        <v>45349</v>
      </c>
      <c r="C36" s="49" t="s">
        <v>1406</v>
      </c>
      <c r="D36" s="50">
        <v>100</v>
      </c>
      <c r="E36" s="49"/>
      <c r="F36" s="57">
        <f>F35+E36-D36</f>
        <v>12350</v>
      </c>
      <c r="H36" s="41"/>
      <c r="K36" s="50"/>
      <c r="L36" s="50"/>
      <c r="M36"/>
      <c r="O36" s="33" t="s">
        <v>1426</v>
      </c>
      <c r="P36" s="33"/>
      <c r="Q36" s="36">
        <f>Q38-SUM(Q33:Q35)</f>
        <v>0</v>
      </c>
      <c r="R36" s="36">
        <f>R38-SUM(R33:R35)</f>
        <v>0</v>
      </c>
      <c r="S36" s="36">
        <f>S38-SUM(S33:S35)</f>
        <v>-1200</v>
      </c>
    </row>
    <row r="37" spans="2:19" s="13" customFormat="1">
      <c r="B37" s="48">
        <v>45357</v>
      </c>
      <c r="C37" s="49" t="s">
        <v>1395</v>
      </c>
      <c r="D37" s="49"/>
      <c r="E37" s="49">
        <v>3000</v>
      </c>
      <c r="F37" s="51">
        <f t="shared" si="10"/>
        <v>15350</v>
      </c>
      <c r="H37" s="41"/>
      <c r="O37" s="30" t="s">
        <v>1411</v>
      </c>
      <c r="Q37" s="58">
        <f>SUM(Q33:Q36)</f>
        <v>5450</v>
      </c>
      <c r="R37" s="58">
        <f>SUM(R33:R36)</f>
        <v>9350</v>
      </c>
      <c r="S37" s="64">
        <f>SUM(S33:S36)</f>
        <v>6100</v>
      </c>
    </row>
    <row r="38" spans="2:19" s="13" customFormat="1">
      <c r="B38" s="48">
        <v>45362</v>
      </c>
      <c r="C38" s="49" t="s">
        <v>1396</v>
      </c>
      <c r="D38" s="50">
        <v>4500</v>
      </c>
      <c r="E38" s="49"/>
      <c r="F38" s="51">
        <f t="shared" si="10"/>
        <v>10850</v>
      </c>
      <c r="H38" s="41"/>
      <c r="O38" s="62" t="s">
        <v>1413</v>
      </c>
      <c r="P38" s="62"/>
      <c r="Q38" s="36">
        <f>L11</f>
        <v>5450</v>
      </c>
      <c r="R38" s="36">
        <f>L16</f>
        <v>9350</v>
      </c>
      <c r="S38" s="65">
        <f>L22</f>
        <v>6100</v>
      </c>
    </row>
    <row r="39" spans="2:19" s="13" customFormat="1" ht="15" thickBot="1">
      <c r="B39" s="48">
        <v>45367</v>
      </c>
      <c r="C39" s="49" t="s">
        <v>1402</v>
      </c>
      <c r="D39" s="50">
        <v>2000</v>
      </c>
      <c r="E39" s="49"/>
      <c r="F39" s="51">
        <f t="shared" si="10"/>
        <v>8850</v>
      </c>
      <c r="H39" s="41"/>
      <c r="O39" s="62" t="s">
        <v>1412</v>
      </c>
      <c r="P39" s="62"/>
      <c r="Q39" s="63">
        <f>Q37-Q38</f>
        <v>0</v>
      </c>
      <c r="R39" s="63">
        <f>R37-R38</f>
        <v>0</v>
      </c>
      <c r="S39" s="63">
        <f>S37-S38</f>
        <v>0</v>
      </c>
    </row>
    <row r="40" spans="2:19" s="13" customFormat="1" ht="15" thickTop="1">
      <c r="B40" s="48">
        <v>45377</v>
      </c>
      <c r="C40" s="49" t="s">
        <v>1407</v>
      </c>
      <c r="D40" s="50"/>
      <c r="E40" s="49">
        <v>1000</v>
      </c>
      <c r="F40" s="51">
        <f t="shared" si="10"/>
        <v>9850</v>
      </c>
      <c r="H40" s="41"/>
      <c r="O40" s="49"/>
      <c r="P40" s="49"/>
    </row>
    <row r="41" spans="2:19" s="13" customFormat="1" ht="15" thickBot="1">
      <c r="B41" s="48">
        <v>45380</v>
      </c>
      <c r="C41" s="49" t="s">
        <v>1406</v>
      </c>
      <c r="D41" s="50">
        <v>50</v>
      </c>
      <c r="E41" s="49"/>
      <c r="F41" s="57">
        <f t="shared" si="10"/>
        <v>9800</v>
      </c>
      <c r="H41" s="41"/>
      <c r="Q41" s="63">
        <f>SUM(Q33:Q36)-Q38</f>
        <v>0</v>
      </c>
      <c r="R41" s="63">
        <f>SUM(R33:R36)-R38</f>
        <v>0</v>
      </c>
      <c r="S41" s="63">
        <f>SUM(S33:S36)-S38</f>
        <v>0</v>
      </c>
    </row>
    <row r="42" spans="2:19" s="13" customFormat="1" ht="15.5" thickTop="1" thickBot="1">
      <c r="B42" s="56"/>
      <c r="C42" s="54"/>
      <c r="D42" s="54"/>
      <c r="E42" s="54"/>
      <c r="F42" s="55"/>
      <c r="H42" s="41"/>
      <c r="I42" s="2" t="s">
        <v>1432</v>
      </c>
    </row>
    <row r="43" spans="2:19" s="13" customFormat="1" ht="15" thickBot="1">
      <c r="C43" s="40"/>
      <c r="D43" s="40"/>
      <c r="H43" s="41"/>
      <c r="I43" s="13" t="s">
        <v>1433</v>
      </c>
    </row>
    <row r="44" spans="2:19" s="13" customFormat="1">
      <c r="B44" s="42" t="s">
        <v>1428</v>
      </c>
      <c r="C44" s="43"/>
      <c r="D44" s="43"/>
      <c r="E44" s="43"/>
      <c r="F44" s="44"/>
      <c r="H44" s="41"/>
      <c r="I44" s="13" t="s">
        <v>1434</v>
      </c>
      <c r="P44" s="35" t="s">
        <v>1374</v>
      </c>
    </row>
    <row r="45" spans="2:19" s="13" customFormat="1">
      <c r="B45" s="45" t="s">
        <v>830</v>
      </c>
      <c r="C45" s="46" t="s">
        <v>1300</v>
      </c>
      <c r="D45" s="46" t="s">
        <v>1360</v>
      </c>
      <c r="E45" s="46" t="s">
        <v>1371</v>
      </c>
      <c r="F45" s="47" t="s">
        <v>1393</v>
      </c>
      <c r="H45" s="41"/>
      <c r="P45" s="35" t="s">
        <v>1375</v>
      </c>
    </row>
    <row r="46" spans="2:19" s="13" customFormat="1">
      <c r="B46" s="48">
        <v>45292</v>
      </c>
      <c r="C46" s="49" t="s">
        <v>1394</v>
      </c>
      <c r="D46" s="50"/>
      <c r="E46" s="50"/>
      <c r="F46" s="51">
        <v>5000</v>
      </c>
      <c r="H46" s="41"/>
      <c r="P46" s="35" t="s">
        <v>1376</v>
      </c>
    </row>
    <row r="47" spans="2:19" s="13" customFormat="1">
      <c r="B47" s="48">
        <v>45295</v>
      </c>
      <c r="C47" s="49" t="s">
        <v>1395</v>
      </c>
      <c r="D47" s="50"/>
      <c r="E47" s="50">
        <v>2000</v>
      </c>
      <c r="F47" s="51">
        <f>F46+E47-D47</f>
        <v>7000</v>
      </c>
      <c r="H47" s="41"/>
      <c r="P47" s="35" t="s">
        <v>1378</v>
      </c>
    </row>
    <row r="48" spans="2:19" s="13" customFormat="1">
      <c r="B48" s="48">
        <v>45297</v>
      </c>
      <c r="C48" s="49" t="s">
        <v>1396</v>
      </c>
      <c r="D48" s="50">
        <v>1500</v>
      </c>
      <c r="E48" s="50"/>
      <c r="F48" s="51">
        <f t="shared" ref="F48:F59" si="11">F47+E48-D48</f>
        <v>5500</v>
      </c>
      <c r="H48" s="41"/>
      <c r="P48" s="35" t="s">
        <v>1377</v>
      </c>
    </row>
    <row r="49" spans="2:17" s="13" customFormat="1">
      <c r="B49" s="48">
        <v>45302</v>
      </c>
      <c r="C49" s="49" t="s">
        <v>1397</v>
      </c>
      <c r="D49" s="50">
        <v>500</v>
      </c>
      <c r="E49" s="50"/>
      <c r="F49" s="51">
        <f t="shared" si="11"/>
        <v>5000</v>
      </c>
      <c r="H49" s="41"/>
      <c r="P49" s="35"/>
    </row>
    <row r="50" spans="2:17">
      <c r="B50" s="48">
        <v>45313</v>
      </c>
      <c r="C50" s="49" t="s">
        <v>1398</v>
      </c>
      <c r="D50" s="50"/>
      <c r="E50" s="50">
        <v>3000</v>
      </c>
      <c r="F50" s="51">
        <f t="shared" si="11"/>
        <v>8000</v>
      </c>
      <c r="H50" s="41"/>
      <c r="N50" s="13" t="s">
        <v>1379</v>
      </c>
      <c r="O50" s="13"/>
      <c r="P50" s="36"/>
    </row>
    <row r="51" spans="2:17">
      <c r="B51" s="48">
        <v>45320</v>
      </c>
      <c r="C51" s="49" t="s">
        <v>1406</v>
      </c>
      <c r="D51" s="50">
        <v>50</v>
      </c>
      <c r="E51" s="50"/>
      <c r="F51" s="57">
        <f>F50+E51-D51</f>
        <v>7950</v>
      </c>
      <c r="N51" s="13" t="s">
        <v>1380</v>
      </c>
      <c r="O51" s="13"/>
      <c r="P51" s="36">
        <f>P31</f>
        <v>0</v>
      </c>
    </row>
    <row r="52" spans="2:17" s="13" customFormat="1">
      <c r="B52" s="48">
        <v>45323</v>
      </c>
      <c r="C52" s="49" t="s">
        <v>1399</v>
      </c>
      <c r="D52" s="66">
        <f>E10</f>
        <v>2500</v>
      </c>
      <c r="E52" s="66"/>
      <c r="F52" s="51">
        <f>F51+E52-D52</f>
        <v>5450</v>
      </c>
      <c r="N52" s="13" t="s">
        <v>1381</v>
      </c>
      <c r="Q52" s="36">
        <v>-1099056.75</v>
      </c>
    </row>
    <row r="53" spans="2:17">
      <c r="B53" s="48">
        <v>45328</v>
      </c>
      <c r="C53" s="49" t="s">
        <v>1395</v>
      </c>
      <c r="D53" s="50"/>
      <c r="E53" s="50">
        <v>1500</v>
      </c>
      <c r="F53" s="51">
        <f>F52+E53-D53</f>
        <v>6950</v>
      </c>
      <c r="N53" s="13" t="s">
        <v>1382</v>
      </c>
      <c r="O53" s="13"/>
      <c r="Q53" s="36">
        <v>470000</v>
      </c>
    </row>
    <row r="54" spans="2:17" ht="15" thickBot="1">
      <c r="B54" s="48">
        <v>45334</v>
      </c>
      <c r="C54" s="49" t="s">
        <v>1396</v>
      </c>
      <c r="D54" s="50">
        <v>2000</v>
      </c>
      <c r="E54" s="50"/>
      <c r="F54" s="51">
        <f>F53+E54-D54</f>
        <v>4950</v>
      </c>
      <c r="N54" s="13" t="s">
        <v>1383</v>
      </c>
      <c r="O54" s="13"/>
      <c r="Q54" s="37">
        <f>SUM(P51:P53)</f>
        <v>0</v>
      </c>
    </row>
    <row r="55" spans="2:17" ht="15" thickTop="1">
      <c r="B55" s="48">
        <v>45338</v>
      </c>
      <c r="C55" s="49" t="s">
        <v>1400</v>
      </c>
      <c r="D55" s="50"/>
      <c r="E55" s="50">
        <v>5000</v>
      </c>
      <c r="F55" s="51">
        <f t="shared" si="11"/>
        <v>9950</v>
      </c>
      <c r="N55" s="13" t="s">
        <v>1384</v>
      </c>
      <c r="O55" s="13"/>
      <c r="Q55" s="36">
        <v>4974630.25</v>
      </c>
    </row>
    <row r="56" spans="2:17">
      <c r="B56" s="48">
        <v>45349</v>
      </c>
      <c r="C56" s="49" t="s">
        <v>1406</v>
      </c>
      <c r="D56" s="50">
        <v>100</v>
      </c>
      <c r="E56" s="49"/>
      <c r="F56" s="57">
        <f t="shared" si="11"/>
        <v>9850</v>
      </c>
      <c r="N56" s="13" t="s">
        <v>1385</v>
      </c>
      <c r="O56" s="13"/>
      <c r="Q56" s="36"/>
    </row>
    <row r="57" spans="2:17" s="13" customFormat="1">
      <c r="B57" s="48">
        <v>45353</v>
      </c>
      <c r="C57" s="49" t="s">
        <v>1401</v>
      </c>
      <c r="D57" s="66">
        <f>E15</f>
        <v>500</v>
      </c>
      <c r="E57" s="49"/>
      <c r="F57" s="51">
        <f t="shared" si="11"/>
        <v>9350</v>
      </c>
      <c r="N57" s="13" t="s">
        <v>1386</v>
      </c>
      <c r="Q57" s="36"/>
    </row>
    <row r="58" spans="2:17">
      <c r="B58" s="48">
        <v>45357</v>
      </c>
      <c r="C58" s="49" t="s">
        <v>1395</v>
      </c>
      <c r="D58" s="49"/>
      <c r="E58" s="49">
        <v>3000</v>
      </c>
      <c r="F58" s="51">
        <f t="shared" si="11"/>
        <v>12350</v>
      </c>
      <c r="N58" s="13" t="s">
        <v>1387</v>
      </c>
      <c r="O58" s="13"/>
      <c r="Q58" s="36">
        <f>-Q30</f>
        <v>-5000</v>
      </c>
    </row>
    <row r="59" spans="2:17">
      <c r="B59" s="48">
        <v>45362</v>
      </c>
      <c r="C59" s="49" t="s">
        <v>1396</v>
      </c>
      <c r="D59" s="50">
        <v>4500</v>
      </c>
      <c r="E59" s="49"/>
      <c r="F59" s="51">
        <f t="shared" si="11"/>
        <v>7850</v>
      </c>
      <c r="N59" s="13"/>
      <c r="O59" s="13"/>
      <c r="Q59" s="36"/>
    </row>
    <row r="60" spans="2:17">
      <c r="B60" s="48">
        <v>45367</v>
      </c>
      <c r="C60" s="49" t="s">
        <v>1402</v>
      </c>
      <c r="D60" s="50">
        <v>2000</v>
      </c>
      <c r="E60" s="49"/>
      <c r="F60" s="51">
        <f t="shared" ref="F60:F63" si="12">F59+E60-D60</f>
        <v>5850</v>
      </c>
      <c r="N60" s="13" t="s">
        <v>1389</v>
      </c>
      <c r="O60" s="13"/>
      <c r="Q60" s="36">
        <v>0</v>
      </c>
    </row>
    <row r="61" spans="2:17" s="13" customFormat="1" ht="15" thickBot="1">
      <c r="B61" s="48">
        <v>45377</v>
      </c>
      <c r="C61" s="49" t="s">
        <v>1407</v>
      </c>
      <c r="D61" s="50"/>
      <c r="E61" s="49">
        <v>1000</v>
      </c>
      <c r="F61" s="51">
        <f t="shared" si="12"/>
        <v>6850</v>
      </c>
      <c r="N61" s="13" t="s">
        <v>1390</v>
      </c>
      <c r="Q61" s="37">
        <f>SUM(Q55:Q60)</f>
        <v>4969630.25</v>
      </c>
    </row>
    <row r="62" spans="2:17" s="13" customFormat="1" ht="15" thickTop="1">
      <c r="B62" s="48">
        <v>45382</v>
      </c>
      <c r="C62" s="49" t="s">
        <v>1406</v>
      </c>
      <c r="D62" s="50">
        <v>50</v>
      </c>
      <c r="E62" s="49"/>
      <c r="F62" s="51">
        <f t="shared" si="12"/>
        <v>6800</v>
      </c>
      <c r="Q62" s="36"/>
    </row>
    <row r="63" spans="2:17">
      <c r="B63" s="48">
        <v>45382</v>
      </c>
      <c r="C63" s="49" t="s">
        <v>1431</v>
      </c>
      <c r="D63" s="50"/>
      <c r="E63" s="49">
        <v>1200</v>
      </c>
      <c r="F63" s="57">
        <f t="shared" si="12"/>
        <v>8000</v>
      </c>
    </row>
    <row r="64" spans="2:17" ht="15" thickBot="1">
      <c r="B64" s="56"/>
      <c r="C64" s="54"/>
      <c r="D64" s="54"/>
      <c r="E64" s="54"/>
      <c r="F64" s="55"/>
    </row>
    <row r="68" spans="2:5">
      <c r="B68" s="13" t="s">
        <v>1379</v>
      </c>
      <c r="C68" s="13"/>
      <c r="D68" s="36">
        <f>L5</f>
        <v>5000</v>
      </c>
      <c r="E68" s="36"/>
    </row>
    <row r="69" spans="2:5">
      <c r="B69" s="13" t="s">
        <v>1469</v>
      </c>
      <c r="C69" s="13"/>
      <c r="D69" s="36">
        <f>SUM(J5:J11)</f>
        <v>5000</v>
      </c>
    </row>
    <row r="70" spans="2:5">
      <c r="B70" s="13" t="s">
        <v>1470</v>
      </c>
      <c r="C70" s="13"/>
      <c r="D70" s="36">
        <f>-SUM(K5:K11)</f>
        <v>-4550</v>
      </c>
      <c r="E70" s="36"/>
    </row>
    <row r="71" spans="2:5">
      <c r="B71" s="13" t="s">
        <v>1382</v>
      </c>
      <c r="C71" s="13"/>
      <c r="D71" s="36">
        <f>SUM(D68:D70)-D72</f>
        <v>0</v>
      </c>
      <c r="E71" s="36"/>
    </row>
    <row r="72" spans="2:5" ht="15" thickBot="1">
      <c r="B72" s="13" t="s">
        <v>1383</v>
      </c>
      <c r="C72" s="13"/>
      <c r="D72" s="37">
        <f>L11</f>
        <v>5450</v>
      </c>
      <c r="E72" s="36"/>
    </row>
    <row r="73" spans="2:5" ht="15" thickTop="1">
      <c r="B73" s="13"/>
      <c r="C73" s="13"/>
      <c r="D73" s="49"/>
      <c r="E73" s="36"/>
    </row>
    <row r="74" spans="2:5">
      <c r="B74" s="13" t="s">
        <v>1384</v>
      </c>
      <c r="C74" s="13"/>
      <c r="D74" s="36">
        <f>F51</f>
        <v>7950</v>
      </c>
      <c r="E74" s="13"/>
    </row>
    <row r="75" spans="2:5">
      <c r="B75" s="13" t="s">
        <v>1385</v>
      </c>
      <c r="C75" s="13"/>
      <c r="D75" s="36">
        <f>Q35</f>
        <v>0</v>
      </c>
      <c r="E75" s="13"/>
    </row>
    <row r="76" spans="2:5">
      <c r="B76" s="13" t="s">
        <v>1471</v>
      </c>
      <c r="C76" s="13"/>
      <c r="D76" s="36">
        <f>Q34</f>
        <v>-2500</v>
      </c>
      <c r="E76" s="13"/>
    </row>
    <row r="77" spans="2:5">
      <c r="B77" s="13" t="s">
        <v>1472</v>
      </c>
      <c r="C77" s="13"/>
      <c r="D77" s="36">
        <f>D79-SUM(D74:D76)</f>
        <v>0</v>
      </c>
      <c r="E77" s="13"/>
    </row>
    <row r="78" spans="2:5">
      <c r="B78" s="13" t="s">
        <v>1389</v>
      </c>
      <c r="C78" s="13"/>
      <c r="D78" s="36">
        <f>D79-SUM(D74:D77)</f>
        <v>0</v>
      </c>
      <c r="E78" s="13"/>
    </row>
    <row r="79" spans="2:5" ht="15" thickBot="1">
      <c r="B79" s="13" t="s">
        <v>1383</v>
      </c>
      <c r="C79" s="13"/>
      <c r="D79" s="37">
        <f>D72</f>
        <v>5450</v>
      </c>
      <c r="E79" s="13"/>
    </row>
    <row r="80" spans="2:5" ht="15" thickTop="1">
      <c r="B80" s="13"/>
      <c r="C80" s="13"/>
      <c r="D80" s="13"/>
      <c r="E80" s="13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1"/>
  <sheetViews>
    <sheetView zoomScale="70" zoomScaleNormal="70" workbookViewId="0">
      <selection activeCell="C3" sqref="C3:H20"/>
    </sheetView>
  </sheetViews>
  <sheetFormatPr defaultRowHeight="14.5"/>
  <cols>
    <col min="2" max="2" width="6.90625" bestFit="1" customWidth="1"/>
    <col min="3" max="3" width="14.26953125" style="13" customWidth="1"/>
    <col min="4" max="4" width="18.26953125" bestFit="1" customWidth="1"/>
    <col min="5" max="5" width="18.26953125" style="13" customWidth="1"/>
    <col min="6" max="6" width="7.36328125" bestFit="1" customWidth="1"/>
    <col min="7" max="7" width="8.81640625" bestFit="1" customWidth="1"/>
    <col min="8" max="8" width="8.81640625" style="13" bestFit="1" customWidth="1"/>
  </cols>
  <sheetData>
    <row r="3" spans="2:9">
      <c r="C3" s="13" t="s">
        <v>1188</v>
      </c>
      <c r="D3" t="s">
        <v>52</v>
      </c>
      <c r="E3" s="13" t="s">
        <v>93</v>
      </c>
      <c r="F3" t="s">
        <v>1467</v>
      </c>
      <c r="G3" t="s">
        <v>1468</v>
      </c>
      <c r="H3" s="13" t="s">
        <v>94</v>
      </c>
      <c r="I3" t="s">
        <v>94</v>
      </c>
    </row>
    <row r="4" spans="2:9">
      <c r="B4" s="48">
        <v>45292</v>
      </c>
      <c r="C4" s="68" t="s">
        <v>1435</v>
      </c>
      <c r="D4" s="49" t="s">
        <v>1394</v>
      </c>
      <c r="E4" s="69" t="s">
        <v>1450</v>
      </c>
      <c r="F4" s="70"/>
      <c r="G4" s="70"/>
      <c r="H4" s="70">
        <f>I4</f>
        <v>5000</v>
      </c>
      <c r="I4" s="51">
        <v>5000</v>
      </c>
    </row>
    <row r="5" spans="2:9">
      <c r="B5" s="48">
        <v>45294</v>
      </c>
      <c r="C5" s="68" t="s">
        <v>1436</v>
      </c>
      <c r="D5" s="49" t="s">
        <v>1395</v>
      </c>
      <c r="E5" s="69" t="s">
        <v>1452</v>
      </c>
      <c r="F5" s="70">
        <v>2000</v>
      </c>
      <c r="G5" s="70"/>
      <c r="H5" s="70">
        <f>F5-G5</f>
        <v>2000</v>
      </c>
      <c r="I5" s="51">
        <f>I4+F5-G5</f>
        <v>7000</v>
      </c>
    </row>
    <row r="6" spans="2:9">
      <c r="B6" s="48">
        <v>45296</v>
      </c>
      <c r="C6" s="68" t="s">
        <v>1437</v>
      </c>
      <c r="D6" s="49" t="s">
        <v>1396</v>
      </c>
      <c r="E6" s="69" t="s">
        <v>1453</v>
      </c>
      <c r="F6" s="70"/>
      <c r="G6" s="70">
        <v>1500</v>
      </c>
      <c r="H6" s="70">
        <f t="shared" ref="H6:H21" si="0">F6-G6</f>
        <v>-1500</v>
      </c>
      <c r="I6" s="51">
        <f t="shared" ref="I6:I21" si="1">I5+F6-G6</f>
        <v>5500</v>
      </c>
    </row>
    <row r="7" spans="2:9">
      <c r="B7" s="48">
        <v>45301</v>
      </c>
      <c r="C7" s="68" t="s">
        <v>1438</v>
      </c>
      <c r="D7" s="49" t="s">
        <v>1397</v>
      </c>
      <c r="E7" s="69" t="s">
        <v>1454</v>
      </c>
      <c r="F7" s="70"/>
      <c r="G7" s="70">
        <v>500</v>
      </c>
      <c r="H7" s="70">
        <f t="shared" si="0"/>
        <v>-500</v>
      </c>
      <c r="I7" s="51">
        <f t="shared" si="1"/>
        <v>5000</v>
      </c>
    </row>
    <row r="8" spans="2:9">
      <c r="B8" s="48">
        <v>45311</v>
      </c>
      <c r="C8" s="68" t="s">
        <v>1439</v>
      </c>
      <c r="D8" s="49" t="s">
        <v>1398</v>
      </c>
      <c r="E8" s="69" t="s">
        <v>1451</v>
      </c>
      <c r="F8" s="70">
        <v>3000</v>
      </c>
      <c r="G8" s="70"/>
      <c r="H8" s="70">
        <f t="shared" si="0"/>
        <v>3000</v>
      </c>
      <c r="I8" s="51">
        <f t="shared" si="1"/>
        <v>8000</v>
      </c>
    </row>
    <row r="9" spans="2:9">
      <c r="B9" s="48">
        <v>45321</v>
      </c>
      <c r="C9" s="68" t="s">
        <v>1440</v>
      </c>
      <c r="D9" s="49" t="s">
        <v>1399</v>
      </c>
      <c r="E9" s="69" t="s">
        <v>1455</v>
      </c>
      <c r="F9" s="70"/>
      <c r="G9" s="70">
        <v>2500</v>
      </c>
      <c r="H9" s="70">
        <f t="shared" si="0"/>
        <v>-2500</v>
      </c>
      <c r="I9" s="51">
        <f t="shared" si="1"/>
        <v>5500</v>
      </c>
    </row>
    <row r="10" spans="2:9">
      <c r="B10" s="48">
        <v>45321</v>
      </c>
      <c r="C10" s="68" t="s">
        <v>1440</v>
      </c>
      <c r="D10" s="59" t="s">
        <v>1415</v>
      </c>
      <c r="E10" s="69" t="s">
        <v>1456</v>
      </c>
      <c r="F10" s="70"/>
      <c r="G10" s="70">
        <v>50</v>
      </c>
      <c r="H10" s="70">
        <f t="shared" si="0"/>
        <v>-50</v>
      </c>
      <c r="I10" s="57">
        <f t="shared" si="1"/>
        <v>5450</v>
      </c>
    </row>
    <row r="11" spans="2:9">
      <c r="B11" s="48">
        <v>45327</v>
      </c>
      <c r="C11" s="68" t="s">
        <v>1441</v>
      </c>
      <c r="D11" s="49" t="s">
        <v>1395</v>
      </c>
      <c r="E11" s="69" t="s">
        <v>1457</v>
      </c>
      <c r="F11" s="70">
        <v>1500</v>
      </c>
      <c r="G11" s="70"/>
      <c r="H11" s="70">
        <f t="shared" si="0"/>
        <v>1500</v>
      </c>
      <c r="I11" s="51">
        <f t="shared" si="1"/>
        <v>6950</v>
      </c>
    </row>
    <row r="12" spans="2:9">
      <c r="B12" s="48">
        <v>45332</v>
      </c>
      <c r="C12" s="68" t="s">
        <v>1442</v>
      </c>
      <c r="D12" s="49" t="s">
        <v>1396</v>
      </c>
      <c r="E12" s="69" t="s">
        <v>1458</v>
      </c>
      <c r="F12" s="70"/>
      <c r="G12" s="70">
        <v>2000</v>
      </c>
      <c r="H12" s="70">
        <f t="shared" si="0"/>
        <v>-2000</v>
      </c>
      <c r="I12" s="51">
        <f t="shared" si="1"/>
        <v>4950</v>
      </c>
    </row>
    <row r="13" spans="2:9">
      <c r="B13" s="48">
        <v>45337</v>
      </c>
      <c r="C13" s="68" t="s">
        <v>1443</v>
      </c>
      <c r="D13" s="49" t="s">
        <v>1400</v>
      </c>
      <c r="E13" s="69" t="s">
        <v>1459</v>
      </c>
      <c r="F13" s="70">
        <v>5000</v>
      </c>
      <c r="G13" s="70"/>
      <c r="H13" s="70">
        <f t="shared" si="0"/>
        <v>5000</v>
      </c>
      <c r="I13" s="51">
        <f t="shared" si="1"/>
        <v>9950</v>
      </c>
    </row>
    <row r="14" spans="2:9">
      <c r="B14" s="48">
        <v>45350</v>
      </c>
      <c r="C14" s="68" t="s">
        <v>1444</v>
      </c>
      <c r="D14" s="49" t="s">
        <v>1401</v>
      </c>
      <c r="E14" s="69" t="s">
        <v>1460</v>
      </c>
      <c r="F14" s="70"/>
      <c r="G14" s="70">
        <v>500</v>
      </c>
      <c r="H14" s="70">
        <f t="shared" si="0"/>
        <v>-500</v>
      </c>
      <c r="I14" s="51">
        <f t="shared" si="1"/>
        <v>9450</v>
      </c>
    </row>
    <row r="15" spans="2:9">
      <c r="B15" s="48">
        <v>45350</v>
      </c>
      <c r="C15" s="68" t="s">
        <v>1444</v>
      </c>
      <c r="D15" s="59" t="s">
        <v>1415</v>
      </c>
      <c r="E15" s="69" t="s">
        <v>1461</v>
      </c>
      <c r="F15" s="70"/>
      <c r="G15" s="71">
        <v>100</v>
      </c>
      <c r="H15" s="70">
        <f t="shared" si="0"/>
        <v>-100</v>
      </c>
      <c r="I15" s="57">
        <f t="shared" si="1"/>
        <v>9350</v>
      </c>
    </row>
    <row r="16" spans="2:9">
      <c r="B16" s="48">
        <v>45356</v>
      </c>
      <c r="C16" s="68" t="s">
        <v>1445</v>
      </c>
      <c r="D16" s="49" t="s">
        <v>1395</v>
      </c>
      <c r="E16" s="69" t="s">
        <v>1462</v>
      </c>
      <c r="F16" s="70">
        <v>3000</v>
      </c>
      <c r="G16" s="70"/>
      <c r="H16" s="70">
        <f t="shared" si="0"/>
        <v>3000</v>
      </c>
      <c r="I16" s="51">
        <f t="shared" si="1"/>
        <v>12350</v>
      </c>
    </row>
    <row r="17" spans="2:9">
      <c r="B17" s="48">
        <v>45361</v>
      </c>
      <c r="C17" s="68" t="s">
        <v>1446</v>
      </c>
      <c r="D17" s="49" t="s">
        <v>1396</v>
      </c>
      <c r="E17" s="69" t="s">
        <v>1463</v>
      </c>
      <c r="F17" s="70"/>
      <c r="G17" s="70">
        <v>4500</v>
      </c>
      <c r="H17" s="70">
        <f t="shared" si="0"/>
        <v>-4500</v>
      </c>
      <c r="I17" s="51">
        <f t="shared" si="1"/>
        <v>7850</v>
      </c>
    </row>
    <row r="18" spans="2:9">
      <c r="B18" s="48">
        <v>45366</v>
      </c>
      <c r="C18" s="68" t="s">
        <v>1447</v>
      </c>
      <c r="D18" s="49" t="s">
        <v>1402</v>
      </c>
      <c r="E18" s="69" t="s">
        <v>1464</v>
      </c>
      <c r="F18" s="70"/>
      <c r="G18" s="70">
        <v>2000</v>
      </c>
      <c r="H18" s="70">
        <f t="shared" si="0"/>
        <v>-2000</v>
      </c>
      <c r="I18" s="51">
        <f t="shared" si="1"/>
        <v>5850</v>
      </c>
    </row>
    <row r="19" spans="2:9">
      <c r="B19" s="48">
        <v>45376</v>
      </c>
      <c r="C19" s="68" t="s">
        <v>1448</v>
      </c>
      <c r="D19" s="49" t="s">
        <v>1403</v>
      </c>
      <c r="E19" s="69" t="s">
        <v>1465</v>
      </c>
      <c r="F19" s="70">
        <v>1000</v>
      </c>
      <c r="G19" s="70"/>
      <c r="H19" s="70">
        <f t="shared" si="0"/>
        <v>1000</v>
      </c>
      <c r="I19" s="51">
        <f t="shared" si="1"/>
        <v>6850</v>
      </c>
    </row>
    <row r="20" spans="2:9">
      <c r="B20" s="48">
        <v>45381</v>
      </c>
      <c r="C20" s="68" t="s">
        <v>1449</v>
      </c>
      <c r="D20" s="49" t="s">
        <v>1404</v>
      </c>
      <c r="E20" s="69" t="s">
        <v>1466</v>
      </c>
      <c r="F20" s="70"/>
      <c r="G20" s="70">
        <v>700</v>
      </c>
      <c r="H20" s="70">
        <f t="shared" si="0"/>
        <v>-700</v>
      </c>
      <c r="I20" s="51">
        <f t="shared" si="1"/>
        <v>6150</v>
      </c>
    </row>
    <row r="21" spans="2:9">
      <c r="B21" s="48"/>
      <c r="C21" s="68"/>
      <c r="D21" s="49"/>
      <c r="E21" s="69"/>
      <c r="F21" s="70"/>
      <c r="G21" s="71">
        <v>50</v>
      </c>
      <c r="H21" s="70">
        <f t="shared" si="0"/>
        <v>-50</v>
      </c>
      <c r="I21" s="57">
        <f t="shared" si="1"/>
        <v>6100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70" zoomScaleNormal="70" workbookViewId="0">
      <selection activeCell="D26" sqref="D26"/>
    </sheetView>
  </sheetViews>
  <sheetFormatPr defaultRowHeight="14.5"/>
  <cols>
    <col min="1" max="1" width="5.36328125" customWidth="1"/>
    <col min="2" max="2" width="24.453125" bestFit="1" customWidth="1"/>
    <col min="3" max="3" width="11.6328125" bestFit="1" customWidth="1"/>
    <col min="4" max="4" width="39.36328125" customWidth="1"/>
    <col min="5" max="5" width="15.90625" bestFit="1" customWidth="1"/>
    <col min="6" max="6" width="30.6328125" customWidth="1"/>
    <col min="7" max="7" width="23.81640625" customWidth="1"/>
    <col min="8" max="8" width="15.36328125" bestFit="1" customWidth="1"/>
    <col min="9" max="9" width="11.08984375" customWidth="1"/>
    <col min="10" max="10" width="10.90625" customWidth="1"/>
  </cols>
  <sheetData>
    <row r="1" spans="1:10">
      <c r="A1" t="s">
        <v>0</v>
      </c>
      <c r="B1" t="s">
        <v>60</v>
      </c>
      <c r="C1" t="s">
        <v>51</v>
      </c>
      <c r="D1" t="s">
        <v>52</v>
      </c>
      <c r="E1" s="1" t="s">
        <v>225</v>
      </c>
      <c r="F1" s="1" t="s">
        <v>222</v>
      </c>
      <c r="G1" s="1" t="s">
        <v>228</v>
      </c>
      <c r="H1" t="s">
        <v>224</v>
      </c>
      <c r="I1" s="1" t="s">
        <v>1142</v>
      </c>
      <c r="J1" s="1" t="s">
        <v>1143</v>
      </c>
    </row>
    <row r="2" spans="1:10">
      <c r="A2">
        <v>1</v>
      </c>
      <c r="B2" t="s">
        <v>195</v>
      </c>
      <c r="C2">
        <v>111000</v>
      </c>
      <c r="D2" t="s">
        <v>223</v>
      </c>
      <c r="E2">
        <v>111</v>
      </c>
      <c r="F2" t="s">
        <v>41</v>
      </c>
      <c r="G2" t="s">
        <v>11</v>
      </c>
      <c r="H2">
        <v>0</v>
      </c>
      <c r="I2" t="s">
        <v>1144</v>
      </c>
      <c r="J2" s="13" t="s">
        <v>1144</v>
      </c>
    </row>
    <row r="3" spans="1:10">
      <c r="A3" s="13">
        <v>2</v>
      </c>
      <c r="B3" t="s">
        <v>196</v>
      </c>
      <c r="C3">
        <v>112000</v>
      </c>
      <c r="D3" t="s">
        <v>62</v>
      </c>
      <c r="E3" s="13">
        <v>111</v>
      </c>
      <c r="F3" t="s">
        <v>41</v>
      </c>
      <c r="G3" t="s">
        <v>11</v>
      </c>
      <c r="H3">
        <v>0</v>
      </c>
      <c r="I3" s="13" t="s">
        <v>1144</v>
      </c>
      <c r="J3" s="13" t="s">
        <v>1144</v>
      </c>
    </row>
    <row r="4" spans="1:10">
      <c r="A4" s="13">
        <v>3</v>
      </c>
      <c r="B4" t="s">
        <v>63</v>
      </c>
      <c r="C4">
        <v>113000</v>
      </c>
      <c r="D4" t="s">
        <v>64</v>
      </c>
      <c r="E4" s="13">
        <v>111</v>
      </c>
      <c r="F4" t="s">
        <v>41</v>
      </c>
      <c r="G4" t="s">
        <v>11</v>
      </c>
      <c r="H4">
        <v>0</v>
      </c>
      <c r="I4" s="13" t="s">
        <v>1144</v>
      </c>
      <c r="J4" s="13" t="s">
        <v>1144</v>
      </c>
    </row>
    <row r="5" spans="1:10">
      <c r="A5" s="13">
        <v>4</v>
      </c>
      <c r="B5" t="s">
        <v>1147</v>
      </c>
      <c r="C5">
        <v>121000</v>
      </c>
      <c r="D5" t="s">
        <v>1148</v>
      </c>
      <c r="E5">
        <v>131</v>
      </c>
      <c r="F5" t="s">
        <v>36</v>
      </c>
      <c r="G5" t="s">
        <v>8</v>
      </c>
      <c r="H5">
        <v>1</v>
      </c>
      <c r="I5" s="13" t="s">
        <v>1144</v>
      </c>
      <c r="J5" s="13" t="s">
        <v>1144</v>
      </c>
    </row>
    <row r="6" spans="1:10">
      <c r="A6" s="13">
        <v>5</v>
      </c>
      <c r="B6" t="s">
        <v>197</v>
      </c>
      <c r="C6">
        <v>131000</v>
      </c>
      <c r="D6" t="s">
        <v>198</v>
      </c>
      <c r="E6">
        <v>132</v>
      </c>
      <c r="F6" t="s">
        <v>37</v>
      </c>
      <c r="G6" t="s">
        <v>9</v>
      </c>
      <c r="H6">
        <v>1</v>
      </c>
      <c r="I6" s="13" t="s">
        <v>1144</v>
      </c>
      <c r="J6" s="13" t="s">
        <v>1144</v>
      </c>
    </row>
    <row r="7" spans="1:10">
      <c r="A7" s="13">
        <v>6</v>
      </c>
      <c r="B7" t="s">
        <v>226</v>
      </c>
      <c r="C7">
        <v>122100</v>
      </c>
      <c r="D7" t="s">
        <v>1149</v>
      </c>
      <c r="E7">
        <v>133</v>
      </c>
      <c r="F7" t="s">
        <v>42</v>
      </c>
      <c r="G7" t="s">
        <v>13</v>
      </c>
      <c r="H7">
        <v>1</v>
      </c>
      <c r="I7" s="13" t="s">
        <v>1144</v>
      </c>
      <c r="J7" s="13" t="s">
        <v>1144</v>
      </c>
    </row>
    <row r="8" spans="1:10">
      <c r="A8" s="13">
        <v>7</v>
      </c>
      <c r="B8" t="s">
        <v>227</v>
      </c>
      <c r="C8">
        <v>122200</v>
      </c>
      <c r="D8" t="s">
        <v>1150</v>
      </c>
      <c r="E8">
        <v>133</v>
      </c>
      <c r="F8" t="s">
        <v>42</v>
      </c>
      <c r="G8" t="s">
        <v>13</v>
      </c>
      <c r="H8">
        <v>1</v>
      </c>
      <c r="I8" s="13" t="s">
        <v>1144</v>
      </c>
      <c r="J8" s="13" t="s">
        <v>1144</v>
      </c>
    </row>
    <row r="9" spans="1:10">
      <c r="A9" s="13">
        <v>8</v>
      </c>
      <c r="B9" t="s">
        <v>1101</v>
      </c>
      <c r="C9">
        <v>151000</v>
      </c>
      <c r="D9" t="s">
        <v>1101</v>
      </c>
      <c r="E9">
        <v>141</v>
      </c>
      <c r="F9" s="13" t="s">
        <v>1101</v>
      </c>
      <c r="G9" t="s">
        <v>1102</v>
      </c>
      <c r="H9">
        <v>1</v>
      </c>
      <c r="I9" s="13" t="s">
        <v>1144</v>
      </c>
      <c r="J9" s="13" t="s">
        <v>1144</v>
      </c>
    </row>
    <row r="10" spans="1:10" s="13" customFormat="1">
      <c r="A10" s="13">
        <v>9</v>
      </c>
      <c r="B10" s="13" t="s">
        <v>1100</v>
      </c>
      <c r="C10" s="13">
        <v>152000</v>
      </c>
      <c r="D10" s="13" t="s">
        <v>1153</v>
      </c>
      <c r="E10" s="13">
        <v>142</v>
      </c>
      <c r="F10" s="13" t="s">
        <v>1098</v>
      </c>
      <c r="G10" s="13" t="s">
        <v>1099</v>
      </c>
      <c r="H10" s="13">
        <v>1</v>
      </c>
      <c r="I10" s="13" t="s">
        <v>1144</v>
      </c>
      <c r="J10" s="13" t="s">
        <v>1144</v>
      </c>
    </row>
    <row r="11" spans="1:10">
      <c r="A11" s="13">
        <v>10</v>
      </c>
      <c r="B11" t="s">
        <v>1151</v>
      </c>
      <c r="C11">
        <v>171000</v>
      </c>
      <c r="D11" t="s">
        <v>199</v>
      </c>
      <c r="E11">
        <v>143</v>
      </c>
      <c r="F11" t="s">
        <v>40</v>
      </c>
      <c r="G11" t="s">
        <v>10</v>
      </c>
      <c r="H11">
        <v>0</v>
      </c>
      <c r="I11" s="13" t="s">
        <v>1144</v>
      </c>
      <c r="J11" s="13" t="s">
        <v>1144</v>
      </c>
    </row>
    <row r="12" spans="1:10">
      <c r="A12" s="13">
        <v>11</v>
      </c>
      <c r="B12" t="s">
        <v>38</v>
      </c>
      <c r="C12">
        <v>161000</v>
      </c>
      <c r="D12" t="s">
        <v>140</v>
      </c>
      <c r="E12">
        <v>151</v>
      </c>
      <c r="F12" t="s">
        <v>38</v>
      </c>
      <c r="G12" t="s">
        <v>12</v>
      </c>
      <c r="H12">
        <v>0</v>
      </c>
      <c r="I12" s="13" t="s">
        <v>1144</v>
      </c>
      <c r="J12" s="13" t="s">
        <v>1144</v>
      </c>
    </row>
    <row r="13" spans="1:10" s="13" customFormat="1">
      <c r="A13" s="13">
        <v>12</v>
      </c>
      <c r="B13" s="13" t="s">
        <v>174</v>
      </c>
      <c r="C13" s="13">
        <v>162000</v>
      </c>
      <c r="D13" s="13" t="s">
        <v>1152</v>
      </c>
      <c r="E13" s="13">
        <v>152</v>
      </c>
      <c r="F13" s="13" t="s">
        <v>174</v>
      </c>
      <c r="G13" s="13" t="s">
        <v>1103</v>
      </c>
      <c r="H13" s="13">
        <v>0</v>
      </c>
      <c r="I13" s="13" t="s">
        <v>1144</v>
      </c>
      <c r="J13" s="13" t="s">
        <v>1144</v>
      </c>
    </row>
    <row r="14" spans="1:10">
      <c r="A14" s="13">
        <v>13</v>
      </c>
      <c r="B14" t="s">
        <v>1104</v>
      </c>
      <c r="C14">
        <v>221000</v>
      </c>
      <c r="D14" s="13" t="s">
        <v>1104</v>
      </c>
      <c r="E14">
        <v>231</v>
      </c>
      <c r="F14" s="13" t="s">
        <v>1104</v>
      </c>
      <c r="G14" t="s">
        <v>15</v>
      </c>
      <c r="H14">
        <v>1</v>
      </c>
      <c r="I14" s="13" t="s">
        <v>1144</v>
      </c>
      <c r="J14" s="13" t="s">
        <v>1144</v>
      </c>
    </row>
    <row r="15" spans="1:10" s="13" customFormat="1">
      <c r="A15" s="13">
        <v>14</v>
      </c>
      <c r="B15" s="13" t="s">
        <v>1105</v>
      </c>
      <c r="C15" s="13">
        <v>222000</v>
      </c>
      <c r="D15" s="13" t="s">
        <v>1154</v>
      </c>
      <c r="E15" s="13">
        <v>232</v>
      </c>
      <c r="F15" s="13" t="s">
        <v>1105</v>
      </c>
      <c r="G15" s="13" t="s">
        <v>1106</v>
      </c>
      <c r="H15" s="13">
        <v>1</v>
      </c>
      <c r="I15" s="13" t="s">
        <v>1144</v>
      </c>
      <c r="J15" s="13" t="s">
        <v>1144</v>
      </c>
    </row>
    <row r="16" spans="1:10">
      <c r="A16" s="13">
        <v>15</v>
      </c>
      <c r="B16" t="s">
        <v>176</v>
      </c>
      <c r="C16">
        <v>231000</v>
      </c>
      <c r="D16" t="s">
        <v>201</v>
      </c>
      <c r="E16">
        <v>241</v>
      </c>
      <c r="F16" t="s">
        <v>39</v>
      </c>
      <c r="G16" t="s">
        <v>16</v>
      </c>
      <c r="H16">
        <v>0</v>
      </c>
      <c r="I16" s="13" t="s">
        <v>1144</v>
      </c>
      <c r="J16" s="13" t="s">
        <v>1144</v>
      </c>
    </row>
    <row r="17" spans="1:10">
      <c r="A17" s="13">
        <v>16</v>
      </c>
      <c r="B17" t="s">
        <v>175</v>
      </c>
      <c r="C17">
        <v>311000</v>
      </c>
      <c r="D17" t="s">
        <v>200</v>
      </c>
      <c r="E17">
        <v>311</v>
      </c>
      <c r="F17" t="s">
        <v>33</v>
      </c>
      <c r="G17" t="s">
        <v>19</v>
      </c>
      <c r="H17">
        <v>0</v>
      </c>
      <c r="I17" s="13" t="s">
        <v>1144</v>
      </c>
      <c r="J17" s="13" t="s">
        <v>1144</v>
      </c>
    </row>
    <row r="18" spans="1:10">
      <c r="A18" s="13">
        <v>17</v>
      </c>
      <c r="B18" t="s">
        <v>177</v>
      </c>
      <c r="C18">
        <v>312000</v>
      </c>
      <c r="D18" t="s">
        <v>202</v>
      </c>
      <c r="E18">
        <v>311</v>
      </c>
      <c r="F18" t="s">
        <v>33</v>
      </c>
      <c r="G18" t="s">
        <v>19</v>
      </c>
      <c r="H18">
        <v>0</v>
      </c>
      <c r="I18" s="13" t="s">
        <v>1144</v>
      </c>
      <c r="J18" s="13" t="s">
        <v>1144</v>
      </c>
    </row>
    <row r="19" spans="1:10">
      <c r="A19" s="13">
        <v>18</v>
      </c>
      <c r="B19" t="s">
        <v>178</v>
      </c>
      <c r="C19">
        <v>313000</v>
      </c>
      <c r="D19" t="s">
        <v>1155</v>
      </c>
      <c r="E19" s="11">
        <v>321</v>
      </c>
      <c r="F19" t="s">
        <v>1107</v>
      </c>
      <c r="G19" t="s">
        <v>1108</v>
      </c>
      <c r="H19">
        <v>0</v>
      </c>
      <c r="I19" s="13" t="s">
        <v>1144</v>
      </c>
      <c r="J19" s="13" t="s">
        <v>1144</v>
      </c>
    </row>
    <row r="20" spans="1:10">
      <c r="A20" s="13">
        <v>19</v>
      </c>
      <c r="B20" t="s">
        <v>34</v>
      </c>
      <c r="C20">
        <v>411000</v>
      </c>
      <c r="D20" t="s">
        <v>203</v>
      </c>
      <c r="E20">
        <v>411</v>
      </c>
      <c r="F20" t="s">
        <v>34</v>
      </c>
      <c r="G20" t="s">
        <v>21</v>
      </c>
      <c r="H20">
        <v>1</v>
      </c>
      <c r="I20" s="13" t="s">
        <v>1144</v>
      </c>
      <c r="J20" s="13" t="s">
        <v>1144</v>
      </c>
    </row>
    <row r="21" spans="1:10">
      <c r="A21" s="13">
        <v>20</v>
      </c>
      <c r="B21" t="s">
        <v>45</v>
      </c>
      <c r="C21">
        <v>412000</v>
      </c>
      <c r="D21" t="s">
        <v>204</v>
      </c>
      <c r="E21">
        <v>421</v>
      </c>
      <c r="F21" t="s">
        <v>45</v>
      </c>
      <c r="G21" t="s">
        <v>22</v>
      </c>
      <c r="H21">
        <v>0</v>
      </c>
      <c r="I21" s="13" t="s">
        <v>1144</v>
      </c>
      <c r="J21" s="13" t="s">
        <v>1144</v>
      </c>
    </row>
    <row r="22" spans="1:10">
      <c r="A22" s="13">
        <v>21</v>
      </c>
      <c r="B22" t="s">
        <v>179</v>
      </c>
      <c r="C22">
        <v>511000</v>
      </c>
      <c r="D22" t="s">
        <v>205</v>
      </c>
      <c r="E22">
        <v>511</v>
      </c>
      <c r="F22" t="s">
        <v>46</v>
      </c>
      <c r="G22" t="s">
        <v>24</v>
      </c>
      <c r="H22">
        <v>0</v>
      </c>
      <c r="I22" s="13" t="s">
        <v>1144</v>
      </c>
      <c r="J22" s="13" t="s">
        <v>1144</v>
      </c>
    </row>
    <row r="23" spans="1:10">
      <c r="A23" s="13">
        <v>22</v>
      </c>
      <c r="B23" t="s">
        <v>181</v>
      </c>
      <c r="C23">
        <v>521000</v>
      </c>
      <c r="D23" t="s">
        <v>206</v>
      </c>
      <c r="E23">
        <v>521</v>
      </c>
      <c r="F23" t="s">
        <v>221</v>
      </c>
      <c r="G23" t="s">
        <v>229</v>
      </c>
      <c r="H23">
        <v>1</v>
      </c>
      <c r="I23" s="13" t="s">
        <v>1144</v>
      </c>
      <c r="J23" s="13" t="s">
        <v>1144</v>
      </c>
    </row>
    <row r="24" spans="1:10">
      <c r="A24" s="13">
        <v>23</v>
      </c>
      <c r="B24" t="s">
        <v>180</v>
      </c>
      <c r="C24">
        <v>531001</v>
      </c>
      <c r="D24" t="s">
        <v>207</v>
      </c>
      <c r="E24" s="13">
        <v>521</v>
      </c>
      <c r="F24" t="s">
        <v>221</v>
      </c>
      <c r="G24" t="s">
        <v>229</v>
      </c>
      <c r="H24">
        <v>0</v>
      </c>
      <c r="I24" s="13" t="s">
        <v>1144</v>
      </c>
      <c r="J24" s="13" t="s">
        <v>1144</v>
      </c>
    </row>
    <row r="25" spans="1:10">
      <c r="A25" s="13">
        <v>24</v>
      </c>
      <c r="B25" t="s">
        <v>182</v>
      </c>
      <c r="C25">
        <v>531002</v>
      </c>
      <c r="D25" t="s">
        <v>208</v>
      </c>
      <c r="E25" s="13">
        <v>521</v>
      </c>
      <c r="F25" t="s">
        <v>221</v>
      </c>
      <c r="G25" t="s">
        <v>229</v>
      </c>
      <c r="H25">
        <v>0</v>
      </c>
      <c r="I25" s="13" t="s">
        <v>1144</v>
      </c>
      <c r="J25" s="13" t="s">
        <v>1144</v>
      </c>
    </row>
    <row r="26" spans="1:10">
      <c r="A26" s="13">
        <v>25</v>
      </c>
      <c r="B26" t="s">
        <v>183</v>
      </c>
      <c r="C26">
        <v>531003</v>
      </c>
      <c r="D26" t="s">
        <v>209</v>
      </c>
      <c r="E26" s="13">
        <v>521</v>
      </c>
      <c r="F26" t="s">
        <v>221</v>
      </c>
      <c r="G26" t="s">
        <v>229</v>
      </c>
      <c r="H26">
        <v>0</v>
      </c>
      <c r="I26" s="13" t="s">
        <v>1144</v>
      </c>
      <c r="J26" s="13" t="s">
        <v>1144</v>
      </c>
    </row>
    <row r="27" spans="1:10">
      <c r="A27" s="13">
        <v>26</v>
      </c>
      <c r="B27" t="s">
        <v>184</v>
      </c>
      <c r="C27">
        <v>531004</v>
      </c>
      <c r="D27" t="s">
        <v>210</v>
      </c>
      <c r="E27" s="13">
        <v>521</v>
      </c>
      <c r="F27" t="s">
        <v>221</v>
      </c>
      <c r="G27" t="s">
        <v>229</v>
      </c>
      <c r="H27">
        <v>0</v>
      </c>
      <c r="I27" s="13" t="s">
        <v>1144</v>
      </c>
      <c r="J27" s="13" t="s">
        <v>1144</v>
      </c>
    </row>
    <row r="28" spans="1:10">
      <c r="A28" s="13">
        <v>27</v>
      </c>
      <c r="B28" t="s">
        <v>185</v>
      </c>
      <c r="C28">
        <v>531005</v>
      </c>
      <c r="D28" t="s">
        <v>211</v>
      </c>
      <c r="E28" s="13">
        <v>521</v>
      </c>
      <c r="F28" t="s">
        <v>221</v>
      </c>
      <c r="G28" t="s">
        <v>229</v>
      </c>
      <c r="H28">
        <v>0</v>
      </c>
      <c r="I28" s="13" t="s">
        <v>1144</v>
      </c>
      <c r="J28" s="13" t="s">
        <v>1144</v>
      </c>
    </row>
    <row r="29" spans="1:10">
      <c r="A29" s="13">
        <v>28</v>
      </c>
      <c r="B29" t="s">
        <v>186</v>
      </c>
      <c r="C29">
        <v>531006</v>
      </c>
      <c r="D29" t="s">
        <v>212</v>
      </c>
      <c r="E29" s="13">
        <v>521</v>
      </c>
      <c r="F29" t="s">
        <v>221</v>
      </c>
      <c r="G29" t="s">
        <v>229</v>
      </c>
      <c r="H29">
        <v>0</v>
      </c>
      <c r="I29" s="13" t="s">
        <v>1144</v>
      </c>
      <c r="J29" s="13" t="s">
        <v>1144</v>
      </c>
    </row>
    <row r="30" spans="1:10">
      <c r="A30" s="13">
        <v>29</v>
      </c>
      <c r="B30" t="s">
        <v>187</v>
      </c>
      <c r="C30">
        <v>531007</v>
      </c>
      <c r="D30" t="s">
        <v>213</v>
      </c>
      <c r="E30" s="13">
        <v>521</v>
      </c>
      <c r="F30" t="s">
        <v>221</v>
      </c>
      <c r="G30" t="s">
        <v>229</v>
      </c>
      <c r="H30">
        <v>0</v>
      </c>
      <c r="I30" s="13" t="s">
        <v>1144</v>
      </c>
      <c r="J30" s="13" t="s">
        <v>1144</v>
      </c>
    </row>
    <row r="31" spans="1:10">
      <c r="A31" s="13">
        <v>30</v>
      </c>
      <c r="B31" t="s">
        <v>188</v>
      </c>
      <c r="C31">
        <v>531008</v>
      </c>
      <c r="D31" t="s">
        <v>214</v>
      </c>
      <c r="E31" s="13">
        <v>521</v>
      </c>
      <c r="F31" t="s">
        <v>221</v>
      </c>
      <c r="G31" t="s">
        <v>229</v>
      </c>
      <c r="H31">
        <v>0</v>
      </c>
      <c r="I31" s="13" t="s">
        <v>1144</v>
      </c>
      <c r="J31" s="13" t="s">
        <v>1144</v>
      </c>
    </row>
    <row r="32" spans="1:10">
      <c r="A32" s="13">
        <v>31</v>
      </c>
      <c r="B32" t="s">
        <v>189</v>
      </c>
      <c r="C32">
        <v>531009</v>
      </c>
      <c r="D32" t="s">
        <v>216</v>
      </c>
      <c r="E32" s="13">
        <v>521</v>
      </c>
      <c r="F32" t="s">
        <v>221</v>
      </c>
      <c r="G32" t="s">
        <v>229</v>
      </c>
      <c r="H32">
        <v>0</v>
      </c>
      <c r="I32" s="13" t="s">
        <v>1144</v>
      </c>
      <c r="J32" s="13" t="s">
        <v>1144</v>
      </c>
    </row>
    <row r="33" spans="1:10">
      <c r="A33" s="13">
        <v>32</v>
      </c>
      <c r="B33" t="s">
        <v>190</v>
      </c>
      <c r="C33">
        <v>531010</v>
      </c>
      <c r="D33" t="s">
        <v>215</v>
      </c>
      <c r="E33" s="13">
        <v>521</v>
      </c>
      <c r="F33" t="s">
        <v>221</v>
      </c>
      <c r="G33" t="s">
        <v>229</v>
      </c>
      <c r="H33">
        <v>0</v>
      </c>
      <c r="I33" s="13" t="s">
        <v>1144</v>
      </c>
      <c r="J33" s="13" t="s">
        <v>1144</v>
      </c>
    </row>
    <row r="34" spans="1:10">
      <c r="A34" s="13">
        <v>33</v>
      </c>
      <c r="B34" t="s">
        <v>191</v>
      </c>
      <c r="C34">
        <v>531011</v>
      </c>
      <c r="D34" t="s">
        <v>217</v>
      </c>
      <c r="E34" s="13">
        <v>521</v>
      </c>
      <c r="F34" t="s">
        <v>221</v>
      </c>
      <c r="G34" t="s">
        <v>229</v>
      </c>
      <c r="H34">
        <v>0</v>
      </c>
      <c r="I34" s="13" t="s">
        <v>1144</v>
      </c>
      <c r="J34" s="13" t="s">
        <v>1144</v>
      </c>
    </row>
    <row r="35" spans="1:10">
      <c r="A35" s="13">
        <v>34</v>
      </c>
      <c r="B35" t="s">
        <v>192</v>
      </c>
      <c r="C35">
        <v>531012</v>
      </c>
      <c r="D35" t="s">
        <v>218</v>
      </c>
      <c r="E35" s="13">
        <v>521</v>
      </c>
      <c r="F35" t="s">
        <v>221</v>
      </c>
      <c r="G35" t="s">
        <v>229</v>
      </c>
      <c r="H35">
        <v>0</v>
      </c>
      <c r="I35" s="13" t="s">
        <v>1144</v>
      </c>
      <c r="J35" s="13" t="s">
        <v>1144</v>
      </c>
    </row>
    <row r="36" spans="1:10">
      <c r="A36" s="13">
        <v>35</v>
      </c>
      <c r="B36" t="s">
        <v>193</v>
      </c>
      <c r="C36">
        <v>531013</v>
      </c>
      <c r="D36" t="s">
        <v>219</v>
      </c>
      <c r="E36" s="13">
        <v>521</v>
      </c>
      <c r="F36" t="s">
        <v>221</v>
      </c>
      <c r="G36" t="s">
        <v>229</v>
      </c>
      <c r="H36">
        <v>0</v>
      </c>
      <c r="I36" s="13" t="s">
        <v>1144</v>
      </c>
      <c r="J36" s="13" t="s">
        <v>1144</v>
      </c>
    </row>
    <row r="37" spans="1:10">
      <c r="A37" s="13">
        <v>36</v>
      </c>
      <c r="B37" t="s">
        <v>194</v>
      </c>
      <c r="C37">
        <v>531014</v>
      </c>
      <c r="D37" t="s">
        <v>220</v>
      </c>
      <c r="E37" s="13">
        <v>521</v>
      </c>
      <c r="F37" t="s">
        <v>221</v>
      </c>
      <c r="G37" t="s">
        <v>229</v>
      </c>
      <c r="H37">
        <v>0</v>
      </c>
      <c r="I37" s="13" t="s">
        <v>1144</v>
      </c>
      <c r="J37" s="13" t="s">
        <v>1144</v>
      </c>
    </row>
  </sheetData>
  <sortState ref="A2:F35">
    <sortCondition ref="E2:E35"/>
  </sortState>
  <conditionalFormatting sqref="C1:C104857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80" zoomScaleNormal="80" workbookViewId="0">
      <selection activeCell="D23" sqref="D23"/>
    </sheetView>
  </sheetViews>
  <sheetFormatPr defaultRowHeight="14.5"/>
  <cols>
    <col min="1" max="1" width="5.36328125" customWidth="1"/>
    <col min="2" max="2" width="24.453125" bestFit="1" customWidth="1"/>
    <col min="3" max="3" width="11.6328125" bestFit="1" customWidth="1"/>
    <col min="4" max="4" width="39.36328125" customWidth="1"/>
    <col min="5" max="5" width="15.90625" bestFit="1" customWidth="1"/>
    <col min="6" max="6" width="18.54296875" customWidth="1"/>
  </cols>
  <sheetData>
    <row r="1" spans="1:5">
      <c r="A1" t="s">
        <v>0</v>
      </c>
      <c r="B1" t="s">
        <v>115</v>
      </c>
      <c r="C1" t="s">
        <v>116</v>
      </c>
      <c r="D1" t="s">
        <v>52</v>
      </c>
      <c r="E1" t="s">
        <v>286</v>
      </c>
    </row>
    <row r="2" spans="1:5">
      <c r="A2">
        <v>1</v>
      </c>
      <c r="B2" t="s">
        <v>230</v>
      </c>
      <c r="C2" t="s">
        <v>252</v>
      </c>
      <c r="D2" t="s">
        <v>269</v>
      </c>
      <c r="E2" t="s">
        <v>251</v>
      </c>
    </row>
    <row r="3" spans="1:5">
      <c r="A3">
        <v>2</v>
      </c>
      <c r="B3" t="s">
        <v>231</v>
      </c>
      <c r="C3" t="s">
        <v>253</v>
      </c>
      <c r="D3" t="s">
        <v>270</v>
      </c>
      <c r="E3" t="s">
        <v>251</v>
      </c>
    </row>
    <row r="4" spans="1:5">
      <c r="A4">
        <v>3</v>
      </c>
      <c r="B4" t="s">
        <v>232</v>
      </c>
      <c r="C4" t="s">
        <v>254</v>
      </c>
      <c r="D4" t="s">
        <v>271</v>
      </c>
      <c r="E4" t="s">
        <v>251</v>
      </c>
    </row>
    <row r="5" spans="1:5">
      <c r="A5">
        <v>4</v>
      </c>
      <c r="B5" t="s">
        <v>233</v>
      </c>
      <c r="C5" t="s">
        <v>255</v>
      </c>
      <c r="D5" t="s">
        <v>272</v>
      </c>
      <c r="E5" t="s">
        <v>251</v>
      </c>
    </row>
    <row r="6" spans="1:5">
      <c r="A6">
        <v>5</v>
      </c>
      <c r="B6" t="s">
        <v>234</v>
      </c>
      <c r="C6" t="s">
        <v>256</v>
      </c>
      <c r="D6" t="s">
        <v>273</v>
      </c>
      <c r="E6" t="s">
        <v>251</v>
      </c>
    </row>
    <row r="7" spans="1:5">
      <c r="A7">
        <v>6</v>
      </c>
      <c r="B7" t="s">
        <v>235</v>
      </c>
      <c r="C7" t="s">
        <v>257</v>
      </c>
      <c r="D7" t="s">
        <v>274</v>
      </c>
      <c r="E7" t="s">
        <v>247</v>
      </c>
    </row>
    <row r="8" spans="1:5">
      <c r="A8">
        <v>7</v>
      </c>
      <c r="B8" t="s">
        <v>236</v>
      </c>
      <c r="C8" t="s">
        <v>258</v>
      </c>
      <c r="D8" t="s">
        <v>275</v>
      </c>
      <c r="E8" t="s">
        <v>247</v>
      </c>
    </row>
    <row r="9" spans="1:5">
      <c r="A9">
        <v>8</v>
      </c>
      <c r="B9" t="s">
        <v>237</v>
      </c>
      <c r="C9" t="s">
        <v>259</v>
      </c>
      <c r="D9" t="s">
        <v>276</v>
      </c>
      <c r="E9" t="s">
        <v>247</v>
      </c>
    </row>
    <row r="10" spans="1:5">
      <c r="A10">
        <v>9</v>
      </c>
      <c r="B10" t="s">
        <v>238</v>
      </c>
      <c r="C10" t="s">
        <v>260</v>
      </c>
      <c r="D10" t="s">
        <v>277</v>
      </c>
      <c r="E10" t="s">
        <v>247</v>
      </c>
    </row>
    <row r="11" spans="1:5">
      <c r="A11">
        <v>10</v>
      </c>
      <c r="B11" t="s">
        <v>239</v>
      </c>
      <c r="C11" t="s">
        <v>261</v>
      </c>
      <c r="D11" t="s">
        <v>278</v>
      </c>
      <c r="E11" t="s">
        <v>248</v>
      </c>
    </row>
    <row r="12" spans="1:5">
      <c r="A12">
        <v>11</v>
      </c>
      <c r="B12" t="s">
        <v>240</v>
      </c>
      <c r="C12" t="s">
        <v>262</v>
      </c>
      <c r="D12" t="s">
        <v>279</v>
      </c>
      <c r="E12" t="s">
        <v>248</v>
      </c>
    </row>
    <row r="13" spans="1:5">
      <c r="A13">
        <v>12</v>
      </c>
      <c r="B13" t="s">
        <v>241</v>
      </c>
      <c r="C13" t="s">
        <v>263</v>
      </c>
      <c r="D13" t="s">
        <v>280</v>
      </c>
      <c r="E13" t="s">
        <v>249</v>
      </c>
    </row>
    <row r="14" spans="1:5">
      <c r="A14">
        <v>13</v>
      </c>
      <c r="B14" t="s">
        <v>242</v>
      </c>
      <c r="C14" t="s">
        <v>264</v>
      </c>
      <c r="D14" t="s">
        <v>281</v>
      </c>
      <c r="E14" t="s">
        <v>249</v>
      </c>
    </row>
    <row r="15" spans="1:5">
      <c r="A15">
        <v>14</v>
      </c>
      <c r="B15" t="s">
        <v>243</v>
      </c>
      <c r="C15" t="s">
        <v>265</v>
      </c>
      <c r="D15" t="s">
        <v>282</v>
      </c>
      <c r="E15" t="s">
        <v>243</v>
      </c>
    </row>
    <row r="16" spans="1:5">
      <c r="A16">
        <v>15</v>
      </c>
      <c r="B16" t="s">
        <v>244</v>
      </c>
      <c r="C16" t="s">
        <v>266</v>
      </c>
      <c r="D16" t="s">
        <v>283</v>
      </c>
      <c r="E16" t="s">
        <v>250</v>
      </c>
    </row>
    <row r="17" spans="1:7">
      <c r="A17">
        <v>16</v>
      </c>
      <c r="B17" t="s">
        <v>245</v>
      </c>
      <c r="C17" t="s">
        <v>267</v>
      </c>
      <c r="D17" t="s">
        <v>284</v>
      </c>
      <c r="E17" t="s">
        <v>250</v>
      </c>
    </row>
    <row r="18" spans="1:7">
      <c r="A18">
        <v>17</v>
      </c>
      <c r="B18" t="s">
        <v>246</v>
      </c>
      <c r="C18" t="s">
        <v>268</v>
      </c>
      <c r="D18" t="s">
        <v>285</v>
      </c>
      <c r="E18" t="s">
        <v>250</v>
      </c>
    </row>
    <row r="22" spans="1:7">
      <c r="A22" s="13" t="s">
        <v>0</v>
      </c>
      <c r="B22" s="13" t="s">
        <v>115</v>
      </c>
      <c r="C22" s="13" t="s">
        <v>116</v>
      </c>
      <c r="D22" s="13" t="s">
        <v>52</v>
      </c>
      <c r="E22" s="13" t="s">
        <v>286</v>
      </c>
      <c r="F22" t="s">
        <v>1142</v>
      </c>
      <c r="G22" t="s">
        <v>1143</v>
      </c>
    </row>
    <row r="23" spans="1:7">
      <c r="A23" s="13">
        <v>1</v>
      </c>
      <c r="B23" s="13" t="s">
        <v>1163</v>
      </c>
      <c r="C23" s="13" t="s">
        <v>1178</v>
      </c>
      <c r="D23" s="13" t="s">
        <v>1160</v>
      </c>
      <c r="E23" s="13" t="s">
        <v>1156</v>
      </c>
      <c r="F23" t="s">
        <v>1144</v>
      </c>
      <c r="G23" s="13" t="s">
        <v>1144</v>
      </c>
    </row>
    <row r="24" spans="1:7">
      <c r="A24" s="13">
        <v>2</v>
      </c>
      <c r="B24" s="13" t="s">
        <v>1161</v>
      </c>
      <c r="C24" s="13" t="s">
        <v>1179</v>
      </c>
      <c r="D24" s="13" t="s">
        <v>1162</v>
      </c>
      <c r="E24" s="13" t="s">
        <v>1156</v>
      </c>
      <c r="F24" s="13" t="s">
        <v>1144</v>
      </c>
      <c r="G24" s="13" t="s">
        <v>1144</v>
      </c>
    </row>
    <row r="25" spans="1:7">
      <c r="A25" s="13">
        <v>3</v>
      </c>
      <c r="B25" s="13" t="s">
        <v>1164</v>
      </c>
      <c r="C25" s="13" t="s">
        <v>1180</v>
      </c>
      <c r="D25" s="13" t="s">
        <v>1165</v>
      </c>
      <c r="E25" s="13" t="s">
        <v>1156</v>
      </c>
      <c r="F25" s="13" t="s">
        <v>1144</v>
      </c>
      <c r="G25" s="13" t="s">
        <v>1144</v>
      </c>
    </row>
    <row r="26" spans="1:7">
      <c r="A26" s="13">
        <v>4</v>
      </c>
      <c r="B26" s="13" t="s">
        <v>1166</v>
      </c>
      <c r="C26" s="13" t="s">
        <v>1182</v>
      </c>
      <c r="D26" s="13" t="s">
        <v>1167</v>
      </c>
      <c r="E26" s="13" t="s">
        <v>1157</v>
      </c>
      <c r="F26" s="13" t="s">
        <v>1144</v>
      </c>
      <c r="G26" s="13" t="s">
        <v>1144</v>
      </c>
    </row>
    <row r="27" spans="1:7">
      <c r="A27" s="13">
        <v>5</v>
      </c>
      <c r="B27" s="13" t="s">
        <v>1168</v>
      </c>
      <c r="C27" s="13" t="s">
        <v>1181</v>
      </c>
      <c r="D27" s="13" t="s">
        <v>1169</v>
      </c>
      <c r="E27" s="13" t="s">
        <v>1157</v>
      </c>
      <c r="F27" s="13" t="s">
        <v>1144</v>
      </c>
      <c r="G27" s="13" t="s">
        <v>1144</v>
      </c>
    </row>
    <row r="28" spans="1:7">
      <c r="A28" s="13">
        <v>6</v>
      </c>
      <c r="B28" s="13" t="s">
        <v>1171</v>
      </c>
      <c r="C28" s="13" t="s">
        <v>1183</v>
      </c>
      <c r="D28" s="13" t="s">
        <v>1170</v>
      </c>
      <c r="E28" s="13" t="s">
        <v>1157</v>
      </c>
      <c r="F28" s="13" t="s">
        <v>1144</v>
      </c>
      <c r="G28" s="13" t="s">
        <v>1144</v>
      </c>
    </row>
    <row r="29" spans="1:7">
      <c r="A29" s="13">
        <v>7</v>
      </c>
      <c r="B29" s="13" t="s">
        <v>1173</v>
      </c>
      <c r="C29" s="13" t="s">
        <v>1184</v>
      </c>
      <c r="D29" s="13" t="s">
        <v>1172</v>
      </c>
      <c r="E29" s="13" t="s">
        <v>1158</v>
      </c>
      <c r="F29" s="13" t="s">
        <v>1144</v>
      </c>
      <c r="G29" s="13" t="s">
        <v>1144</v>
      </c>
    </row>
    <row r="30" spans="1:7">
      <c r="A30" s="13">
        <v>8</v>
      </c>
      <c r="B30" s="13" t="s">
        <v>1174</v>
      </c>
      <c r="C30" s="13" t="s">
        <v>1185</v>
      </c>
      <c r="D30" s="13" t="s">
        <v>276</v>
      </c>
      <c r="E30" s="13" t="s">
        <v>1159</v>
      </c>
      <c r="F30" s="13" t="s">
        <v>1144</v>
      </c>
      <c r="G30" s="13" t="s">
        <v>1144</v>
      </c>
    </row>
    <row r="31" spans="1:7">
      <c r="A31" s="13">
        <v>9</v>
      </c>
      <c r="B31" s="13" t="s">
        <v>1177</v>
      </c>
      <c r="C31" s="13" t="s">
        <v>1186</v>
      </c>
      <c r="D31" s="13" t="s">
        <v>1175</v>
      </c>
      <c r="E31" s="13" t="s">
        <v>1159</v>
      </c>
      <c r="F31" s="13" t="s">
        <v>1144</v>
      </c>
      <c r="G31" s="13" t="s">
        <v>1144</v>
      </c>
    </row>
    <row r="32" spans="1:7">
      <c r="A32" s="13">
        <v>10</v>
      </c>
      <c r="B32" s="13" t="s">
        <v>1176</v>
      </c>
      <c r="C32" s="13" t="s">
        <v>1187</v>
      </c>
      <c r="D32" s="13" t="s">
        <v>1176</v>
      </c>
      <c r="E32" s="13" t="s">
        <v>1159</v>
      </c>
      <c r="F32" s="13" t="s">
        <v>1144</v>
      </c>
      <c r="G32" s="13" t="s">
        <v>1144</v>
      </c>
    </row>
    <row r="33" spans="1:5">
      <c r="A33" s="13"/>
      <c r="B33" s="13"/>
      <c r="C33" s="13"/>
      <c r="D33" s="13"/>
      <c r="E33" s="13"/>
    </row>
    <row r="34" spans="1:5">
      <c r="A34" s="13"/>
      <c r="B34" s="13"/>
      <c r="C34" s="13"/>
      <c r="D34" s="13"/>
      <c r="E34" s="13"/>
    </row>
    <row r="35" spans="1:5">
      <c r="A35" s="13"/>
      <c r="B35" s="13"/>
      <c r="C35" s="13"/>
      <c r="D35" s="13"/>
      <c r="E35" s="13"/>
    </row>
    <row r="36" spans="1:5">
      <c r="A36" s="13"/>
      <c r="B36" s="13"/>
      <c r="C36" s="13"/>
      <c r="D36" s="13"/>
      <c r="E36" s="13"/>
    </row>
    <row r="37" spans="1:5">
      <c r="A37" s="13"/>
      <c r="B37" s="13"/>
      <c r="C37" s="13"/>
      <c r="D37" s="13"/>
      <c r="E37" s="13"/>
    </row>
    <row r="38" spans="1:5">
      <c r="A38" s="13"/>
      <c r="B38" s="13"/>
      <c r="C38" s="13"/>
      <c r="D38" s="13"/>
      <c r="E38" s="13"/>
    </row>
    <row r="39" spans="1:5">
      <c r="A39" s="13"/>
      <c r="B39" s="13"/>
      <c r="C39" s="13"/>
      <c r="D39" s="13"/>
      <c r="E39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zoomScale="80" zoomScaleNormal="80" workbookViewId="0">
      <selection activeCell="A13" sqref="A13"/>
    </sheetView>
  </sheetViews>
  <sheetFormatPr defaultRowHeight="14.5"/>
  <cols>
    <col min="1" max="1" width="19.36328125" customWidth="1"/>
    <col min="2" max="2" width="10.54296875" bestFit="1" customWidth="1"/>
  </cols>
  <sheetData>
    <row r="2" spans="1:2">
      <c r="A2" t="s">
        <v>54</v>
      </c>
      <c r="B2" t="s">
        <v>55</v>
      </c>
    </row>
    <row r="5" spans="1:2">
      <c r="A5" s="2" t="s">
        <v>56</v>
      </c>
    </row>
    <row r="6" spans="1:2">
      <c r="A6" t="s">
        <v>0</v>
      </c>
      <c r="B6" t="s">
        <v>53</v>
      </c>
    </row>
    <row r="7" spans="1:2">
      <c r="A7" s="1" t="s">
        <v>57</v>
      </c>
      <c r="B7" t="s">
        <v>58</v>
      </c>
    </row>
    <row r="8" spans="1:2">
      <c r="A8" s="3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4" zoomScale="80" zoomScaleNormal="80" workbookViewId="0">
      <selection activeCell="B5" sqref="B5"/>
    </sheetView>
  </sheetViews>
  <sheetFormatPr defaultRowHeight="14.5"/>
  <cols>
    <col min="1" max="1" width="3.7265625" customWidth="1"/>
    <col min="2" max="2" width="9.08984375" customWidth="1"/>
    <col min="3" max="3" width="23.81640625" bestFit="1" customWidth="1"/>
    <col min="4" max="4" width="9.26953125" bestFit="1" customWidth="1"/>
    <col min="5" max="5" width="8.1796875" bestFit="1" customWidth="1"/>
    <col min="7" max="7" width="23.54296875" bestFit="1" customWidth="1"/>
    <col min="8" max="8" width="10.36328125" customWidth="1"/>
    <col min="9" max="9" width="21.36328125" customWidth="1"/>
    <col min="10" max="10" width="10.90625" customWidth="1"/>
    <col min="11" max="11" width="19.54296875" customWidth="1"/>
    <col min="12" max="12" width="4.6328125" style="13" customWidth="1"/>
    <col min="13" max="13" width="4.54296875" style="13" customWidth="1"/>
    <col min="14" max="14" width="5.81640625" style="13" customWidth="1"/>
    <col min="15" max="15" width="14" customWidth="1"/>
    <col min="16" max="16" width="4.54296875" customWidth="1"/>
  </cols>
  <sheetData>
    <row r="1" spans="1:17">
      <c r="A1" t="s">
        <v>0</v>
      </c>
      <c r="B1" t="s">
        <v>20</v>
      </c>
      <c r="C1" t="s">
        <v>1</v>
      </c>
      <c r="D1" t="s">
        <v>4</v>
      </c>
      <c r="E1" t="s">
        <v>5</v>
      </c>
      <c r="F1" s="3" t="s">
        <v>2</v>
      </c>
      <c r="G1" t="s">
        <v>3</v>
      </c>
      <c r="H1" t="s">
        <v>6</v>
      </c>
      <c r="J1" s="12" t="s">
        <v>1110</v>
      </c>
      <c r="L1" s="12"/>
      <c r="M1" s="12"/>
      <c r="N1" s="12"/>
    </row>
    <row r="2" spans="1:17">
      <c r="A2">
        <v>1</v>
      </c>
      <c r="B2" t="s">
        <v>7</v>
      </c>
      <c r="C2" t="s">
        <v>26</v>
      </c>
      <c r="D2">
        <v>1</v>
      </c>
      <c r="E2">
        <v>0</v>
      </c>
      <c r="F2">
        <v>100</v>
      </c>
      <c r="G2" t="s">
        <v>31</v>
      </c>
      <c r="H2">
        <v>0</v>
      </c>
      <c r="J2" t="str">
        <f>CONCATENATE("'",B2,"',")</f>
        <v>'asset',</v>
      </c>
      <c r="K2" s="13" t="str">
        <f>CONCATENATE("'",C2,"',")</f>
        <v>'assetClass',</v>
      </c>
      <c r="L2" s="13" t="str">
        <f t="shared" ref="L2:L27" si="0">CONCATENATE(D2,",")</f>
        <v>1,</v>
      </c>
      <c r="M2" s="13" t="str">
        <f t="shared" ref="M2:M27" si="1">CONCATENATE(E2,",")</f>
        <v>0,</v>
      </c>
      <c r="N2" s="13" t="str">
        <f t="shared" ref="N2:N27" si="2">CONCATENATE(F2,",")</f>
        <v>100,</v>
      </c>
      <c r="O2" s="13" t="str">
        <f t="shared" ref="O2:O27" si="3">CONCATENATE("'",G2,"',")</f>
        <v>'Asset',</v>
      </c>
      <c r="P2" s="13" t="str">
        <f t="shared" ref="P2:P27" si="4">CONCATENATE(H2,",")</f>
        <v>0,</v>
      </c>
      <c r="Q2" t="str">
        <f>CONCATENATE("(",J2,K2,L2,M2,N2,O2,P2,")")</f>
        <v>('asset','assetClass',1,0,100,'Asset',0,)</v>
      </c>
    </row>
    <row r="3" spans="1:17">
      <c r="A3" s="13">
        <v>2</v>
      </c>
      <c r="B3" t="s">
        <v>7</v>
      </c>
      <c r="C3" t="s">
        <v>11</v>
      </c>
      <c r="D3">
        <v>1</v>
      </c>
      <c r="E3">
        <v>1</v>
      </c>
      <c r="F3">
        <v>111</v>
      </c>
      <c r="G3" t="s">
        <v>41</v>
      </c>
      <c r="H3">
        <v>1</v>
      </c>
      <c r="J3" s="13" t="str">
        <f t="shared" ref="J3:J27" si="5">CONCATENATE("'",B3,"',")</f>
        <v>'asset',</v>
      </c>
      <c r="K3" s="13" t="str">
        <f t="shared" ref="K3:K27" si="6">CONCATENATE("'",C3,"',")</f>
        <v>'nonCurrentAsset',</v>
      </c>
      <c r="L3" s="13" t="str">
        <f t="shared" si="0"/>
        <v>1,</v>
      </c>
      <c r="M3" s="13" t="str">
        <f t="shared" si="1"/>
        <v>1,</v>
      </c>
      <c r="N3" s="13" t="str">
        <f t="shared" si="2"/>
        <v>111,</v>
      </c>
      <c r="O3" s="13" t="str">
        <f t="shared" si="3"/>
        <v>'Non-current Asset',</v>
      </c>
      <c r="P3" s="13" t="str">
        <f t="shared" si="4"/>
        <v>1,</v>
      </c>
      <c r="Q3" s="13" t="str">
        <f t="shared" ref="Q3:Q27" si="7">CONCATENATE("(",J3,K3,L3,M3,N3,O3,P3,")")</f>
        <v>('asset','nonCurrentAsset',1,1,111,'Non-current Asset',1,)</v>
      </c>
    </row>
    <row r="4" spans="1:17">
      <c r="A4" s="13">
        <v>3</v>
      </c>
      <c r="B4" t="s">
        <v>7</v>
      </c>
      <c r="C4" t="s">
        <v>8</v>
      </c>
      <c r="D4">
        <v>1</v>
      </c>
      <c r="E4">
        <v>3</v>
      </c>
      <c r="F4">
        <v>131</v>
      </c>
      <c r="G4" t="s">
        <v>36</v>
      </c>
      <c r="H4">
        <v>1</v>
      </c>
      <c r="J4" s="13" t="str">
        <f t="shared" si="5"/>
        <v>'asset',</v>
      </c>
      <c r="K4" s="13" t="str">
        <f t="shared" si="6"/>
        <v>'bank',</v>
      </c>
      <c r="L4" s="13" t="str">
        <f t="shared" si="0"/>
        <v>1,</v>
      </c>
      <c r="M4" s="13" t="str">
        <f t="shared" si="1"/>
        <v>3,</v>
      </c>
      <c r="N4" s="13" t="str">
        <f t="shared" si="2"/>
        <v>131,</v>
      </c>
      <c r="O4" s="13" t="str">
        <f t="shared" si="3"/>
        <v>'Bank',</v>
      </c>
      <c r="P4" s="13" t="str">
        <f t="shared" si="4"/>
        <v>1,</v>
      </c>
      <c r="Q4" s="13" t="str">
        <f t="shared" si="7"/>
        <v>('asset','bank',1,3,131,'Bank',1,)</v>
      </c>
    </row>
    <row r="5" spans="1:17">
      <c r="A5" s="13">
        <v>4</v>
      </c>
      <c r="B5" t="s">
        <v>7</v>
      </c>
      <c r="C5" t="s">
        <v>9</v>
      </c>
      <c r="D5">
        <v>1</v>
      </c>
      <c r="E5">
        <v>3</v>
      </c>
      <c r="F5">
        <v>132</v>
      </c>
      <c r="G5" t="s">
        <v>37</v>
      </c>
      <c r="H5">
        <v>1</v>
      </c>
      <c r="J5" s="13" t="str">
        <f t="shared" si="5"/>
        <v>'asset',</v>
      </c>
      <c r="K5" s="13" t="str">
        <f t="shared" si="6"/>
        <v>'cash',</v>
      </c>
      <c r="L5" s="13" t="str">
        <f t="shared" si="0"/>
        <v>1,</v>
      </c>
      <c r="M5" s="13" t="str">
        <f t="shared" si="1"/>
        <v>3,</v>
      </c>
      <c r="N5" s="13" t="str">
        <f t="shared" si="2"/>
        <v>132,</v>
      </c>
      <c r="O5" s="13" t="str">
        <f t="shared" si="3"/>
        <v>'Cash',</v>
      </c>
      <c r="P5" s="13" t="str">
        <f t="shared" si="4"/>
        <v>1,</v>
      </c>
      <c r="Q5" s="13" t="str">
        <f t="shared" si="7"/>
        <v>('asset','cash',1,3,132,'Cash',1,)</v>
      </c>
    </row>
    <row r="6" spans="1:17">
      <c r="A6" s="13">
        <v>5</v>
      </c>
      <c r="B6" t="s">
        <v>7</v>
      </c>
      <c r="C6" t="s">
        <v>13</v>
      </c>
      <c r="D6">
        <v>1</v>
      </c>
      <c r="E6">
        <v>3</v>
      </c>
      <c r="F6">
        <v>133</v>
      </c>
      <c r="G6" t="s">
        <v>42</v>
      </c>
      <c r="H6">
        <v>1</v>
      </c>
      <c r="J6" s="13" t="str">
        <f t="shared" si="5"/>
        <v>'asset',</v>
      </c>
      <c r="K6" s="13" t="str">
        <f t="shared" si="6"/>
        <v>'paymentClearing',</v>
      </c>
      <c r="L6" s="13" t="str">
        <f t="shared" si="0"/>
        <v>1,</v>
      </c>
      <c r="M6" s="13" t="str">
        <f t="shared" si="1"/>
        <v>3,</v>
      </c>
      <c r="N6" s="13" t="str">
        <f t="shared" si="2"/>
        <v>133,</v>
      </c>
      <c r="O6" s="13" t="str">
        <f t="shared" si="3"/>
        <v>'Payment Clearing',</v>
      </c>
      <c r="P6" s="13" t="str">
        <f t="shared" si="4"/>
        <v>1,</v>
      </c>
      <c r="Q6" s="13" t="str">
        <f t="shared" si="7"/>
        <v>('asset','paymentClearing',1,3,133,'Payment Clearing',1,)</v>
      </c>
    </row>
    <row r="7" spans="1:17">
      <c r="A7" s="13">
        <v>6</v>
      </c>
      <c r="B7" t="s">
        <v>7</v>
      </c>
      <c r="C7" t="s">
        <v>48</v>
      </c>
      <c r="D7">
        <v>1</v>
      </c>
      <c r="E7">
        <v>4</v>
      </c>
      <c r="F7">
        <v>141</v>
      </c>
      <c r="G7" t="s">
        <v>49</v>
      </c>
      <c r="H7">
        <v>1</v>
      </c>
      <c r="J7" s="13" t="str">
        <f t="shared" si="5"/>
        <v>'asset',</v>
      </c>
      <c r="K7" s="13" t="str">
        <f t="shared" si="6"/>
        <v>'accountReceivable',</v>
      </c>
      <c r="L7" s="13" t="str">
        <f t="shared" si="0"/>
        <v>1,</v>
      </c>
      <c r="M7" s="13" t="str">
        <f t="shared" si="1"/>
        <v>4,</v>
      </c>
      <c r="N7" s="13" t="str">
        <f t="shared" si="2"/>
        <v>141,</v>
      </c>
      <c r="O7" s="13" t="str">
        <f t="shared" si="3"/>
        <v>'Account Receivable',</v>
      </c>
      <c r="P7" s="13" t="str">
        <f t="shared" si="4"/>
        <v>1,</v>
      </c>
      <c r="Q7" s="13" t="str">
        <f t="shared" si="7"/>
        <v>('asset','accountReceivable',1,4,141,'Account Receivable',1,)</v>
      </c>
    </row>
    <row r="8" spans="1:17" s="13" customFormat="1">
      <c r="A8" s="13">
        <v>7</v>
      </c>
      <c r="B8" s="13" t="s">
        <v>7</v>
      </c>
      <c r="C8" s="13" t="s">
        <v>1099</v>
      </c>
      <c r="D8" s="13">
        <v>1</v>
      </c>
      <c r="E8" s="13">
        <v>4</v>
      </c>
      <c r="F8" s="13">
        <v>142</v>
      </c>
      <c r="G8" s="13" t="s">
        <v>1098</v>
      </c>
      <c r="H8" s="13">
        <v>1</v>
      </c>
      <c r="J8" s="13" t="str">
        <f t="shared" si="5"/>
        <v>'asset',</v>
      </c>
      <c r="K8" s="13" t="str">
        <f t="shared" si="6"/>
        <v>'accountReceivableControl',</v>
      </c>
      <c r="L8" s="13" t="str">
        <f t="shared" si="0"/>
        <v>1,</v>
      </c>
      <c r="M8" s="13" t="str">
        <f t="shared" si="1"/>
        <v>4,</v>
      </c>
      <c r="N8" s="13" t="str">
        <f t="shared" si="2"/>
        <v>142,</v>
      </c>
      <c r="O8" s="13" t="str">
        <f t="shared" si="3"/>
        <v>'Account Receivable Control',</v>
      </c>
      <c r="P8" s="13" t="str">
        <f t="shared" si="4"/>
        <v>1,</v>
      </c>
      <c r="Q8" s="13" t="str">
        <f t="shared" si="7"/>
        <v>('asset','accountReceivableControl',1,4,142,'Account Receivable Control',1,)</v>
      </c>
    </row>
    <row r="9" spans="1:17">
      <c r="A9" s="13">
        <v>8</v>
      </c>
      <c r="B9" t="s">
        <v>7</v>
      </c>
      <c r="C9" t="s">
        <v>10</v>
      </c>
      <c r="D9">
        <v>1</v>
      </c>
      <c r="E9">
        <v>4</v>
      </c>
      <c r="F9">
        <v>143</v>
      </c>
      <c r="G9" t="s">
        <v>40</v>
      </c>
      <c r="H9">
        <v>1</v>
      </c>
      <c r="J9" s="13" t="str">
        <f t="shared" si="5"/>
        <v>'asset',</v>
      </c>
      <c r="K9" s="13" t="str">
        <f t="shared" si="6"/>
        <v>'otherCurrentAsset',</v>
      </c>
      <c r="L9" s="13" t="str">
        <f t="shared" si="0"/>
        <v>1,</v>
      </c>
      <c r="M9" s="13" t="str">
        <f t="shared" si="1"/>
        <v>4,</v>
      </c>
      <c r="N9" s="13" t="str">
        <f t="shared" si="2"/>
        <v>143,</v>
      </c>
      <c r="O9" s="13" t="str">
        <f t="shared" si="3"/>
        <v>'Other Current Asset',</v>
      </c>
      <c r="P9" s="13" t="str">
        <f t="shared" si="4"/>
        <v>1,</v>
      </c>
      <c r="Q9" s="13" t="str">
        <f t="shared" si="7"/>
        <v>('asset','otherCurrentAsset',1,4,143,'Other Current Asset',1,)</v>
      </c>
    </row>
    <row r="10" spans="1:17">
      <c r="A10" s="13">
        <v>9</v>
      </c>
      <c r="B10" t="s">
        <v>7</v>
      </c>
      <c r="C10" t="s">
        <v>12</v>
      </c>
      <c r="D10">
        <v>1</v>
      </c>
      <c r="E10">
        <v>5</v>
      </c>
      <c r="F10">
        <v>151</v>
      </c>
      <c r="G10" t="s">
        <v>38</v>
      </c>
      <c r="H10">
        <v>1</v>
      </c>
      <c r="J10" s="13" t="str">
        <f t="shared" si="5"/>
        <v>'asset',</v>
      </c>
      <c r="K10" s="13" t="str">
        <f t="shared" si="6"/>
        <v>'inventory',</v>
      </c>
      <c r="L10" s="13" t="str">
        <f t="shared" si="0"/>
        <v>1,</v>
      </c>
      <c r="M10" s="13" t="str">
        <f t="shared" si="1"/>
        <v>5,</v>
      </c>
      <c r="N10" s="13" t="str">
        <f t="shared" si="2"/>
        <v>151,</v>
      </c>
      <c r="O10" s="13" t="str">
        <f t="shared" si="3"/>
        <v>'Inventory',</v>
      </c>
      <c r="P10" s="13" t="str">
        <f t="shared" si="4"/>
        <v>1,</v>
      </c>
      <c r="Q10" s="13" t="str">
        <f t="shared" si="7"/>
        <v>('asset','inventory',1,5,151,'Inventory',1,)</v>
      </c>
    </row>
    <row r="11" spans="1:17" s="13" customFormat="1">
      <c r="A11" s="13">
        <v>10</v>
      </c>
      <c r="B11" s="13" t="s">
        <v>7</v>
      </c>
      <c r="C11" s="13" t="s">
        <v>1103</v>
      </c>
      <c r="D11" s="13">
        <v>1</v>
      </c>
      <c r="E11" s="13">
        <v>5</v>
      </c>
      <c r="F11" s="13">
        <v>152</v>
      </c>
      <c r="G11" s="13" t="s">
        <v>174</v>
      </c>
      <c r="H11" s="13">
        <v>1</v>
      </c>
      <c r="J11" s="13" t="str">
        <f t="shared" si="5"/>
        <v>'asset',</v>
      </c>
      <c r="K11" s="13" t="str">
        <f t="shared" si="6"/>
        <v>'inventoryControl',</v>
      </c>
      <c r="L11" s="13" t="str">
        <f t="shared" si="0"/>
        <v>1,</v>
      </c>
      <c r="M11" s="13" t="str">
        <f t="shared" si="1"/>
        <v>5,</v>
      </c>
      <c r="N11" s="13" t="str">
        <f t="shared" si="2"/>
        <v>152,</v>
      </c>
      <c r="O11" s="13" t="str">
        <f t="shared" si="3"/>
        <v>'Inventory Control',</v>
      </c>
      <c r="P11" s="13" t="str">
        <f t="shared" si="4"/>
        <v>1,</v>
      </c>
      <c r="Q11" s="13" t="str">
        <f t="shared" si="7"/>
        <v>('asset','inventoryControl',1,5,152,'Inventory Control',1,)</v>
      </c>
    </row>
    <row r="12" spans="1:17">
      <c r="A12" s="13">
        <v>11</v>
      </c>
      <c r="B12" t="s">
        <v>14</v>
      </c>
      <c r="C12" t="s">
        <v>27</v>
      </c>
      <c r="D12">
        <v>2</v>
      </c>
      <c r="E12">
        <v>0</v>
      </c>
      <c r="F12">
        <v>200</v>
      </c>
      <c r="G12" t="s">
        <v>32</v>
      </c>
      <c r="H12">
        <v>0</v>
      </c>
      <c r="J12" s="13" t="str">
        <f t="shared" si="5"/>
        <v>'liability',</v>
      </c>
      <c r="K12" s="13" t="str">
        <f t="shared" si="6"/>
        <v>'liabilityClass',</v>
      </c>
      <c r="L12" s="13" t="str">
        <f t="shared" si="0"/>
        <v>2,</v>
      </c>
      <c r="M12" s="13" t="str">
        <f t="shared" si="1"/>
        <v>0,</v>
      </c>
      <c r="N12" s="13" t="str">
        <f t="shared" si="2"/>
        <v>200,</v>
      </c>
      <c r="O12" s="13" t="str">
        <f t="shared" si="3"/>
        <v>'Liability',</v>
      </c>
      <c r="P12" s="13" t="str">
        <f t="shared" si="4"/>
        <v>0,</v>
      </c>
      <c r="Q12" s="13" t="str">
        <f t="shared" si="7"/>
        <v>('liability','liabilityClass',2,0,200,'Liability',0,)</v>
      </c>
    </row>
    <row r="13" spans="1:17">
      <c r="A13" s="13">
        <v>12</v>
      </c>
      <c r="B13" t="s">
        <v>14</v>
      </c>
      <c r="C13" t="s">
        <v>18</v>
      </c>
      <c r="D13">
        <v>2</v>
      </c>
      <c r="E13">
        <v>1</v>
      </c>
      <c r="F13">
        <v>211</v>
      </c>
      <c r="G13" t="s">
        <v>44</v>
      </c>
      <c r="H13">
        <v>1</v>
      </c>
      <c r="J13" s="13" t="str">
        <f t="shared" si="5"/>
        <v>'liability',</v>
      </c>
      <c r="K13" s="13" t="str">
        <f t="shared" si="6"/>
        <v>'nonCurrentLiability',</v>
      </c>
      <c r="L13" s="13" t="str">
        <f t="shared" si="0"/>
        <v>2,</v>
      </c>
      <c r="M13" s="13" t="str">
        <f t="shared" si="1"/>
        <v>1,</v>
      </c>
      <c r="N13" s="13" t="str">
        <f t="shared" si="2"/>
        <v>211,</v>
      </c>
      <c r="O13" s="13" t="str">
        <f t="shared" si="3"/>
        <v>'Non-current Liability',</v>
      </c>
      <c r="P13" s="13" t="str">
        <f t="shared" si="4"/>
        <v>1,</v>
      </c>
      <c r="Q13" s="13" t="str">
        <f t="shared" si="7"/>
        <v>('liability','nonCurrentLiability',2,1,211,'Non-current Liability',1,)</v>
      </c>
    </row>
    <row r="14" spans="1:17">
      <c r="A14" s="13">
        <v>13</v>
      </c>
      <c r="B14" t="s">
        <v>14</v>
      </c>
      <c r="C14" t="s">
        <v>15</v>
      </c>
      <c r="D14">
        <v>2</v>
      </c>
      <c r="E14">
        <v>3</v>
      </c>
      <c r="F14">
        <v>231</v>
      </c>
      <c r="G14" t="s">
        <v>50</v>
      </c>
      <c r="H14">
        <v>1</v>
      </c>
      <c r="J14" s="13" t="str">
        <f t="shared" si="5"/>
        <v>'liability',</v>
      </c>
      <c r="K14" s="13" t="str">
        <f t="shared" si="6"/>
        <v>'accountPayable',</v>
      </c>
      <c r="L14" s="13" t="str">
        <f t="shared" si="0"/>
        <v>2,</v>
      </c>
      <c r="M14" s="13" t="str">
        <f t="shared" si="1"/>
        <v>3,</v>
      </c>
      <c r="N14" s="13" t="str">
        <f t="shared" si="2"/>
        <v>231,</v>
      </c>
      <c r="O14" s="13" t="str">
        <f t="shared" si="3"/>
        <v>'Account Payable',</v>
      </c>
      <c r="P14" s="13" t="str">
        <f t="shared" si="4"/>
        <v>1,</v>
      </c>
      <c r="Q14" s="13" t="str">
        <f t="shared" si="7"/>
        <v>('liability','accountPayable',2,3,231,'Account Payable',1,)</v>
      </c>
    </row>
    <row r="15" spans="1:17" s="13" customFormat="1">
      <c r="A15" s="13">
        <v>14</v>
      </c>
      <c r="B15" s="13" t="s">
        <v>14</v>
      </c>
      <c r="C15" s="13" t="s">
        <v>1106</v>
      </c>
      <c r="D15" s="13">
        <v>2</v>
      </c>
      <c r="E15" s="13">
        <v>3</v>
      </c>
      <c r="F15" s="13">
        <v>232</v>
      </c>
      <c r="G15" s="13" t="s">
        <v>1109</v>
      </c>
      <c r="H15" s="13">
        <v>1</v>
      </c>
      <c r="J15" s="13" t="str">
        <f t="shared" si="5"/>
        <v>'liability',</v>
      </c>
      <c r="K15" s="13" t="str">
        <f t="shared" si="6"/>
        <v>'accountPayableControl',</v>
      </c>
      <c r="L15" s="13" t="str">
        <f t="shared" si="0"/>
        <v>2,</v>
      </c>
      <c r="M15" s="13" t="str">
        <f t="shared" si="1"/>
        <v>3,</v>
      </c>
      <c r="N15" s="13" t="str">
        <f t="shared" si="2"/>
        <v>232,</v>
      </c>
      <c r="O15" s="13" t="str">
        <f t="shared" si="3"/>
        <v>'Account Payable Control',</v>
      </c>
      <c r="P15" s="13" t="str">
        <f t="shared" si="4"/>
        <v>1,</v>
      </c>
      <c r="Q15" s="13" t="str">
        <f t="shared" si="7"/>
        <v>('liability','accountPayableControl',2,3,232,'Account Payable Control',1,)</v>
      </c>
    </row>
    <row r="16" spans="1:17">
      <c r="A16" s="13">
        <v>15</v>
      </c>
      <c r="B16" t="s">
        <v>14</v>
      </c>
      <c r="C16" t="s">
        <v>16</v>
      </c>
      <c r="D16">
        <v>2</v>
      </c>
      <c r="E16">
        <v>4</v>
      </c>
      <c r="F16">
        <v>241</v>
      </c>
      <c r="G16" t="s">
        <v>39</v>
      </c>
      <c r="H16">
        <v>1</v>
      </c>
      <c r="J16" s="13" t="str">
        <f t="shared" si="5"/>
        <v>'liability',</v>
      </c>
      <c r="K16" s="13" t="str">
        <f t="shared" si="6"/>
        <v>'accruals',</v>
      </c>
      <c r="L16" s="13" t="str">
        <f t="shared" si="0"/>
        <v>2,</v>
      </c>
      <c r="M16" s="13" t="str">
        <f t="shared" si="1"/>
        <v>4,</v>
      </c>
      <c r="N16" s="13" t="str">
        <f t="shared" si="2"/>
        <v>241,</v>
      </c>
      <c r="O16" s="13" t="str">
        <f t="shared" si="3"/>
        <v>'Accruals',</v>
      </c>
      <c r="P16" s="13" t="str">
        <f t="shared" si="4"/>
        <v>1,</v>
      </c>
      <c r="Q16" s="13" t="str">
        <f t="shared" si="7"/>
        <v>('liability','accruals',2,4,241,'Accruals',1,)</v>
      </c>
    </row>
    <row r="17" spans="1:17">
      <c r="A17" s="13">
        <v>16</v>
      </c>
      <c r="B17" t="s">
        <v>14</v>
      </c>
      <c r="C17" t="s">
        <v>17</v>
      </c>
      <c r="D17">
        <v>2</v>
      </c>
      <c r="E17">
        <v>5</v>
      </c>
      <c r="F17">
        <v>251</v>
      </c>
      <c r="G17" t="s">
        <v>43</v>
      </c>
      <c r="H17">
        <v>1</v>
      </c>
      <c r="J17" s="13" t="str">
        <f t="shared" si="5"/>
        <v>'liability',</v>
      </c>
      <c r="K17" s="13" t="str">
        <f t="shared" si="6"/>
        <v>'otherCurrentLiability',</v>
      </c>
      <c r="L17" s="13" t="str">
        <f t="shared" si="0"/>
        <v>2,</v>
      </c>
      <c r="M17" s="13" t="str">
        <f t="shared" si="1"/>
        <v>5,</v>
      </c>
      <c r="N17" s="13" t="str">
        <f t="shared" si="2"/>
        <v>251,</v>
      </c>
      <c r="O17" s="13" t="str">
        <f t="shared" si="3"/>
        <v>'Other Current Liability',</v>
      </c>
      <c r="P17" s="13" t="str">
        <f t="shared" si="4"/>
        <v>1,</v>
      </c>
      <c r="Q17" s="13" t="str">
        <f t="shared" si="7"/>
        <v>('liability','otherCurrentLiability',2,5,251,'Other Current Liability',1,)</v>
      </c>
    </row>
    <row r="18" spans="1:17">
      <c r="A18" s="13">
        <v>17</v>
      </c>
      <c r="B18" t="s">
        <v>19</v>
      </c>
      <c r="C18" t="s">
        <v>28</v>
      </c>
      <c r="D18">
        <v>3</v>
      </c>
      <c r="E18">
        <v>0</v>
      </c>
      <c r="F18">
        <v>300</v>
      </c>
      <c r="G18" t="s">
        <v>33</v>
      </c>
      <c r="H18">
        <v>0</v>
      </c>
      <c r="J18" s="13" t="str">
        <f t="shared" si="5"/>
        <v>'equity',</v>
      </c>
      <c r="K18" s="13" t="str">
        <f t="shared" si="6"/>
        <v>'equityClass',</v>
      </c>
      <c r="L18" s="13" t="str">
        <f t="shared" si="0"/>
        <v>3,</v>
      </c>
      <c r="M18" s="13" t="str">
        <f t="shared" si="1"/>
        <v>0,</v>
      </c>
      <c r="N18" s="13" t="str">
        <f t="shared" si="2"/>
        <v>300,</v>
      </c>
      <c r="O18" s="13" t="str">
        <f t="shared" si="3"/>
        <v>'Equity',</v>
      </c>
      <c r="P18" s="13" t="str">
        <f t="shared" si="4"/>
        <v>0,</v>
      </c>
      <c r="Q18" s="13" t="str">
        <f t="shared" si="7"/>
        <v>('equity','equityClass',3,0,300,'Equity',0,)</v>
      </c>
    </row>
    <row r="19" spans="1:17">
      <c r="A19" s="13">
        <v>18</v>
      </c>
      <c r="B19" t="s">
        <v>19</v>
      </c>
      <c r="C19" t="s">
        <v>19</v>
      </c>
      <c r="D19">
        <v>3</v>
      </c>
      <c r="E19">
        <v>1</v>
      </c>
      <c r="F19">
        <v>311</v>
      </c>
      <c r="G19" t="s">
        <v>33</v>
      </c>
      <c r="H19">
        <v>1</v>
      </c>
      <c r="J19" s="13" t="str">
        <f t="shared" si="5"/>
        <v>'equity',</v>
      </c>
      <c r="K19" s="13" t="str">
        <f t="shared" si="6"/>
        <v>'equity',</v>
      </c>
      <c r="L19" s="13" t="str">
        <f t="shared" si="0"/>
        <v>3,</v>
      </c>
      <c r="M19" s="13" t="str">
        <f t="shared" si="1"/>
        <v>1,</v>
      </c>
      <c r="N19" s="13" t="str">
        <f t="shared" si="2"/>
        <v>311,</v>
      </c>
      <c r="O19" s="13" t="str">
        <f t="shared" si="3"/>
        <v>'Equity',</v>
      </c>
      <c r="P19" s="13" t="str">
        <f t="shared" si="4"/>
        <v>1,</v>
      </c>
      <c r="Q19" s="13" t="str">
        <f t="shared" si="7"/>
        <v>('equity','equity',3,1,311,'Equity',1,)</v>
      </c>
    </row>
    <row r="20" spans="1:17" s="13" customFormat="1">
      <c r="A20" s="13">
        <v>19</v>
      </c>
      <c r="B20" s="13" t="s">
        <v>19</v>
      </c>
      <c r="C20" s="13" t="s">
        <v>1108</v>
      </c>
      <c r="D20" s="13">
        <v>3</v>
      </c>
      <c r="E20" s="13">
        <v>2</v>
      </c>
      <c r="F20" s="13">
        <v>321</v>
      </c>
      <c r="G20" s="13" t="s">
        <v>33</v>
      </c>
      <c r="H20" s="13">
        <v>0</v>
      </c>
      <c r="J20" s="13" t="str">
        <f t="shared" si="5"/>
        <v>'equity',</v>
      </c>
      <c r="K20" s="13" t="str">
        <f t="shared" si="6"/>
        <v>'retainedEarnings',</v>
      </c>
      <c r="L20" s="13" t="str">
        <f t="shared" si="0"/>
        <v>3,</v>
      </c>
      <c r="M20" s="13" t="str">
        <f t="shared" si="1"/>
        <v>2,</v>
      </c>
      <c r="N20" s="13" t="str">
        <f t="shared" si="2"/>
        <v>321,</v>
      </c>
      <c r="O20" s="13" t="str">
        <f t="shared" si="3"/>
        <v>'Equity',</v>
      </c>
      <c r="P20" s="13" t="str">
        <f t="shared" si="4"/>
        <v>0,</v>
      </c>
      <c r="Q20" s="13" t="str">
        <f t="shared" si="7"/>
        <v>('equity','retainedEarnings',3,2,321,'Equity',0,)</v>
      </c>
    </row>
    <row r="21" spans="1:17">
      <c r="A21" s="13">
        <v>20</v>
      </c>
      <c r="B21" t="s">
        <v>21</v>
      </c>
      <c r="C21" t="s">
        <v>29</v>
      </c>
      <c r="D21">
        <v>4</v>
      </c>
      <c r="E21">
        <v>0</v>
      </c>
      <c r="F21">
        <v>400</v>
      </c>
      <c r="G21" t="s">
        <v>34</v>
      </c>
      <c r="H21">
        <v>0</v>
      </c>
      <c r="J21" s="13" t="str">
        <f t="shared" si="5"/>
        <v>'income',</v>
      </c>
      <c r="K21" s="13" t="str">
        <f t="shared" si="6"/>
        <v>'incomeClass',</v>
      </c>
      <c r="L21" s="13" t="str">
        <f t="shared" si="0"/>
        <v>4,</v>
      </c>
      <c r="M21" s="13" t="str">
        <f t="shared" si="1"/>
        <v>0,</v>
      </c>
      <c r="N21" s="13" t="str">
        <f t="shared" si="2"/>
        <v>400,</v>
      </c>
      <c r="O21" s="13" t="str">
        <f t="shared" si="3"/>
        <v>'Income',</v>
      </c>
      <c r="P21" s="13" t="str">
        <f t="shared" si="4"/>
        <v>0,</v>
      </c>
      <c r="Q21" s="13" t="str">
        <f t="shared" si="7"/>
        <v>('income','incomeClass',4,0,400,'Income',0,)</v>
      </c>
    </row>
    <row r="22" spans="1:17">
      <c r="A22" s="13">
        <v>21</v>
      </c>
      <c r="B22" t="s">
        <v>21</v>
      </c>
      <c r="C22" t="s">
        <v>21</v>
      </c>
      <c r="D22">
        <v>4</v>
      </c>
      <c r="E22">
        <v>1</v>
      </c>
      <c r="F22">
        <v>411</v>
      </c>
      <c r="G22" t="s">
        <v>34</v>
      </c>
      <c r="H22">
        <v>1</v>
      </c>
      <c r="J22" s="13" t="str">
        <f t="shared" si="5"/>
        <v>'income',</v>
      </c>
      <c r="K22" s="13" t="str">
        <f t="shared" si="6"/>
        <v>'income',</v>
      </c>
      <c r="L22" s="13" t="str">
        <f t="shared" si="0"/>
        <v>4,</v>
      </c>
      <c r="M22" s="13" t="str">
        <f t="shared" si="1"/>
        <v>1,</v>
      </c>
      <c r="N22" s="13" t="str">
        <f t="shared" si="2"/>
        <v>411,</v>
      </c>
      <c r="O22" s="13" t="str">
        <f t="shared" si="3"/>
        <v>'Income',</v>
      </c>
      <c r="P22" s="13" t="str">
        <f t="shared" si="4"/>
        <v>1,</v>
      </c>
      <c r="Q22" s="13" t="str">
        <f t="shared" si="7"/>
        <v>('income','income',4,1,411,'Income',1,)</v>
      </c>
    </row>
    <row r="23" spans="1:17">
      <c r="A23" s="13">
        <v>22</v>
      </c>
      <c r="B23" t="s">
        <v>21</v>
      </c>
      <c r="C23" t="s">
        <v>22</v>
      </c>
      <c r="D23">
        <v>4</v>
      </c>
      <c r="E23">
        <v>2</v>
      </c>
      <c r="F23">
        <v>421</v>
      </c>
      <c r="G23" t="s">
        <v>45</v>
      </c>
      <c r="H23">
        <v>1</v>
      </c>
      <c r="J23" s="13" t="str">
        <f t="shared" si="5"/>
        <v>'income',</v>
      </c>
      <c r="K23" s="13" t="str">
        <f t="shared" si="6"/>
        <v>'otherIncome',</v>
      </c>
      <c r="L23" s="13" t="str">
        <f t="shared" si="0"/>
        <v>4,</v>
      </c>
      <c r="M23" s="13" t="str">
        <f t="shared" si="1"/>
        <v>2,</v>
      </c>
      <c r="N23" s="13" t="str">
        <f t="shared" si="2"/>
        <v>421,</v>
      </c>
      <c r="O23" s="13" t="str">
        <f t="shared" si="3"/>
        <v>'Other Income',</v>
      </c>
      <c r="P23" s="13" t="str">
        <f t="shared" si="4"/>
        <v>1,</v>
      </c>
      <c r="Q23" s="13" t="str">
        <f t="shared" si="7"/>
        <v>('income','otherIncome',4,2,421,'Other Income',1,)</v>
      </c>
    </row>
    <row r="24" spans="1:17">
      <c r="A24" s="13">
        <v>23</v>
      </c>
      <c r="B24" t="s">
        <v>23</v>
      </c>
      <c r="C24" t="s">
        <v>30</v>
      </c>
      <c r="D24">
        <v>5</v>
      </c>
      <c r="E24">
        <v>0</v>
      </c>
      <c r="F24">
        <v>500</v>
      </c>
      <c r="G24" t="s">
        <v>35</v>
      </c>
      <c r="H24">
        <v>0</v>
      </c>
      <c r="J24" s="13" t="str">
        <f t="shared" si="5"/>
        <v>'expenses',</v>
      </c>
      <c r="K24" s="13" t="str">
        <f t="shared" si="6"/>
        <v>'expensesClass',</v>
      </c>
      <c r="L24" s="13" t="str">
        <f t="shared" si="0"/>
        <v>5,</v>
      </c>
      <c r="M24" s="13" t="str">
        <f t="shared" si="1"/>
        <v>0,</v>
      </c>
      <c r="N24" s="13" t="str">
        <f t="shared" si="2"/>
        <v>500,</v>
      </c>
      <c r="O24" s="13" t="str">
        <f t="shared" si="3"/>
        <v>'Expenses',</v>
      </c>
      <c r="P24" s="13" t="str">
        <f t="shared" si="4"/>
        <v>0,</v>
      </c>
      <c r="Q24" s="13" t="str">
        <f t="shared" si="7"/>
        <v>('expenses','expensesClass',5,0,500,'Expenses',0,)</v>
      </c>
    </row>
    <row r="25" spans="1:17">
      <c r="A25" s="13">
        <v>24</v>
      </c>
      <c r="B25" t="s">
        <v>23</v>
      </c>
      <c r="C25" t="s">
        <v>24</v>
      </c>
      <c r="D25">
        <v>5</v>
      </c>
      <c r="E25">
        <v>1</v>
      </c>
      <c r="F25">
        <v>511</v>
      </c>
      <c r="G25" t="s">
        <v>46</v>
      </c>
      <c r="H25">
        <v>1</v>
      </c>
      <c r="J25" s="13" t="str">
        <f t="shared" si="5"/>
        <v>'expenses',</v>
      </c>
      <c r="K25" s="13" t="str">
        <f t="shared" si="6"/>
        <v>'costOfGoodsSold',</v>
      </c>
      <c r="L25" s="13" t="str">
        <f t="shared" si="0"/>
        <v>5,</v>
      </c>
      <c r="M25" s="13" t="str">
        <f t="shared" si="1"/>
        <v>1,</v>
      </c>
      <c r="N25" s="13" t="str">
        <f t="shared" si="2"/>
        <v>511,</v>
      </c>
      <c r="O25" s="13" t="str">
        <f t="shared" si="3"/>
        <v>'Cost of Goods Sold',</v>
      </c>
      <c r="P25" s="13" t="str">
        <f t="shared" si="4"/>
        <v>1,</v>
      </c>
      <c r="Q25" s="13" t="str">
        <f t="shared" si="7"/>
        <v>('expenses','costOfGoodsSold',5,1,511,'Cost of Goods Sold',1,)</v>
      </c>
    </row>
    <row r="26" spans="1:17">
      <c r="A26" s="13">
        <v>25</v>
      </c>
      <c r="B26" t="s">
        <v>23</v>
      </c>
      <c r="C26" t="s">
        <v>229</v>
      </c>
      <c r="D26">
        <v>5</v>
      </c>
      <c r="E26">
        <v>2</v>
      </c>
      <c r="F26">
        <v>521</v>
      </c>
      <c r="G26" t="s">
        <v>221</v>
      </c>
      <c r="H26">
        <v>1</v>
      </c>
      <c r="J26" s="13" t="str">
        <f t="shared" si="5"/>
        <v>'expenses',</v>
      </c>
      <c r="K26" s="13" t="str">
        <f t="shared" si="6"/>
        <v>'operatingExpenses',</v>
      </c>
      <c r="L26" s="13" t="str">
        <f t="shared" si="0"/>
        <v>5,</v>
      </c>
      <c r="M26" s="13" t="str">
        <f t="shared" si="1"/>
        <v>2,</v>
      </c>
      <c r="N26" s="13" t="str">
        <f t="shared" si="2"/>
        <v>521,</v>
      </c>
      <c r="O26" s="13" t="str">
        <f t="shared" si="3"/>
        <v>'Operating Expenses',</v>
      </c>
      <c r="P26" s="13" t="str">
        <f t="shared" si="4"/>
        <v>1,</v>
      </c>
      <c r="Q26" s="13" t="str">
        <f t="shared" si="7"/>
        <v>('expenses','operatingExpenses',5,2,521,'Operating Expenses',1,)</v>
      </c>
    </row>
    <row r="27" spans="1:17">
      <c r="A27" s="13">
        <v>26</v>
      </c>
      <c r="B27" t="s">
        <v>23</v>
      </c>
      <c r="C27" t="s">
        <v>25</v>
      </c>
      <c r="D27">
        <v>5</v>
      </c>
      <c r="E27">
        <v>3</v>
      </c>
      <c r="F27">
        <v>531</v>
      </c>
      <c r="G27" t="s">
        <v>47</v>
      </c>
      <c r="H27">
        <v>1</v>
      </c>
      <c r="J27" s="13" t="str">
        <f t="shared" si="5"/>
        <v>'expenses',</v>
      </c>
      <c r="K27" s="13" t="str">
        <f t="shared" si="6"/>
        <v>'otherExpenses',</v>
      </c>
      <c r="L27" s="13" t="str">
        <f t="shared" si="0"/>
        <v>5,</v>
      </c>
      <c r="M27" s="13" t="str">
        <f t="shared" si="1"/>
        <v>3,</v>
      </c>
      <c r="N27" s="13" t="str">
        <f t="shared" si="2"/>
        <v>531,</v>
      </c>
      <c r="O27" s="13" t="str">
        <f t="shared" si="3"/>
        <v>'Other Expenses',</v>
      </c>
      <c r="P27" s="13" t="str">
        <f t="shared" si="4"/>
        <v>1,</v>
      </c>
      <c r="Q27" s="13" t="str">
        <f t="shared" si="7"/>
        <v>('expenses','otherExpenses',5,3,531,'Other Expenses',1,)</v>
      </c>
    </row>
  </sheetData>
  <conditionalFormatting sqref="F2:F2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selection activeCell="D19" sqref="D19"/>
    </sheetView>
  </sheetViews>
  <sheetFormatPr defaultRowHeight="14.5"/>
  <cols>
    <col min="1" max="1" width="3.7265625" customWidth="1"/>
    <col min="2" max="2" width="18.81640625" bestFit="1" customWidth="1"/>
    <col min="3" max="3" width="12" bestFit="1" customWidth="1"/>
    <col min="4" max="4" width="39.26953125" bestFit="1" customWidth="1"/>
    <col min="5" max="5" width="17.1796875" bestFit="1" customWidth="1"/>
    <col min="6" max="6" width="17.6328125" bestFit="1" customWidth="1"/>
    <col min="7" max="7" width="10.1796875" bestFit="1" customWidth="1"/>
  </cols>
  <sheetData>
    <row r="1" spans="1:6">
      <c r="A1" t="s">
        <v>0</v>
      </c>
      <c r="B1" t="s">
        <v>60</v>
      </c>
      <c r="C1" t="s">
        <v>51</v>
      </c>
      <c r="D1" t="s">
        <v>52</v>
      </c>
      <c r="E1" s="1" t="s">
        <v>158</v>
      </c>
      <c r="F1" s="1" t="s">
        <v>159</v>
      </c>
    </row>
    <row r="2" spans="1:6">
      <c r="A2">
        <v>1</v>
      </c>
      <c r="B2" t="s">
        <v>61</v>
      </c>
      <c r="C2">
        <v>12001</v>
      </c>
      <c r="D2" t="s">
        <v>62</v>
      </c>
      <c r="E2">
        <v>11</v>
      </c>
      <c r="F2" t="str">
        <f>coaStructure!C3</f>
        <v>nonCurrentAsset</v>
      </c>
    </row>
    <row r="3" spans="1:6">
      <c r="A3">
        <v>2</v>
      </c>
      <c r="B3" t="s">
        <v>63</v>
      </c>
      <c r="C3">
        <v>13001</v>
      </c>
      <c r="D3" t="s">
        <v>64</v>
      </c>
      <c r="E3">
        <v>11</v>
      </c>
      <c r="F3" t="str">
        <f>coaStructure!C3</f>
        <v>nonCurrentAsset</v>
      </c>
    </row>
    <row r="4" spans="1:6">
      <c r="A4">
        <v>3</v>
      </c>
      <c r="B4" t="s">
        <v>65</v>
      </c>
      <c r="C4">
        <v>11001</v>
      </c>
      <c r="D4" t="s">
        <v>66</v>
      </c>
      <c r="E4">
        <v>12</v>
      </c>
      <c r="F4" t="str">
        <f>coaStructure!C4</f>
        <v>bank</v>
      </c>
    </row>
    <row r="5" spans="1:6">
      <c r="A5">
        <v>4</v>
      </c>
      <c r="B5" t="s">
        <v>67</v>
      </c>
      <c r="C5">
        <v>15000</v>
      </c>
      <c r="D5" t="s">
        <v>67</v>
      </c>
      <c r="E5">
        <v>15</v>
      </c>
      <c r="F5" t="str">
        <f>coaStructure!C7</f>
        <v>accountReceivable</v>
      </c>
    </row>
    <row r="6" spans="1:6">
      <c r="A6">
        <v>5</v>
      </c>
      <c r="B6" t="s">
        <v>68</v>
      </c>
      <c r="C6">
        <v>15200</v>
      </c>
      <c r="D6" t="s">
        <v>69</v>
      </c>
      <c r="E6">
        <v>17</v>
      </c>
      <c r="F6" t="str">
        <f>coaStructure!C9</f>
        <v>otherCurrentAsset</v>
      </c>
    </row>
    <row r="7" spans="1:6">
      <c r="A7">
        <v>6</v>
      </c>
      <c r="B7" t="s">
        <v>38</v>
      </c>
      <c r="C7">
        <v>16000</v>
      </c>
      <c r="D7" t="s">
        <v>140</v>
      </c>
      <c r="E7">
        <f>coaStructure!F10</f>
        <v>151</v>
      </c>
      <c r="F7" t="str">
        <f>coaStructure!C10</f>
        <v>inventory</v>
      </c>
    </row>
    <row r="8" spans="1:6">
      <c r="A8">
        <v>7</v>
      </c>
      <c r="B8" t="s">
        <v>155</v>
      </c>
      <c r="C8">
        <v>80001</v>
      </c>
      <c r="D8" t="s">
        <v>156</v>
      </c>
      <c r="E8">
        <v>42</v>
      </c>
      <c r="F8" t="str">
        <f>coaStructure!C23</f>
        <v>otherIncome</v>
      </c>
    </row>
    <row r="9" spans="1:6">
      <c r="A9">
        <v>8</v>
      </c>
      <c r="B9" t="s">
        <v>167</v>
      </c>
      <c r="C9">
        <v>90001</v>
      </c>
      <c r="D9" t="s">
        <v>167</v>
      </c>
      <c r="E9">
        <v>22</v>
      </c>
      <c r="F9" t="str">
        <f>coaStructure!C14</f>
        <v>accountPayable</v>
      </c>
    </row>
    <row r="10" spans="1:6">
      <c r="A10">
        <v>9</v>
      </c>
      <c r="B10" t="s">
        <v>169</v>
      </c>
      <c r="C10">
        <v>92000</v>
      </c>
      <c r="D10" t="s">
        <v>168</v>
      </c>
      <c r="E10">
        <f>coaStructure!F22</f>
        <v>411</v>
      </c>
      <c r="F10" t="str">
        <f>coaStructure!C22</f>
        <v>income</v>
      </c>
    </row>
    <row r="15" spans="1:6">
      <c r="B15" t="s">
        <v>88</v>
      </c>
    </row>
    <row r="16" spans="1:6">
      <c r="B16" t="s">
        <v>160</v>
      </c>
    </row>
    <row r="17" spans="2:2">
      <c r="B17" t="s">
        <v>157</v>
      </c>
    </row>
  </sheetData>
  <sortState ref="B2:N23">
    <sortCondition ref="E2:E23"/>
    <sortCondition ref="F2:F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zoomScale="80" zoomScaleNormal="80" workbookViewId="0">
      <selection activeCell="D16" sqref="D16"/>
    </sheetView>
  </sheetViews>
  <sheetFormatPr defaultRowHeight="14.5"/>
  <cols>
    <col min="1" max="1" width="6.1796875" customWidth="1"/>
    <col min="2" max="2" width="14.36328125" customWidth="1"/>
    <col min="4" max="4" width="12" bestFit="1" customWidth="1"/>
    <col min="6" max="6" width="8.6328125" bestFit="1" customWidth="1"/>
    <col min="7" max="7" width="11" bestFit="1" customWidth="1"/>
    <col min="8" max="8" width="10.54296875" bestFit="1" customWidth="1"/>
    <col min="9" max="9" width="19" bestFit="1" customWidth="1"/>
    <col min="10" max="10" width="13.36328125" customWidth="1"/>
    <col min="11" max="11" width="21.54296875" bestFit="1" customWidth="1"/>
    <col min="13" max="13" width="12.26953125" bestFit="1" customWidth="1"/>
    <col min="14" max="14" width="22.26953125" bestFit="1" customWidth="1"/>
    <col min="15" max="15" width="25" bestFit="1" customWidth="1"/>
    <col min="16" max="16" width="21.81640625" bestFit="1" customWidth="1"/>
    <col min="17" max="17" width="13.7265625" bestFit="1" customWidth="1"/>
    <col min="18" max="18" width="17.81640625" bestFit="1" customWidth="1"/>
    <col min="19" max="19" width="16.453125" bestFit="1" customWidth="1"/>
    <col min="20" max="20" width="15.26953125" bestFit="1" customWidth="1"/>
    <col min="21" max="21" width="12" bestFit="1" customWidth="1"/>
    <col min="24" max="25" width="8.7265625" style="13"/>
    <col min="26" max="26" width="13.36328125" bestFit="1" customWidth="1"/>
  </cols>
  <sheetData>
    <row r="1" spans="1:27">
      <c r="A1" t="s">
        <v>0</v>
      </c>
      <c r="B1" t="s">
        <v>70</v>
      </c>
      <c r="C1" t="s">
        <v>3</v>
      </c>
      <c r="D1" t="s">
        <v>51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89</v>
      </c>
      <c r="W1" t="s">
        <v>90</v>
      </c>
      <c r="X1" s="13" t="s">
        <v>366</v>
      </c>
      <c r="Y1" s="13" t="s">
        <v>367</v>
      </c>
      <c r="Z1" t="s">
        <v>91</v>
      </c>
      <c r="AA1" t="s">
        <v>287</v>
      </c>
    </row>
    <row r="2" spans="1:27">
      <c r="A2">
        <v>1</v>
      </c>
      <c r="B2" t="s">
        <v>321</v>
      </c>
      <c r="C2" t="s">
        <v>288</v>
      </c>
      <c r="D2" t="s">
        <v>145</v>
      </c>
      <c r="E2" t="s">
        <v>289</v>
      </c>
      <c r="F2" t="s">
        <v>290</v>
      </c>
      <c r="G2" t="s">
        <v>291</v>
      </c>
      <c r="H2" s="7" t="s">
        <v>292</v>
      </c>
      <c r="I2" s="9" t="s">
        <v>293</v>
      </c>
      <c r="J2" s="7" t="s">
        <v>294</v>
      </c>
      <c r="K2" t="s">
        <v>295</v>
      </c>
      <c r="L2" s="7" t="s">
        <v>296</v>
      </c>
      <c r="M2" s="7" t="s">
        <v>297</v>
      </c>
      <c r="N2" s="7" t="s">
        <v>298</v>
      </c>
      <c r="O2" s="7" t="s">
        <v>314</v>
      </c>
      <c r="P2" s="10" t="s">
        <v>299</v>
      </c>
      <c r="Q2" t="s">
        <v>146</v>
      </c>
      <c r="R2" s="10" t="s">
        <v>300</v>
      </c>
      <c r="S2" s="7" t="s">
        <v>301</v>
      </c>
      <c r="T2" t="s">
        <v>302</v>
      </c>
      <c r="U2" t="s">
        <v>303</v>
      </c>
      <c r="W2" t="s">
        <v>304</v>
      </c>
      <c r="X2" s="13" t="s">
        <v>370</v>
      </c>
      <c r="Y2" s="12" t="s">
        <v>369</v>
      </c>
      <c r="Z2" s="7" t="s">
        <v>305</v>
      </c>
    </row>
    <row r="3" spans="1:27">
      <c r="A3">
        <v>2</v>
      </c>
      <c r="B3" t="s">
        <v>321</v>
      </c>
      <c r="C3" t="s">
        <v>306</v>
      </c>
      <c r="D3" t="s">
        <v>319</v>
      </c>
      <c r="E3" t="s">
        <v>165</v>
      </c>
      <c r="F3" t="s">
        <v>307</v>
      </c>
      <c r="H3" s="7" t="s">
        <v>308</v>
      </c>
      <c r="I3" s="9" t="s">
        <v>309</v>
      </c>
      <c r="J3" s="7" t="s">
        <v>294</v>
      </c>
      <c r="K3" t="s">
        <v>310</v>
      </c>
      <c r="L3" s="7" t="s">
        <v>311</v>
      </c>
      <c r="M3" s="7" t="s">
        <v>312</v>
      </c>
      <c r="N3" s="7" t="s">
        <v>313</v>
      </c>
      <c r="O3" s="7" t="s">
        <v>315</v>
      </c>
      <c r="P3" s="10" t="s">
        <v>316</v>
      </c>
      <c r="Q3" t="s">
        <v>166</v>
      </c>
      <c r="R3" s="10" t="s">
        <v>317</v>
      </c>
      <c r="S3" s="7" t="s">
        <v>301</v>
      </c>
      <c r="T3" t="s">
        <v>302</v>
      </c>
      <c r="U3" t="s">
        <v>318</v>
      </c>
      <c r="W3" t="s">
        <v>304</v>
      </c>
      <c r="X3" s="13" t="s">
        <v>371</v>
      </c>
      <c r="Y3" s="12" t="s">
        <v>369</v>
      </c>
      <c r="Z3" s="7" t="s">
        <v>305</v>
      </c>
    </row>
    <row r="4" spans="1:27">
      <c r="A4">
        <v>3</v>
      </c>
      <c r="B4" t="s">
        <v>322</v>
      </c>
      <c r="C4" t="s">
        <v>288</v>
      </c>
      <c r="D4" t="s">
        <v>320</v>
      </c>
      <c r="E4" t="s">
        <v>324</v>
      </c>
      <c r="F4" t="s">
        <v>325</v>
      </c>
      <c r="G4" t="s">
        <v>326</v>
      </c>
      <c r="H4" s="7" t="s">
        <v>327</v>
      </c>
      <c r="I4" s="9" t="s">
        <v>328</v>
      </c>
      <c r="J4" s="7" t="s">
        <v>294</v>
      </c>
      <c r="K4" t="s">
        <v>295</v>
      </c>
      <c r="L4" s="7" t="s">
        <v>296</v>
      </c>
      <c r="M4" s="7" t="s">
        <v>297</v>
      </c>
      <c r="N4" s="7" t="s">
        <v>298</v>
      </c>
      <c r="O4" s="7" t="s">
        <v>314</v>
      </c>
      <c r="P4" s="10" t="s">
        <v>299</v>
      </c>
      <c r="Q4" t="s">
        <v>146</v>
      </c>
      <c r="R4" s="10" t="s">
        <v>300</v>
      </c>
      <c r="S4" s="7" t="s">
        <v>301</v>
      </c>
      <c r="T4" t="s">
        <v>302</v>
      </c>
      <c r="U4" t="s">
        <v>303</v>
      </c>
      <c r="W4" t="s">
        <v>304</v>
      </c>
      <c r="X4" s="13" t="s">
        <v>372</v>
      </c>
      <c r="Y4" s="12" t="s">
        <v>369</v>
      </c>
      <c r="Z4" s="7" t="s">
        <v>305</v>
      </c>
    </row>
    <row r="5" spans="1:27">
      <c r="A5">
        <v>4</v>
      </c>
      <c r="B5" t="s">
        <v>322</v>
      </c>
      <c r="C5" t="s">
        <v>306</v>
      </c>
      <c r="D5" t="s">
        <v>323</v>
      </c>
      <c r="E5" t="s">
        <v>329</v>
      </c>
      <c r="F5" t="s">
        <v>330</v>
      </c>
      <c r="H5" s="7" t="s">
        <v>331</v>
      </c>
      <c r="I5" s="9" t="s">
        <v>309</v>
      </c>
      <c r="J5" s="7" t="s">
        <v>294</v>
      </c>
      <c r="K5" t="s">
        <v>310</v>
      </c>
      <c r="L5" s="7" t="s">
        <v>311</v>
      </c>
      <c r="M5" s="7" t="s">
        <v>312</v>
      </c>
      <c r="N5" s="7" t="s">
        <v>313</v>
      </c>
      <c r="O5" s="7" t="s">
        <v>315</v>
      </c>
      <c r="P5" s="10" t="s">
        <v>316</v>
      </c>
      <c r="Q5" t="s">
        <v>166</v>
      </c>
      <c r="R5" s="10" t="s">
        <v>317</v>
      </c>
      <c r="S5" s="7" t="s">
        <v>301</v>
      </c>
      <c r="T5" t="s">
        <v>302</v>
      </c>
      <c r="U5" t="s">
        <v>318</v>
      </c>
      <c r="W5" t="s">
        <v>304</v>
      </c>
      <c r="X5" s="13" t="s">
        <v>368</v>
      </c>
      <c r="Y5" s="12" t="s">
        <v>369</v>
      </c>
      <c r="Z5" s="7" t="s">
        <v>305</v>
      </c>
    </row>
    <row r="6" spans="1:27">
      <c r="A6">
        <v>5</v>
      </c>
      <c r="B6" t="s">
        <v>321</v>
      </c>
      <c r="C6" t="s">
        <v>288</v>
      </c>
      <c r="D6" t="s">
        <v>332</v>
      </c>
      <c r="E6" t="s">
        <v>336</v>
      </c>
      <c r="F6" t="s">
        <v>337</v>
      </c>
      <c r="H6" s="7" t="s">
        <v>292</v>
      </c>
      <c r="I6" s="9" t="s">
        <v>293</v>
      </c>
      <c r="J6" s="7" t="s">
        <v>294</v>
      </c>
      <c r="K6" t="s">
        <v>295</v>
      </c>
      <c r="L6" s="7" t="s">
        <v>296</v>
      </c>
      <c r="M6" s="7" t="s">
        <v>297</v>
      </c>
      <c r="N6" s="7" t="s">
        <v>298</v>
      </c>
      <c r="O6" s="7" t="s">
        <v>314</v>
      </c>
      <c r="P6" s="10" t="s">
        <v>299</v>
      </c>
      <c r="Q6" t="s">
        <v>146</v>
      </c>
      <c r="R6" s="10" t="s">
        <v>300</v>
      </c>
      <c r="S6" s="7" t="s">
        <v>301</v>
      </c>
      <c r="T6" t="s">
        <v>302</v>
      </c>
      <c r="U6" t="s">
        <v>303</v>
      </c>
      <c r="W6" t="s">
        <v>304</v>
      </c>
      <c r="X6" s="13" t="s">
        <v>373</v>
      </c>
      <c r="Y6" s="12" t="s">
        <v>369</v>
      </c>
      <c r="Z6" s="7" t="s">
        <v>305</v>
      </c>
    </row>
    <row r="7" spans="1:27">
      <c r="A7">
        <v>6</v>
      </c>
      <c r="B7" t="s">
        <v>321</v>
      </c>
      <c r="C7" t="s">
        <v>306</v>
      </c>
      <c r="D7" t="s">
        <v>333</v>
      </c>
      <c r="E7" t="s">
        <v>338</v>
      </c>
      <c r="F7" t="s">
        <v>339</v>
      </c>
      <c r="H7" s="7" t="s">
        <v>308</v>
      </c>
      <c r="I7" s="9" t="s">
        <v>309</v>
      </c>
      <c r="J7" s="7" t="s">
        <v>294</v>
      </c>
      <c r="K7" t="s">
        <v>310</v>
      </c>
      <c r="L7" s="7" t="s">
        <v>311</v>
      </c>
      <c r="M7" s="7" t="s">
        <v>312</v>
      </c>
      <c r="N7" s="7" t="s">
        <v>313</v>
      </c>
      <c r="O7" s="7" t="s">
        <v>315</v>
      </c>
      <c r="P7" s="10" t="s">
        <v>316</v>
      </c>
      <c r="Q7" t="s">
        <v>166</v>
      </c>
      <c r="R7" s="10" t="s">
        <v>317</v>
      </c>
      <c r="S7" s="7" t="s">
        <v>301</v>
      </c>
      <c r="T7" t="s">
        <v>302</v>
      </c>
      <c r="U7" t="s">
        <v>318</v>
      </c>
      <c r="W7" t="s">
        <v>304</v>
      </c>
      <c r="X7" s="13" t="s">
        <v>370</v>
      </c>
      <c r="Y7" s="12" t="s">
        <v>369</v>
      </c>
      <c r="Z7" s="7" t="s">
        <v>305</v>
      </c>
    </row>
    <row r="8" spans="1:27">
      <c r="A8">
        <v>7</v>
      </c>
      <c r="B8" t="s">
        <v>322</v>
      </c>
      <c r="C8" t="s">
        <v>288</v>
      </c>
      <c r="D8" t="s">
        <v>334</v>
      </c>
      <c r="E8" t="s">
        <v>340</v>
      </c>
      <c r="F8" t="s">
        <v>341</v>
      </c>
      <c r="H8" s="7" t="s">
        <v>327</v>
      </c>
      <c r="I8" s="9" t="s">
        <v>328</v>
      </c>
      <c r="J8" s="7" t="s">
        <v>294</v>
      </c>
      <c r="K8" t="s">
        <v>295</v>
      </c>
      <c r="L8" s="7" t="s">
        <v>296</v>
      </c>
      <c r="M8" s="7" t="s">
        <v>297</v>
      </c>
      <c r="N8" s="7" t="s">
        <v>298</v>
      </c>
      <c r="O8" s="7" t="s">
        <v>314</v>
      </c>
      <c r="P8" s="10" t="s">
        <v>299</v>
      </c>
      <c r="Q8" t="s">
        <v>146</v>
      </c>
      <c r="R8" s="10" t="s">
        <v>300</v>
      </c>
      <c r="S8" s="7" t="s">
        <v>301</v>
      </c>
      <c r="T8" t="s">
        <v>302</v>
      </c>
      <c r="U8" t="s">
        <v>303</v>
      </c>
      <c r="W8" t="s">
        <v>304</v>
      </c>
      <c r="X8" s="13" t="s">
        <v>371</v>
      </c>
      <c r="Y8" s="12" t="s">
        <v>369</v>
      </c>
      <c r="Z8" s="7" t="s">
        <v>305</v>
      </c>
    </row>
    <row r="9" spans="1:27">
      <c r="A9">
        <v>8</v>
      </c>
      <c r="B9" t="s">
        <v>322</v>
      </c>
      <c r="C9" t="s">
        <v>306</v>
      </c>
      <c r="D9" t="s">
        <v>335</v>
      </c>
      <c r="E9" t="s">
        <v>342</v>
      </c>
      <c r="F9" t="s">
        <v>343</v>
      </c>
      <c r="H9" s="7" t="s">
        <v>331</v>
      </c>
      <c r="I9" s="9" t="s">
        <v>309</v>
      </c>
      <c r="J9" s="7" t="s">
        <v>294</v>
      </c>
      <c r="K9" t="s">
        <v>310</v>
      </c>
      <c r="L9" s="7" t="s">
        <v>311</v>
      </c>
      <c r="M9" s="7" t="s">
        <v>312</v>
      </c>
      <c r="N9" s="7" t="s">
        <v>313</v>
      </c>
      <c r="O9" s="7" t="s">
        <v>315</v>
      </c>
      <c r="P9" s="10" t="s">
        <v>316</v>
      </c>
      <c r="Q9" t="s">
        <v>166</v>
      </c>
      <c r="R9" s="10" t="s">
        <v>317</v>
      </c>
      <c r="S9" s="7" t="s">
        <v>301</v>
      </c>
      <c r="T9" t="s">
        <v>302</v>
      </c>
      <c r="U9" t="s">
        <v>318</v>
      </c>
      <c r="W9" t="s">
        <v>304</v>
      </c>
      <c r="X9" s="13" t="s">
        <v>370</v>
      </c>
      <c r="Y9" s="12" t="s">
        <v>369</v>
      </c>
      <c r="Z9" s="7" t="s">
        <v>305</v>
      </c>
    </row>
    <row r="10" spans="1:27">
      <c r="A10">
        <v>9</v>
      </c>
      <c r="B10" t="s">
        <v>321</v>
      </c>
      <c r="C10" t="s">
        <v>288</v>
      </c>
      <c r="D10" t="s">
        <v>344</v>
      </c>
      <c r="E10" t="s">
        <v>352</v>
      </c>
      <c r="F10" t="s">
        <v>353</v>
      </c>
      <c r="H10" s="7" t="s">
        <v>292</v>
      </c>
      <c r="I10" s="9" t="s">
        <v>293</v>
      </c>
      <c r="J10" s="7" t="s">
        <v>294</v>
      </c>
      <c r="K10" t="s">
        <v>295</v>
      </c>
      <c r="L10" s="7" t="s">
        <v>296</v>
      </c>
      <c r="M10" s="7" t="s">
        <v>297</v>
      </c>
      <c r="N10" s="7" t="s">
        <v>298</v>
      </c>
      <c r="O10" s="7" t="s">
        <v>314</v>
      </c>
      <c r="P10" s="10" t="s">
        <v>299</v>
      </c>
      <c r="Q10" t="s">
        <v>146</v>
      </c>
      <c r="R10" s="10" t="s">
        <v>300</v>
      </c>
      <c r="S10" s="7" t="s">
        <v>301</v>
      </c>
      <c r="T10" t="s">
        <v>302</v>
      </c>
      <c r="U10" t="s">
        <v>303</v>
      </c>
      <c r="W10" t="s">
        <v>304</v>
      </c>
      <c r="X10" s="13" t="s">
        <v>370</v>
      </c>
      <c r="Y10" s="12" t="s">
        <v>369</v>
      </c>
      <c r="Z10" s="7" t="s">
        <v>305</v>
      </c>
    </row>
    <row r="11" spans="1:27">
      <c r="A11">
        <v>10</v>
      </c>
      <c r="B11" t="s">
        <v>321</v>
      </c>
      <c r="C11" t="s">
        <v>306</v>
      </c>
      <c r="D11" t="s">
        <v>345</v>
      </c>
      <c r="E11" t="s">
        <v>354</v>
      </c>
      <c r="F11" t="s">
        <v>355</v>
      </c>
      <c r="H11" s="7" t="s">
        <v>308</v>
      </c>
      <c r="I11" s="9" t="s">
        <v>309</v>
      </c>
      <c r="J11" s="7" t="s">
        <v>294</v>
      </c>
      <c r="K11" t="s">
        <v>310</v>
      </c>
      <c r="L11" s="7" t="s">
        <v>311</v>
      </c>
      <c r="M11" s="7" t="s">
        <v>312</v>
      </c>
      <c r="N11" s="7" t="s">
        <v>313</v>
      </c>
      <c r="O11" s="7" t="s">
        <v>315</v>
      </c>
      <c r="P11" s="10" t="s">
        <v>316</v>
      </c>
      <c r="Q11" t="s">
        <v>166</v>
      </c>
      <c r="R11" s="10" t="s">
        <v>317</v>
      </c>
      <c r="S11" s="7" t="s">
        <v>301</v>
      </c>
      <c r="T11" t="s">
        <v>302</v>
      </c>
      <c r="U11" t="s">
        <v>318</v>
      </c>
      <c r="W11" t="s">
        <v>304</v>
      </c>
      <c r="X11" s="13" t="s">
        <v>372</v>
      </c>
      <c r="Y11" s="12" t="s">
        <v>369</v>
      </c>
      <c r="Z11" s="7" t="s">
        <v>305</v>
      </c>
    </row>
    <row r="12" spans="1:27">
      <c r="A12">
        <v>11</v>
      </c>
      <c r="B12" t="s">
        <v>322</v>
      </c>
      <c r="C12" t="s">
        <v>288</v>
      </c>
      <c r="D12" t="s">
        <v>346</v>
      </c>
      <c r="E12" t="s">
        <v>353</v>
      </c>
      <c r="F12" t="s">
        <v>356</v>
      </c>
      <c r="G12" t="s">
        <v>336</v>
      </c>
      <c r="H12" s="7" t="s">
        <v>327</v>
      </c>
      <c r="I12" s="9" t="s">
        <v>328</v>
      </c>
      <c r="J12" s="7" t="s">
        <v>294</v>
      </c>
      <c r="K12" t="s">
        <v>295</v>
      </c>
      <c r="L12" s="7" t="s">
        <v>296</v>
      </c>
      <c r="M12" s="7" t="s">
        <v>297</v>
      </c>
      <c r="N12" s="7" t="s">
        <v>298</v>
      </c>
      <c r="O12" s="7" t="s">
        <v>314</v>
      </c>
      <c r="P12" s="10" t="s">
        <v>299</v>
      </c>
      <c r="Q12" t="s">
        <v>146</v>
      </c>
      <c r="R12" s="10" t="s">
        <v>300</v>
      </c>
      <c r="S12" s="7" t="s">
        <v>301</v>
      </c>
      <c r="T12" t="s">
        <v>302</v>
      </c>
      <c r="U12" t="s">
        <v>303</v>
      </c>
      <c r="W12" t="s">
        <v>304</v>
      </c>
      <c r="X12" s="13" t="s">
        <v>370</v>
      </c>
      <c r="Y12" s="12" t="s">
        <v>369</v>
      </c>
      <c r="Z12" s="7" t="s">
        <v>305</v>
      </c>
    </row>
    <row r="13" spans="1:27">
      <c r="A13">
        <v>12</v>
      </c>
      <c r="B13" t="s">
        <v>322</v>
      </c>
      <c r="C13" t="s">
        <v>306</v>
      </c>
      <c r="D13" t="s">
        <v>347</v>
      </c>
      <c r="E13" t="s">
        <v>357</v>
      </c>
      <c r="F13" t="s">
        <v>358</v>
      </c>
      <c r="H13" s="7" t="s">
        <v>331</v>
      </c>
      <c r="I13" s="9" t="s">
        <v>309</v>
      </c>
      <c r="J13" s="7" t="s">
        <v>294</v>
      </c>
      <c r="K13" t="s">
        <v>310</v>
      </c>
      <c r="L13" s="7" t="s">
        <v>311</v>
      </c>
      <c r="M13" s="7" t="s">
        <v>312</v>
      </c>
      <c r="N13" s="7" t="s">
        <v>313</v>
      </c>
      <c r="O13" s="7" t="s">
        <v>315</v>
      </c>
      <c r="P13" s="10" t="s">
        <v>316</v>
      </c>
      <c r="Q13" t="s">
        <v>166</v>
      </c>
      <c r="R13" s="10" t="s">
        <v>317</v>
      </c>
      <c r="S13" s="7" t="s">
        <v>301</v>
      </c>
      <c r="T13" t="s">
        <v>302</v>
      </c>
      <c r="U13" t="s">
        <v>318</v>
      </c>
      <c r="W13" t="s">
        <v>304</v>
      </c>
      <c r="X13" s="13" t="s">
        <v>373</v>
      </c>
      <c r="Y13" s="12" t="s">
        <v>369</v>
      </c>
      <c r="Z13" s="7" t="s">
        <v>305</v>
      </c>
    </row>
    <row r="14" spans="1:27">
      <c r="A14">
        <v>13</v>
      </c>
      <c r="B14" t="s">
        <v>321</v>
      </c>
      <c r="C14" t="s">
        <v>288</v>
      </c>
      <c r="D14" t="s">
        <v>348</v>
      </c>
      <c r="E14" t="s">
        <v>360</v>
      </c>
      <c r="F14" t="s">
        <v>359</v>
      </c>
      <c r="H14" s="7" t="s">
        <v>292</v>
      </c>
      <c r="I14" s="9" t="s">
        <v>293</v>
      </c>
      <c r="J14" s="7" t="s">
        <v>294</v>
      </c>
      <c r="K14" t="s">
        <v>295</v>
      </c>
      <c r="L14" s="7" t="s">
        <v>296</v>
      </c>
      <c r="M14" s="7" t="s">
        <v>297</v>
      </c>
      <c r="N14" s="7" t="s">
        <v>298</v>
      </c>
      <c r="O14" s="7" t="s">
        <v>314</v>
      </c>
      <c r="P14" s="10" t="s">
        <v>299</v>
      </c>
      <c r="Q14" t="s">
        <v>146</v>
      </c>
      <c r="R14" s="10" t="s">
        <v>300</v>
      </c>
      <c r="S14" s="7" t="s">
        <v>301</v>
      </c>
      <c r="T14" t="s">
        <v>302</v>
      </c>
      <c r="U14" t="s">
        <v>303</v>
      </c>
      <c r="W14" t="s">
        <v>304</v>
      </c>
      <c r="X14" s="13" t="s">
        <v>370</v>
      </c>
      <c r="Y14" s="12" t="s">
        <v>369</v>
      </c>
      <c r="Z14" s="7" t="s">
        <v>305</v>
      </c>
    </row>
    <row r="15" spans="1:27">
      <c r="A15">
        <v>14</v>
      </c>
      <c r="B15" t="s">
        <v>321</v>
      </c>
      <c r="C15" t="s">
        <v>306</v>
      </c>
      <c r="D15" t="s">
        <v>349</v>
      </c>
      <c r="E15" t="s">
        <v>361</v>
      </c>
      <c r="F15" t="s">
        <v>362</v>
      </c>
      <c r="H15" s="7" t="s">
        <v>308</v>
      </c>
      <c r="I15" s="9" t="s">
        <v>309</v>
      </c>
      <c r="J15" s="7" t="s">
        <v>294</v>
      </c>
      <c r="K15" t="s">
        <v>310</v>
      </c>
      <c r="L15" s="7" t="s">
        <v>311</v>
      </c>
      <c r="M15" s="7" t="s">
        <v>312</v>
      </c>
      <c r="N15" s="7" t="s">
        <v>313</v>
      </c>
      <c r="O15" s="7" t="s">
        <v>315</v>
      </c>
      <c r="P15" s="10" t="s">
        <v>316</v>
      </c>
      <c r="Q15" t="s">
        <v>166</v>
      </c>
      <c r="R15" s="10" t="s">
        <v>317</v>
      </c>
      <c r="S15" s="7" t="s">
        <v>301</v>
      </c>
      <c r="T15" t="s">
        <v>302</v>
      </c>
      <c r="U15" t="s">
        <v>318</v>
      </c>
      <c r="W15" t="s">
        <v>304</v>
      </c>
      <c r="X15" s="13" t="s">
        <v>368</v>
      </c>
      <c r="Y15" s="12" t="s">
        <v>369</v>
      </c>
      <c r="Z15" s="7" t="s">
        <v>305</v>
      </c>
    </row>
    <row r="16" spans="1:27">
      <c r="A16">
        <v>15</v>
      </c>
      <c r="B16" t="s">
        <v>322</v>
      </c>
      <c r="C16" t="s">
        <v>288</v>
      </c>
      <c r="D16" t="s">
        <v>350</v>
      </c>
      <c r="E16" t="s">
        <v>363</v>
      </c>
      <c r="F16" t="s">
        <v>289</v>
      </c>
      <c r="H16" s="7" t="s">
        <v>327</v>
      </c>
      <c r="I16" s="9" t="s">
        <v>328</v>
      </c>
      <c r="J16" s="7" t="s">
        <v>294</v>
      </c>
      <c r="K16" t="s">
        <v>295</v>
      </c>
      <c r="L16" s="7" t="s">
        <v>296</v>
      </c>
      <c r="M16" s="7" t="s">
        <v>297</v>
      </c>
      <c r="N16" s="7" t="s">
        <v>298</v>
      </c>
      <c r="O16" s="7" t="s">
        <v>314</v>
      </c>
      <c r="P16" s="10" t="s">
        <v>299</v>
      </c>
      <c r="Q16" t="s">
        <v>146</v>
      </c>
      <c r="R16" s="10" t="s">
        <v>300</v>
      </c>
      <c r="S16" s="7" t="s">
        <v>301</v>
      </c>
      <c r="T16" t="s">
        <v>302</v>
      </c>
      <c r="U16" t="s">
        <v>303</v>
      </c>
      <c r="W16" t="s">
        <v>304</v>
      </c>
      <c r="X16" s="13" t="s">
        <v>370</v>
      </c>
      <c r="Y16" s="12" t="s">
        <v>369</v>
      </c>
      <c r="Z16" s="7" t="s">
        <v>305</v>
      </c>
    </row>
    <row r="17" spans="1:26">
      <c r="A17">
        <v>16</v>
      </c>
      <c r="B17" t="s">
        <v>322</v>
      </c>
      <c r="C17" t="s">
        <v>306</v>
      </c>
      <c r="D17" t="s">
        <v>351</v>
      </c>
      <c r="E17" t="s">
        <v>364</v>
      </c>
      <c r="F17" t="s">
        <v>365</v>
      </c>
      <c r="H17" s="7" t="s">
        <v>331</v>
      </c>
      <c r="I17" s="9" t="s">
        <v>309</v>
      </c>
      <c r="J17" s="7" t="s">
        <v>294</v>
      </c>
      <c r="K17" t="s">
        <v>310</v>
      </c>
      <c r="L17" s="7" t="s">
        <v>311</v>
      </c>
      <c r="M17" s="7" t="s">
        <v>312</v>
      </c>
      <c r="N17" s="7" t="s">
        <v>313</v>
      </c>
      <c r="O17" s="7" t="s">
        <v>315</v>
      </c>
      <c r="P17" s="10" t="s">
        <v>316</v>
      </c>
      <c r="Q17" t="s">
        <v>166</v>
      </c>
      <c r="R17" s="10" t="s">
        <v>317</v>
      </c>
      <c r="S17" s="7" t="s">
        <v>301</v>
      </c>
      <c r="T17" t="s">
        <v>302</v>
      </c>
      <c r="U17" t="s">
        <v>318</v>
      </c>
      <c r="W17" t="s">
        <v>304</v>
      </c>
      <c r="X17" s="13" t="s">
        <v>370</v>
      </c>
      <c r="Y17" s="12" t="s">
        <v>369</v>
      </c>
      <c r="Z17" s="7" t="s">
        <v>305</v>
      </c>
    </row>
    <row r="21" spans="1:26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26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26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26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26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26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26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26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26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26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26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26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2:1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2:12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2:1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2:1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2:1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2:1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2:1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2:12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2:12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2:12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2:1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2:1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2:12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2:1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2:1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2:1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2:1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2:1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2:12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2:12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2:1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2:1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2:12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2:12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2:12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2:12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2:12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2:12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2:12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2:1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</sheetData>
  <hyperlinks>
    <hyperlink ref="I2" r:id="rId1"/>
    <hyperlink ref="P2" r:id="rId2"/>
    <hyperlink ref="R2" r:id="rId3"/>
    <hyperlink ref="I3" r:id="rId4"/>
    <hyperlink ref="P3" r:id="rId5"/>
    <hyperlink ref="R3" r:id="rId6"/>
    <hyperlink ref="I4" r:id="rId7"/>
    <hyperlink ref="P4" r:id="rId8"/>
    <hyperlink ref="R4" r:id="rId9"/>
    <hyperlink ref="I5" r:id="rId10"/>
    <hyperlink ref="P5" r:id="rId11"/>
    <hyperlink ref="R5" r:id="rId12"/>
    <hyperlink ref="I6" r:id="rId13"/>
    <hyperlink ref="P6" r:id="rId14"/>
    <hyperlink ref="R6" r:id="rId15"/>
    <hyperlink ref="I7" r:id="rId16"/>
    <hyperlink ref="P7" r:id="rId17"/>
    <hyperlink ref="R7" r:id="rId18"/>
    <hyperlink ref="I8" r:id="rId19"/>
    <hyperlink ref="P8" r:id="rId20"/>
    <hyperlink ref="R8" r:id="rId21"/>
    <hyperlink ref="I9" r:id="rId22"/>
    <hyperlink ref="P9" r:id="rId23"/>
    <hyperlink ref="R9" r:id="rId24"/>
    <hyperlink ref="I10" r:id="rId25"/>
    <hyperlink ref="P10" r:id="rId26"/>
    <hyperlink ref="R10" r:id="rId27"/>
    <hyperlink ref="I11" r:id="rId28"/>
    <hyperlink ref="P11" r:id="rId29"/>
    <hyperlink ref="R11" r:id="rId30"/>
    <hyperlink ref="I12" r:id="rId31"/>
    <hyperlink ref="P12" r:id="rId32"/>
    <hyperlink ref="R12" r:id="rId33"/>
    <hyperlink ref="I13" r:id="rId34"/>
    <hyperlink ref="P13" r:id="rId35"/>
    <hyperlink ref="R13" r:id="rId36"/>
    <hyperlink ref="I14" r:id="rId37"/>
    <hyperlink ref="P14" r:id="rId38"/>
    <hyperlink ref="R14" r:id="rId39"/>
    <hyperlink ref="I15" r:id="rId40"/>
    <hyperlink ref="P15" r:id="rId41"/>
    <hyperlink ref="R15" r:id="rId42"/>
    <hyperlink ref="I16" r:id="rId43"/>
    <hyperlink ref="P16" r:id="rId44"/>
    <hyperlink ref="R16" r:id="rId45"/>
    <hyperlink ref="I17" r:id="rId46"/>
    <hyperlink ref="P17" r:id="rId47"/>
    <hyperlink ref="R17" r:id="rId48"/>
  </hyperlinks>
  <pageMargins left="0.7" right="0.7" top="0.75" bottom="0.75" header="0.3" footer="0.3"/>
  <pageSetup orientation="portrait" horizontalDpi="4294967295" verticalDpi="4294967295" r:id="rId4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zoomScale="70" zoomScaleNormal="70" workbookViewId="0">
      <selection activeCell="L254" sqref="L254"/>
    </sheetView>
  </sheetViews>
  <sheetFormatPr defaultRowHeight="14.5"/>
  <cols>
    <col min="2" max="2" width="10.36328125" customWidth="1"/>
    <col min="3" max="3" width="13.54296875" customWidth="1"/>
    <col min="5" max="5" width="11.1796875" bestFit="1" customWidth="1"/>
    <col min="6" max="6" width="8.81640625" bestFit="1" customWidth="1"/>
    <col min="7" max="7" width="15.08984375" customWidth="1"/>
    <col min="9" max="9" width="17.453125" customWidth="1"/>
    <col min="10" max="10" width="9.81640625" bestFit="1" customWidth="1"/>
  </cols>
  <sheetData>
    <row r="1" spans="1:10" ht="15.5">
      <c r="A1" s="15" t="s">
        <v>829</v>
      </c>
      <c r="B1" s="15" t="s">
        <v>830</v>
      </c>
      <c r="C1" s="19"/>
      <c r="D1" s="14" t="s">
        <v>831</v>
      </c>
      <c r="E1" s="14" t="s">
        <v>832</v>
      </c>
      <c r="F1" s="14" t="s">
        <v>833</v>
      </c>
      <c r="G1" s="14" t="s">
        <v>834</v>
      </c>
      <c r="H1" s="14" t="s">
        <v>835</v>
      </c>
      <c r="I1" s="14" t="s">
        <v>836</v>
      </c>
      <c r="J1" s="18" t="s">
        <v>837</v>
      </c>
    </row>
    <row r="2" spans="1:10" ht="15.5">
      <c r="A2" s="15" t="s">
        <v>838</v>
      </c>
      <c r="B2" s="16">
        <v>44562</v>
      </c>
      <c r="C2" s="19" t="str">
        <f t="shared" ref="C2:C65" si="0">TEXT(B2, "yyyy-mm-dd")</f>
        <v>2022-01-01</v>
      </c>
      <c r="D2" s="14" t="s">
        <v>839</v>
      </c>
      <c r="E2" s="14" t="s">
        <v>800</v>
      </c>
      <c r="F2" s="14" t="s">
        <v>840</v>
      </c>
      <c r="G2" s="14" t="s">
        <v>841</v>
      </c>
      <c r="H2" s="14">
        <v>33</v>
      </c>
      <c r="I2" s="14">
        <v>1.7699999999999998</v>
      </c>
      <c r="J2" s="17">
        <v>58.41</v>
      </c>
    </row>
    <row r="3" spans="1:10" ht="15.5">
      <c r="A3" s="15" t="s">
        <v>842</v>
      </c>
      <c r="B3" s="16">
        <v>44565</v>
      </c>
      <c r="C3" s="19" t="str">
        <f t="shared" si="0"/>
        <v>2022-01-04</v>
      </c>
      <c r="D3" s="14" t="s">
        <v>839</v>
      </c>
      <c r="E3" s="14" t="s">
        <v>800</v>
      </c>
      <c r="F3" s="14" t="s">
        <v>843</v>
      </c>
      <c r="G3" s="14" t="s">
        <v>844</v>
      </c>
      <c r="H3" s="14">
        <v>87</v>
      </c>
      <c r="I3" s="14">
        <v>3.4899999999999998</v>
      </c>
      <c r="J3" s="17">
        <v>303.63</v>
      </c>
    </row>
    <row r="4" spans="1:10" ht="15.5">
      <c r="A4" s="15" t="s">
        <v>845</v>
      </c>
      <c r="B4" s="16">
        <v>44568</v>
      </c>
      <c r="C4" s="19" t="str">
        <f t="shared" si="0"/>
        <v>2022-01-07</v>
      </c>
      <c r="D4" s="14" t="s">
        <v>846</v>
      </c>
      <c r="E4" s="14" t="s">
        <v>501</v>
      </c>
      <c r="F4" s="14" t="s">
        <v>847</v>
      </c>
      <c r="G4" s="14" t="s">
        <v>848</v>
      </c>
      <c r="H4" s="14">
        <v>58</v>
      </c>
      <c r="I4" s="14">
        <v>1.8699999999999999</v>
      </c>
      <c r="J4" s="17">
        <v>108.46</v>
      </c>
    </row>
    <row r="5" spans="1:10" ht="15.5">
      <c r="A5" s="15" t="s">
        <v>849</v>
      </c>
      <c r="B5" s="16">
        <v>44571</v>
      </c>
      <c r="C5" s="19" t="str">
        <f t="shared" si="0"/>
        <v>2022-01-10</v>
      </c>
      <c r="D5" s="14" t="s">
        <v>839</v>
      </c>
      <c r="E5" s="14" t="s">
        <v>644</v>
      </c>
      <c r="F5" s="14" t="s">
        <v>847</v>
      </c>
      <c r="G5" s="14" t="s">
        <v>848</v>
      </c>
      <c r="H5" s="14">
        <v>82</v>
      </c>
      <c r="I5" s="14">
        <v>1.87</v>
      </c>
      <c r="J5" s="17">
        <v>153.34</v>
      </c>
    </row>
    <row r="6" spans="1:10" ht="15.5">
      <c r="A6" s="15" t="s">
        <v>850</v>
      </c>
      <c r="B6" s="16">
        <v>44574</v>
      </c>
      <c r="C6" s="19" t="str">
        <f t="shared" si="0"/>
        <v>2022-01-13</v>
      </c>
      <c r="D6" s="14" t="s">
        <v>839</v>
      </c>
      <c r="E6" s="14" t="s">
        <v>800</v>
      </c>
      <c r="F6" s="14" t="s">
        <v>847</v>
      </c>
      <c r="G6" s="14" t="s">
        <v>851</v>
      </c>
      <c r="H6" s="14">
        <v>38</v>
      </c>
      <c r="I6" s="14">
        <v>2.1800000000000002</v>
      </c>
      <c r="J6" s="17">
        <v>82.84</v>
      </c>
    </row>
    <row r="7" spans="1:10" ht="15.5">
      <c r="A7" s="15" t="s">
        <v>852</v>
      </c>
      <c r="B7" s="16">
        <v>44577</v>
      </c>
      <c r="C7" s="19" t="str">
        <f t="shared" si="0"/>
        <v>2022-01-16</v>
      </c>
      <c r="D7" s="14" t="s">
        <v>839</v>
      </c>
      <c r="E7" s="14" t="s">
        <v>800</v>
      </c>
      <c r="F7" s="14" t="s">
        <v>840</v>
      </c>
      <c r="G7" s="14" t="s">
        <v>841</v>
      </c>
      <c r="H7" s="14">
        <v>54</v>
      </c>
      <c r="I7" s="14">
        <v>1.77</v>
      </c>
      <c r="J7" s="17">
        <v>95.58</v>
      </c>
    </row>
    <row r="8" spans="1:10" ht="15.5">
      <c r="A8" s="15" t="s">
        <v>853</v>
      </c>
      <c r="B8" s="16">
        <v>44580</v>
      </c>
      <c r="C8" s="19" t="str">
        <f t="shared" si="0"/>
        <v>2022-01-19</v>
      </c>
      <c r="D8" s="14" t="s">
        <v>839</v>
      </c>
      <c r="E8" s="14" t="s">
        <v>800</v>
      </c>
      <c r="F8" s="14" t="s">
        <v>843</v>
      </c>
      <c r="G8" s="14" t="s">
        <v>844</v>
      </c>
      <c r="H8" s="14">
        <v>149</v>
      </c>
      <c r="I8" s="14">
        <v>3.4899999999999998</v>
      </c>
      <c r="J8" s="17">
        <v>520.01</v>
      </c>
    </row>
    <row r="9" spans="1:10" ht="15.5">
      <c r="A9" s="15" t="s">
        <v>854</v>
      </c>
      <c r="B9" s="16">
        <v>44583</v>
      </c>
      <c r="C9" s="19" t="str">
        <f t="shared" si="0"/>
        <v>2022-01-22</v>
      </c>
      <c r="D9" s="14" t="s">
        <v>846</v>
      </c>
      <c r="E9" s="14" t="s">
        <v>501</v>
      </c>
      <c r="F9" s="14" t="s">
        <v>840</v>
      </c>
      <c r="G9" s="14" t="s">
        <v>841</v>
      </c>
      <c r="H9" s="14">
        <v>51</v>
      </c>
      <c r="I9" s="14">
        <v>1.77</v>
      </c>
      <c r="J9" s="17">
        <v>90.27</v>
      </c>
    </row>
    <row r="10" spans="1:10" ht="15.5">
      <c r="A10" s="15" t="s">
        <v>855</v>
      </c>
      <c r="B10" s="16">
        <v>44586</v>
      </c>
      <c r="C10" s="19" t="str">
        <f t="shared" si="0"/>
        <v>2022-01-25</v>
      </c>
      <c r="D10" s="14" t="s">
        <v>839</v>
      </c>
      <c r="E10" s="14" t="s">
        <v>644</v>
      </c>
      <c r="F10" s="14" t="s">
        <v>840</v>
      </c>
      <c r="G10" s="14" t="s">
        <v>841</v>
      </c>
      <c r="H10" s="14">
        <v>100</v>
      </c>
      <c r="I10" s="14">
        <v>1.77</v>
      </c>
      <c r="J10" s="17">
        <v>177</v>
      </c>
    </row>
    <row r="11" spans="1:10" ht="15.5">
      <c r="A11" s="15" t="s">
        <v>856</v>
      </c>
      <c r="B11" s="16">
        <v>44589</v>
      </c>
      <c r="C11" s="19" t="str">
        <f t="shared" si="0"/>
        <v>2022-01-28</v>
      </c>
      <c r="D11" s="14" t="s">
        <v>839</v>
      </c>
      <c r="E11" s="14" t="s">
        <v>644</v>
      </c>
      <c r="F11" s="14" t="s">
        <v>857</v>
      </c>
      <c r="G11" s="14" t="s">
        <v>858</v>
      </c>
      <c r="H11" s="14">
        <v>28</v>
      </c>
      <c r="I11" s="14">
        <v>1.35</v>
      </c>
      <c r="J11" s="17">
        <v>37.800000000000004</v>
      </c>
    </row>
    <row r="12" spans="1:10" ht="15.5">
      <c r="A12" s="15" t="s">
        <v>859</v>
      </c>
      <c r="B12" s="16">
        <v>44592</v>
      </c>
      <c r="C12" s="19" t="str">
        <f t="shared" si="0"/>
        <v>2022-01-31</v>
      </c>
      <c r="D12" s="14" t="s">
        <v>839</v>
      </c>
      <c r="E12" s="14" t="s">
        <v>800</v>
      </c>
      <c r="F12" s="14" t="s">
        <v>847</v>
      </c>
      <c r="G12" s="14" t="s">
        <v>851</v>
      </c>
      <c r="H12" s="14">
        <v>36</v>
      </c>
      <c r="I12" s="14">
        <v>2.1800000000000002</v>
      </c>
      <c r="J12" s="17">
        <v>78.48</v>
      </c>
    </row>
    <row r="13" spans="1:10" ht="15.5">
      <c r="A13" s="15" t="s">
        <v>860</v>
      </c>
      <c r="B13" s="16">
        <v>44595</v>
      </c>
      <c r="C13" s="19" t="str">
        <f t="shared" si="0"/>
        <v>2022-02-03</v>
      </c>
      <c r="D13" s="14" t="s">
        <v>839</v>
      </c>
      <c r="E13" s="14" t="s">
        <v>800</v>
      </c>
      <c r="F13" s="14" t="s">
        <v>847</v>
      </c>
      <c r="G13" s="14" t="s">
        <v>848</v>
      </c>
      <c r="H13" s="14">
        <v>31</v>
      </c>
      <c r="I13" s="14">
        <v>1.8699999999999999</v>
      </c>
      <c r="J13" s="17">
        <v>57.97</v>
      </c>
    </row>
    <row r="14" spans="1:10" ht="15.5">
      <c r="A14" s="15" t="s">
        <v>861</v>
      </c>
      <c r="B14" s="16">
        <v>44598</v>
      </c>
      <c r="C14" s="19" t="str">
        <f t="shared" si="0"/>
        <v>2022-02-06</v>
      </c>
      <c r="D14" s="14" t="s">
        <v>839</v>
      </c>
      <c r="E14" s="14" t="s">
        <v>800</v>
      </c>
      <c r="F14" s="14" t="s">
        <v>843</v>
      </c>
      <c r="G14" s="14" t="s">
        <v>844</v>
      </c>
      <c r="H14" s="14">
        <v>28</v>
      </c>
      <c r="I14" s="14">
        <v>3.4899999999999998</v>
      </c>
      <c r="J14" s="17">
        <v>97.72</v>
      </c>
    </row>
    <row r="15" spans="1:10" ht="15.5">
      <c r="A15" s="15" t="s">
        <v>862</v>
      </c>
      <c r="B15" s="16">
        <v>44601</v>
      </c>
      <c r="C15" s="19" t="str">
        <f t="shared" si="0"/>
        <v>2022-02-09</v>
      </c>
      <c r="D15" s="14" t="s">
        <v>846</v>
      </c>
      <c r="E15" s="14" t="s">
        <v>501</v>
      </c>
      <c r="F15" s="14" t="s">
        <v>840</v>
      </c>
      <c r="G15" s="14" t="s">
        <v>841</v>
      </c>
      <c r="H15" s="14">
        <v>44</v>
      </c>
      <c r="I15" s="14">
        <v>1.7699999999999998</v>
      </c>
      <c r="J15" s="17">
        <v>77.88</v>
      </c>
    </row>
    <row r="16" spans="1:10" ht="15.5">
      <c r="A16" s="15" t="s">
        <v>863</v>
      </c>
      <c r="B16" s="16">
        <v>44604</v>
      </c>
      <c r="C16" s="19" t="str">
        <f t="shared" si="0"/>
        <v>2022-02-12</v>
      </c>
      <c r="D16" s="14" t="s">
        <v>839</v>
      </c>
      <c r="E16" s="14" t="s">
        <v>644</v>
      </c>
      <c r="F16" s="14" t="s">
        <v>840</v>
      </c>
      <c r="G16" s="14" t="s">
        <v>841</v>
      </c>
      <c r="H16" s="14">
        <v>23</v>
      </c>
      <c r="I16" s="14">
        <v>1.77</v>
      </c>
      <c r="J16" s="17">
        <v>40.71</v>
      </c>
    </row>
    <row r="17" spans="1:10" ht="15.5">
      <c r="A17" s="15" t="s">
        <v>864</v>
      </c>
      <c r="B17" s="16">
        <v>44607</v>
      </c>
      <c r="C17" s="19" t="str">
        <f t="shared" si="0"/>
        <v>2022-02-15</v>
      </c>
      <c r="D17" s="14" t="s">
        <v>839</v>
      </c>
      <c r="E17" s="14" t="s">
        <v>644</v>
      </c>
      <c r="F17" s="14" t="s">
        <v>857</v>
      </c>
      <c r="G17" s="14" t="s">
        <v>858</v>
      </c>
      <c r="H17" s="14">
        <v>27</v>
      </c>
      <c r="I17" s="14">
        <v>1.35</v>
      </c>
      <c r="J17" s="17">
        <v>36.450000000000003</v>
      </c>
    </row>
    <row r="18" spans="1:10" ht="15.5">
      <c r="A18" s="15" t="s">
        <v>865</v>
      </c>
      <c r="B18" s="16">
        <v>44610</v>
      </c>
      <c r="C18" s="19" t="str">
        <f t="shared" si="0"/>
        <v>2022-02-18</v>
      </c>
      <c r="D18" s="14" t="s">
        <v>839</v>
      </c>
      <c r="E18" s="14" t="s">
        <v>800</v>
      </c>
      <c r="F18" s="14" t="s">
        <v>847</v>
      </c>
      <c r="G18" s="14" t="s">
        <v>851</v>
      </c>
      <c r="H18" s="14">
        <v>43</v>
      </c>
      <c r="I18" s="14">
        <v>2.1799999999999997</v>
      </c>
      <c r="J18" s="17">
        <v>93.739999999999981</v>
      </c>
    </row>
    <row r="19" spans="1:10" ht="15.5">
      <c r="A19" s="15" t="s">
        <v>866</v>
      </c>
      <c r="B19" s="16">
        <v>44613</v>
      </c>
      <c r="C19" s="19" t="str">
        <f t="shared" si="0"/>
        <v>2022-02-21</v>
      </c>
      <c r="D19" s="14" t="s">
        <v>839</v>
      </c>
      <c r="E19" s="14" t="s">
        <v>800</v>
      </c>
      <c r="F19" s="14" t="s">
        <v>847</v>
      </c>
      <c r="G19" s="14" t="s">
        <v>867</v>
      </c>
      <c r="H19" s="14">
        <v>123</v>
      </c>
      <c r="I19" s="14">
        <v>2.84</v>
      </c>
      <c r="J19" s="17">
        <v>349.32</v>
      </c>
    </row>
    <row r="20" spans="1:10" ht="15.5">
      <c r="A20" s="15" t="s">
        <v>868</v>
      </c>
      <c r="B20" s="16">
        <v>44616</v>
      </c>
      <c r="C20" s="19" t="str">
        <f t="shared" si="0"/>
        <v>2022-02-24</v>
      </c>
      <c r="D20" s="14" t="s">
        <v>846</v>
      </c>
      <c r="E20" s="14" t="s">
        <v>501</v>
      </c>
      <c r="F20" s="14" t="s">
        <v>840</v>
      </c>
      <c r="G20" s="14" t="s">
        <v>869</v>
      </c>
      <c r="H20" s="14">
        <v>42</v>
      </c>
      <c r="I20" s="14">
        <v>1.87</v>
      </c>
      <c r="J20" s="17">
        <v>78.540000000000006</v>
      </c>
    </row>
    <row r="21" spans="1:10" ht="15.5">
      <c r="A21" s="15" t="s">
        <v>870</v>
      </c>
      <c r="B21" s="16">
        <v>44619</v>
      </c>
      <c r="C21" s="19" t="str">
        <f t="shared" si="0"/>
        <v>2022-02-27</v>
      </c>
      <c r="D21" s="14" t="s">
        <v>846</v>
      </c>
      <c r="E21" s="14" t="s">
        <v>501</v>
      </c>
      <c r="F21" s="14" t="s">
        <v>847</v>
      </c>
      <c r="G21" s="14" t="s">
        <v>867</v>
      </c>
      <c r="H21" s="14">
        <v>33</v>
      </c>
      <c r="I21" s="14">
        <v>2.84</v>
      </c>
      <c r="J21" s="17">
        <v>93.72</v>
      </c>
    </row>
    <row r="22" spans="1:10" ht="15.5">
      <c r="A22" s="15" t="s">
        <v>871</v>
      </c>
      <c r="B22" s="16">
        <v>44622</v>
      </c>
      <c r="C22" s="19" t="str">
        <f t="shared" si="0"/>
        <v>2022-03-02</v>
      </c>
      <c r="D22" s="14" t="s">
        <v>839</v>
      </c>
      <c r="E22" s="14" t="s">
        <v>644</v>
      </c>
      <c r="F22" s="14" t="s">
        <v>847</v>
      </c>
      <c r="G22" s="14" t="s">
        <v>848</v>
      </c>
      <c r="H22" s="14">
        <v>85</v>
      </c>
      <c r="I22" s="14">
        <v>1.8699999999999999</v>
      </c>
      <c r="J22" s="17">
        <v>158.94999999999999</v>
      </c>
    </row>
    <row r="23" spans="1:10" ht="15.5">
      <c r="A23" s="15" t="s">
        <v>872</v>
      </c>
      <c r="B23" s="16">
        <v>44625</v>
      </c>
      <c r="C23" s="19" t="str">
        <f t="shared" si="0"/>
        <v>2022-03-05</v>
      </c>
      <c r="D23" s="14" t="s">
        <v>846</v>
      </c>
      <c r="E23" s="14" t="s">
        <v>873</v>
      </c>
      <c r="F23" s="14" t="s">
        <v>847</v>
      </c>
      <c r="G23" s="14" t="s">
        <v>867</v>
      </c>
      <c r="H23" s="14">
        <v>30</v>
      </c>
      <c r="I23" s="14">
        <v>2.8400000000000003</v>
      </c>
      <c r="J23" s="17">
        <v>85.2</v>
      </c>
    </row>
    <row r="24" spans="1:10" ht="15.5">
      <c r="A24" s="15" t="s">
        <v>874</v>
      </c>
      <c r="B24" s="16">
        <v>44628</v>
      </c>
      <c r="C24" s="19" t="str">
        <f t="shared" si="0"/>
        <v>2022-03-08</v>
      </c>
      <c r="D24" s="14" t="s">
        <v>839</v>
      </c>
      <c r="E24" s="14" t="s">
        <v>800</v>
      </c>
      <c r="F24" s="14" t="s">
        <v>840</v>
      </c>
      <c r="G24" s="14" t="s">
        <v>841</v>
      </c>
      <c r="H24" s="14">
        <v>61</v>
      </c>
      <c r="I24" s="14">
        <v>1.77</v>
      </c>
      <c r="J24" s="17">
        <v>107.97</v>
      </c>
    </row>
    <row r="25" spans="1:10" ht="15.5">
      <c r="A25" s="15" t="s">
        <v>875</v>
      </c>
      <c r="B25" s="16">
        <v>44631</v>
      </c>
      <c r="C25" s="19" t="str">
        <f t="shared" si="0"/>
        <v>2022-03-11</v>
      </c>
      <c r="D25" s="14" t="s">
        <v>839</v>
      </c>
      <c r="E25" s="14" t="s">
        <v>800</v>
      </c>
      <c r="F25" s="14" t="s">
        <v>843</v>
      </c>
      <c r="G25" s="14" t="s">
        <v>844</v>
      </c>
      <c r="H25" s="14">
        <v>40</v>
      </c>
      <c r="I25" s="14">
        <v>3.4899999999999998</v>
      </c>
      <c r="J25" s="17">
        <v>139.6</v>
      </c>
    </row>
    <row r="26" spans="1:10" ht="15.5">
      <c r="A26" s="15" t="s">
        <v>876</v>
      </c>
      <c r="B26" s="16">
        <v>44634</v>
      </c>
      <c r="C26" s="19" t="str">
        <f t="shared" si="0"/>
        <v>2022-03-14</v>
      </c>
      <c r="D26" s="14" t="s">
        <v>846</v>
      </c>
      <c r="E26" s="14" t="s">
        <v>501</v>
      </c>
      <c r="F26" s="14" t="s">
        <v>847</v>
      </c>
      <c r="G26" s="14" t="s">
        <v>848</v>
      </c>
      <c r="H26" s="14">
        <v>86</v>
      </c>
      <c r="I26" s="14">
        <v>1.8699999999999999</v>
      </c>
      <c r="J26" s="17">
        <v>160.82</v>
      </c>
    </row>
    <row r="27" spans="1:10" ht="15.5">
      <c r="A27" s="15" t="s">
        <v>877</v>
      </c>
      <c r="B27" s="16">
        <v>44637</v>
      </c>
      <c r="C27" s="19" t="str">
        <f t="shared" si="0"/>
        <v>2022-03-17</v>
      </c>
      <c r="D27" s="14" t="s">
        <v>839</v>
      </c>
      <c r="E27" s="14" t="s">
        <v>644</v>
      </c>
      <c r="F27" s="14" t="s">
        <v>840</v>
      </c>
      <c r="G27" s="14" t="s">
        <v>841</v>
      </c>
      <c r="H27" s="14">
        <v>38</v>
      </c>
      <c r="I27" s="14">
        <v>1.7700000000000002</v>
      </c>
      <c r="J27" s="17">
        <v>67.260000000000005</v>
      </c>
    </row>
    <row r="28" spans="1:10" ht="15.5">
      <c r="A28" s="15" t="s">
        <v>878</v>
      </c>
      <c r="B28" s="16">
        <v>44640</v>
      </c>
      <c r="C28" s="19" t="str">
        <f t="shared" si="0"/>
        <v>2022-03-20</v>
      </c>
      <c r="D28" s="14" t="s">
        <v>839</v>
      </c>
      <c r="E28" s="14" t="s">
        <v>644</v>
      </c>
      <c r="F28" s="14" t="s">
        <v>857</v>
      </c>
      <c r="G28" s="14" t="s">
        <v>858</v>
      </c>
      <c r="H28" s="14">
        <v>68</v>
      </c>
      <c r="I28" s="14">
        <v>1.68</v>
      </c>
      <c r="J28" s="17">
        <v>114.24</v>
      </c>
    </row>
    <row r="29" spans="1:10" ht="15.5">
      <c r="A29" s="15" t="s">
        <v>879</v>
      </c>
      <c r="B29" s="16">
        <v>44643</v>
      </c>
      <c r="C29" s="19" t="str">
        <f t="shared" si="0"/>
        <v>2022-03-23</v>
      </c>
      <c r="D29" s="14" t="s">
        <v>846</v>
      </c>
      <c r="E29" s="14" t="s">
        <v>873</v>
      </c>
      <c r="F29" s="14" t="s">
        <v>847</v>
      </c>
      <c r="G29" s="14" t="s">
        <v>848</v>
      </c>
      <c r="H29" s="14">
        <v>39</v>
      </c>
      <c r="I29" s="14">
        <v>1.87</v>
      </c>
      <c r="J29" s="17">
        <v>72.930000000000007</v>
      </c>
    </row>
    <row r="30" spans="1:10" ht="15.5">
      <c r="A30" s="15" t="s">
        <v>880</v>
      </c>
      <c r="B30" s="16">
        <v>44646</v>
      </c>
      <c r="C30" s="19" t="str">
        <f t="shared" si="0"/>
        <v>2022-03-26</v>
      </c>
      <c r="D30" s="14" t="s">
        <v>839</v>
      </c>
      <c r="E30" s="14" t="s">
        <v>800</v>
      </c>
      <c r="F30" s="14" t="s">
        <v>840</v>
      </c>
      <c r="G30" s="14" t="s">
        <v>869</v>
      </c>
      <c r="H30" s="14">
        <v>103</v>
      </c>
      <c r="I30" s="14">
        <v>1.87</v>
      </c>
      <c r="J30" s="17">
        <v>192.61</v>
      </c>
    </row>
    <row r="31" spans="1:10" ht="15.5">
      <c r="A31" s="15" t="s">
        <v>881</v>
      </c>
      <c r="B31" s="16">
        <v>44649</v>
      </c>
      <c r="C31" s="19" t="str">
        <f t="shared" si="0"/>
        <v>2022-03-29</v>
      </c>
      <c r="D31" s="14" t="s">
        <v>839</v>
      </c>
      <c r="E31" s="14" t="s">
        <v>800</v>
      </c>
      <c r="F31" s="14" t="s">
        <v>847</v>
      </c>
      <c r="G31" s="14" t="s">
        <v>867</v>
      </c>
      <c r="H31" s="14">
        <v>193</v>
      </c>
      <c r="I31" s="14">
        <v>2.84</v>
      </c>
      <c r="J31" s="17">
        <v>548.12</v>
      </c>
    </row>
    <row r="32" spans="1:10" ht="15.5">
      <c r="A32" s="15" t="s">
        <v>882</v>
      </c>
      <c r="B32" s="16">
        <v>44652</v>
      </c>
      <c r="C32" s="19" t="str">
        <f t="shared" si="0"/>
        <v>2022-04-01</v>
      </c>
      <c r="D32" s="14" t="s">
        <v>846</v>
      </c>
      <c r="E32" s="14" t="s">
        <v>501</v>
      </c>
      <c r="F32" s="14" t="s">
        <v>840</v>
      </c>
      <c r="G32" s="14" t="s">
        <v>841</v>
      </c>
      <c r="H32" s="14">
        <v>58</v>
      </c>
      <c r="I32" s="14">
        <v>1.77</v>
      </c>
      <c r="J32" s="17">
        <v>102.66</v>
      </c>
    </row>
    <row r="33" spans="1:10" ht="15.5">
      <c r="A33" s="15" t="s">
        <v>883</v>
      </c>
      <c r="B33" s="16">
        <v>44655</v>
      </c>
      <c r="C33" s="19" t="str">
        <f t="shared" si="0"/>
        <v>2022-04-04</v>
      </c>
      <c r="D33" s="14" t="s">
        <v>846</v>
      </c>
      <c r="E33" s="14" t="s">
        <v>501</v>
      </c>
      <c r="F33" s="14" t="s">
        <v>857</v>
      </c>
      <c r="G33" s="14" t="s">
        <v>858</v>
      </c>
      <c r="H33" s="14">
        <v>68</v>
      </c>
      <c r="I33" s="14">
        <v>1.68</v>
      </c>
      <c r="J33" s="17">
        <v>114.24</v>
      </c>
    </row>
    <row r="34" spans="1:10" ht="15.5">
      <c r="A34" s="15" t="s">
        <v>884</v>
      </c>
      <c r="B34" s="16">
        <v>44658</v>
      </c>
      <c r="C34" s="19" t="str">
        <f t="shared" si="0"/>
        <v>2022-04-07</v>
      </c>
      <c r="D34" s="14" t="s">
        <v>839</v>
      </c>
      <c r="E34" s="14" t="s">
        <v>644</v>
      </c>
      <c r="F34" s="14" t="s">
        <v>840</v>
      </c>
      <c r="G34" s="14" t="s">
        <v>841</v>
      </c>
      <c r="H34" s="14">
        <v>91</v>
      </c>
      <c r="I34" s="14">
        <v>1.77</v>
      </c>
      <c r="J34" s="17">
        <v>161.07</v>
      </c>
    </row>
    <row r="35" spans="1:10" ht="15.5">
      <c r="A35" s="15" t="s">
        <v>885</v>
      </c>
      <c r="B35" s="16">
        <v>44661</v>
      </c>
      <c r="C35" s="19" t="str">
        <f t="shared" si="0"/>
        <v>2022-04-10</v>
      </c>
      <c r="D35" s="14" t="s">
        <v>839</v>
      </c>
      <c r="E35" s="14" t="s">
        <v>644</v>
      </c>
      <c r="F35" s="14" t="s">
        <v>843</v>
      </c>
      <c r="G35" s="14" t="s">
        <v>844</v>
      </c>
      <c r="H35" s="14">
        <v>23</v>
      </c>
      <c r="I35" s="14">
        <v>3.4899999999999998</v>
      </c>
      <c r="J35" s="17">
        <v>80.27</v>
      </c>
    </row>
    <row r="36" spans="1:10" ht="15.5">
      <c r="A36" s="15" t="s">
        <v>886</v>
      </c>
      <c r="B36" s="16">
        <v>44664</v>
      </c>
      <c r="C36" s="19" t="str">
        <f t="shared" si="0"/>
        <v>2022-04-13</v>
      </c>
      <c r="D36" s="14" t="s">
        <v>846</v>
      </c>
      <c r="E36" s="14" t="s">
        <v>873</v>
      </c>
      <c r="F36" s="14" t="s">
        <v>857</v>
      </c>
      <c r="G36" s="14" t="s">
        <v>858</v>
      </c>
      <c r="H36" s="14">
        <v>28</v>
      </c>
      <c r="I36" s="14">
        <v>1.68</v>
      </c>
      <c r="J36" s="17">
        <v>47.04</v>
      </c>
    </row>
    <row r="37" spans="1:10" ht="15.5">
      <c r="A37" s="15" t="s">
        <v>887</v>
      </c>
      <c r="B37" s="16">
        <v>44667</v>
      </c>
      <c r="C37" s="19" t="str">
        <f t="shared" si="0"/>
        <v>2022-04-16</v>
      </c>
      <c r="D37" s="14" t="s">
        <v>839</v>
      </c>
      <c r="E37" s="14" t="s">
        <v>800</v>
      </c>
      <c r="F37" s="14" t="s">
        <v>840</v>
      </c>
      <c r="G37" s="14" t="s">
        <v>841</v>
      </c>
      <c r="H37" s="14">
        <v>48</v>
      </c>
      <c r="I37" s="14">
        <v>1.7699999999999998</v>
      </c>
      <c r="J37" s="17">
        <v>84.96</v>
      </c>
    </row>
    <row r="38" spans="1:10" ht="15.5">
      <c r="A38" s="15" t="s">
        <v>888</v>
      </c>
      <c r="B38" s="16">
        <v>44670</v>
      </c>
      <c r="C38" s="19" t="str">
        <f t="shared" si="0"/>
        <v>2022-04-19</v>
      </c>
      <c r="D38" s="14" t="s">
        <v>839</v>
      </c>
      <c r="E38" s="14" t="s">
        <v>800</v>
      </c>
      <c r="F38" s="14" t="s">
        <v>857</v>
      </c>
      <c r="G38" s="14" t="s">
        <v>858</v>
      </c>
      <c r="H38" s="14">
        <v>134</v>
      </c>
      <c r="I38" s="14">
        <v>1.68</v>
      </c>
      <c r="J38" s="17">
        <v>225.12</v>
      </c>
    </row>
    <row r="39" spans="1:10" ht="15.5">
      <c r="A39" s="15" t="s">
        <v>889</v>
      </c>
      <c r="B39" s="16">
        <v>44673</v>
      </c>
      <c r="C39" s="19" t="str">
        <f t="shared" si="0"/>
        <v>2022-04-22</v>
      </c>
      <c r="D39" s="14" t="s">
        <v>846</v>
      </c>
      <c r="E39" s="14" t="s">
        <v>501</v>
      </c>
      <c r="F39" s="14" t="s">
        <v>840</v>
      </c>
      <c r="G39" s="14" t="s">
        <v>841</v>
      </c>
      <c r="H39" s="14">
        <v>20</v>
      </c>
      <c r="I39" s="14">
        <v>1.77</v>
      </c>
      <c r="J39" s="17">
        <v>35.4</v>
      </c>
    </row>
    <row r="40" spans="1:10" ht="15.5">
      <c r="A40" s="15" t="s">
        <v>890</v>
      </c>
      <c r="B40" s="16">
        <v>44676</v>
      </c>
      <c r="C40" s="19" t="str">
        <f t="shared" si="0"/>
        <v>2022-04-25</v>
      </c>
      <c r="D40" s="14" t="s">
        <v>839</v>
      </c>
      <c r="E40" s="14" t="s">
        <v>644</v>
      </c>
      <c r="F40" s="14" t="s">
        <v>840</v>
      </c>
      <c r="G40" s="14" t="s">
        <v>841</v>
      </c>
      <c r="H40" s="14">
        <v>53</v>
      </c>
      <c r="I40" s="14">
        <v>1.77</v>
      </c>
      <c r="J40" s="17">
        <v>93.81</v>
      </c>
    </row>
    <row r="41" spans="1:10" ht="15.5">
      <c r="A41" s="15" t="s">
        <v>891</v>
      </c>
      <c r="B41" s="16">
        <v>44679</v>
      </c>
      <c r="C41" s="19" t="str">
        <f t="shared" si="0"/>
        <v>2022-04-28</v>
      </c>
      <c r="D41" s="14" t="s">
        <v>839</v>
      </c>
      <c r="E41" s="14" t="s">
        <v>644</v>
      </c>
      <c r="F41" s="14" t="s">
        <v>857</v>
      </c>
      <c r="G41" s="14" t="s">
        <v>858</v>
      </c>
      <c r="H41" s="14">
        <v>64</v>
      </c>
      <c r="I41" s="14">
        <v>1.68</v>
      </c>
      <c r="J41" s="17">
        <v>107.52</v>
      </c>
    </row>
    <row r="42" spans="1:10" ht="15.5">
      <c r="A42" s="15" t="s">
        <v>892</v>
      </c>
      <c r="B42" s="16">
        <v>44682</v>
      </c>
      <c r="C42" s="19" t="str">
        <f t="shared" si="0"/>
        <v>2022-05-01</v>
      </c>
      <c r="D42" s="14" t="s">
        <v>846</v>
      </c>
      <c r="E42" s="14" t="s">
        <v>873</v>
      </c>
      <c r="F42" s="14" t="s">
        <v>847</v>
      </c>
      <c r="G42" s="14" t="s">
        <v>848</v>
      </c>
      <c r="H42" s="14">
        <v>63</v>
      </c>
      <c r="I42" s="14">
        <v>1.87</v>
      </c>
      <c r="J42" s="17">
        <v>117.81</v>
      </c>
    </row>
    <row r="43" spans="1:10" ht="15.5">
      <c r="A43" s="15" t="s">
        <v>893</v>
      </c>
      <c r="B43" s="16">
        <v>44685</v>
      </c>
      <c r="C43" s="19" t="str">
        <f t="shared" si="0"/>
        <v>2022-05-04</v>
      </c>
      <c r="D43" s="14" t="s">
        <v>839</v>
      </c>
      <c r="E43" s="14" t="s">
        <v>800</v>
      </c>
      <c r="F43" s="14" t="s">
        <v>840</v>
      </c>
      <c r="G43" s="14" t="s">
        <v>869</v>
      </c>
      <c r="H43" s="14">
        <v>105</v>
      </c>
      <c r="I43" s="14">
        <v>1.8699999999999999</v>
      </c>
      <c r="J43" s="17">
        <v>196.35</v>
      </c>
    </row>
    <row r="44" spans="1:10" ht="15.5">
      <c r="A44" s="15" t="s">
        <v>894</v>
      </c>
      <c r="B44" s="16">
        <v>44688</v>
      </c>
      <c r="C44" s="19" t="str">
        <f t="shared" si="0"/>
        <v>2022-05-07</v>
      </c>
      <c r="D44" s="14" t="s">
        <v>839</v>
      </c>
      <c r="E44" s="14" t="s">
        <v>800</v>
      </c>
      <c r="F44" s="14" t="s">
        <v>847</v>
      </c>
      <c r="G44" s="14" t="s">
        <v>867</v>
      </c>
      <c r="H44" s="14">
        <v>138</v>
      </c>
      <c r="I44" s="14">
        <v>2.8400000000000003</v>
      </c>
      <c r="J44" s="17">
        <v>391.92</v>
      </c>
    </row>
    <row r="45" spans="1:10" ht="15.5">
      <c r="A45" s="15" t="s">
        <v>895</v>
      </c>
      <c r="B45" s="16">
        <v>44691</v>
      </c>
      <c r="C45" s="19" t="str">
        <f t="shared" si="0"/>
        <v>2022-05-10</v>
      </c>
      <c r="D45" s="14" t="s">
        <v>846</v>
      </c>
      <c r="E45" s="14" t="s">
        <v>501</v>
      </c>
      <c r="F45" s="14" t="s">
        <v>840</v>
      </c>
      <c r="G45" s="14" t="s">
        <v>841</v>
      </c>
      <c r="H45" s="14">
        <v>25</v>
      </c>
      <c r="I45" s="14">
        <v>1.77</v>
      </c>
      <c r="J45" s="17">
        <v>44.25</v>
      </c>
    </row>
    <row r="46" spans="1:10" ht="15.5">
      <c r="A46" s="15" t="s">
        <v>896</v>
      </c>
      <c r="B46" s="16">
        <v>44694</v>
      </c>
      <c r="C46" s="19" t="str">
        <f t="shared" si="0"/>
        <v>2022-05-13</v>
      </c>
      <c r="D46" s="14" t="s">
        <v>846</v>
      </c>
      <c r="E46" s="14" t="s">
        <v>501</v>
      </c>
      <c r="F46" s="14" t="s">
        <v>843</v>
      </c>
      <c r="G46" s="14" t="s">
        <v>844</v>
      </c>
      <c r="H46" s="14">
        <v>21</v>
      </c>
      <c r="I46" s="14">
        <v>3.49</v>
      </c>
      <c r="J46" s="17">
        <v>73.290000000000006</v>
      </c>
    </row>
    <row r="47" spans="1:10" ht="15.5">
      <c r="A47" s="15" t="s">
        <v>897</v>
      </c>
      <c r="B47" s="16">
        <v>44697</v>
      </c>
      <c r="C47" s="19" t="str">
        <f t="shared" si="0"/>
        <v>2022-05-16</v>
      </c>
      <c r="D47" s="14" t="s">
        <v>839</v>
      </c>
      <c r="E47" s="14" t="s">
        <v>644</v>
      </c>
      <c r="F47" s="14" t="s">
        <v>840</v>
      </c>
      <c r="G47" s="14" t="s">
        <v>841</v>
      </c>
      <c r="H47" s="14">
        <v>61</v>
      </c>
      <c r="I47" s="14">
        <v>1.77</v>
      </c>
      <c r="J47" s="17">
        <v>107.97</v>
      </c>
    </row>
    <row r="48" spans="1:10" ht="15.5">
      <c r="A48" s="15" t="s">
        <v>898</v>
      </c>
      <c r="B48" s="16">
        <v>44700</v>
      </c>
      <c r="C48" s="19" t="str">
        <f t="shared" si="0"/>
        <v>2022-05-19</v>
      </c>
      <c r="D48" s="14" t="s">
        <v>839</v>
      </c>
      <c r="E48" s="14" t="s">
        <v>644</v>
      </c>
      <c r="F48" s="14" t="s">
        <v>857</v>
      </c>
      <c r="G48" s="14" t="s">
        <v>858</v>
      </c>
      <c r="H48" s="14">
        <v>49</v>
      </c>
      <c r="I48" s="14">
        <v>1.68</v>
      </c>
      <c r="J48" s="17">
        <v>82.32</v>
      </c>
    </row>
    <row r="49" spans="1:10" ht="15.5">
      <c r="A49" s="15" t="s">
        <v>899</v>
      </c>
      <c r="B49" s="16">
        <v>44703</v>
      </c>
      <c r="C49" s="19" t="str">
        <f t="shared" si="0"/>
        <v>2022-05-22</v>
      </c>
      <c r="D49" s="14" t="s">
        <v>846</v>
      </c>
      <c r="E49" s="14" t="s">
        <v>873</v>
      </c>
      <c r="F49" s="14" t="s">
        <v>847</v>
      </c>
      <c r="G49" s="14" t="s">
        <v>848</v>
      </c>
      <c r="H49" s="14">
        <v>55</v>
      </c>
      <c r="I49" s="14">
        <v>1.8699999999999999</v>
      </c>
      <c r="J49" s="17">
        <v>102.85</v>
      </c>
    </row>
    <row r="50" spans="1:10" ht="15.5">
      <c r="A50" s="15" t="s">
        <v>900</v>
      </c>
      <c r="B50" s="16">
        <v>44706</v>
      </c>
      <c r="C50" s="19" t="str">
        <f t="shared" si="0"/>
        <v>2022-05-25</v>
      </c>
      <c r="D50" s="14" t="s">
        <v>839</v>
      </c>
      <c r="E50" s="14" t="s">
        <v>800</v>
      </c>
      <c r="F50" s="14" t="s">
        <v>847</v>
      </c>
      <c r="G50" s="14" t="s">
        <v>851</v>
      </c>
      <c r="H50" s="14">
        <v>27</v>
      </c>
      <c r="I50" s="14">
        <v>2.1800000000000002</v>
      </c>
      <c r="J50" s="17">
        <v>58.860000000000007</v>
      </c>
    </row>
    <row r="51" spans="1:10" ht="15.5">
      <c r="A51" s="15" t="s">
        <v>901</v>
      </c>
      <c r="B51" s="16">
        <v>44709</v>
      </c>
      <c r="C51" s="19" t="str">
        <f t="shared" si="0"/>
        <v>2022-05-28</v>
      </c>
      <c r="D51" s="14" t="s">
        <v>839</v>
      </c>
      <c r="E51" s="14" t="s">
        <v>800</v>
      </c>
      <c r="F51" s="14" t="s">
        <v>840</v>
      </c>
      <c r="G51" s="14" t="s">
        <v>841</v>
      </c>
      <c r="H51" s="14">
        <v>58</v>
      </c>
      <c r="I51" s="14">
        <v>1.77</v>
      </c>
      <c r="J51" s="17">
        <v>102.66</v>
      </c>
    </row>
    <row r="52" spans="1:10" ht="15.5">
      <c r="A52" s="15" t="s">
        <v>902</v>
      </c>
      <c r="B52" s="16">
        <v>44712</v>
      </c>
      <c r="C52" s="19" t="str">
        <f t="shared" si="0"/>
        <v>2022-05-31</v>
      </c>
      <c r="D52" s="14" t="s">
        <v>839</v>
      </c>
      <c r="E52" s="14" t="s">
        <v>800</v>
      </c>
      <c r="F52" s="14" t="s">
        <v>843</v>
      </c>
      <c r="G52" s="14" t="s">
        <v>844</v>
      </c>
      <c r="H52" s="14">
        <v>33</v>
      </c>
      <c r="I52" s="14">
        <v>3.49</v>
      </c>
      <c r="J52" s="17">
        <v>115.17</v>
      </c>
    </row>
    <row r="53" spans="1:10" ht="15.5">
      <c r="A53" s="15" t="s">
        <v>903</v>
      </c>
      <c r="B53" s="16">
        <v>44715</v>
      </c>
      <c r="C53" s="19" t="str">
        <f t="shared" si="0"/>
        <v>2022-06-03</v>
      </c>
      <c r="D53" s="14" t="s">
        <v>846</v>
      </c>
      <c r="E53" s="14" t="s">
        <v>501</v>
      </c>
      <c r="F53" s="14" t="s">
        <v>847</v>
      </c>
      <c r="G53" s="14" t="s">
        <v>867</v>
      </c>
      <c r="H53" s="14">
        <v>288</v>
      </c>
      <c r="I53" s="14">
        <v>2.84</v>
      </c>
      <c r="J53" s="17">
        <v>817.92</v>
      </c>
    </row>
    <row r="54" spans="1:10" ht="15.5">
      <c r="A54" s="15" t="s">
        <v>904</v>
      </c>
      <c r="B54" s="16">
        <v>44718</v>
      </c>
      <c r="C54" s="19" t="str">
        <f t="shared" si="0"/>
        <v>2022-06-06</v>
      </c>
      <c r="D54" s="14" t="s">
        <v>839</v>
      </c>
      <c r="E54" s="14" t="s">
        <v>644</v>
      </c>
      <c r="F54" s="14" t="s">
        <v>847</v>
      </c>
      <c r="G54" s="14" t="s">
        <v>848</v>
      </c>
      <c r="H54" s="14">
        <v>76</v>
      </c>
      <c r="I54" s="14">
        <v>1.87</v>
      </c>
      <c r="J54" s="17">
        <v>142.12</v>
      </c>
    </row>
    <row r="55" spans="1:10" ht="15.5">
      <c r="A55" s="15" t="s">
        <v>905</v>
      </c>
      <c r="B55" s="16">
        <v>44721</v>
      </c>
      <c r="C55" s="19" t="str">
        <f t="shared" si="0"/>
        <v>2022-06-09</v>
      </c>
      <c r="D55" s="14" t="s">
        <v>846</v>
      </c>
      <c r="E55" s="14" t="s">
        <v>873</v>
      </c>
      <c r="F55" s="14" t="s">
        <v>840</v>
      </c>
      <c r="G55" s="14" t="s">
        <v>841</v>
      </c>
      <c r="H55" s="14">
        <v>42</v>
      </c>
      <c r="I55" s="14">
        <v>1.77</v>
      </c>
      <c r="J55" s="17">
        <v>74.34</v>
      </c>
    </row>
    <row r="56" spans="1:10" ht="15.5">
      <c r="A56" s="15" t="s">
        <v>906</v>
      </c>
      <c r="B56" s="16">
        <v>44724</v>
      </c>
      <c r="C56" s="19" t="str">
        <f t="shared" si="0"/>
        <v>2022-06-12</v>
      </c>
      <c r="D56" s="14" t="s">
        <v>846</v>
      </c>
      <c r="E56" s="14" t="s">
        <v>873</v>
      </c>
      <c r="F56" s="14" t="s">
        <v>843</v>
      </c>
      <c r="G56" s="14" t="s">
        <v>844</v>
      </c>
      <c r="H56" s="14">
        <v>20</v>
      </c>
      <c r="I56" s="14">
        <v>3.4899999999999998</v>
      </c>
      <c r="J56" s="17">
        <v>69.8</v>
      </c>
    </row>
    <row r="57" spans="1:10" ht="15.5">
      <c r="A57" s="15" t="s">
        <v>907</v>
      </c>
      <c r="B57" s="16">
        <v>44727</v>
      </c>
      <c r="C57" s="19" t="str">
        <f t="shared" si="0"/>
        <v>2022-06-15</v>
      </c>
      <c r="D57" s="14" t="s">
        <v>839</v>
      </c>
      <c r="E57" s="14" t="s">
        <v>800</v>
      </c>
      <c r="F57" s="14" t="s">
        <v>840</v>
      </c>
      <c r="G57" s="14" t="s">
        <v>841</v>
      </c>
      <c r="H57" s="14">
        <v>75</v>
      </c>
      <c r="I57" s="14">
        <v>1.77</v>
      </c>
      <c r="J57" s="17">
        <v>132.75</v>
      </c>
    </row>
    <row r="58" spans="1:10" ht="15.5">
      <c r="A58" s="15" t="s">
        <v>908</v>
      </c>
      <c r="B58" s="16">
        <v>44730</v>
      </c>
      <c r="C58" s="19" t="str">
        <f t="shared" si="0"/>
        <v>2022-06-18</v>
      </c>
      <c r="D58" s="14" t="s">
        <v>839</v>
      </c>
      <c r="E58" s="14" t="s">
        <v>800</v>
      </c>
      <c r="F58" s="14" t="s">
        <v>843</v>
      </c>
      <c r="G58" s="14" t="s">
        <v>844</v>
      </c>
      <c r="H58" s="14">
        <v>38</v>
      </c>
      <c r="I58" s="14">
        <v>3.49</v>
      </c>
      <c r="J58" s="17">
        <v>132.62</v>
      </c>
    </row>
    <row r="59" spans="1:10" ht="15.5">
      <c r="A59" s="15" t="s">
        <v>909</v>
      </c>
      <c r="B59" s="16">
        <v>44733</v>
      </c>
      <c r="C59" s="19" t="str">
        <f t="shared" si="0"/>
        <v>2022-06-21</v>
      </c>
      <c r="D59" s="14" t="s">
        <v>846</v>
      </c>
      <c r="E59" s="14" t="s">
        <v>501</v>
      </c>
      <c r="F59" s="14" t="s">
        <v>840</v>
      </c>
      <c r="G59" s="14" t="s">
        <v>841</v>
      </c>
      <c r="H59" s="14">
        <v>306</v>
      </c>
      <c r="I59" s="14">
        <v>1.77</v>
      </c>
      <c r="J59" s="17">
        <v>541.62</v>
      </c>
    </row>
    <row r="60" spans="1:10" ht="15.5">
      <c r="A60" s="15" t="s">
        <v>910</v>
      </c>
      <c r="B60" s="16">
        <v>44736</v>
      </c>
      <c r="C60" s="19" t="str">
        <f t="shared" si="0"/>
        <v>2022-06-24</v>
      </c>
      <c r="D60" s="14" t="s">
        <v>846</v>
      </c>
      <c r="E60" s="14" t="s">
        <v>501</v>
      </c>
      <c r="F60" s="14" t="s">
        <v>857</v>
      </c>
      <c r="G60" s="14" t="s">
        <v>858</v>
      </c>
      <c r="H60" s="14">
        <v>28</v>
      </c>
      <c r="I60" s="14">
        <v>1.68</v>
      </c>
      <c r="J60" s="17">
        <v>47.04</v>
      </c>
    </row>
    <row r="61" spans="1:10" ht="15.5">
      <c r="A61" s="15" t="s">
        <v>911</v>
      </c>
      <c r="B61" s="16">
        <v>44739</v>
      </c>
      <c r="C61" s="19" t="str">
        <f t="shared" si="0"/>
        <v>2022-06-27</v>
      </c>
      <c r="D61" s="14" t="s">
        <v>839</v>
      </c>
      <c r="E61" s="14" t="s">
        <v>644</v>
      </c>
      <c r="F61" s="14" t="s">
        <v>840</v>
      </c>
      <c r="G61" s="14" t="s">
        <v>869</v>
      </c>
      <c r="H61" s="14">
        <v>110</v>
      </c>
      <c r="I61" s="14">
        <v>1.8699999999999999</v>
      </c>
      <c r="J61" s="17">
        <v>205.7</v>
      </c>
    </row>
    <row r="62" spans="1:10" ht="15.5">
      <c r="A62" s="15" t="s">
        <v>912</v>
      </c>
      <c r="B62" s="16">
        <v>44742</v>
      </c>
      <c r="C62" s="19" t="str">
        <f t="shared" si="0"/>
        <v>2022-06-30</v>
      </c>
      <c r="D62" s="14" t="s">
        <v>839</v>
      </c>
      <c r="E62" s="14" t="s">
        <v>644</v>
      </c>
      <c r="F62" s="14" t="s">
        <v>847</v>
      </c>
      <c r="G62" s="14" t="s">
        <v>867</v>
      </c>
      <c r="H62" s="14">
        <v>51</v>
      </c>
      <c r="I62" s="14">
        <v>2.84</v>
      </c>
      <c r="J62" s="17">
        <v>144.84</v>
      </c>
    </row>
    <row r="63" spans="1:10" ht="15.5">
      <c r="A63" s="15" t="s">
        <v>913</v>
      </c>
      <c r="B63" s="16">
        <v>44745</v>
      </c>
      <c r="C63" s="19" t="str">
        <f t="shared" si="0"/>
        <v>2022-07-03</v>
      </c>
      <c r="D63" s="14" t="s">
        <v>846</v>
      </c>
      <c r="E63" s="14" t="s">
        <v>873</v>
      </c>
      <c r="F63" s="14" t="s">
        <v>840</v>
      </c>
      <c r="G63" s="14" t="s">
        <v>841</v>
      </c>
      <c r="H63" s="14">
        <v>52</v>
      </c>
      <c r="I63" s="14">
        <v>1.77</v>
      </c>
      <c r="J63" s="17">
        <v>92.04</v>
      </c>
    </row>
    <row r="64" spans="1:10" ht="15.5">
      <c r="A64" s="15" t="s">
        <v>914</v>
      </c>
      <c r="B64" s="16">
        <v>44748</v>
      </c>
      <c r="C64" s="19" t="str">
        <f t="shared" si="0"/>
        <v>2022-07-06</v>
      </c>
      <c r="D64" s="14" t="s">
        <v>846</v>
      </c>
      <c r="E64" s="14" t="s">
        <v>873</v>
      </c>
      <c r="F64" s="14" t="s">
        <v>843</v>
      </c>
      <c r="G64" s="14" t="s">
        <v>844</v>
      </c>
      <c r="H64" s="14">
        <v>28</v>
      </c>
      <c r="I64" s="14">
        <v>3.4899999999999998</v>
      </c>
      <c r="J64" s="17">
        <v>97.72</v>
      </c>
    </row>
    <row r="65" spans="1:10" ht="15.5">
      <c r="A65" s="15" t="s">
        <v>915</v>
      </c>
      <c r="B65" s="16">
        <v>44751</v>
      </c>
      <c r="C65" s="19" t="str">
        <f t="shared" si="0"/>
        <v>2022-07-09</v>
      </c>
      <c r="D65" s="14" t="s">
        <v>839</v>
      </c>
      <c r="E65" s="14" t="s">
        <v>800</v>
      </c>
      <c r="F65" s="14" t="s">
        <v>840</v>
      </c>
      <c r="G65" s="14" t="s">
        <v>841</v>
      </c>
      <c r="H65" s="14">
        <v>136</v>
      </c>
      <c r="I65" s="14">
        <v>1.77</v>
      </c>
      <c r="J65" s="17">
        <v>240.72</v>
      </c>
    </row>
    <row r="66" spans="1:10" ht="15.5">
      <c r="A66" s="15" t="s">
        <v>916</v>
      </c>
      <c r="B66" s="16">
        <v>44754</v>
      </c>
      <c r="C66" s="19" t="str">
        <f t="shared" ref="C66:C129" si="1">TEXT(B66, "yyyy-mm-dd")</f>
        <v>2022-07-12</v>
      </c>
      <c r="D66" s="14" t="s">
        <v>839</v>
      </c>
      <c r="E66" s="14" t="s">
        <v>800</v>
      </c>
      <c r="F66" s="14" t="s">
        <v>843</v>
      </c>
      <c r="G66" s="14" t="s">
        <v>844</v>
      </c>
      <c r="H66" s="14">
        <v>42</v>
      </c>
      <c r="I66" s="14">
        <v>3.49</v>
      </c>
      <c r="J66" s="17">
        <v>146.58000000000001</v>
      </c>
    </row>
    <row r="67" spans="1:10" ht="15.5">
      <c r="A67" s="15" t="s">
        <v>917</v>
      </c>
      <c r="B67" s="16">
        <v>44757</v>
      </c>
      <c r="C67" s="19" t="str">
        <f t="shared" si="1"/>
        <v>2022-07-15</v>
      </c>
      <c r="D67" s="14" t="s">
        <v>846</v>
      </c>
      <c r="E67" s="14" t="s">
        <v>501</v>
      </c>
      <c r="F67" s="14" t="s">
        <v>847</v>
      </c>
      <c r="G67" s="14" t="s">
        <v>848</v>
      </c>
      <c r="H67" s="14">
        <v>75</v>
      </c>
      <c r="I67" s="14">
        <v>1.87</v>
      </c>
      <c r="J67" s="17">
        <v>140.25</v>
      </c>
    </row>
    <row r="68" spans="1:10" ht="15.5">
      <c r="A68" s="15" t="s">
        <v>918</v>
      </c>
      <c r="B68" s="16">
        <v>44760</v>
      </c>
      <c r="C68" s="19" t="str">
        <f t="shared" si="1"/>
        <v>2022-07-18</v>
      </c>
      <c r="D68" s="14" t="s">
        <v>839</v>
      </c>
      <c r="E68" s="14" t="s">
        <v>644</v>
      </c>
      <c r="F68" s="14" t="s">
        <v>840</v>
      </c>
      <c r="G68" s="14" t="s">
        <v>869</v>
      </c>
      <c r="H68" s="14">
        <v>72</v>
      </c>
      <c r="I68" s="14">
        <v>1.8699999999999999</v>
      </c>
      <c r="J68" s="17">
        <v>134.63999999999999</v>
      </c>
    </row>
    <row r="69" spans="1:10" ht="15.5">
      <c r="A69" s="15" t="s">
        <v>919</v>
      </c>
      <c r="B69" s="16">
        <v>44763</v>
      </c>
      <c r="C69" s="19" t="str">
        <f t="shared" si="1"/>
        <v>2022-07-21</v>
      </c>
      <c r="D69" s="14" t="s">
        <v>839</v>
      </c>
      <c r="E69" s="14" t="s">
        <v>644</v>
      </c>
      <c r="F69" s="14" t="s">
        <v>847</v>
      </c>
      <c r="G69" s="14" t="s">
        <v>867</v>
      </c>
      <c r="H69" s="14">
        <v>56</v>
      </c>
      <c r="I69" s="14">
        <v>2.84</v>
      </c>
      <c r="J69" s="17">
        <v>159.04</v>
      </c>
    </row>
    <row r="70" spans="1:10" ht="15.5">
      <c r="A70" s="15" t="s">
        <v>920</v>
      </c>
      <c r="B70" s="16">
        <v>44766</v>
      </c>
      <c r="C70" s="19" t="str">
        <f t="shared" si="1"/>
        <v>2022-07-24</v>
      </c>
      <c r="D70" s="14" t="s">
        <v>846</v>
      </c>
      <c r="E70" s="14" t="s">
        <v>873</v>
      </c>
      <c r="F70" s="14" t="s">
        <v>840</v>
      </c>
      <c r="G70" s="14" t="s">
        <v>869</v>
      </c>
      <c r="H70" s="14">
        <v>51</v>
      </c>
      <c r="I70" s="14">
        <v>1.87</v>
      </c>
      <c r="J70" s="17">
        <v>95.37</v>
      </c>
    </row>
    <row r="71" spans="1:10" ht="15.5">
      <c r="A71" s="15" t="s">
        <v>921</v>
      </c>
      <c r="B71" s="16">
        <v>44769</v>
      </c>
      <c r="C71" s="19" t="str">
        <f t="shared" si="1"/>
        <v>2022-07-27</v>
      </c>
      <c r="D71" s="14" t="s">
        <v>846</v>
      </c>
      <c r="E71" s="14" t="s">
        <v>873</v>
      </c>
      <c r="F71" s="14" t="s">
        <v>857</v>
      </c>
      <c r="G71" s="14" t="s">
        <v>858</v>
      </c>
      <c r="H71" s="14">
        <v>31</v>
      </c>
      <c r="I71" s="14">
        <v>1.68</v>
      </c>
      <c r="J71" s="17">
        <v>52.08</v>
      </c>
    </row>
    <row r="72" spans="1:10" ht="15.5">
      <c r="A72" s="15" t="s">
        <v>922</v>
      </c>
      <c r="B72" s="16">
        <v>44772</v>
      </c>
      <c r="C72" s="19" t="str">
        <f t="shared" si="1"/>
        <v>2022-07-30</v>
      </c>
      <c r="D72" s="14" t="s">
        <v>839</v>
      </c>
      <c r="E72" s="14" t="s">
        <v>800</v>
      </c>
      <c r="F72" s="14" t="s">
        <v>840</v>
      </c>
      <c r="G72" s="14" t="s">
        <v>869</v>
      </c>
      <c r="H72" s="14">
        <v>56</v>
      </c>
      <c r="I72" s="14">
        <v>1.8699999999999999</v>
      </c>
      <c r="J72" s="17">
        <v>104.72</v>
      </c>
    </row>
    <row r="73" spans="1:10" ht="15.5">
      <c r="A73" s="15" t="s">
        <v>923</v>
      </c>
      <c r="B73" s="16">
        <v>44775</v>
      </c>
      <c r="C73" s="19" t="str">
        <f t="shared" si="1"/>
        <v>2022-08-02</v>
      </c>
      <c r="D73" s="14" t="s">
        <v>839</v>
      </c>
      <c r="E73" s="14" t="s">
        <v>800</v>
      </c>
      <c r="F73" s="14" t="s">
        <v>847</v>
      </c>
      <c r="G73" s="14" t="s">
        <v>867</v>
      </c>
      <c r="H73" s="14">
        <v>137</v>
      </c>
      <c r="I73" s="14">
        <v>2.84</v>
      </c>
      <c r="J73" s="17">
        <v>389.08</v>
      </c>
    </row>
    <row r="74" spans="1:10" ht="15.5">
      <c r="A74" s="15" t="s">
        <v>924</v>
      </c>
      <c r="B74" s="16">
        <v>44778</v>
      </c>
      <c r="C74" s="19" t="str">
        <f t="shared" si="1"/>
        <v>2022-08-05</v>
      </c>
      <c r="D74" s="14" t="s">
        <v>846</v>
      </c>
      <c r="E74" s="14" t="s">
        <v>501</v>
      </c>
      <c r="F74" s="14" t="s">
        <v>847</v>
      </c>
      <c r="G74" s="14" t="s">
        <v>848</v>
      </c>
      <c r="H74" s="14">
        <v>107</v>
      </c>
      <c r="I74" s="14">
        <v>1.87</v>
      </c>
      <c r="J74" s="17">
        <v>200.09</v>
      </c>
    </row>
    <row r="75" spans="1:10" ht="15.5">
      <c r="A75" s="15" t="s">
        <v>925</v>
      </c>
      <c r="B75" s="16">
        <v>44781</v>
      </c>
      <c r="C75" s="19" t="str">
        <f t="shared" si="1"/>
        <v>2022-08-08</v>
      </c>
      <c r="D75" s="14" t="s">
        <v>839</v>
      </c>
      <c r="E75" s="14" t="s">
        <v>644</v>
      </c>
      <c r="F75" s="14" t="s">
        <v>840</v>
      </c>
      <c r="G75" s="14" t="s">
        <v>841</v>
      </c>
      <c r="H75" s="14">
        <v>24</v>
      </c>
      <c r="I75" s="14">
        <v>1.7699999999999998</v>
      </c>
      <c r="J75" s="17">
        <v>42.48</v>
      </c>
    </row>
    <row r="76" spans="1:10" ht="15.5">
      <c r="A76" s="15" t="s">
        <v>926</v>
      </c>
      <c r="B76" s="16">
        <v>44784</v>
      </c>
      <c r="C76" s="19" t="str">
        <f t="shared" si="1"/>
        <v>2022-08-11</v>
      </c>
      <c r="D76" s="14" t="s">
        <v>839</v>
      </c>
      <c r="E76" s="14" t="s">
        <v>644</v>
      </c>
      <c r="F76" s="14" t="s">
        <v>843</v>
      </c>
      <c r="G76" s="14" t="s">
        <v>844</v>
      </c>
      <c r="H76" s="14">
        <v>30</v>
      </c>
      <c r="I76" s="14">
        <v>3.49</v>
      </c>
      <c r="J76" s="17">
        <v>104.7</v>
      </c>
    </row>
    <row r="77" spans="1:10" ht="15.5">
      <c r="A77" s="15" t="s">
        <v>927</v>
      </c>
      <c r="B77" s="16">
        <v>44787</v>
      </c>
      <c r="C77" s="19" t="str">
        <f t="shared" si="1"/>
        <v>2022-08-14</v>
      </c>
      <c r="D77" s="14" t="s">
        <v>846</v>
      </c>
      <c r="E77" s="14" t="s">
        <v>873</v>
      </c>
      <c r="F77" s="14" t="s">
        <v>847</v>
      </c>
      <c r="G77" s="14" t="s">
        <v>848</v>
      </c>
      <c r="H77" s="14">
        <v>70</v>
      </c>
      <c r="I77" s="14">
        <v>1.87</v>
      </c>
      <c r="J77" s="17">
        <v>130.9</v>
      </c>
    </row>
    <row r="78" spans="1:10" ht="15.5">
      <c r="A78" s="15" t="s">
        <v>928</v>
      </c>
      <c r="B78" s="16">
        <v>44790</v>
      </c>
      <c r="C78" s="19" t="str">
        <f t="shared" si="1"/>
        <v>2022-08-17</v>
      </c>
      <c r="D78" s="14" t="s">
        <v>839</v>
      </c>
      <c r="E78" s="14" t="s">
        <v>800</v>
      </c>
      <c r="F78" s="14" t="s">
        <v>847</v>
      </c>
      <c r="G78" s="14" t="s">
        <v>851</v>
      </c>
      <c r="H78" s="14">
        <v>31</v>
      </c>
      <c r="I78" s="14">
        <v>2.1800000000000002</v>
      </c>
      <c r="J78" s="17">
        <v>67.58</v>
      </c>
    </row>
    <row r="79" spans="1:10" ht="15.5">
      <c r="A79" s="15" t="s">
        <v>929</v>
      </c>
      <c r="B79" s="16">
        <v>44793</v>
      </c>
      <c r="C79" s="19" t="str">
        <f t="shared" si="1"/>
        <v>2022-08-20</v>
      </c>
      <c r="D79" s="14" t="s">
        <v>839</v>
      </c>
      <c r="E79" s="14" t="s">
        <v>800</v>
      </c>
      <c r="F79" s="14" t="s">
        <v>840</v>
      </c>
      <c r="G79" s="14" t="s">
        <v>841</v>
      </c>
      <c r="H79" s="14">
        <v>109</v>
      </c>
      <c r="I79" s="14">
        <v>1.77</v>
      </c>
      <c r="J79" s="17">
        <v>192.93</v>
      </c>
    </row>
    <row r="80" spans="1:10" ht="15.5">
      <c r="A80" s="15" t="s">
        <v>930</v>
      </c>
      <c r="B80" s="16">
        <v>44796</v>
      </c>
      <c r="C80" s="19" t="str">
        <f t="shared" si="1"/>
        <v>2022-08-23</v>
      </c>
      <c r="D80" s="14" t="s">
        <v>839</v>
      </c>
      <c r="E80" s="14" t="s">
        <v>800</v>
      </c>
      <c r="F80" s="14" t="s">
        <v>843</v>
      </c>
      <c r="G80" s="14" t="s">
        <v>844</v>
      </c>
      <c r="H80" s="14">
        <v>21</v>
      </c>
      <c r="I80" s="14">
        <v>3.49</v>
      </c>
      <c r="J80" s="17">
        <v>73.290000000000006</v>
      </c>
    </row>
    <row r="81" spans="1:10" ht="15.5">
      <c r="A81" s="15" t="s">
        <v>931</v>
      </c>
      <c r="B81" s="16">
        <v>44799</v>
      </c>
      <c r="C81" s="19" t="str">
        <f t="shared" si="1"/>
        <v>2022-08-26</v>
      </c>
      <c r="D81" s="14" t="s">
        <v>846</v>
      </c>
      <c r="E81" s="14" t="s">
        <v>501</v>
      </c>
      <c r="F81" s="14" t="s">
        <v>847</v>
      </c>
      <c r="G81" s="14" t="s">
        <v>848</v>
      </c>
      <c r="H81" s="14">
        <v>80</v>
      </c>
      <c r="I81" s="14">
        <v>1.8699999999999999</v>
      </c>
      <c r="J81" s="17">
        <v>149.6</v>
      </c>
    </row>
    <row r="82" spans="1:10" ht="15.5">
      <c r="A82" s="15" t="s">
        <v>932</v>
      </c>
      <c r="B82" s="16">
        <v>44802</v>
      </c>
      <c r="C82" s="19" t="str">
        <f t="shared" si="1"/>
        <v>2022-08-29</v>
      </c>
      <c r="D82" s="14" t="s">
        <v>839</v>
      </c>
      <c r="E82" s="14" t="s">
        <v>644</v>
      </c>
      <c r="F82" s="14" t="s">
        <v>840</v>
      </c>
      <c r="G82" s="14" t="s">
        <v>869</v>
      </c>
      <c r="H82" s="14">
        <v>75</v>
      </c>
      <c r="I82" s="14">
        <v>1.87</v>
      </c>
      <c r="J82" s="17">
        <v>140.25</v>
      </c>
    </row>
    <row r="83" spans="1:10" ht="15.5">
      <c r="A83" s="15" t="s">
        <v>933</v>
      </c>
      <c r="B83" s="16">
        <v>44805</v>
      </c>
      <c r="C83" s="19" t="str">
        <f t="shared" si="1"/>
        <v>2022-09-01</v>
      </c>
      <c r="D83" s="14" t="s">
        <v>839</v>
      </c>
      <c r="E83" s="14" t="s">
        <v>644</v>
      </c>
      <c r="F83" s="14" t="s">
        <v>847</v>
      </c>
      <c r="G83" s="14" t="s">
        <v>867</v>
      </c>
      <c r="H83" s="14">
        <v>74</v>
      </c>
      <c r="I83" s="14">
        <v>2.84</v>
      </c>
      <c r="J83" s="17">
        <v>210.16</v>
      </c>
    </row>
    <row r="84" spans="1:10" ht="15.5">
      <c r="A84" s="15" t="s">
        <v>934</v>
      </c>
      <c r="B84" s="16">
        <v>44808</v>
      </c>
      <c r="C84" s="19" t="str">
        <f t="shared" si="1"/>
        <v>2022-09-04</v>
      </c>
      <c r="D84" s="14" t="s">
        <v>846</v>
      </c>
      <c r="E84" s="14" t="s">
        <v>873</v>
      </c>
      <c r="F84" s="14" t="s">
        <v>840</v>
      </c>
      <c r="G84" s="14" t="s">
        <v>841</v>
      </c>
      <c r="H84" s="14">
        <v>45</v>
      </c>
      <c r="I84" s="14">
        <v>1.77</v>
      </c>
      <c r="J84" s="17">
        <v>79.650000000000006</v>
      </c>
    </row>
    <row r="85" spans="1:10" ht="15.5">
      <c r="A85" s="15" t="s">
        <v>935</v>
      </c>
      <c r="B85" s="16">
        <v>44811</v>
      </c>
      <c r="C85" s="19" t="str">
        <f t="shared" si="1"/>
        <v>2022-09-07</v>
      </c>
      <c r="D85" s="14" t="s">
        <v>839</v>
      </c>
      <c r="E85" s="14" t="s">
        <v>800</v>
      </c>
      <c r="F85" s="14" t="s">
        <v>847</v>
      </c>
      <c r="G85" s="14" t="s">
        <v>851</v>
      </c>
      <c r="H85" s="14">
        <v>28</v>
      </c>
      <c r="I85" s="14">
        <v>2.1800000000000002</v>
      </c>
      <c r="J85" s="17">
        <v>61.040000000000006</v>
      </c>
    </row>
    <row r="86" spans="1:10" ht="15.5">
      <c r="A86" s="15" t="s">
        <v>936</v>
      </c>
      <c r="B86" s="16">
        <v>44814</v>
      </c>
      <c r="C86" s="19" t="str">
        <f t="shared" si="1"/>
        <v>2022-09-10</v>
      </c>
      <c r="D86" s="14" t="s">
        <v>839</v>
      </c>
      <c r="E86" s="14" t="s">
        <v>800</v>
      </c>
      <c r="F86" s="14" t="s">
        <v>840</v>
      </c>
      <c r="G86" s="14" t="s">
        <v>841</v>
      </c>
      <c r="H86" s="14">
        <v>143</v>
      </c>
      <c r="I86" s="14">
        <v>1.77</v>
      </c>
      <c r="J86" s="17">
        <v>253.11</v>
      </c>
    </row>
    <row r="87" spans="1:10" ht="15.5">
      <c r="A87" s="15" t="s">
        <v>937</v>
      </c>
      <c r="B87" s="16">
        <v>44817</v>
      </c>
      <c r="C87" s="19" t="str">
        <f t="shared" si="1"/>
        <v>2022-09-13</v>
      </c>
      <c r="D87" s="14" t="s">
        <v>839</v>
      </c>
      <c r="E87" s="14" t="s">
        <v>800</v>
      </c>
      <c r="F87" s="14" t="s">
        <v>857</v>
      </c>
      <c r="G87" s="14" t="s">
        <v>938</v>
      </c>
      <c r="H87" s="14">
        <v>27</v>
      </c>
      <c r="I87" s="14">
        <v>3.15</v>
      </c>
      <c r="J87" s="17">
        <v>85.05</v>
      </c>
    </row>
    <row r="88" spans="1:10" ht="15.5">
      <c r="A88" s="15" t="s">
        <v>939</v>
      </c>
      <c r="B88" s="16">
        <v>44820</v>
      </c>
      <c r="C88" s="19" t="str">
        <f t="shared" si="1"/>
        <v>2022-09-16</v>
      </c>
      <c r="D88" s="14" t="s">
        <v>846</v>
      </c>
      <c r="E88" s="14" t="s">
        <v>501</v>
      </c>
      <c r="F88" s="14" t="s">
        <v>840</v>
      </c>
      <c r="G88" s="14" t="s">
        <v>841</v>
      </c>
      <c r="H88" s="14">
        <v>133</v>
      </c>
      <c r="I88" s="14">
        <v>1.77</v>
      </c>
      <c r="J88" s="17">
        <v>235.41</v>
      </c>
    </row>
    <row r="89" spans="1:10" ht="15.5">
      <c r="A89" s="15" t="s">
        <v>940</v>
      </c>
      <c r="B89" s="16">
        <v>44823</v>
      </c>
      <c r="C89" s="19" t="str">
        <f t="shared" si="1"/>
        <v>2022-09-19</v>
      </c>
      <c r="D89" s="14" t="s">
        <v>839</v>
      </c>
      <c r="E89" s="14" t="s">
        <v>644</v>
      </c>
      <c r="F89" s="14" t="s">
        <v>847</v>
      </c>
      <c r="G89" s="14" t="s">
        <v>851</v>
      </c>
      <c r="H89" s="14">
        <v>110</v>
      </c>
      <c r="I89" s="14">
        <v>2.1800000000000002</v>
      </c>
      <c r="J89" s="17">
        <v>239.8</v>
      </c>
    </row>
    <row r="90" spans="1:10" ht="15.5">
      <c r="A90" s="15" t="s">
        <v>941</v>
      </c>
      <c r="B90" s="16">
        <v>44826</v>
      </c>
      <c r="C90" s="19" t="str">
        <f t="shared" si="1"/>
        <v>2022-09-22</v>
      </c>
      <c r="D90" s="14" t="s">
        <v>839</v>
      </c>
      <c r="E90" s="14" t="s">
        <v>644</v>
      </c>
      <c r="F90" s="14" t="s">
        <v>847</v>
      </c>
      <c r="G90" s="14" t="s">
        <v>848</v>
      </c>
      <c r="H90" s="14">
        <v>65</v>
      </c>
      <c r="I90" s="14">
        <v>1.8699999999999999</v>
      </c>
      <c r="J90" s="17">
        <v>121.55</v>
      </c>
    </row>
    <row r="91" spans="1:10" ht="15.5">
      <c r="A91" s="15" t="s">
        <v>942</v>
      </c>
      <c r="B91" s="16">
        <v>44829</v>
      </c>
      <c r="C91" s="19" t="str">
        <f t="shared" si="1"/>
        <v>2022-09-25</v>
      </c>
      <c r="D91" s="14" t="s">
        <v>846</v>
      </c>
      <c r="E91" s="14" t="s">
        <v>873</v>
      </c>
      <c r="F91" s="14" t="s">
        <v>840</v>
      </c>
      <c r="G91" s="14" t="s">
        <v>869</v>
      </c>
      <c r="H91" s="14">
        <v>33</v>
      </c>
      <c r="I91" s="14">
        <v>1.87</v>
      </c>
      <c r="J91" s="17">
        <v>61.71</v>
      </c>
    </row>
    <row r="92" spans="1:10" ht="15.5">
      <c r="A92" s="15" t="s">
        <v>943</v>
      </c>
      <c r="B92" s="16">
        <v>44832</v>
      </c>
      <c r="C92" s="19" t="str">
        <f t="shared" si="1"/>
        <v>2022-09-28</v>
      </c>
      <c r="D92" s="14" t="s">
        <v>839</v>
      </c>
      <c r="E92" s="14" t="s">
        <v>800</v>
      </c>
      <c r="F92" s="14" t="s">
        <v>847</v>
      </c>
      <c r="G92" s="14" t="s">
        <v>851</v>
      </c>
      <c r="H92" s="14">
        <v>81</v>
      </c>
      <c r="I92" s="14">
        <v>2.1800000000000002</v>
      </c>
      <c r="J92" s="17">
        <v>176.58</v>
      </c>
    </row>
    <row r="93" spans="1:10" ht="15.5">
      <c r="A93" s="15" t="s">
        <v>944</v>
      </c>
      <c r="B93" s="16">
        <v>44835</v>
      </c>
      <c r="C93" s="19" t="str">
        <f t="shared" si="1"/>
        <v>2022-10-01</v>
      </c>
      <c r="D93" s="14" t="s">
        <v>839</v>
      </c>
      <c r="E93" s="14" t="s">
        <v>800</v>
      </c>
      <c r="F93" s="14" t="s">
        <v>840</v>
      </c>
      <c r="G93" s="14" t="s">
        <v>841</v>
      </c>
      <c r="H93" s="14">
        <v>77</v>
      </c>
      <c r="I93" s="14">
        <v>1.7699999999999998</v>
      </c>
      <c r="J93" s="17">
        <v>136.29</v>
      </c>
    </row>
    <row r="94" spans="1:10" ht="15.5">
      <c r="A94" s="15" t="s">
        <v>945</v>
      </c>
      <c r="B94" s="16">
        <v>44838</v>
      </c>
      <c r="C94" s="19" t="str">
        <f t="shared" si="1"/>
        <v>2022-10-04</v>
      </c>
      <c r="D94" s="14" t="s">
        <v>839</v>
      </c>
      <c r="E94" s="14" t="s">
        <v>800</v>
      </c>
      <c r="F94" s="14" t="s">
        <v>843</v>
      </c>
      <c r="G94" s="14" t="s">
        <v>844</v>
      </c>
      <c r="H94" s="14">
        <v>38</v>
      </c>
      <c r="I94" s="14">
        <v>3.49</v>
      </c>
      <c r="J94" s="17">
        <v>132.62</v>
      </c>
    </row>
    <row r="95" spans="1:10" ht="15.5">
      <c r="A95" s="15" t="s">
        <v>946</v>
      </c>
      <c r="B95" s="16">
        <v>44841</v>
      </c>
      <c r="C95" s="19" t="str">
        <f t="shared" si="1"/>
        <v>2022-10-07</v>
      </c>
      <c r="D95" s="14" t="s">
        <v>846</v>
      </c>
      <c r="E95" s="14" t="s">
        <v>501</v>
      </c>
      <c r="F95" s="14" t="s">
        <v>840</v>
      </c>
      <c r="G95" s="14" t="s">
        <v>841</v>
      </c>
      <c r="H95" s="14">
        <v>40</v>
      </c>
      <c r="I95" s="14">
        <v>1.77</v>
      </c>
      <c r="J95" s="17">
        <v>70.8</v>
      </c>
    </row>
    <row r="96" spans="1:10" ht="15.5">
      <c r="A96" s="15" t="s">
        <v>947</v>
      </c>
      <c r="B96" s="16">
        <v>44844</v>
      </c>
      <c r="C96" s="19" t="str">
        <f t="shared" si="1"/>
        <v>2022-10-10</v>
      </c>
      <c r="D96" s="14" t="s">
        <v>846</v>
      </c>
      <c r="E96" s="14" t="s">
        <v>501</v>
      </c>
      <c r="F96" s="14" t="s">
        <v>857</v>
      </c>
      <c r="G96" s="14" t="s">
        <v>858</v>
      </c>
      <c r="H96" s="14">
        <v>114</v>
      </c>
      <c r="I96" s="14">
        <v>1.6800000000000002</v>
      </c>
      <c r="J96" s="17">
        <v>191.52</v>
      </c>
    </row>
    <row r="97" spans="1:10" ht="15.5">
      <c r="A97" s="15" t="s">
        <v>948</v>
      </c>
      <c r="B97" s="16">
        <v>44847</v>
      </c>
      <c r="C97" s="19" t="str">
        <f t="shared" si="1"/>
        <v>2022-10-13</v>
      </c>
      <c r="D97" s="14" t="s">
        <v>839</v>
      </c>
      <c r="E97" s="14" t="s">
        <v>644</v>
      </c>
      <c r="F97" s="14" t="s">
        <v>847</v>
      </c>
      <c r="G97" s="14" t="s">
        <v>851</v>
      </c>
      <c r="H97" s="14">
        <v>224</v>
      </c>
      <c r="I97" s="14">
        <v>2.1800000000000002</v>
      </c>
      <c r="J97" s="17">
        <v>488.32000000000005</v>
      </c>
    </row>
    <row r="98" spans="1:10" ht="15.5">
      <c r="A98" s="15" t="s">
        <v>949</v>
      </c>
      <c r="B98" s="16">
        <v>44850</v>
      </c>
      <c r="C98" s="19" t="str">
        <f t="shared" si="1"/>
        <v>2022-10-16</v>
      </c>
      <c r="D98" s="14" t="s">
        <v>839</v>
      </c>
      <c r="E98" s="14" t="s">
        <v>644</v>
      </c>
      <c r="F98" s="14" t="s">
        <v>840</v>
      </c>
      <c r="G98" s="14" t="s">
        <v>841</v>
      </c>
      <c r="H98" s="14">
        <v>141</v>
      </c>
      <c r="I98" s="14">
        <v>1.77</v>
      </c>
      <c r="J98" s="17">
        <v>249.57</v>
      </c>
    </row>
    <row r="99" spans="1:10" ht="15.5">
      <c r="A99" s="15" t="s">
        <v>950</v>
      </c>
      <c r="B99" s="16">
        <v>44853</v>
      </c>
      <c r="C99" s="19" t="str">
        <f t="shared" si="1"/>
        <v>2022-10-19</v>
      </c>
      <c r="D99" s="14" t="s">
        <v>839</v>
      </c>
      <c r="E99" s="14" t="s">
        <v>644</v>
      </c>
      <c r="F99" s="14" t="s">
        <v>843</v>
      </c>
      <c r="G99" s="14" t="s">
        <v>844</v>
      </c>
      <c r="H99" s="14">
        <v>32</v>
      </c>
      <c r="I99" s="14">
        <v>3.49</v>
      </c>
      <c r="J99" s="17">
        <v>111.68</v>
      </c>
    </row>
    <row r="100" spans="1:10" ht="15.5">
      <c r="A100" s="15" t="s">
        <v>951</v>
      </c>
      <c r="B100" s="16">
        <v>44856</v>
      </c>
      <c r="C100" s="19" t="str">
        <f t="shared" si="1"/>
        <v>2022-10-22</v>
      </c>
      <c r="D100" s="14" t="s">
        <v>846</v>
      </c>
      <c r="E100" s="14" t="s">
        <v>873</v>
      </c>
      <c r="F100" s="14" t="s">
        <v>840</v>
      </c>
      <c r="G100" s="14" t="s">
        <v>841</v>
      </c>
      <c r="H100" s="14">
        <v>20</v>
      </c>
      <c r="I100" s="14">
        <v>1.77</v>
      </c>
      <c r="J100" s="17">
        <v>35.4</v>
      </c>
    </row>
    <row r="101" spans="1:10" ht="15.5">
      <c r="A101" s="15" t="s">
        <v>952</v>
      </c>
      <c r="B101" s="16">
        <v>44859</v>
      </c>
      <c r="C101" s="19" t="str">
        <f t="shared" si="1"/>
        <v>2022-10-25</v>
      </c>
      <c r="D101" s="14" t="s">
        <v>839</v>
      </c>
      <c r="E101" s="14" t="s">
        <v>800</v>
      </c>
      <c r="F101" s="14" t="s">
        <v>847</v>
      </c>
      <c r="G101" s="14" t="s">
        <v>851</v>
      </c>
      <c r="H101" s="14">
        <v>40</v>
      </c>
      <c r="I101" s="14">
        <v>2.1800000000000002</v>
      </c>
      <c r="J101" s="17">
        <v>87.2</v>
      </c>
    </row>
    <row r="102" spans="1:10" ht="15.5">
      <c r="A102" s="15" t="s">
        <v>953</v>
      </c>
      <c r="B102" s="16">
        <v>44862</v>
      </c>
      <c r="C102" s="19" t="str">
        <f t="shared" si="1"/>
        <v>2022-10-28</v>
      </c>
      <c r="D102" s="14" t="s">
        <v>839</v>
      </c>
      <c r="E102" s="14" t="s">
        <v>800</v>
      </c>
      <c r="F102" s="14" t="s">
        <v>847</v>
      </c>
      <c r="G102" s="14" t="s">
        <v>848</v>
      </c>
      <c r="H102" s="14">
        <v>49</v>
      </c>
      <c r="I102" s="14">
        <v>1.8699999999999999</v>
      </c>
      <c r="J102" s="17">
        <v>91.63</v>
      </c>
    </row>
    <row r="103" spans="1:10" ht="15.5">
      <c r="A103" s="15" t="s">
        <v>954</v>
      </c>
      <c r="B103" s="16">
        <v>44865</v>
      </c>
      <c r="C103" s="19" t="str">
        <f t="shared" si="1"/>
        <v>2022-10-31</v>
      </c>
      <c r="D103" s="14" t="s">
        <v>839</v>
      </c>
      <c r="E103" s="14" t="s">
        <v>800</v>
      </c>
      <c r="F103" s="14" t="s">
        <v>843</v>
      </c>
      <c r="G103" s="14" t="s">
        <v>844</v>
      </c>
      <c r="H103" s="14">
        <v>46</v>
      </c>
      <c r="I103" s="14">
        <v>3.4899999999999998</v>
      </c>
      <c r="J103" s="17">
        <v>160.54</v>
      </c>
    </row>
    <row r="104" spans="1:10" ht="15.5">
      <c r="A104" s="15" t="s">
        <v>955</v>
      </c>
      <c r="B104" s="16">
        <v>44868</v>
      </c>
      <c r="C104" s="19" t="str">
        <f t="shared" si="1"/>
        <v>2022-11-03</v>
      </c>
      <c r="D104" s="14" t="s">
        <v>846</v>
      </c>
      <c r="E104" s="14" t="s">
        <v>501</v>
      </c>
      <c r="F104" s="14" t="s">
        <v>840</v>
      </c>
      <c r="G104" s="14" t="s">
        <v>841</v>
      </c>
      <c r="H104" s="14">
        <v>39</v>
      </c>
      <c r="I104" s="14">
        <v>1.77</v>
      </c>
      <c r="J104" s="17">
        <v>69.03</v>
      </c>
    </row>
    <row r="105" spans="1:10" ht="15.5">
      <c r="A105" s="15" t="s">
        <v>956</v>
      </c>
      <c r="B105" s="16">
        <v>44871</v>
      </c>
      <c r="C105" s="19" t="str">
        <f t="shared" si="1"/>
        <v>2022-11-06</v>
      </c>
      <c r="D105" s="14" t="s">
        <v>846</v>
      </c>
      <c r="E105" s="14" t="s">
        <v>501</v>
      </c>
      <c r="F105" s="14" t="s">
        <v>857</v>
      </c>
      <c r="G105" s="14" t="s">
        <v>858</v>
      </c>
      <c r="H105" s="14">
        <v>62</v>
      </c>
      <c r="I105" s="14">
        <v>1.68</v>
      </c>
      <c r="J105" s="17">
        <v>104.16</v>
      </c>
    </row>
    <row r="106" spans="1:10" ht="15.5">
      <c r="A106" s="15" t="s">
        <v>957</v>
      </c>
      <c r="B106" s="16">
        <v>44874</v>
      </c>
      <c r="C106" s="19" t="str">
        <f t="shared" si="1"/>
        <v>2022-11-09</v>
      </c>
      <c r="D106" s="14" t="s">
        <v>839</v>
      </c>
      <c r="E106" s="14" t="s">
        <v>644</v>
      </c>
      <c r="F106" s="14" t="s">
        <v>840</v>
      </c>
      <c r="G106" s="14" t="s">
        <v>841</v>
      </c>
      <c r="H106" s="14">
        <v>90</v>
      </c>
      <c r="I106" s="14">
        <v>1.77</v>
      </c>
      <c r="J106" s="17">
        <v>159.30000000000001</v>
      </c>
    </row>
    <row r="107" spans="1:10" ht="15.5">
      <c r="A107" s="15" t="s">
        <v>958</v>
      </c>
      <c r="B107" s="16">
        <v>44877</v>
      </c>
      <c r="C107" s="19" t="str">
        <f t="shared" si="1"/>
        <v>2022-11-12</v>
      </c>
      <c r="D107" s="14" t="s">
        <v>846</v>
      </c>
      <c r="E107" s="14" t="s">
        <v>873</v>
      </c>
      <c r="F107" s="14" t="s">
        <v>847</v>
      </c>
      <c r="G107" s="14" t="s">
        <v>851</v>
      </c>
      <c r="H107" s="14">
        <v>103</v>
      </c>
      <c r="I107" s="14">
        <v>2.1799999999999997</v>
      </c>
      <c r="J107" s="17">
        <v>224.53999999999996</v>
      </c>
    </row>
    <row r="108" spans="1:10" ht="15.5">
      <c r="A108" s="15" t="s">
        <v>959</v>
      </c>
      <c r="B108" s="16">
        <v>44880</v>
      </c>
      <c r="C108" s="19" t="str">
        <f t="shared" si="1"/>
        <v>2022-11-15</v>
      </c>
      <c r="D108" s="14" t="s">
        <v>846</v>
      </c>
      <c r="E108" s="14" t="s">
        <v>873</v>
      </c>
      <c r="F108" s="14" t="s">
        <v>847</v>
      </c>
      <c r="G108" s="14" t="s">
        <v>867</v>
      </c>
      <c r="H108" s="14">
        <v>32</v>
      </c>
      <c r="I108" s="14">
        <v>2.84</v>
      </c>
      <c r="J108" s="17">
        <v>90.88</v>
      </c>
    </row>
    <row r="109" spans="1:10" ht="15.5">
      <c r="A109" s="15" t="s">
        <v>960</v>
      </c>
      <c r="B109" s="16">
        <v>44883</v>
      </c>
      <c r="C109" s="19" t="str">
        <f t="shared" si="1"/>
        <v>2022-11-18</v>
      </c>
      <c r="D109" s="14" t="s">
        <v>839</v>
      </c>
      <c r="E109" s="14" t="s">
        <v>800</v>
      </c>
      <c r="F109" s="14" t="s">
        <v>840</v>
      </c>
      <c r="G109" s="14" t="s">
        <v>869</v>
      </c>
      <c r="H109" s="14">
        <v>66</v>
      </c>
      <c r="I109" s="14">
        <v>1.87</v>
      </c>
      <c r="J109" s="17">
        <v>123.42</v>
      </c>
    </row>
    <row r="110" spans="1:10" ht="15.5">
      <c r="A110" s="15" t="s">
        <v>961</v>
      </c>
      <c r="B110" s="16">
        <v>44886</v>
      </c>
      <c r="C110" s="19" t="str">
        <f t="shared" si="1"/>
        <v>2022-11-21</v>
      </c>
      <c r="D110" s="14" t="s">
        <v>839</v>
      </c>
      <c r="E110" s="14" t="s">
        <v>800</v>
      </c>
      <c r="F110" s="14" t="s">
        <v>847</v>
      </c>
      <c r="G110" s="14" t="s">
        <v>867</v>
      </c>
      <c r="H110" s="14">
        <v>97</v>
      </c>
      <c r="I110" s="14">
        <v>2.8400000000000003</v>
      </c>
      <c r="J110" s="17">
        <v>275.48</v>
      </c>
    </row>
    <row r="111" spans="1:10" ht="15.5">
      <c r="A111" s="15" t="s">
        <v>962</v>
      </c>
      <c r="B111" s="16">
        <v>44889</v>
      </c>
      <c r="C111" s="19" t="str">
        <f t="shared" si="1"/>
        <v>2022-11-24</v>
      </c>
      <c r="D111" s="14" t="s">
        <v>846</v>
      </c>
      <c r="E111" s="14" t="s">
        <v>501</v>
      </c>
      <c r="F111" s="14" t="s">
        <v>840</v>
      </c>
      <c r="G111" s="14" t="s">
        <v>841</v>
      </c>
      <c r="H111" s="14">
        <v>30</v>
      </c>
      <c r="I111" s="14">
        <v>1.77</v>
      </c>
      <c r="J111" s="17">
        <v>53.1</v>
      </c>
    </row>
    <row r="112" spans="1:10" ht="15.5">
      <c r="A112" s="15" t="s">
        <v>963</v>
      </c>
      <c r="B112" s="16">
        <v>44892</v>
      </c>
      <c r="C112" s="19" t="str">
        <f t="shared" si="1"/>
        <v>2022-11-27</v>
      </c>
      <c r="D112" s="14" t="s">
        <v>846</v>
      </c>
      <c r="E112" s="14" t="s">
        <v>501</v>
      </c>
      <c r="F112" s="14" t="s">
        <v>857</v>
      </c>
      <c r="G112" s="14" t="s">
        <v>858</v>
      </c>
      <c r="H112" s="14">
        <v>29</v>
      </c>
      <c r="I112" s="14">
        <v>1.68</v>
      </c>
      <c r="J112" s="17">
        <v>48.72</v>
      </c>
    </row>
    <row r="113" spans="1:10" ht="15.5">
      <c r="A113" s="15" t="s">
        <v>964</v>
      </c>
      <c r="B113" s="16">
        <v>44895</v>
      </c>
      <c r="C113" s="19" t="str">
        <f t="shared" si="1"/>
        <v>2022-11-30</v>
      </c>
      <c r="D113" s="14" t="s">
        <v>839</v>
      </c>
      <c r="E113" s="14" t="s">
        <v>644</v>
      </c>
      <c r="F113" s="14" t="s">
        <v>840</v>
      </c>
      <c r="G113" s="14" t="s">
        <v>841</v>
      </c>
      <c r="H113" s="14">
        <v>92</v>
      </c>
      <c r="I113" s="14">
        <v>1.77</v>
      </c>
      <c r="J113" s="17">
        <v>162.84</v>
      </c>
    </row>
    <row r="114" spans="1:10" ht="15.5">
      <c r="A114" s="15" t="s">
        <v>965</v>
      </c>
      <c r="B114" s="16">
        <v>44898</v>
      </c>
      <c r="C114" s="19" t="str">
        <f t="shared" si="1"/>
        <v>2022-12-03</v>
      </c>
      <c r="D114" s="14" t="s">
        <v>846</v>
      </c>
      <c r="E114" s="14" t="s">
        <v>873</v>
      </c>
      <c r="F114" s="14" t="s">
        <v>847</v>
      </c>
      <c r="G114" s="14" t="s">
        <v>851</v>
      </c>
      <c r="H114" s="14">
        <v>139</v>
      </c>
      <c r="I114" s="14">
        <v>2.1799999999999997</v>
      </c>
      <c r="J114" s="17">
        <v>303.02</v>
      </c>
    </row>
    <row r="115" spans="1:10" ht="15.5">
      <c r="A115" s="15" t="s">
        <v>966</v>
      </c>
      <c r="B115" s="16">
        <v>44901</v>
      </c>
      <c r="C115" s="19" t="str">
        <f t="shared" si="1"/>
        <v>2022-12-06</v>
      </c>
      <c r="D115" s="14" t="s">
        <v>846</v>
      </c>
      <c r="E115" s="14" t="s">
        <v>873</v>
      </c>
      <c r="F115" s="14" t="s">
        <v>847</v>
      </c>
      <c r="G115" s="14" t="s">
        <v>867</v>
      </c>
      <c r="H115" s="14">
        <v>29</v>
      </c>
      <c r="I115" s="14">
        <v>2.84</v>
      </c>
      <c r="J115" s="17">
        <v>82.36</v>
      </c>
    </row>
    <row r="116" spans="1:10" ht="15.5">
      <c r="A116" s="15" t="s">
        <v>967</v>
      </c>
      <c r="B116" s="16">
        <v>44904</v>
      </c>
      <c r="C116" s="19" t="str">
        <f t="shared" si="1"/>
        <v>2022-12-09</v>
      </c>
      <c r="D116" s="14" t="s">
        <v>839</v>
      </c>
      <c r="E116" s="14" t="s">
        <v>800</v>
      </c>
      <c r="F116" s="14" t="s">
        <v>840</v>
      </c>
      <c r="G116" s="14" t="s">
        <v>968</v>
      </c>
      <c r="H116" s="14">
        <v>30</v>
      </c>
      <c r="I116" s="14">
        <v>2.27</v>
      </c>
      <c r="J116" s="17">
        <v>68.099999999999994</v>
      </c>
    </row>
    <row r="117" spans="1:10" ht="15.5">
      <c r="A117" s="15" t="s">
        <v>969</v>
      </c>
      <c r="B117" s="16">
        <v>44907</v>
      </c>
      <c r="C117" s="19" t="str">
        <f t="shared" si="1"/>
        <v>2022-12-12</v>
      </c>
      <c r="D117" s="14" t="s">
        <v>839</v>
      </c>
      <c r="E117" s="14" t="s">
        <v>800</v>
      </c>
      <c r="F117" s="14" t="s">
        <v>847</v>
      </c>
      <c r="G117" s="14" t="s">
        <v>848</v>
      </c>
      <c r="H117" s="14">
        <v>36</v>
      </c>
      <c r="I117" s="14">
        <v>1.8699999999999999</v>
      </c>
      <c r="J117" s="17">
        <v>67.319999999999993</v>
      </c>
    </row>
    <row r="118" spans="1:10" ht="15.5">
      <c r="A118" s="15" t="s">
        <v>970</v>
      </c>
      <c r="B118" s="16">
        <v>44910</v>
      </c>
      <c r="C118" s="19" t="str">
        <f t="shared" si="1"/>
        <v>2022-12-15</v>
      </c>
      <c r="D118" s="14" t="s">
        <v>839</v>
      </c>
      <c r="E118" s="14" t="s">
        <v>800</v>
      </c>
      <c r="F118" s="14" t="s">
        <v>843</v>
      </c>
      <c r="G118" s="14" t="s">
        <v>844</v>
      </c>
      <c r="H118" s="14">
        <v>41</v>
      </c>
      <c r="I118" s="14">
        <v>3.49</v>
      </c>
      <c r="J118" s="17">
        <v>143.09</v>
      </c>
    </row>
    <row r="119" spans="1:10" ht="15.5">
      <c r="A119" s="15" t="s">
        <v>971</v>
      </c>
      <c r="B119" s="16">
        <v>44913</v>
      </c>
      <c r="C119" s="19" t="str">
        <f t="shared" si="1"/>
        <v>2022-12-18</v>
      </c>
      <c r="D119" s="14" t="s">
        <v>846</v>
      </c>
      <c r="E119" s="14" t="s">
        <v>501</v>
      </c>
      <c r="F119" s="14" t="s">
        <v>840</v>
      </c>
      <c r="G119" s="14" t="s">
        <v>841</v>
      </c>
      <c r="H119" s="14">
        <v>44</v>
      </c>
      <c r="I119" s="14">
        <v>1.7699999999999998</v>
      </c>
      <c r="J119" s="17">
        <v>77.88</v>
      </c>
    </row>
    <row r="120" spans="1:10" ht="15.5">
      <c r="A120" s="15" t="s">
        <v>972</v>
      </c>
      <c r="B120" s="16">
        <v>44916</v>
      </c>
      <c r="C120" s="19" t="str">
        <f t="shared" si="1"/>
        <v>2022-12-21</v>
      </c>
      <c r="D120" s="14" t="s">
        <v>846</v>
      </c>
      <c r="E120" s="14" t="s">
        <v>501</v>
      </c>
      <c r="F120" s="14" t="s">
        <v>857</v>
      </c>
      <c r="G120" s="14" t="s">
        <v>858</v>
      </c>
      <c r="H120" s="14">
        <v>29</v>
      </c>
      <c r="I120" s="14">
        <v>1.68</v>
      </c>
      <c r="J120" s="17">
        <v>48.72</v>
      </c>
    </row>
    <row r="121" spans="1:10" ht="15.5">
      <c r="A121" s="15" t="s">
        <v>973</v>
      </c>
      <c r="B121" s="16">
        <v>44919</v>
      </c>
      <c r="C121" s="19" t="str">
        <f t="shared" si="1"/>
        <v>2022-12-24</v>
      </c>
      <c r="D121" s="14" t="s">
        <v>839</v>
      </c>
      <c r="E121" s="14" t="s">
        <v>644</v>
      </c>
      <c r="F121" s="14" t="s">
        <v>847</v>
      </c>
      <c r="G121" s="14" t="s">
        <v>851</v>
      </c>
      <c r="H121" s="14">
        <v>237</v>
      </c>
      <c r="I121" s="14">
        <v>2.1799999999999997</v>
      </c>
      <c r="J121" s="17">
        <v>516.66</v>
      </c>
    </row>
    <row r="122" spans="1:10" ht="15.5">
      <c r="A122" s="15" t="s">
        <v>974</v>
      </c>
      <c r="B122" s="16">
        <v>44922</v>
      </c>
      <c r="C122" s="19" t="str">
        <f t="shared" si="1"/>
        <v>2022-12-27</v>
      </c>
      <c r="D122" s="14" t="s">
        <v>839</v>
      </c>
      <c r="E122" s="14" t="s">
        <v>644</v>
      </c>
      <c r="F122" s="14" t="s">
        <v>847</v>
      </c>
      <c r="G122" s="14" t="s">
        <v>848</v>
      </c>
      <c r="H122" s="14">
        <v>65</v>
      </c>
      <c r="I122" s="14">
        <v>1.8699999999999999</v>
      </c>
      <c r="J122" s="17">
        <v>121.55</v>
      </c>
    </row>
    <row r="123" spans="1:10" ht="15.5">
      <c r="A123" s="15" t="s">
        <v>975</v>
      </c>
      <c r="B123" s="16">
        <v>44925</v>
      </c>
      <c r="C123" s="19" t="str">
        <f t="shared" si="1"/>
        <v>2022-12-30</v>
      </c>
      <c r="D123" s="14" t="s">
        <v>846</v>
      </c>
      <c r="E123" s="14" t="s">
        <v>873</v>
      </c>
      <c r="F123" s="14" t="s">
        <v>847</v>
      </c>
      <c r="G123" s="14" t="s">
        <v>851</v>
      </c>
      <c r="H123" s="14">
        <v>83</v>
      </c>
      <c r="I123" s="14">
        <v>2.1800000000000002</v>
      </c>
      <c r="J123" s="17">
        <v>180.94000000000003</v>
      </c>
    </row>
    <row r="124" spans="1:10" ht="15.5">
      <c r="A124" s="15" t="s">
        <v>976</v>
      </c>
      <c r="B124" s="16">
        <v>44928</v>
      </c>
      <c r="C124" s="19" t="str">
        <f t="shared" si="1"/>
        <v>2023-01-02</v>
      </c>
      <c r="D124" s="14" t="s">
        <v>839</v>
      </c>
      <c r="E124" s="14" t="s">
        <v>800</v>
      </c>
      <c r="F124" s="14" t="s">
        <v>847</v>
      </c>
      <c r="G124" s="14" t="s">
        <v>851</v>
      </c>
      <c r="H124" s="14">
        <v>32</v>
      </c>
      <c r="I124" s="14">
        <v>2.1800000000000002</v>
      </c>
      <c r="J124" s="17">
        <v>69.760000000000005</v>
      </c>
    </row>
    <row r="125" spans="1:10" ht="15.5">
      <c r="A125" s="15" t="s">
        <v>977</v>
      </c>
      <c r="B125" s="16">
        <v>44931</v>
      </c>
      <c r="C125" s="19" t="str">
        <f t="shared" si="1"/>
        <v>2023-01-05</v>
      </c>
      <c r="D125" s="14" t="s">
        <v>839</v>
      </c>
      <c r="E125" s="14" t="s">
        <v>800</v>
      </c>
      <c r="F125" s="14" t="s">
        <v>840</v>
      </c>
      <c r="G125" s="14" t="s">
        <v>841</v>
      </c>
      <c r="H125" s="14">
        <v>63</v>
      </c>
      <c r="I125" s="14">
        <v>1.77</v>
      </c>
      <c r="J125" s="17">
        <v>111.51</v>
      </c>
    </row>
    <row r="126" spans="1:10" ht="15.5">
      <c r="A126" s="15" t="s">
        <v>978</v>
      </c>
      <c r="B126" s="16">
        <v>44934</v>
      </c>
      <c r="C126" s="19" t="str">
        <f t="shared" si="1"/>
        <v>2023-01-08</v>
      </c>
      <c r="D126" s="14" t="s">
        <v>839</v>
      </c>
      <c r="E126" s="14" t="s">
        <v>800</v>
      </c>
      <c r="F126" s="14" t="s">
        <v>857</v>
      </c>
      <c r="G126" s="14" t="s">
        <v>938</v>
      </c>
      <c r="H126" s="14">
        <v>29</v>
      </c>
      <c r="I126" s="14">
        <v>3.15</v>
      </c>
      <c r="J126" s="17">
        <v>91.35</v>
      </c>
    </row>
    <row r="127" spans="1:10" ht="15.5">
      <c r="A127" s="15" t="s">
        <v>979</v>
      </c>
      <c r="B127" s="16">
        <v>44937</v>
      </c>
      <c r="C127" s="19" t="str">
        <f t="shared" si="1"/>
        <v>2023-01-11</v>
      </c>
      <c r="D127" s="14" t="s">
        <v>846</v>
      </c>
      <c r="E127" s="14" t="s">
        <v>501</v>
      </c>
      <c r="F127" s="14" t="s">
        <v>840</v>
      </c>
      <c r="G127" s="14" t="s">
        <v>869</v>
      </c>
      <c r="H127" s="14">
        <v>77</v>
      </c>
      <c r="I127" s="14">
        <v>1.87</v>
      </c>
      <c r="J127" s="17">
        <v>143.99</v>
      </c>
    </row>
    <row r="128" spans="1:10" ht="15.5">
      <c r="A128" s="15" t="s">
        <v>980</v>
      </c>
      <c r="B128" s="16">
        <v>44940</v>
      </c>
      <c r="C128" s="19" t="str">
        <f t="shared" si="1"/>
        <v>2023-01-14</v>
      </c>
      <c r="D128" s="14" t="s">
        <v>846</v>
      </c>
      <c r="E128" s="14" t="s">
        <v>501</v>
      </c>
      <c r="F128" s="14" t="s">
        <v>847</v>
      </c>
      <c r="G128" s="14" t="s">
        <v>867</v>
      </c>
      <c r="H128" s="14">
        <v>80</v>
      </c>
      <c r="I128" s="14">
        <v>2.84</v>
      </c>
      <c r="J128" s="17">
        <v>227.2</v>
      </c>
    </row>
    <row r="129" spans="1:10" ht="15.5">
      <c r="A129" s="15" t="s">
        <v>981</v>
      </c>
      <c r="B129" s="16">
        <v>44943</v>
      </c>
      <c r="C129" s="19" t="str">
        <f t="shared" si="1"/>
        <v>2023-01-17</v>
      </c>
      <c r="D129" s="14" t="s">
        <v>839</v>
      </c>
      <c r="E129" s="14" t="s">
        <v>644</v>
      </c>
      <c r="F129" s="14" t="s">
        <v>840</v>
      </c>
      <c r="G129" s="14" t="s">
        <v>841</v>
      </c>
      <c r="H129" s="14">
        <v>102</v>
      </c>
      <c r="I129" s="14">
        <v>1.77</v>
      </c>
      <c r="J129" s="17">
        <v>180.54</v>
      </c>
    </row>
    <row r="130" spans="1:10" ht="15.5">
      <c r="A130" s="15" t="s">
        <v>982</v>
      </c>
      <c r="B130" s="16">
        <v>44946</v>
      </c>
      <c r="C130" s="19" t="str">
        <f t="shared" ref="C130:C193" si="2">TEXT(B130, "yyyy-mm-dd")</f>
        <v>2023-01-20</v>
      </c>
      <c r="D130" s="14" t="s">
        <v>839</v>
      </c>
      <c r="E130" s="14" t="s">
        <v>644</v>
      </c>
      <c r="F130" s="14" t="s">
        <v>843</v>
      </c>
      <c r="G130" s="14" t="s">
        <v>844</v>
      </c>
      <c r="H130" s="14">
        <v>31</v>
      </c>
      <c r="I130" s="14">
        <v>3.4899999999999998</v>
      </c>
      <c r="J130" s="17">
        <v>108.19</v>
      </c>
    </row>
    <row r="131" spans="1:10" ht="15.5">
      <c r="A131" s="15" t="s">
        <v>983</v>
      </c>
      <c r="B131" s="16">
        <v>44949</v>
      </c>
      <c r="C131" s="19" t="str">
        <f t="shared" si="2"/>
        <v>2023-01-23</v>
      </c>
      <c r="D131" s="14" t="s">
        <v>846</v>
      </c>
      <c r="E131" s="14" t="s">
        <v>873</v>
      </c>
      <c r="F131" s="14" t="s">
        <v>840</v>
      </c>
      <c r="G131" s="14" t="s">
        <v>841</v>
      </c>
      <c r="H131" s="14">
        <v>56</v>
      </c>
      <c r="I131" s="14">
        <v>1.77</v>
      </c>
      <c r="J131" s="17">
        <v>99.12</v>
      </c>
    </row>
    <row r="132" spans="1:10" ht="15.5">
      <c r="A132" s="15" t="s">
        <v>984</v>
      </c>
      <c r="B132" s="16">
        <v>44952</v>
      </c>
      <c r="C132" s="19" t="str">
        <f t="shared" si="2"/>
        <v>2023-01-26</v>
      </c>
      <c r="D132" s="14" t="s">
        <v>839</v>
      </c>
      <c r="E132" s="14" t="s">
        <v>800</v>
      </c>
      <c r="F132" s="14" t="s">
        <v>847</v>
      </c>
      <c r="G132" s="14" t="s">
        <v>851</v>
      </c>
      <c r="H132" s="14">
        <v>52</v>
      </c>
      <c r="I132" s="14">
        <v>2.1800000000000002</v>
      </c>
      <c r="J132" s="17">
        <v>113.36000000000001</v>
      </c>
    </row>
    <row r="133" spans="1:10" ht="15.5">
      <c r="A133" s="15" t="s">
        <v>985</v>
      </c>
      <c r="B133" s="16">
        <v>44955</v>
      </c>
      <c r="C133" s="19" t="str">
        <f t="shared" si="2"/>
        <v>2023-01-29</v>
      </c>
      <c r="D133" s="14" t="s">
        <v>839</v>
      </c>
      <c r="E133" s="14" t="s">
        <v>800</v>
      </c>
      <c r="F133" s="14" t="s">
        <v>840</v>
      </c>
      <c r="G133" s="14" t="s">
        <v>841</v>
      </c>
      <c r="H133" s="14">
        <v>51</v>
      </c>
      <c r="I133" s="14">
        <v>1.77</v>
      </c>
      <c r="J133" s="17">
        <v>90.27</v>
      </c>
    </row>
    <row r="134" spans="1:10" ht="15.5">
      <c r="A134" s="15" t="s">
        <v>986</v>
      </c>
      <c r="B134" s="16">
        <v>44958</v>
      </c>
      <c r="C134" s="19" t="str">
        <f t="shared" si="2"/>
        <v>2023-02-01</v>
      </c>
      <c r="D134" s="14" t="s">
        <v>839</v>
      </c>
      <c r="E134" s="14" t="s">
        <v>800</v>
      </c>
      <c r="F134" s="14" t="s">
        <v>857</v>
      </c>
      <c r="G134" s="14" t="s">
        <v>858</v>
      </c>
      <c r="H134" s="14">
        <v>24</v>
      </c>
      <c r="I134" s="14">
        <v>1.68</v>
      </c>
      <c r="J134" s="17">
        <v>40.32</v>
      </c>
    </row>
    <row r="135" spans="1:10" ht="15.5">
      <c r="A135" s="15" t="s">
        <v>987</v>
      </c>
      <c r="B135" s="16">
        <v>44961</v>
      </c>
      <c r="C135" s="19" t="str">
        <f t="shared" si="2"/>
        <v>2023-02-04</v>
      </c>
      <c r="D135" s="14" t="s">
        <v>846</v>
      </c>
      <c r="E135" s="14" t="s">
        <v>501</v>
      </c>
      <c r="F135" s="14" t="s">
        <v>847</v>
      </c>
      <c r="G135" s="14" t="s">
        <v>851</v>
      </c>
      <c r="H135" s="14">
        <v>58</v>
      </c>
      <c r="I135" s="14">
        <v>2.1800000000000002</v>
      </c>
      <c r="J135" s="17">
        <v>126.44000000000001</v>
      </c>
    </row>
    <row r="136" spans="1:10" ht="15.5">
      <c r="A136" s="15" t="s">
        <v>988</v>
      </c>
      <c r="B136" s="16">
        <v>44964</v>
      </c>
      <c r="C136" s="19" t="str">
        <f t="shared" si="2"/>
        <v>2023-02-07</v>
      </c>
      <c r="D136" s="14" t="s">
        <v>846</v>
      </c>
      <c r="E136" s="14" t="s">
        <v>501</v>
      </c>
      <c r="F136" s="14" t="s">
        <v>847</v>
      </c>
      <c r="G136" s="14" t="s">
        <v>848</v>
      </c>
      <c r="H136" s="14">
        <v>34</v>
      </c>
      <c r="I136" s="14">
        <v>1.8699999999999999</v>
      </c>
      <c r="J136" s="17">
        <v>63.58</v>
      </c>
    </row>
    <row r="137" spans="1:10" ht="15.5">
      <c r="A137" s="15" t="s">
        <v>989</v>
      </c>
      <c r="B137" s="16">
        <v>44967</v>
      </c>
      <c r="C137" s="19" t="str">
        <f t="shared" si="2"/>
        <v>2023-02-10</v>
      </c>
      <c r="D137" s="14" t="s">
        <v>839</v>
      </c>
      <c r="E137" s="14" t="s">
        <v>644</v>
      </c>
      <c r="F137" s="14" t="s">
        <v>840</v>
      </c>
      <c r="G137" s="14" t="s">
        <v>841</v>
      </c>
      <c r="H137" s="14">
        <v>34</v>
      </c>
      <c r="I137" s="14">
        <v>1.77</v>
      </c>
      <c r="J137" s="17">
        <v>60.18</v>
      </c>
    </row>
    <row r="138" spans="1:10" ht="15.5">
      <c r="A138" s="15" t="s">
        <v>990</v>
      </c>
      <c r="B138" s="16">
        <v>44970</v>
      </c>
      <c r="C138" s="19" t="str">
        <f t="shared" si="2"/>
        <v>2023-02-13</v>
      </c>
      <c r="D138" s="14" t="s">
        <v>839</v>
      </c>
      <c r="E138" s="14" t="s">
        <v>644</v>
      </c>
      <c r="F138" s="14" t="s">
        <v>857</v>
      </c>
      <c r="G138" s="14" t="s">
        <v>858</v>
      </c>
      <c r="H138" s="14">
        <v>21</v>
      </c>
      <c r="I138" s="14">
        <v>1.6800000000000002</v>
      </c>
      <c r="J138" s="17">
        <v>35.28</v>
      </c>
    </row>
    <row r="139" spans="1:10" ht="15.5">
      <c r="A139" s="15" t="s">
        <v>991</v>
      </c>
      <c r="B139" s="16">
        <v>44973</v>
      </c>
      <c r="C139" s="19" t="str">
        <f t="shared" si="2"/>
        <v>2023-02-16</v>
      </c>
      <c r="D139" s="14" t="s">
        <v>846</v>
      </c>
      <c r="E139" s="14" t="s">
        <v>873</v>
      </c>
      <c r="F139" s="14" t="s">
        <v>847</v>
      </c>
      <c r="G139" s="14" t="s">
        <v>867</v>
      </c>
      <c r="H139" s="14">
        <v>29</v>
      </c>
      <c r="I139" s="14">
        <v>2.84</v>
      </c>
      <c r="J139" s="17">
        <v>82.36</v>
      </c>
    </row>
    <row r="140" spans="1:10" ht="15.5">
      <c r="A140" s="15" t="s">
        <v>992</v>
      </c>
      <c r="B140" s="16">
        <v>44976</v>
      </c>
      <c r="C140" s="19" t="str">
        <f t="shared" si="2"/>
        <v>2023-02-19</v>
      </c>
      <c r="D140" s="14" t="s">
        <v>839</v>
      </c>
      <c r="E140" s="14" t="s">
        <v>800</v>
      </c>
      <c r="F140" s="14" t="s">
        <v>840</v>
      </c>
      <c r="G140" s="14" t="s">
        <v>841</v>
      </c>
      <c r="H140" s="14">
        <v>68</v>
      </c>
      <c r="I140" s="14">
        <v>1.77</v>
      </c>
      <c r="J140" s="17">
        <v>120.36</v>
      </c>
    </row>
    <row r="141" spans="1:10" ht="15.5">
      <c r="A141" s="15" t="s">
        <v>993</v>
      </c>
      <c r="B141" s="16">
        <v>44979</v>
      </c>
      <c r="C141" s="19" t="str">
        <f t="shared" si="2"/>
        <v>2023-02-22</v>
      </c>
      <c r="D141" s="14" t="s">
        <v>839</v>
      </c>
      <c r="E141" s="14" t="s">
        <v>800</v>
      </c>
      <c r="F141" s="14" t="s">
        <v>857</v>
      </c>
      <c r="G141" s="14" t="s">
        <v>938</v>
      </c>
      <c r="H141" s="14">
        <v>31</v>
      </c>
      <c r="I141" s="14">
        <v>3.1500000000000004</v>
      </c>
      <c r="J141" s="17">
        <v>97.65</v>
      </c>
    </row>
    <row r="142" spans="1:10" ht="15.5">
      <c r="A142" s="15" t="s">
        <v>994</v>
      </c>
      <c r="B142" s="16">
        <v>44982</v>
      </c>
      <c r="C142" s="19" t="str">
        <f t="shared" si="2"/>
        <v>2023-02-25</v>
      </c>
      <c r="D142" s="14" t="s">
        <v>846</v>
      </c>
      <c r="E142" s="14" t="s">
        <v>501</v>
      </c>
      <c r="F142" s="14" t="s">
        <v>847</v>
      </c>
      <c r="G142" s="14" t="s">
        <v>851</v>
      </c>
      <c r="H142" s="14">
        <v>30</v>
      </c>
      <c r="I142" s="14">
        <v>2.1800000000000002</v>
      </c>
      <c r="J142" s="17">
        <v>65.400000000000006</v>
      </c>
    </row>
    <row r="143" spans="1:10" ht="15.5">
      <c r="A143" s="15" t="s">
        <v>995</v>
      </c>
      <c r="B143" s="16">
        <v>44985</v>
      </c>
      <c r="C143" s="19" t="str">
        <f t="shared" si="2"/>
        <v>2023-02-28</v>
      </c>
      <c r="D143" s="14" t="s">
        <v>846</v>
      </c>
      <c r="E143" s="14" t="s">
        <v>501</v>
      </c>
      <c r="F143" s="14" t="s">
        <v>847</v>
      </c>
      <c r="G143" s="14" t="s">
        <v>848</v>
      </c>
      <c r="H143" s="14">
        <v>232</v>
      </c>
      <c r="I143" s="14">
        <v>1.8699999999999999</v>
      </c>
      <c r="J143" s="17">
        <v>433.84</v>
      </c>
    </row>
    <row r="144" spans="1:10" ht="15.5">
      <c r="A144" s="15" t="s">
        <v>996</v>
      </c>
      <c r="B144" s="16">
        <v>44987</v>
      </c>
      <c r="C144" s="19" t="str">
        <f t="shared" si="2"/>
        <v>2023-03-02</v>
      </c>
      <c r="D144" s="14" t="s">
        <v>839</v>
      </c>
      <c r="E144" s="14" t="s">
        <v>644</v>
      </c>
      <c r="F144" s="14" t="s">
        <v>840</v>
      </c>
      <c r="G144" s="14" t="s">
        <v>869</v>
      </c>
      <c r="H144" s="14">
        <v>68</v>
      </c>
      <c r="I144" s="14">
        <v>1.8699999999999999</v>
      </c>
      <c r="J144" s="17">
        <v>127.16</v>
      </c>
    </row>
    <row r="145" spans="1:10" ht="15.5">
      <c r="A145" s="15" t="s">
        <v>997</v>
      </c>
      <c r="B145" s="16">
        <v>44990</v>
      </c>
      <c r="C145" s="19" t="str">
        <f t="shared" si="2"/>
        <v>2023-03-05</v>
      </c>
      <c r="D145" s="14" t="s">
        <v>839</v>
      </c>
      <c r="E145" s="14" t="s">
        <v>644</v>
      </c>
      <c r="F145" s="14" t="s">
        <v>847</v>
      </c>
      <c r="G145" s="14" t="s">
        <v>867</v>
      </c>
      <c r="H145" s="14">
        <v>97</v>
      </c>
      <c r="I145" s="14">
        <v>2.8400000000000003</v>
      </c>
      <c r="J145" s="17">
        <v>275.48</v>
      </c>
    </row>
    <row r="146" spans="1:10" ht="15.5">
      <c r="A146" s="15" t="s">
        <v>998</v>
      </c>
      <c r="B146" s="16">
        <v>44993</v>
      </c>
      <c r="C146" s="19" t="str">
        <f t="shared" si="2"/>
        <v>2023-03-08</v>
      </c>
      <c r="D146" s="14" t="s">
        <v>846</v>
      </c>
      <c r="E146" s="14" t="s">
        <v>873</v>
      </c>
      <c r="F146" s="14" t="s">
        <v>840</v>
      </c>
      <c r="G146" s="14" t="s">
        <v>869</v>
      </c>
      <c r="H146" s="14">
        <v>86</v>
      </c>
      <c r="I146" s="14">
        <v>1.8699999999999999</v>
      </c>
      <c r="J146" s="17">
        <v>160.82</v>
      </c>
    </row>
    <row r="147" spans="1:10" ht="15.5">
      <c r="A147" s="15" t="s">
        <v>999</v>
      </c>
      <c r="B147" s="16">
        <v>44996</v>
      </c>
      <c r="C147" s="19" t="str">
        <f t="shared" si="2"/>
        <v>2023-03-11</v>
      </c>
      <c r="D147" s="14" t="s">
        <v>846</v>
      </c>
      <c r="E147" s="14" t="s">
        <v>873</v>
      </c>
      <c r="F147" s="14" t="s">
        <v>857</v>
      </c>
      <c r="G147" s="14" t="s">
        <v>858</v>
      </c>
      <c r="H147" s="14">
        <v>41</v>
      </c>
      <c r="I147" s="14">
        <v>1.68</v>
      </c>
      <c r="J147" s="17">
        <v>68.88</v>
      </c>
    </row>
    <row r="148" spans="1:10" ht="15.5">
      <c r="A148" s="15" t="s">
        <v>1000</v>
      </c>
      <c r="B148" s="16">
        <v>44999</v>
      </c>
      <c r="C148" s="19" t="str">
        <f t="shared" si="2"/>
        <v>2023-03-14</v>
      </c>
      <c r="D148" s="14" t="s">
        <v>839</v>
      </c>
      <c r="E148" s="14" t="s">
        <v>800</v>
      </c>
      <c r="F148" s="14" t="s">
        <v>840</v>
      </c>
      <c r="G148" s="14" t="s">
        <v>841</v>
      </c>
      <c r="H148" s="14">
        <v>93</v>
      </c>
      <c r="I148" s="14">
        <v>1.7700000000000002</v>
      </c>
      <c r="J148" s="17">
        <v>164.61</v>
      </c>
    </row>
    <row r="149" spans="1:10" ht="15.5">
      <c r="A149" s="15" t="s">
        <v>1001</v>
      </c>
      <c r="B149" s="16">
        <v>45002</v>
      </c>
      <c r="C149" s="19" t="str">
        <f t="shared" si="2"/>
        <v>2023-03-17</v>
      </c>
      <c r="D149" s="14" t="s">
        <v>839</v>
      </c>
      <c r="E149" s="14" t="s">
        <v>800</v>
      </c>
      <c r="F149" s="14" t="s">
        <v>857</v>
      </c>
      <c r="G149" s="14" t="s">
        <v>858</v>
      </c>
      <c r="H149" s="14">
        <v>47</v>
      </c>
      <c r="I149" s="14">
        <v>1.68</v>
      </c>
      <c r="J149" s="17">
        <v>78.959999999999994</v>
      </c>
    </row>
    <row r="150" spans="1:10" ht="15.5">
      <c r="A150" s="15" t="s">
        <v>1002</v>
      </c>
      <c r="B150" s="16">
        <v>45005</v>
      </c>
      <c r="C150" s="19" t="str">
        <f t="shared" si="2"/>
        <v>2023-03-20</v>
      </c>
      <c r="D150" s="14" t="s">
        <v>846</v>
      </c>
      <c r="E150" s="14" t="s">
        <v>501</v>
      </c>
      <c r="F150" s="14" t="s">
        <v>840</v>
      </c>
      <c r="G150" s="14" t="s">
        <v>841</v>
      </c>
      <c r="H150" s="14">
        <v>103</v>
      </c>
      <c r="I150" s="14">
        <v>1.77</v>
      </c>
      <c r="J150" s="17">
        <v>182.31</v>
      </c>
    </row>
    <row r="151" spans="1:10" ht="15.5">
      <c r="A151" s="15" t="s">
        <v>1003</v>
      </c>
      <c r="B151" s="16">
        <v>45008</v>
      </c>
      <c r="C151" s="19" t="str">
        <f t="shared" si="2"/>
        <v>2023-03-23</v>
      </c>
      <c r="D151" s="14" t="s">
        <v>846</v>
      </c>
      <c r="E151" s="14" t="s">
        <v>501</v>
      </c>
      <c r="F151" s="14" t="s">
        <v>857</v>
      </c>
      <c r="G151" s="14" t="s">
        <v>858</v>
      </c>
      <c r="H151" s="14">
        <v>33</v>
      </c>
      <c r="I151" s="14">
        <v>1.68</v>
      </c>
      <c r="J151" s="17">
        <v>55.44</v>
      </c>
    </row>
    <row r="152" spans="1:10" ht="15.5">
      <c r="A152" s="15" t="s">
        <v>1004</v>
      </c>
      <c r="B152" s="16">
        <v>45011</v>
      </c>
      <c r="C152" s="19" t="str">
        <f t="shared" si="2"/>
        <v>2023-03-26</v>
      </c>
      <c r="D152" s="14" t="s">
        <v>839</v>
      </c>
      <c r="E152" s="14" t="s">
        <v>644</v>
      </c>
      <c r="F152" s="14" t="s">
        <v>840</v>
      </c>
      <c r="G152" s="14" t="s">
        <v>869</v>
      </c>
      <c r="H152" s="14">
        <v>57</v>
      </c>
      <c r="I152" s="14">
        <v>1.87</v>
      </c>
      <c r="J152" s="17">
        <v>106.59</v>
      </c>
    </row>
    <row r="153" spans="1:10" ht="15.5">
      <c r="A153" s="15" t="s">
        <v>1005</v>
      </c>
      <c r="B153" s="16">
        <v>45014</v>
      </c>
      <c r="C153" s="19" t="str">
        <f t="shared" si="2"/>
        <v>2023-03-29</v>
      </c>
      <c r="D153" s="14" t="s">
        <v>839</v>
      </c>
      <c r="E153" s="14" t="s">
        <v>644</v>
      </c>
      <c r="F153" s="14" t="s">
        <v>847</v>
      </c>
      <c r="G153" s="14" t="s">
        <v>867</v>
      </c>
      <c r="H153" s="14">
        <v>65</v>
      </c>
      <c r="I153" s="14">
        <v>2.84</v>
      </c>
      <c r="J153" s="17">
        <v>184.6</v>
      </c>
    </row>
    <row r="154" spans="1:10" ht="15.5">
      <c r="A154" s="15" t="s">
        <v>1006</v>
      </c>
      <c r="B154" s="16">
        <v>45017</v>
      </c>
      <c r="C154" s="19" t="str">
        <f t="shared" si="2"/>
        <v>2023-04-01</v>
      </c>
      <c r="D154" s="14" t="s">
        <v>846</v>
      </c>
      <c r="E154" s="14" t="s">
        <v>873</v>
      </c>
      <c r="F154" s="14" t="s">
        <v>840</v>
      </c>
      <c r="G154" s="14" t="s">
        <v>841</v>
      </c>
      <c r="H154" s="14">
        <v>118</v>
      </c>
      <c r="I154" s="14">
        <v>1.77</v>
      </c>
      <c r="J154" s="17">
        <v>208.86</v>
      </c>
    </row>
    <row r="155" spans="1:10" ht="15.5">
      <c r="A155" s="15" t="s">
        <v>1007</v>
      </c>
      <c r="B155" s="16">
        <v>45020</v>
      </c>
      <c r="C155" s="19" t="str">
        <f t="shared" si="2"/>
        <v>2023-04-04</v>
      </c>
      <c r="D155" s="14" t="s">
        <v>839</v>
      </c>
      <c r="E155" s="14" t="s">
        <v>800</v>
      </c>
      <c r="F155" s="14" t="s">
        <v>847</v>
      </c>
      <c r="G155" s="14" t="s">
        <v>851</v>
      </c>
      <c r="H155" s="14">
        <v>36</v>
      </c>
      <c r="I155" s="14">
        <v>2.1800000000000002</v>
      </c>
      <c r="J155" s="17">
        <v>78.48</v>
      </c>
    </row>
    <row r="156" spans="1:10" ht="15.5">
      <c r="A156" s="15" t="s">
        <v>1008</v>
      </c>
      <c r="B156" s="16">
        <v>45023</v>
      </c>
      <c r="C156" s="19" t="str">
        <f t="shared" si="2"/>
        <v>2023-04-07</v>
      </c>
      <c r="D156" s="14" t="s">
        <v>839</v>
      </c>
      <c r="E156" s="14" t="s">
        <v>800</v>
      </c>
      <c r="F156" s="14" t="s">
        <v>847</v>
      </c>
      <c r="G156" s="14" t="s">
        <v>867</v>
      </c>
      <c r="H156" s="14">
        <v>123</v>
      </c>
      <c r="I156" s="14">
        <v>2.84</v>
      </c>
      <c r="J156" s="17">
        <v>349.32</v>
      </c>
    </row>
    <row r="157" spans="1:10" ht="15.5">
      <c r="A157" s="15" t="s">
        <v>1009</v>
      </c>
      <c r="B157" s="16">
        <v>45026</v>
      </c>
      <c r="C157" s="19" t="str">
        <f t="shared" si="2"/>
        <v>2023-04-10</v>
      </c>
      <c r="D157" s="14" t="s">
        <v>846</v>
      </c>
      <c r="E157" s="14" t="s">
        <v>501</v>
      </c>
      <c r="F157" s="14" t="s">
        <v>840</v>
      </c>
      <c r="G157" s="14" t="s">
        <v>841</v>
      </c>
      <c r="H157" s="14">
        <v>90</v>
      </c>
      <c r="I157" s="14">
        <v>1.77</v>
      </c>
      <c r="J157" s="17">
        <v>159.30000000000001</v>
      </c>
    </row>
    <row r="158" spans="1:10" ht="15.5">
      <c r="A158" s="15" t="s">
        <v>1010</v>
      </c>
      <c r="B158" s="16">
        <v>45029</v>
      </c>
      <c r="C158" s="19" t="str">
        <f t="shared" si="2"/>
        <v>2023-04-13</v>
      </c>
      <c r="D158" s="14" t="s">
        <v>846</v>
      </c>
      <c r="E158" s="14" t="s">
        <v>501</v>
      </c>
      <c r="F158" s="14" t="s">
        <v>843</v>
      </c>
      <c r="G158" s="14" t="s">
        <v>844</v>
      </c>
      <c r="H158" s="14">
        <v>21</v>
      </c>
      <c r="I158" s="14">
        <v>3.49</v>
      </c>
      <c r="J158" s="17">
        <v>73.290000000000006</v>
      </c>
    </row>
    <row r="159" spans="1:10" ht="15.5">
      <c r="A159" s="15" t="s">
        <v>1011</v>
      </c>
      <c r="B159" s="16">
        <v>45032</v>
      </c>
      <c r="C159" s="19" t="str">
        <f t="shared" si="2"/>
        <v>2023-04-16</v>
      </c>
      <c r="D159" s="14" t="s">
        <v>839</v>
      </c>
      <c r="E159" s="14" t="s">
        <v>644</v>
      </c>
      <c r="F159" s="14" t="s">
        <v>840</v>
      </c>
      <c r="G159" s="14" t="s">
        <v>841</v>
      </c>
      <c r="H159" s="14">
        <v>48</v>
      </c>
      <c r="I159" s="14">
        <v>1.7699999999999998</v>
      </c>
      <c r="J159" s="17">
        <v>84.96</v>
      </c>
    </row>
    <row r="160" spans="1:10" ht="15.5">
      <c r="A160" s="15" t="s">
        <v>1012</v>
      </c>
      <c r="B160" s="16">
        <v>45035</v>
      </c>
      <c r="C160" s="19" t="str">
        <f t="shared" si="2"/>
        <v>2023-04-19</v>
      </c>
      <c r="D160" s="14" t="s">
        <v>839</v>
      </c>
      <c r="E160" s="14" t="s">
        <v>644</v>
      </c>
      <c r="F160" s="14" t="s">
        <v>857</v>
      </c>
      <c r="G160" s="14" t="s">
        <v>858</v>
      </c>
      <c r="H160" s="14">
        <v>24</v>
      </c>
      <c r="I160" s="14">
        <v>1.68</v>
      </c>
      <c r="J160" s="17">
        <v>40.32</v>
      </c>
    </row>
    <row r="161" spans="1:10" ht="15.5">
      <c r="A161" s="15" t="s">
        <v>1013</v>
      </c>
      <c r="B161" s="16">
        <v>45038</v>
      </c>
      <c r="C161" s="19" t="str">
        <f t="shared" si="2"/>
        <v>2023-04-22</v>
      </c>
      <c r="D161" s="14" t="s">
        <v>846</v>
      </c>
      <c r="E161" s="14" t="s">
        <v>873</v>
      </c>
      <c r="F161" s="14" t="s">
        <v>847</v>
      </c>
      <c r="G161" s="14" t="s">
        <v>848</v>
      </c>
      <c r="H161" s="14">
        <v>67</v>
      </c>
      <c r="I161" s="14">
        <v>1.87</v>
      </c>
      <c r="J161" s="17">
        <v>125.29</v>
      </c>
    </row>
    <row r="162" spans="1:10" ht="15.5">
      <c r="A162" s="15" t="s">
        <v>1014</v>
      </c>
      <c r="B162" s="16">
        <v>45041</v>
      </c>
      <c r="C162" s="19" t="str">
        <f t="shared" si="2"/>
        <v>2023-04-25</v>
      </c>
      <c r="D162" s="14" t="s">
        <v>839</v>
      </c>
      <c r="E162" s="14" t="s">
        <v>800</v>
      </c>
      <c r="F162" s="14" t="s">
        <v>840</v>
      </c>
      <c r="G162" s="14" t="s">
        <v>869</v>
      </c>
      <c r="H162" s="14">
        <v>27</v>
      </c>
      <c r="I162" s="14">
        <v>1.87</v>
      </c>
      <c r="J162" s="17">
        <v>50.49</v>
      </c>
    </row>
    <row r="163" spans="1:10" ht="15.5">
      <c r="A163" s="15" t="s">
        <v>1015</v>
      </c>
      <c r="B163" s="16">
        <v>45044</v>
      </c>
      <c r="C163" s="19" t="str">
        <f t="shared" si="2"/>
        <v>2023-04-28</v>
      </c>
      <c r="D163" s="14" t="s">
        <v>839</v>
      </c>
      <c r="E163" s="14" t="s">
        <v>800</v>
      </c>
      <c r="F163" s="14" t="s">
        <v>847</v>
      </c>
      <c r="G163" s="14" t="s">
        <v>867</v>
      </c>
      <c r="H163" s="14">
        <v>129</v>
      </c>
      <c r="I163" s="14">
        <v>2.8400000000000003</v>
      </c>
      <c r="J163" s="17">
        <v>366.36</v>
      </c>
    </row>
    <row r="164" spans="1:10" ht="15.5">
      <c r="A164" s="15" t="s">
        <v>1016</v>
      </c>
      <c r="B164" s="16">
        <v>45047</v>
      </c>
      <c r="C164" s="19" t="str">
        <f t="shared" si="2"/>
        <v>2023-05-01</v>
      </c>
      <c r="D164" s="14" t="s">
        <v>846</v>
      </c>
      <c r="E164" s="14" t="s">
        <v>501</v>
      </c>
      <c r="F164" s="14" t="s">
        <v>847</v>
      </c>
      <c r="G164" s="14" t="s">
        <v>851</v>
      </c>
      <c r="H164" s="14">
        <v>77</v>
      </c>
      <c r="I164" s="14">
        <v>2.1800000000000002</v>
      </c>
      <c r="J164" s="17">
        <v>167.86</v>
      </c>
    </row>
    <row r="165" spans="1:10" ht="15.5">
      <c r="A165" s="15" t="s">
        <v>1017</v>
      </c>
      <c r="B165" s="16">
        <v>45050</v>
      </c>
      <c r="C165" s="19" t="str">
        <f t="shared" si="2"/>
        <v>2023-05-04</v>
      </c>
      <c r="D165" s="14" t="s">
        <v>846</v>
      </c>
      <c r="E165" s="14" t="s">
        <v>501</v>
      </c>
      <c r="F165" s="14" t="s">
        <v>847</v>
      </c>
      <c r="G165" s="14" t="s">
        <v>848</v>
      </c>
      <c r="H165" s="14">
        <v>58</v>
      </c>
      <c r="I165" s="14">
        <v>1.8699999999999999</v>
      </c>
      <c r="J165" s="17">
        <v>108.46</v>
      </c>
    </row>
    <row r="166" spans="1:10" ht="15.5">
      <c r="A166" s="15" t="s">
        <v>1018</v>
      </c>
      <c r="B166" s="16">
        <v>45053</v>
      </c>
      <c r="C166" s="19" t="str">
        <f t="shared" si="2"/>
        <v>2023-05-07</v>
      </c>
      <c r="D166" s="14" t="s">
        <v>839</v>
      </c>
      <c r="E166" s="14" t="s">
        <v>644</v>
      </c>
      <c r="F166" s="14" t="s">
        <v>840</v>
      </c>
      <c r="G166" s="14" t="s">
        <v>869</v>
      </c>
      <c r="H166" s="14">
        <v>47</v>
      </c>
      <c r="I166" s="14">
        <v>1.87</v>
      </c>
      <c r="J166" s="17">
        <v>87.89</v>
      </c>
    </row>
    <row r="167" spans="1:10" ht="15.5">
      <c r="A167" s="15" t="s">
        <v>1019</v>
      </c>
      <c r="B167" s="16">
        <v>45056</v>
      </c>
      <c r="C167" s="19" t="str">
        <f t="shared" si="2"/>
        <v>2023-05-10</v>
      </c>
      <c r="D167" s="14" t="s">
        <v>839</v>
      </c>
      <c r="E167" s="14" t="s">
        <v>644</v>
      </c>
      <c r="F167" s="14" t="s">
        <v>847</v>
      </c>
      <c r="G167" s="14" t="s">
        <v>867</v>
      </c>
      <c r="H167" s="14">
        <v>33</v>
      </c>
      <c r="I167" s="14">
        <v>2.84</v>
      </c>
      <c r="J167" s="17">
        <v>93.72</v>
      </c>
    </row>
    <row r="168" spans="1:10" ht="15.5">
      <c r="A168" s="15" t="s">
        <v>1020</v>
      </c>
      <c r="B168" s="16">
        <v>45059</v>
      </c>
      <c r="C168" s="19" t="str">
        <f t="shared" si="2"/>
        <v>2023-05-13</v>
      </c>
      <c r="D168" s="14" t="s">
        <v>846</v>
      </c>
      <c r="E168" s="14" t="s">
        <v>873</v>
      </c>
      <c r="F168" s="14" t="s">
        <v>847</v>
      </c>
      <c r="G168" s="14" t="s">
        <v>848</v>
      </c>
      <c r="H168" s="14">
        <v>82</v>
      </c>
      <c r="I168" s="14">
        <v>1.87</v>
      </c>
      <c r="J168" s="17">
        <v>153.34</v>
      </c>
    </row>
    <row r="169" spans="1:10" ht="15.5">
      <c r="A169" s="15" t="s">
        <v>1021</v>
      </c>
      <c r="B169" s="16">
        <v>45062</v>
      </c>
      <c r="C169" s="19" t="str">
        <f t="shared" si="2"/>
        <v>2023-05-16</v>
      </c>
      <c r="D169" s="14" t="s">
        <v>839</v>
      </c>
      <c r="E169" s="14" t="s">
        <v>800</v>
      </c>
      <c r="F169" s="14" t="s">
        <v>840</v>
      </c>
      <c r="G169" s="14" t="s">
        <v>841</v>
      </c>
      <c r="H169" s="14">
        <v>58</v>
      </c>
      <c r="I169" s="14">
        <v>1.77</v>
      </c>
      <c r="J169" s="17">
        <v>102.66</v>
      </c>
    </row>
    <row r="170" spans="1:10" ht="15.5">
      <c r="A170" s="15" t="s">
        <v>1022</v>
      </c>
      <c r="B170" s="16">
        <v>45065</v>
      </c>
      <c r="C170" s="19" t="str">
        <f t="shared" si="2"/>
        <v>2023-05-19</v>
      </c>
      <c r="D170" s="14" t="s">
        <v>839</v>
      </c>
      <c r="E170" s="14" t="s">
        <v>800</v>
      </c>
      <c r="F170" s="14" t="s">
        <v>857</v>
      </c>
      <c r="G170" s="14" t="s">
        <v>938</v>
      </c>
      <c r="H170" s="14">
        <v>30</v>
      </c>
      <c r="I170" s="14">
        <v>3.15</v>
      </c>
      <c r="J170" s="17">
        <v>94.5</v>
      </c>
    </row>
    <row r="171" spans="1:10" ht="15.5">
      <c r="A171" s="15" t="s">
        <v>1023</v>
      </c>
      <c r="B171" s="16">
        <v>45068</v>
      </c>
      <c r="C171" s="19" t="str">
        <f t="shared" si="2"/>
        <v>2023-05-22</v>
      </c>
      <c r="D171" s="14" t="s">
        <v>846</v>
      </c>
      <c r="E171" s="14" t="s">
        <v>501</v>
      </c>
      <c r="F171" s="14" t="s">
        <v>847</v>
      </c>
      <c r="G171" s="14" t="s">
        <v>848</v>
      </c>
      <c r="H171" s="14">
        <v>43</v>
      </c>
      <c r="I171" s="14">
        <v>1.8699999999999999</v>
      </c>
      <c r="J171" s="17">
        <v>80.41</v>
      </c>
    </row>
    <row r="172" spans="1:10" ht="15.5">
      <c r="A172" s="15" t="s">
        <v>1024</v>
      </c>
      <c r="B172" s="16">
        <v>45071</v>
      </c>
      <c r="C172" s="19" t="str">
        <f t="shared" si="2"/>
        <v>2023-05-25</v>
      </c>
      <c r="D172" s="14" t="s">
        <v>839</v>
      </c>
      <c r="E172" s="14" t="s">
        <v>644</v>
      </c>
      <c r="F172" s="14" t="s">
        <v>840</v>
      </c>
      <c r="G172" s="14" t="s">
        <v>841</v>
      </c>
      <c r="H172" s="14">
        <v>84</v>
      </c>
      <c r="I172" s="14">
        <v>1.77</v>
      </c>
      <c r="J172" s="17">
        <v>148.68</v>
      </c>
    </row>
    <row r="173" spans="1:10" ht="15.5">
      <c r="A173" s="15" t="s">
        <v>1025</v>
      </c>
      <c r="B173" s="16">
        <v>45074</v>
      </c>
      <c r="C173" s="19" t="str">
        <f t="shared" si="2"/>
        <v>2023-05-28</v>
      </c>
      <c r="D173" s="14" t="s">
        <v>846</v>
      </c>
      <c r="E173" s="14" t="s">
        <v>873</v>
      </c>
      <c r="F173" s="14" t="s">
        <v>847</v>
      </c>
      <c r="G173" s="14" t="s">
        <v>851</v>
      </c>
      <c r="H173" s="14">
        <v>36</v>
      </c>
      <c r="I173" s="14">
        <v>2.1800000000000002</v>
      </c>
      <c r="J173" s="17">
        <v>78.48</v>
      </c>
    </row>
    <row r="174" spans="1:10" ht="15.5">
      <c r="A174" s="15" t="s">
        <v>1026</v>
      </c>
      <c r="B174" s="16">
        <v>45077</v>
      </c>
      <c r="C174" s="19" t="str">
        <f t="shared" si="2"/>
        <v>2023-05-31</v>
      </c>
      <c r="D174" s="14" t="s">
        <v>846</v>
      </c>
      <c r="E174" s="14" t="s">
        <v>873</v>
      </c>
      <c r="F174" s="14" t="s">
        <v>847</v>
      </c>
      <c r="G174" s="14" t="s">
        <v>867</v>
      </c>
      <c r="H174" s="14">
        <v>44</v>
      </c>
      <c r="I174" s="14">
        <v>2.84</v>
      </c>
      <c r="J174" s="17">
        <v>124.96</v>
      </c>
    </row>
    <row r="175" spans="1:10" ht="15.5">
      <c r="A175" s="15" t="s">
        <v>1027</v>
      </c>
      <c r="B175" s="16">
        <v>45080</v>
      </c>
      <c r="C175" s="19" t="str">
        <f t="shared" si="2"/>
        <v>2023-06-03</v>
      </c>
      <c r="D175" s="14" t="s">
        <v>839</v>
      </c>
      <c r="E175" s="14" t="s">
        <v>800</v>
      </c>
      <c r="F175" s="14" t="s">
        <v>840</v>
      </c>
      <c r="G175" s="14" t="s">
        <v>869</v>
      </c>
      <c r="H175" s="14">
        <v>27</v>
      </c>
      <c r="I175" s="14">
        <v>1.87</v>
      </c>
      <c r="J175" s="17">
        <v>50.49</v>
      </c>
    </row>
    <row r="176" spans="1:10" ht="15.5">
      <c r="A176" s="15" t="s">
        <v>1028</v>
      </c>
      <c r="B176" s="16">
        <v>45083</v>
      </c>
      <c r="C176" s="19" t="str">
        <f t="shared" si="2"/>
        <v>2023-06-06</v>
      </c>
      <c r="D176" s="14" t="s">
        <v>839</v>
      </c>
      <c r="E176" s="14" t="s">
        <v>800</v>
      </c>
      <c r="F176" s="14" t="s">
        <v>847</v>
      </c>
      <c r="G176" s="14" t="s">
        <v>867</v>
      </c>
      <c r="H176" s="14">
        <v>120</v>
      </c>
      <c r="I176" s="14">
        <v>2.8400000000000003</v>
      </c>
      <c r="J176" s="17">
        <v>340.8</v>
      </c>
    </row>
    <row r="177" spans="1:10" ht="15.5">
      <c r="A177" s="15" t="s">
        <v>1029</v>
      </c>
      <c r="B177" s="16">
        <v>45086</v>
      </c>
      <c r="C177" s="19" t="str">
        <f t="shared" si="2"/>
        <v>2023-06-09</v>
      </c>
      <c r="D177" s="14" t="s">
        <v>839</v>
      </c>
      <c r="E177" s="14" t="s">
        <v>800</v>
      </c>
      <c r="F177" s="14" t="s">
        <v>843</v>
      </c>
      <c r="G177" s="14" t="s">
        <v>844</v>
      </c>
      <c r="H177" s="14">
        <v>26</v>
      </c>
      <c r="I177" s="14">
        <v>3.4899999999999998</v>
      </c>
      <c r="J177" s="17">
        <v>90.74</v>
      </c>
    </row>
    <row r="178" spans="1:10" ht="15.5">
      <c r="A178" s="15" t="s">
        <v>1030</v>
      </c>
      <c r="B178" s="16">
        <v>45089</v>
      </c>
      <c r="C178" s="19" t="str">
        <f t="shared" si="2"/>
        <v>2023-06-12</v>
      </c>
      <c r="D178" s="14" t="s">
        <v>846</v>
      </c>
      <c r="E178" s="14" t="s">
        <v>501</v>
      </c>
      <c r="F178" s="14" t="s">
        <v>840</v>
      </c>
      <c r="G178" s="14" t="s">
        <v>841</v>
      </c>
      <c r="H178" s="14">
        <v>73</v>
      </c>
      <c r="I178" s="14">
        <v>1.77</v>
      </c>
      <c r="J178" s="17">
        <v>129.21</v>
      </c>
    </row>
    <row r="179" spans="1:10" ht="15.5">
      <c r="A179" s="15" t="s">
        <v>1031</v>
      </c>
      <c r="B179" s="16">
        <v>45092</v>
      </c>
      <c r="C179" s="19" t="str">
        <f t="shared" si="2"/>
        <v>2023-06-15</v>
      </c>
      <c r="D179" s="14" t="s">
        <v>839</v>
      </c>
      <c r="E179" s="14" t="s">
        <v>644</v>
      </c>
      <c r="F179" s="14" t="s">
        <v>840</v>
      </c>
      <c r="G179" s="14" t="s">
        <v>869</v>
      </c>
      <c r="H179" s="14">
        <v>38</v>
      </c>
      <c r="I179" s="14">
        <v>1.87</v>
      </c>
      <c r="J179" s="17">
        <v>71.06</v>
      </c>
    </row>
    <row r="180" spans="1:10" ht="15.5">
      <c r="A180" s="15" t="s">
        <v>1032</v>
      </c>
      <c r="B180" s="16">
        <v>45095</v>
      </c>
      <c r="C180" s="19" t="str">
        <f t="shared" si="2"/>
        <v>2023-06-18</v>
      </c>
      <c r="D180" s="14" t="s">
        <v>839</v>
      </c>
      <c r="E180" s="14" t="s">
        <v>644</v>
      </c>
      <c r="F180" s="14" t="s">
        <v>847</v>
      </c>
      <c r="G180" s="14" t="s">
        <v>867</v>
      </c>
      <c r="H180" s="14">
        <v>40</v>
      </c>
      <c r="I180" s="14">
        <v>2.84</v>
      </c>
      <c r="J180" s="17">
        <v>113.6</v>
      </c>
    </row>
    <row r="181" spans="1:10" ht="15.5">
      <c r="A181" s="15" t="s">
        <v>1033</v>
      </c>
      <c r="B181" s="16">
        <v>45098</v>
      </c>
      <c r="C181" s="19" t="str">
        <f t="shared" si="2"/>
        <v>2023-06-21</v>
      </c>
      <c r="D181" s="14" t="s">
        <v>846</v>
      </c>
      <c r="E181" s="14" t="s">
        <v>873</v>
      </c>
      <c r="F181" s="14" t="s">
        <v>840</v>
      </c>
      <c r="G181" s="14" t="s">
        <v>841</v>
      </c>
      <c r="H181" s="14">
        <v>41</v>
      </c>
      <c r="I181" s="14">
        <v>1.7699999999999998</v>
      </c>
      <c r="J181" s="17">
        <v>72.569999999999993</v>
      </c>
    </row>
    <row r="182" spans="1:10" ht="15.5">
      <c r="A182" s="15" t="s">
        <v>1034</v>
      </c>
      <c r="B182" s="16">
        <v>45101</v>
      </c>
      <c r="C182" s="19" t="str">
        <f t="shared" si="2"/>
        <v>2023-06-24</v>
      </c>
      <c r="D182" s="14" t="s">
        <v>839</v>
      </c>
      <c r="E182" s="14" t="s">
        <v>800</v>
      </c>
      <c r="F182" s="14" t="s">
        <v>840</v>
      </c>
      <c r="G182" s="14" t="s">
        <v>968</v>
      </c>
      <c r="H182" s="14">
        <v>27</v>
      </c>
      <c r="I182" s="14">
        <v>2.27</v>
      </c>
      <c r="J182" s="17">
        <v>61.29</v>
      </c>
    </row>
    <row r="183" spans="1:10" ht="15.5">
      <c r="A183" s="15" t="s">
        <v>1035</v>
      </c>
      <c r="B183" s="16">
        <v>45104</v>
      </c>
      <c r="C183" s="19" t="str">
        <f t="shared" si="2"/>
        <v>2023-06-27</v>
      </c>
      <c r="D183" s="14" t="s">
        <v>839</v>
      </c>
      <c r="E183" s="14" t="s">
        <v>800</v>
      </c>
      <c r="F183" s="14" t="s">
        <v>847</v>
      </c>
      <c r="G183" s="14" t="s">
        <v>848</v>
      </c>
      <c r="H183" s="14">
        <v>38</v>
      </c>
      <c r="I183" s="14">
        <v>1.87</v>
      </c>
      <c r="J183" s="17">
        <v>71.06</v>
      </c>
    </row>
    <row r="184" spans="1:10" ht="15.5">
      <c r="A184" s="15" t="s">
        <v>1036</v>
      </c>
      <c r="B184" s="16">
        <v>45107</v>
      </c>
      <c r="C184" s="19" t="str">
        <f t="shared" si="2"/>
        <v>2023-06-30</v>
      </c>
      <c r="D184" s="14" t="s">
        <v>839</v>
      </c>
      <c r="E184" s="14" t="s">
        <v>800</v>
      </c>
      <c r="F184" s="14" t="s">
        <v>843</v>
      </c>
      <c r="G184" s="14" t="s">
        <v>844</v>
      </c>
      <c r="H184" s="14">
        <v>34</v>
      </c>
      <c r="I184" s="14">
        <v>3.4899999999999998</v>
      </c>
      <c r="J184" s="17">
        <v>118.66</v>
      </c>
    </row>
    <row r="185" spans="1:10" ht="15.5">
      <c r="A185" s="15" t="s">
        <v>1037</v>
      </c>
      <c r="B185" s="16">
        <v>45110</v>
      </c>
      <c r="C185" s="19" t="str">
        <f t="shared" si="2"/>
        <v>2023-07-03</v>
      </c>
      <c r="D185" s="14" t="s">
        <v>846</v>
      </c>
      <c r="E185" s="14" t="s">
        <v>501</v>
      </c>
      <c r="F185" s="14" t="s">
        <v>840</v>
      </c>
      <c r="G185" s="14" t="s">
        <v>869</v>
      </c>
      <c r="H185" s="14">
        <v>65</v>
      </c>
      <c r="I185" s="14">
        <v>1.8699999999999999</v>
      </c>
      <c r="J185" s="17">
        <v>121.55</v>
      </c>
    </row>
    <row r="186" spans="1:10" ht="15.5">
      <c r="A186" s="15" t="s">
        <v>1038</v>
      </c>
      <c r="B186" s="16">
        <v>45113</v>
      </c>
      <c r="C186" s="19" t="str">
        <f t="shared" si="2"/>
        <v>2023-07-06</v>
      </c>
      <c r="D186" s="14" t="s">
        <v>846</v>
      </c>
      <c r="E186" s="14" t="s">
        <v>501</v>
      </c>
      <c r="F186" s="14" t="s">
        <v>847</v>
      </c>
      <c r="G186" s="14" t="s">
        <v>867</v>
      </c>
      <c r="H186" s="14">
        <v>60</v>
      </c>
      <c r="I186" s="14">
        <v>2.8400000000000003</v>
      </c>
      <c r="J186" s="17">
        <v>170.4</v>
      </c>
    </row>
    <row r="187" spans="1:10" ht="15.5">
      <c r="A187" s="15" t="s">
        <v>1039</v>
      </c>
      <c r="B187" s="16">
        <v>45116</v>
      </c>
      <c r="C187" s="19" t="str">
        <f t="shared" si="2"/>
        <v>2023-07-09</v>
      </c>
      <c r="D187" s="14" t="s">
        <v>839</v>
      </c>
      <c r="E187" s="14" t="s">
        <v>644</v>
      </c>
      <c r="F187" s="14" t="s">
        <v>847</v>
      </c>
      <c r="G187" s="14" t="s">
        <v>851</v>
      </c>
      <c r="H187" s="14">
        <v>37</v>
      </c>
      <c r="I187" s="14">
        <v>2.1799999999999997</v>
      </c>
      <c r="J187" s="17">
        <v>80.66</v>
      </c>
    </row>
    <row r="188" spans="1:10" ht="15.5">
      <c r="A188" s="15" t="s">
        <v>1040</v>
      </c>
      <c r="B188" s="16">
        <v>45119</v>
      </c>
      <c r="C188" s="19" t="str">
        <f t="shared" si="2"/>
        <v>2023-07-12</v>
      </c>
      <c r="D188" s="14" t="s">
        <v>839</v>
      </c>
      <c r="E188" s="14" t="s">
        <v>644</v>
      </c>
      <c r="F188" s="14" t="s">
        <v>847</v>
      </c>
      <c r="G188" s="14" t="s">
        <v>848</v>
      </c>
      <c r="H188" s="14">
        <v>40</v>
      </c>
      <c r="I188" s="14">
        <v>1.8699999999999999</v>
      </c>
      <c r="J188" s="17">
        <v>74.8</v>
      </c>
    </row>
    <row r="189" spans="1:10" ht="15.5">
      <c r="A189" s="15" t="s">
        <v>1041</v>
      </c>
      <c r="B189" s="16">
        <v>45122</v>
      </c>
      <c r="C189" s="19" t="str">
        <f t="shared" si="2"/>
        <v>2023-07-15</v>
      </c>
      <c r="D189" s="14" t="s">
        <v>846</v>
      </c>
      <c r="E189" s="14" t="s">
        <v>873</v>
      </c>
      <c r="F189" s="14" t="s">
        <v>840</v>
      </c>
      <c r="G189" s="14" t="s">
        <v>869</v>
      </c>
      <c r="H189" s="14">
        <v>26</v>
      </c>
      <c r="I189" s="14">
        <v>1.8699999999999999</v>
      </c>
      <c r="J189" s="17">
        <v>48.62</v>
      </c>
    </row>
    <row r="190" spans="1:10" ht="15.5">
      <c r="A190" s="15" t="s">
        <v>1042</v>
      </c>
      <c r="B190" s="16">
        <v>45125</v>
      </c>
      <c r="C190" s="19" t="str">
        <f t="shared" si="2"/>
        <v>2023-07-18</v>
      </c>
      <c r="D190" s="14" t="s">
        <v>839</v>
      </c>
      <c r="E190" s="14" t="s">
        <v>800</v>
      </c>
      <c r="F190" s="14" t="s">
        <v>840</v>
      </c>
      <c r="G190" s="14" t="s">
        <v>968</v>
      </c>
      <c r="H190" s="14">
        <v>22</v>
      </c>
      <c r="I190" s="14">
        <v>2.27</v>
      </c>
      <c r="J190" s="17">
        <v>49.94</v>
      </c>
    </row>
    <row r="191" spans="1:10" ht="15.5">
      <c r="A191" s="15" t="s">
        <v>1043</v>
      </c>
      <c r="B191" s="16">
        <v>45128</v>
      </c>
      <c r="C191" s="19" t="str">
        <f t="shared" si="2"/>
        <v>2023-07-21</v>
      </c>
      <c r="D191" s="14" t="s">
        <v>839</v>
      </c>
      <c r="E191" s="14" t="s">
        <v>800</v>
      </c>
      <c r="F191" s="14" t="s">
        <v>847</v>
      </c>
      <c r="G191" s="14" t="s">
        <v>848</v>
      </c>
      <c r="H191" s="14">
        <v>32</v>
      </c>
      <c r="I191" s="14">
        <v>1.87</v>
      </c>
      <c r="J191" s="17">
        <v>59.84</v>
      </c>
    </row>
    <row r="192" spans="1:10" ht="15.5">
      <c r="A192" s="15" t="s">
        <v>1044</v>
      </c>
      <c r="B192" s="16">
        <v>45131</v>
      </c>
      <c r="C192" s="19" t="str">
        <f t="shared" si="2"/>
        <v>2023-07-24</v>
      </c>
      <c r="D192" s="14" t="s">
        <v>839</v>
      </c>
      <c r="E192" s="14" t="s">
        <v>800</v>
      </c>
      <c r="F192" s="14" t="s">
        <v>843</v>
      </c>
      <c r="G192" s="14" t="s">
        <v>844</v>
      </c>
      <c r="H192" s="14">
        <v>23</v>
      </c>
      <c r="I192" s="14">
        <v>3.4899999999999998</v>
      </c>
      <c r="J192" s="17">
        <v>80.27</v>
      </c>
    </row>
    <row r="193" spans="1:10" ht="15.5">
      <c r="A193" s="15" t="s">
        <v>1045</v>
      </c>
      <c r="B193" s="16">
        <v>45134</v>
      </c>
      <c r="C193" s="19" t="str">
        <f t="shared" si="2"/>
        <v>2023-07-27</v>
      </c>
      <c r="D193" s="14" t="s">
        <v>846</v>
      </c>
      <c r="E193" s="14" t="s">
        <v>501</v>
      </c>
      <c r="F193" s="14" t="s">
        <v>847</v>
      </c>
      <c r="G193" s="14" t="s">
        <v>851</v>
      </c>
      <c r="H193" s="14">
        <v>20</v>
      </c>
      <c r="I193" s="14">
        <v>2.1800000000000002</v>
      </c>
      <c r="J193" s="17">
        <v>43.6</v>
      </c>
    </row>
    <row r="194" spans="1:10" ht="15.5">
      <c r="A194" s="15" t="s">
        <v>1046</v>
      </c>
      <c r="B194" s="16">
        <v>45137</v>
      </c>
      <c r="C194" s="19" t="str">
        <f t="shared" ref="C194:C245" si="3">TEXT(B194, "yyyy-mm-dd")</f>
        <v>2023-07-30</v>
      </c>
      <c r="D194" s="14" t="s">
        <v>846</v>
      </c>
      <c r="E194" s="14" t="s">
        <v>501</v>
      </c>
      <c r="F194" s="14" t="s">
        <v>847</v>
      </c>
      <c r="G194" s="14" t="s">
        <v>848</v>
      </c>
      <c r="H194" s="14">
        <v>64</v>
      </c>
      <c r="I194" s="14">
        <v>1.87</v>
      </c>
      <c r="J194" s="17">
        <v>119.68</v>
      </c>
    </row>
    <row r="195" spans="1:10" ht="15.5">
      <c r="A195" s="15" t="s">
        <v>1047</v>
      </c>
      <c r="B195" s="16">
        <v>45140</v>
      </c>
      <c r="C195" s="19" t="str">
        <f t="shared" si="3"/>
        <v>2023-08-02</v>
      </c>
      <c r="D195" s="14" t="s">
        <v>839</v>
      </c>
      <c r="E195" s="14" t="s">
        <v>644</v>
      </c>
      <c r="F195" s="14" t="s">
        <v>840</v>
      </c>
      <c r="G195" s="14" t="s">
        <v>841</v>
      </c>
      <c r="H195" s="14">
        <v>71</v>
      </c>
      <c r="I195" s="14">
        <v>1.77</v>
      </c>
      <c r="J195" s="17">
        <v>125.67</v>
      </c>
    </row>
    <row r="196" spans="1:10" ht="15.5">
      <c r="A196" s="15" t="s">
        <v>1048</v>
      </c>
      <c r="B196" s="16">
        <v>45143</v>
      </c>
      <c r="C196" s="19" t="str">
        <f t="shared" si="3"/>
        <v>2023-08-05</v>
      </c>
      <c r="D196" s="14" t="s">
        <v>846</v>
      </c>
      <c r="E196" s="14" t="s">
        <v>873</v>
      </c>
      <c r="F196" s="14" t="s">
        <v>847</v>
      </c>
      <c r="G196" s="14" t="s">
        <v>851</v>
      </c>
      <c r="H196" s="14">
        <v>90</v>
      </c>
      <c r="I196" s="14">
        <v>2.1799999999999997</v>
      </c>
      <c r="J196" s="17">
        <v>196.2</v>
      </c>
    </row>
    <row r="197" spans="1:10" ht="15.5">
      <c r="A197" s="15" t="s">
        <v>1049</v>
      </c>
      <c r="B197" s="16">
        <v>45146</v>
      </c>
      <c r="C197" s="19" t="str">
        <f t="shared" si="3"/>
        <v>2023-08-08</v>
      </c>
      <c r="D197" s="14" t="s">
        <v>846</v>
      </c>
      <c r="E197" s="14" t="s">
        <v>873</v>
      </c>
      <c r="F197" s="14" t="s">
        <v>847</v>
      </c>
      <c r="G197" s="14" t="s">
        <v>867</v>
      </c>
      <c r="H197" s="14">
        <v>38</v>
      </c>
      <c r="I197" s="14">
        <v>2.84</v>
      </c>
      <c r="J197" s="17">
        <v>107.91999999999999</v>
      </c>
    </row>
    <row r="198" spans="1:10" ht="15.5">
      <c r="A198" s="15" t="s">
        <v>1050</v>
      </c>
      <c r="B198" s="16">
        <v>45149</v>
      </c>
      <c r="C198" s="19" t="str">
        <f t="shared" si="3"/>
        <v>2023-08-11</v>
      </c>
      <c r="D198" s="14" t="s">
        <v>839</v>
      </c>
      <c r="E198" s="14" t="s">
        <v>800</v>
      </c>
      <c r="F198" s="14" t="s">
        <v>840</v>
      </c>
      <c r="G198" s="14" t="s">
        <v>841</v>
      </c>
      <c r="H198" s="14">
        <v>55</v>
      </c>
      <c r="I198" s="14">
        <v>1.7699999999999998</v>
      </c>
      <c r="J198" s="17">
        <v>97.35</v>
      </c>
    </row>
    <row r="199" spans="1:10" ht="15.5">
      <c r="A199" s="15" t="s">
        <v>1051</v>
      </c>
      <c r="B199" s="16">
        <v>45152</v>
      </c>
      <c r="C199" s="19" t="str">
        <f t="shared" si="3"/>
        <v>2023-08-14</v>
      </c>
      <c r="D199" s="14" t="s">
        <v>839</v>
      </c>
      <c r="E199" s="14" t="s">
        <v>800</v>
      </c>
      <c r="F199" s="14" t="s">
        <v>857</v>
      </c>
      <c r="G199" s="14" t="s">
        <v>938</v>
      </c>
      <c r="H199" s="14">
        <v>22</v>
      </c>
      <c r="I199" s="14">
        <v>3.15</v>
      </c>
      <c r="J199" s="17">
        <v>69.3</v>
      </c>
    </row>
    <row r="200" spans="1:10" ht="15.5">
      <c r="A200" s="15" t="s">
        <v>1052</v>
      </c>
      <c r="B200" s="16">
        <v>45155</v>
      </c>
      <c r="C200" s="19" t="str">
        <f t="shared" si="3"/>
        <v>2023-08-17</v>
      </c>
      <c r="D200" s="14" t="s">
        <v>846</v>
      </c>
      <c r="E200" s="14" t="s">
        <v>501</v>
      </c>
      <c r="F200" s="14" t="s">
        <v>840</v>
      </c>
      <c r="G200" s="14" t="s">
        <v>841</v>
      </c>
      <c r="H200" s="14">
        <v>34</v>
      </c>
      <c r="I200" s="14">
        <v>1.77</v>
      </c>
      <c r="J200" s="17">
        <v>60.18</v>
      </c>
    </row>
    <row r="201" spans="1:10" ht="15.5">
      <c r="A201" s="15" t="s">
        <v>1053</v>
      </c>
      <c r="B201" s="16">
        <v>45158</v>
      </c>
      <c r="C201" s="19" t="str">
        <f t="shared" si="3"/>
        <v>2023-08-20</v>
      </c>
      <c r="D201" s="14" t="s">
        <v>839</v>
      </c>
      <c r="E201" s="14" t="s">
        <v>644</v>
      </c>
      <c r="F201" s="14" t="s">
        <v>840</v>
      </c>
      <c r="G201" s="14" t="s">
        <v>869</v>
      </c>
      <c r="H201" s="14">
        <v>39</v>
      </c>
      <c r="I201" s="14">
        <v>1.87</v>
      </c>
      <c r="J201" s="17">
        <v>72.930000000000007</v>
      </c>
    </row>
    <row r="202" spans="1:10" ht="15.5">
      <c r="A202" s="15" t="s">
        <v>1054</v>
      </c>
      <c r="B202" s="16">
        <v>45161</v>
      </c>
      <c r="C202" s="19" t="str">
        <f t="shared" si="3"/>
        <v>2023-08-23</v>
      </c>
      <c r="D202" s="14" t="s">
        <v>839</v>
      </c>
      <c r="E202" s="14" t="s">
        <v>644</v>
      </c>
      <c r="F202" s="14" t="s">
        <v>847</v>
      </c>
      <c r="G202" s="14" t="s">
        <v>867</v>
      </c>
      <c r="H202" s="14">
        <v>41</v>
      </c>
      <c r="I202" s="14">
        <v>2.84</v>
      </c>
      <c r="J202" s="17">
        <v>116.44</v>
      </c>
    </row>
    <row r="203" spans="1:10" ht="15.5">
      <c r="A203" s="15" t="s">
        <v>1055</v>
      </c>
      <c r="B203" s="16">
        <v>45164</v>
      </c>
      <c r="C203" s="19" t="str">
        <f t="shared" si="3"/>
        <v>2023-08-26</v>
      </c>
      <c r="D203" s="14" t="s">
        <v>846</v>
      </c>
      <c r="E203" s="14" t="s">
        <v>873</v>
      </c>
      <c r="F203" s="14" t="s">
        <v>840</v>
      </c>
      <c r="G203" s="14" t="s">
        <v>841</v>
      </c>
      <c r="H203" s="14">
        <v>41</v>
      </c>
      <c r="I203" s="14">
        <v>1.7699999999999998</v>
      </c>
      <c r="J203" s="17">
        <v>72.569999999999993</v>
      </c>
    </row>
    <row r="204" spans="1:10" ht="15.5">
      <c r="A204" s="15" t="s">
        <v>1056</v>
      </c>
      <c r="B204" s="16">
        <v>45167</v>
      </c>
      <c r="C204" s="19" t="str">
        <f t="shared" si="3"/>
        <v>2023-08-29</v>
      </c>
      <c r="D204" s="14" t="s">
        <v>839</v>
      </c>
      <c r="E204" s="14" t="s">
        <v>800</v>
      </c>
      <c r="F204" s="14" t="s">
        <v>847</v>
      </c>
      <c r="G204" s="14" t="s">
        <v>851</v>
      </c>
      <c r="H204" s="14">
        <v>136</v>
      </c>
      <c r="I204" s="14">
        <v>2.1800000000000002</v>
      </c>
      <c r="J204" s="17">
        <v>296.48</v>
      </c>
    </row>
    <row r="205" spans="1:10" ht="15.5">
      <c r="A205" s="15" t="s">
        <v>1057</v>
      </c>
      <c r="B205" s="16">
        <v>45170</v>
      </c>
      <c r="C205" s="19" t="str">
        <f t="shared" si="3"/>
        <v>2023-09-01</v>
      </c>
      <c r="D205" s="14" t="s">
        <v>839</v>
      </c>
      <c r="E205" s="14" t="s">
        <v>800</v>
      </c>
      <c r="F205" s="14" t="s">
        <v>840</v>
      </c>
      <c r="G205" s="14" t="s">
        <v>841</v>
      </c>
      <c r="H205" s="14">
        <v>25</v>
      </c>
      <c r="I205" s="14">
        <v>1.77</v>
      </c>
      <c r="J205" s="17">
        <v>44.25</v>
      </c>
    </row>
    <row r="206" spans="1:10" ht="15.5">
      <c r="A206" s="15" t="s">
        <v>1058</v>
      </c>
      <c r="B206" s="16">
        <v>45173</v>
      </c>
      <c r="C206" s="19" t="str">
        <f t="shared" si="3"/>
        <v>2023-09-04</v>
      </c>
      <c r="D206" s="14" t="s">
        <v>839</v>
      </c>
      <c r="E206" s="14" t="s">
        <v>800</v>
      </c>
      <c r="F206" s="14" t="s">
        <v>857</v>
      </c>
      <c r="G206" s="14" t="s">
        <v>938</v>
      </c>
      <c r="H206" s="14">
        <v>26</v>
      </c>
      <c r="I206" s="14">
        <v>3.1500000000000004</v>
      </c>
      <c r="J206" s="17">
        <v>81.900000000000006</v>
      </c>
    </row>
    <row r="207" spans="1:10" ht="15.5">
      <c r="A207" s="15" t="s">
        <v>1059</v>
      </c>
      <c r="B207" s="16">
        <v>45176</v>
      </c>
      <c r="C207" s="19" t="str">
        <f t="shared" si="3"/>
        <v>2023-09-07</v>
      </c>
      <c r="D207" s="14" t="s">
        <v>846</v>
      </c>
      <c r="E207" s="14" t="s">
        <v>501</v>
      </c>
      <c r="F207" s="14" t="s">
        <v>840</v>
      </c>
      <c r="G207" s="14" t="s">
        <v>869</v>
      </c>
      <c r="H207" s="14">
        <v>50</v>
      </c>
      <c r="I207" s="14">
        <v>1.87</v>
      </c>
      <c r="J207" s="17">
        <v>93.5</v>
      </c>
    </row>
    <row r="208" spans="1:10" ht="15.5">
      <c r="A208" s="15" t="s">
        <v>1060</v>
      </c>
      <c r="B208" s="16">
        <v>45179</v>
      </c>
      <c r="C208" s="19" t="str">
        <f t="shared" si="3"/>
        <v>2023-09-10</v>
      </c>
      <c r="D208" s="14" t="s">
        <v>846</v>
      </c>
      <c r="E208" s="14" t="s">
        <v>501</v>
      </c>
      <c r="F208" s="14" t="s">
        <v>847</v>
      </c>
      <c r="G208" s="14" t="s">
        <v>867</v>
      </c>
      <c r="H208" s="14">
        <v>79</v>
      </c>
      <c r="I208" s="14">
        <v>2.8400000000000003</v>
      </c>
      <c r="J208" s="17">
        <v>224.36</v>
      </c>
    </row>
    <row r="209" spans="1:10" ht="15.5">
      <c r="A209" s="15" t="s">
        <v>1061</v>
      </c>
      <c r="B209" s="16">
        <v>45182</v>
      </c>
      <c r="C209" s="19" t="str">
        <f t="shared" si="3"/>
        <v>2023-09-13</v>
      </c>
      <c r="D209" s="14" t="s">
        <v>839</v>
      </c>
      <c r="E209" s="14" t="s">
        <v>644</v>
      </c>
      <c r="F209" s="14" t="s">
        <v>840</v>
      </c>
      <c r="G209" s="14" t="s">
        <v>841</v>
      </c>
      <c r="H209" s="14">
        <v>30</v>
      </c>
      <c r="I209" s="14">
        <v>1.77</v>
      </c>
      <c r="J209" s="17">
        <v>53.1</v>
      </c>
    </row>
    <row r="210" spans="1:10" ht="15.5">
      <c r="A210" s="15" t="s">
        <v>1062</v>
      </c>
      <c r="B210" s="16">
        <v>45185</v>
      </c>
      <c r="C210" s="19" t="str">
        <f t="shared" si="3"/>
        <v>2023-09-16</v>
      </c>
      <c r="D210" s="14" t="s">
        <v>839</v>
      </c>
      <c r="E210" s="14" t="s">
        <v>644</v>
      </c>
      <c r="F210" s="14" t="s">
        <v>857</v>
      </c>
      <c r="G210" s="14" t="s">
        <v>858</v>
      </c>
      <c r="H210" s="14">
        <v>20</v>
      </c>
      <c r="I210" s="14">
        <v>1.6800000000000002</v>
      </c>
      <c r="J210" s="17">
        <v>33.6</v>
      </c>
    </row>
    <row r="211" spans="1:10" ht="15.5">
      <c r="A211" s="15" t="s">
        <v>1063</v>
      </c>
      <c r="B211" s="16">
        <v>45188</v>
      </c>
      <c r="C211" s="19" t="str">
        <f t="shared" si="3"/>
        <v>2023-09-19</v>
      </c>
      <c r="D211" s="14" t="s">
        <v>846</v>
      </c>
      <c r="E211" s="14" t="s">
        <v>873</v>
      </c>
      <c r="F211" s="14" t="s">
        <v>840</v>
      </c>
      <c r="G211" s="14" t="s">
        <v>841</v>
      </c>
      <c r="H211" s="14">
        <v>49</v>
      </c>
      <c r="I211" s="14">
        <v>1.77</v>
      </c>
      <c r="J211" s="17">
        <v>86.73</v>
      </c>
    </row>
    <row r="212" spans="1:10" ht="15.5">
      <c r="A212" s="15" t="s">
        <v>1064</v>
      </c>
      <c r="B212" s="16">
        <v>45191</v>
      </c>
      <c r="C212" s="19" t="str">
        <f t="shared" si="3"/>
        <v>2023-09-22</v>
      </c>
      <c r="D212" s="14" t="s">
        <v>839</v>
      </c>
      <c r="E212" s="14" t="s">
        <v>800</v>
      </c>
      <c r="F212" s="14" t="s">
        <v>847</v>
      </c>
      <c r="G212" s="14" t="s">
        <v>851</v>
      </c>
      <c r="H212" s="14">
        <v>40</v>
      </c>
      <c r="I212" s="14">
        <v>2.1800000000000002</v>
      </c>
      <c r="J212" s="17">
        <v>87.2</v>
      </c>
    </row>
    <row r="213" spans="1:10" ht="15.5">
      <c r="A213" s="15" t="s">
        <v>1065</v>
      </c>
      <c r="B213" s="16">
        <v>45194</v>
      </c>
      <c r="C213" s="19" t="str">
        <f t="shared" si="3"/>
        <v>2023-09-25</v>
      </c>
      <c r="D213" s="14" t="s">
        <v>839</v>
      </c>
      <c r="E213" s="14" t="s">
        <v>800</v>
      </c>
      <c r="F213" s="14" t="s">
        <v>840</v>
      </c>
      <c r="G213" s="14" t="s">
        <v>841</v>
      </c>
      <c r="H213" s="14">
        <v>31</v>
      </c>
      <c r="I213" s="14">
        <v>1.77</v>
      </c>
      <c r="J213" s="17">
        <v>54.87</v>
      </c>
    </row>
    <row r="214" spans="1:10" ht="15.5">
      <c r="A214" s="15" t="s">
        <v>1066</v>
      </c>
      <c r="B214" s="16">
        <v>45197</v>
      </c>
      <c r="C214" s="19" t="str">
        <f t="shared" si="3"/>
        <v>2023-09-28</v>
      </c>
      <c r="D214" s="14" t="s">
        <v>839</v>
      </c>
      <c r="E214" s="14" t="s">
        <v>800</v>
      </c>
      <c r="F214" s="14" t="s">
        <v>857</v>
      </c>
      <c r="G214" s="14" t="s">
        <v>938</v>
      </c>
      <c r="H214" s="14">
        <v>21</v>
      </c>
      <c r="I214" s="14">
        <v>3.1500000000000004</v>
      </c>
      <c r="J214" s="17">
        <v>66.150000000000006</v>
      </c>
    </row>
    <row r="215" spans="1:10" ht="15.5">
      <c r="A215" s="15" t="s">
        <v>1067</v>
      </c>
      <c r="B215" s="16">
        <v>45200</v>
      </c>
      <c r="C215" s="19" t="str">
        <f t="shared" si="3"/>
        <v>2023-10-01</v>
      </c>
      <c r="D215" s="14" t="s">
        <v>846</v>
      </c>
      <c r="E215" s="14" t="s">
        <v>501</v>
      </c>
      <c r="F215" s="14" t="s">
        <v>840</v>
      </c>
      <c r="G215" s="14" t="s">
        <v>869</v>
      </c>
      <c r="H215" s="14">
        <v>43</v>
      </c>
      <c r="I215" s="14">
        <v>1.8699999999999999</v>
      </c>
      <c r="J215" s="17">
        <v>80.41</v>
      </c>
    </row>
    <row r="216" spans="1:10" ht="15.5">
      <c r="A216" s="15" t="s">
        <v>1068</v>
      </c>
      <c r="B216" s="16">
        <v>45203</v>
      </c>
      <c r="C216" s="19" t="str">
        <f t="shared" si="3"/>
        <v>2023-10-04</v>
      </c>
      <c r="D216" s="14" t="s">
        <v>846</v>
      </c>
      <c r="E216" s="14" t="s">
        <v>501</v>
      </c>
      <c r="F216" s="14" t="s">
        <v>847</v>
      </c>
      <c r="G216" s="14" t="s">
        <v>867</v>
      </c>
      <c r="H216" s="14">
        <v>47</v>
      </c>
      <c r="I216" s="14">
        <v>2.84</v>
      </c>
      <c r="J216" s="17">
        <v>133.47999999999999</v>
      </c>
    </row>
    <row r="217" spans="1:10" ht="15.5">
      <c r="A217" s="15" t="s">
        <v>1069</v>
      </c>
      <c r="B217" s="16">
        <v>45206</v>
      </c>
      <c r="C217" s="19" t="str">
        <f t="shared" si="3"/>
        <v>2023-10-07</v>
      </c>
      <c r="D217" s="14" t="s">
        <v>839</v>
      </c>
      <c r="E217" s="14" t="s">
        <v>644</v>
      </c>
      <c r="F217" s="14" t="s">
        <v>847</v>
      </c>
      <c r="G217" s="14" t="s">
        <v>851</v>
      </c>
      <c r="H217" s="14">
        <v>175</v>
      </c>
      <c r="I217" s="14">
        <v>2.1800000000000002</v>
      </c>
      <c r="J217" s="17">
        <v>381.5</v>
      </c>
    </row>
    <row r="218" spans="1:10" ht="15.5">
      <c r="A218" s="15" t="s">
        <v>1070</v>
      </c>
      <c r="B218" s="16">
        <v>45209</v>
      </c>
      <c r="C218" s="19" t="str">
        <f t="shared" si="3"/>
        <v>2023-10-10</v>
      </c>
      <c r="D218" s="14" t="s">
        <v>839</v>
      </c>
      <c r="E218" s="14" t="s">
        <v>644</v>
      </c>
      <c r="F218" s="14" t="s">
        <v>847</v>
      </c>
      <c r="G218" s="14" t="s">
        <v>848</v>
      </c>
      <c r="H218" s="14">
        <v>23</v>
      </c>
      <c r="I218" s="14">
        <v>1.8699999999999999</v>
      </c>
      <c r="J218" s="17">
        <v>43.01</v>
      </c>
    </row>
    <row r="219" spans="1:10" ht="15.5">
      <c r="A219" s="15" t="s">
        <v>1071</v>
      </c>
      <c r="B219" s="16">
        <v>45212</v>
      </c>
      <c r="C219" s="19" t="str">
        <f t="shared" si="3"/>
        <v>2023-10-13</v>
      </c>
      <c r="D219" s="14" t="s">
        <v>846</v>
      </c>
      <c r="E219" s="14" t="s">
        <v>873</v>
      </c>
      <c r="F219" s="14" t="s">
        <v>840</v>
      </c>
      <c r="G219" s="14" t="s">
        <v>841</v>
      </c>
      <c r="H219" s="14">
        <v>40</v>
      </c>
      <c r="I219" s="14">
        <v>1.77</v>
      </c>
      <c r="J219" s="17">
        <v>70.8</v>
      </c>
    </row>
    <row r="220" spans="1:10" ht="15.5">
      <c r="A220" s="15" t="s">
        <v>1072</v>
      </c>
      <c r="B220" s="16">
        <v>45215</v>
      </c>
      <c r="C220" s="19" t="str">
        <f t="shared" si="3"/>
        <v>2023-10-16</v>
      </c>
      <c r="D220" s="14" t="s">
        <v>839</v>
      </c>
      <c r="E220" s="14" t="s">
        <v>800</v>
      </c>
      <c r="F220" s="14" t="s">
        <v>847</v>
      </c>
      <c r="G220" s="14" t="s">
        <v>851</v>
      </c>
      <c r="H220" s="14">
        <v>87</v>
      </c>
      <c r="I220" s="14">
        <v>2.1800000000000002</v>
      </c>
      <c r="J220" s="17">
        <v>189.66000000000003</v>
      </c>
    </row>
    <row r="221" spans="1:10" ht="15.5">
      <c r="A221" s="15" t="s">
        <v>1073</v>
      </c>
      <c r="B221" s="16">
        <v>45218</v>
      </c>
      <c r="C221" s="19" t="str">
        <f t="shared" si="3"/>
        <v>2023-10-19</v>
      </c>
      <c r="D221" s="14" t="s">
        <v>839</v>
      </c>
      <c r="E221" s="14" t="s">
        <v>800</v>
      </c>
      <c r="F221" s="14" t="s">
        <v>840</v>
      </c>
      <c r="G221" s="14" t="s">
        <v>841</v>
      </c>
      <c r="H221" s="14">
        <v>43</v>
      </c>
      <c r="I221" s="14">
        <v>1.77</v>
      </c>
      <c r="J221" s="17">
        <v>76.11</v>
      </c>
    </row>
    <row r="222" spans="1:10" ht="15.5">
      <c r="A222" s="15" t="s">
        <v>1074</v>
      </c>
      <c r="B222" s="16">
        <v>45221</v>
      </c>
      <c r="C222" s="19" t="str">
        <f t="shared" si="3"/>
        <v>2023-10-22</v>
      </c>
      <c r="D222" s="14" t="s">
        <v>839</v>
      </c>
      <c r="E222" s="14" t="s">
        <v>800</v>
      </c>
      <c r="F222" s="14" t="s">
        <v>843</v>
      </c>
      <c r="G222" s="14" t="s">
        <v>844</v>
      </c>
      <c r="H222" s="14">
        <v>30</v>
      </c>
      <c r="I222" s="14">
        <v>3.49</v>
      </c>
      <c r="J222" s="17">
        <v>104.7</v>
      </c>
    </row>
    <row r="223" spans="1:10" ht="15.5">
      <c r="A223" s="15" t="s">
        <v>1075</v>
      </c>
      <c r="B223" s="16">
        <v>45224</v>
      </c>
      <c r="C223" s="19" t="str">
        <f t="shared" si="3"/>
        <v>2023-10-25</v>
      </c>
      <c r="D223" s="14" t="s">
        <v>846</v>
      </c>
      <c r="E223" s="14" t="s">
        <v>501</v>
      </c>
      <c r="F223" s="14" t="s">
        <v>840</v>
      </c>
      <c r="G223" s="14" t="s">
        <v>841</v>
      </c>
      <c r="H223" s="14">
        <v>35</v>
      </c>
      <c r="I223" s="14">
        <v>1.77</v>
      </c>
      <c r="J223" s="17">
        <v>61.95</v>
      </c>
    </row>
    <row r="224" spans="1:10" ht="15.5">
      <c r="A224" s="15" t="s">
        <v>1076</v>
      </c>
      <c r="B224" s="16">
        <v>45227</v>
      </c>
      <c r="C224" s="19" t="str">
        <f t="shared" si="3"/>
        <v>2023-10-28</v>
      </c>
      <c r="D224" s="14" t="s">
        <v>839</v>
      </c>
      <c r="E224" s="14" t="s">
        <v>644</v>
      </c>
      <c r="F224" s="14" t="s">
        <v>840</v>
      </c>
      <c r="G224" s="14" t="s">
        <v>869</v>
      </c>
      <c r="H224" s="14">
        <v>57</v>
      </c>
      <c r="I224" s="14">
        <v>1.87</v>
      </c>
      <c r="J224" s="17">
        <v>106.59</v>
      </c>
    </row>
    <row r="225" spans="1:10" ht="15.5">
      <c r="A225" s="15" t="s">
        <v>1077</v>
      </c>
      <c r="B225" s="16">
        <v>45230</v>
      </c>
      <c r="C225" s="19" t="str">
        <f t="shared" si="3"/>
        <v>2023-10-31</v>
      </c>
      <c r="D225" s="14" t="s">
        <v>839</v>
      </c>
      <c r="E225" s="14" t="s">
        <v>644</v>
      </c>
      <c r="F225" s="14" t="s">
        <v>857</v>
      </c>
      <c r="G225" s="14" t="s">
        <v>858</v>
      </c>
      <c r="H225" s="14">
        <v>25</v>
      </c>
      <c r="I225" s="14">
        <v>1.68</v>
      </c>
      <c r="J225" s="17">
        <v>42</v>
      </c>
    </row>
    <row r="226" spans="1:10" ht="15.5">
      <c r="A226" s="15" t="s">
        <v>1078</v>
      </c>
      <c r="B226" s="16">
        <v>45233</v>
      </c>
      <c r="C226" s="19" t="str">
        <f t="shared" si="3"/>
        <v>2023-11-03</v>
      </c>
      <c r="D226" s="14" t="s">
        <v>846</v>
      </c>
      <c r="E226" s="14" t="s">
        <v>873</v>
      </c>
      <c r="F226" s="14" t="s">
        <v>847</v>
      </c>
      <c r="G226" s="14" t="s">
        <v>848</v>
      </c>
      <c r="H226" s="14">
        <v>24</v>
      </c>
      <c r="I226" s="14">
        <v>1.87</v>
      </c>
      <c r="J226" s="17">
        <v>44.88</v>
      </c>
    </row>
    <row r="227" spans="1:10" ht="15.5">
      <c r="A227" s="15" t="s">
        <v>1079</v>
      </c>
      <c r="B227" s="16">
        <v>45236</v>
      </c>
      <c r="C227" s="19" t="str">
        <f t="shared" si="3"/>
        <v>2023-11-06</v>
      </c>
      <c r="D227" s="14" t="s">
        <v>839</v>
      </c>
      <c r="E227" s="14" t="s">
        <v>800</v>
      </c>
      <c r="F227" s="14" t="s">
        <v>840</v>
      </c>
      <c r="G227" s="14" t="s">
        <v>869</v>
      </c>
      <c r="H227" s="14">
        <v>83</v>
      </c>
      <c r="I227" s="14">
        <v>1.87</v>
      </c>
      <c r="J227" s="17">
        <v>155.21</v>
      </c>
    </row>
    <row r="228" spans="1:10" ht="15.5">
      <c r="A228" s="15" t="s">
        <v>1080</v>
      </c>
      <c r="B228" s="16">
        <v>45239</v>
      </c>
      <c r="C228" s="19" t="str">
        <f t="shared" si="3"/>
        <v>2023-11-09</v>
      </c>
      <c r="D228" s="14" t="s">
        <v>839</v>
      </c>
      <c r="E228" s="14" t="s">
        <v>800</v>
      </c>
      <c r="F228" s="14" t="s">
        <v>847</v>
      </c>
      <c r="G228" s="14" t="s">
        <v>867</v>
      </c>
      <c r="H228" s="14">
        <v>124</v>
      </c>
      <c r="I228" s="14">
        <v>2.8400000000000003</v>
      </c>
      <c r="J228" s="17">
        <v>352.16</v>
      </c>
    </row>
    <row r="229" spans="1:10" ht="15.5">
      <c r="A229" s="15" t="s">
        <v>1081</v>
      </c>
      <c r="B229" s="16">
        <v>45242</v>
      </c>
      <c r="C229" s="19" t="str">
        <f t="shared" si="3"/>
        <v>2023-11-12</v>
      </c>
      <c r="D229" s="14" t="s">
        <v>846</v>
      </c>
      <c r="E229" s="14" t="s">
        <v>501</v>
      </c>
      <c r="F229" s="14" t="s">
        <v>840</v>
      </c>
      <c r="G229" s="14" t="s">
        <v>841</v>
      </c>
      <c r="H229" s="14">
        <v>137</v>
      </c>
      <c r="I229" s="14">
        <v>1.77</v>
      </c>
      <c r="J229" s="17">
        <v>242.49</v>
      </c>
    </row>
    <row r="230" spans="1:10" ht="15.5">
      <c r="A230" s="15" t="s">
        <v>1082</v>
      </c>
      <c r="B230" s="16">
        <v>45245</v>
      </c>
      <c r="C230" s="19" t="str">
        <f t="shared" si="3"/>
        <v>2023-11-15</v>
      </c>
      <c r="D230" s="14" t="s">
        <v>839</v>
      </c>
      <c r="E230" s="14" t="s">
        <v>644</v>
      </c>
      <c r="F230" s="14" t="s">
        <v>847</v>
      </c>
      <c r="G230" s="14" t="s">
        <v>851</v>
      </c>
      <c r="H230" s="14">
        <v>146</v>
      </c>
      <c r="I230" s="14">
        <v>2.1799999999999997</v>
      </c>
      <c r="J230" s="17">
        <v>318.27999999999997</v>
      </c>
    </row>
    <row r="231" spans="1:10" ht="15.5">
      <c r="A231" s="15" t="s">
        <v>1083</v>
      </c>
      <c r="B231" s="16">
        <v>45248</v>
      </c>
      <c r="C231" s="19" t="str">
        <f t="shared" si="3"/>
        <v>2023-11-18</v>
      </c>
      <c r="D231" s="14" t="s">
        <v>839</v>
      </c>
      <c r="E231" s="14" t="s">
        <v>644</v>
      </c>
      <c r="F231" s="14" t="s">
        <v>847</v>
      </c>
      <c r="G231" s="14" t="s">
        <v>848</v>
      </c>
      <c r="H231" s="14">
        <v>34</v>
      </c>
      <c r="I231" s="14">
        <v>1.8699999999999999</v>
      </c>
      <c r="J231" s="17">
        <v>63.58</v>
      </c>
    </row>
    <row r="232" spans="1:10" ht="15.5">
      <c r="A232" s="15" t="s">
        <v>1084</v>
      </c>
      <c r="B232" s="16">
        <v>45251</v>
      </c>
      <c r="C232" s="19" t="str">
        <f t="shared" si="3"/>
        <v>2023-11-21</v>
      </c>
      <c r="D232" s="14" t="s">
        <v>846</v>
      </c>
      <c r="E232" s="14" t="s">
        <v>873</v>
      </c>
      <c r="F232" s="14" t="s">
        <v>840</v>
      </c>
      <c r="G232" s="14" t="s">
        <v>841</v>
      </c>
      <c r="H232" s="14">
        <v>20</v>
      </c>
      <c r="I232" s="14">
        <v>1.77</v>
      </c>
      <c r="J232" s="17">
        <v>35.4</v>
      </c>
    </row>
    <row r="233" spans="1:10" ht="15.5">
      <c r="A233" s="15" t="s">
        <v>1085</v>
      </c>
      <c r="B233" s="16">
        <v>45254</v>
      </c>
      <c r="C233" s="19" t="str">
        <f t="shared" si="3"/>
        <v>2023-11-24</v>
      </c>
      <c r="D233" s="14" t="s">
        <v>839</v>
      </c>
      <c r="E233" s="14" t="s">
        <v>800</v>
      </c>
      <c r="F233" s="14" t="s">
        <v>847</v>
      </c>
      <c r="G233" s="14" t="s">
        <v>851</v>
      </c>
      <c r="H233" s="14">
        <v>139</v>
      </c>
      <c r="I233" s="14">
        <v>2.1799999999999997</v>
      </c>
      <c r="J233" s="17">
        <v>303.02</v>
      </c>
    </row>
    <row r="234" spans="1:10" ht="15.5">
      <c r="A234" s="15" t="s">
        <v>1086</v>
      </c>
      <c r="B234" s="16">
        <v>45257</v>
      </c>
      <c r="C234" s="19" t="str">
        <f t="shared" si="3"/>
        <v>2023-11-27</v>
      </c>
      <c r="D234" s="14" t="s">
        <v>839</v>
      </c>
      <c r="E234" s="14" t="s">
        <v>800</v>
      </c>
      <c r="F234" s="14" t="s">
        <v>847</v>
      </c>
      <c r="G234" s="14" t="s">
        <v>848</v>
      </c>
      <c r="H234" s="14">
        <v>211</v>
      </c>
      <c r="I234" s="14">
        <v>1.8699999999999999</v>
      </c>
      <c r="J234" s="17">
        <v>394.57</v>
      </c>
    </row>
    <row r="235" spans="1:10" ht="15.5">
      <c r="A235" s="15" t="s">
        <v>1087</v>
      </c>
      <c r="B235" s="16">
        <v>45260</v>
      </c>
      <c r="C235" s="19" t="str">
        <f t="shared" si="3"/>
        <v>2023-11-30</v>
      </c>
      <c r="D235" s="14" t="s">
        <v>839</v>
      </c>
      <c r="E235" s="14" t="s">
        <v>800</v>
      </c>
      <c r="F235" s="14" t="s">
        <v>843</v>
      </c>
      <c r="G235" s="14" t="s">
        <v>844</v>
      </c>
      <c r="H235" s="14">
        <v>20</v>
      </c>
      <c r="I235" s="14">
        <v>3.4899999999999998</v>
      </c>
      <c r="J235" s="17">
        <v>69.8</v>
      </c>
    </row>
    <row r="236" spans="1:10" ht="15.5">
      <c r="A236" s="15" t="s">
        <v>1088</v>
      </c>
      <c r="B236" s="16">
        <v>45263</v>
      </c>
      <c r="C236" s="19" t="str">
        <f t="shared" si="3"/>
        <v>2023-12-03</v>
      </c>
      <c r="D236" s="14" t="s">
        <v>846</v>
      </c>
      <c r="E236" s="14" t="s">
        <v>501</v>
      </c>
      <c r="F236" s="14" t="s">
        <v>840</v>
      </c>
      <c r="G236" s="14" t="s">
        <v>869</v>
      </c>
      <c r="H236" s="14">
        <v>42</v>
      </c>
      <c r="I236" s="14">
        <v>1.87</v>
      </c>
      <c r="J236" s="17">
        <v>78.540000000000006</v>
      </c>
    </row>
    <row r="237" spans="1:10" ht="15.5">
      <c r="A237" s="15" t="s">
        <v>1089</v>
      </c>
      <c r="B237" s="16">
        <v>45266</v>
      </c>
      <c r="C237" s="19" t="str">
        <f t="shared" si="3"/>
        <v>2023-12-06</v>
      </c>
      <c r="D237" s="14" t="s">
        <v>846</v>
      </c>
      <c r="E237" s="14" t="s">
        <v>501</v>
      </c>
      <c r="F237" s="14" t="s">
        <v>847</v>
      </c>
      <c r="G237" s="14" t="s">
        <v>867</v>
      </c>
      <c r="H237" s="14">
        <v>100</v>
      </c>
      <c r="I237" s="14">
        <v>2.84</v>
      </c>
      <c r="J237" s="17">
        <v>284</v>
      </c>
    </row>
    <row r="238" spans="1:10" ht="15.5">
      <c r="A238" s="15" t="s">
        <v>1090</v>
      </c>
      <c r="B238" s="16">
        <v>45269</v>
      </c>
      <c r="C238" s="19" t="str">
        <f t="shared" si="3"/>
        <v>2023-12-09</v>
      </c>
      <c r="D238" s="14" t="s">
        <v>839</v>
      </c>
      <c r="E238" s="14" t="s">
        <v>644</v>
      </c>
      <c r="F238" s="14" t="s">
        <v>840</v>
      </c>
      <c r="G238" s="14" t="s">
        <v>841</v>
      </c>
      <c r="H238" s="14">
        <v>38</v>
      </c>
      <c r="I238" s="14">
        <v>1.7700000000000002</v>
      </c>
      <c r="J238" s="17">
        <v>67.260000000000005</v>
      </c>
    </row>
    <row r="239" spans="1:10" ht="15.5">
      <c r="A239" s="15" t="s">
        <v>1091</v>
      </c>
      <c r="B239" s="16">
        <v>45272</v>
      </c>
      <c r="C239" s="19" t="str">
        <f t="shared" si="3"/>
        <v>2023-12-12</v>
      </c>
      <c r="D239" s="14" t="s">
        <v>839</v>
      </c>
      <c r="E239" s="14" t="s">
        <v>644</v>
      </c>
      <c r="F239" s="14" t="s">
        <v>843</v>
      </c>
      <c r="G239" s="14" t="s">
        <v>844</v>
      </c>
      <c r="H239" s="14">
        <v>25</v>
      </c>
      <c r="I239" s="14">
        <v>3.49</v>
      </c>
      <c r="J239" s="17">
        <v>87.25</v>
      </c>
    </row>
    <row r="240" spans="1:10" ht="15.5">
      <c r="A240" s="15" t="s">
        <v>1092</v>
      </c>
      <c r="B240" s="16">
        <v>45275</v>
      </c>
      <c r="C240" s="19" t="str">
        <f t="shared" si="3"/>
        <v>2023-12-15</v>
      </c>
      <c r="D240" s="14" t="s">
        <v>846</v>
      </c>
      <c r="E240" s="14" t="s">
        <v>873</v>
      </c>
      <c r="F240" s="14" t="s">
        <v>847</v>
      </c>
      <c r="G240" s="14" t="s">
        <v>848</v>
      </c>
      <c r="H240" s="14">
        <v>96</v>
      </c>
      <c r="I240" s="14">
        <v>1.87</v>
      </c>
      <c r="J240" s="17">
        <v>179.52</v>
      </c>
    </row>
    <row r="241" spans="1:10" ht="15.5">
      <c r="A241" s="15" t="s">
        <v>1093</v>
      </c>
      <c r="B241" s="16">
        <v>45278</v>
      </c>
      <c r="C241" s="19" t="str">
        <f t="shared" si="3"/>
        <v>2023-12-18</v>
      </c>
      <c r="D241" s="14" t="s">
        <v>839</v>
      </c>
      <c r="E241" s="14" t="s">
        <v>800</v>
      </c>
      <c r="F241" s="14" t="s">
        <v>847</v>
      </c>
      <c r="G241" s="14" t="s">
        <v>851</v>
      </c>
      <c r="H241" s="14">
        <v>34</v>
      </c>
      <c r="I241" s="14">
        <v>2.1800000000000002</v>
      </c>
      <c r="J241" s="17">
        <v>74.12</v>
      </c>
    </row>
    <row r="242" spans="1:10" ht="15.5">
      <c r="A242" s="15" t="s">
        <v>1094</v>
      </c>
      <c r="B242" s="16">
        <v>45281</v>
      </c>
      <c r="C242" s="19" t="str">
        <f t="shared" si="3"/>
        <v>2023-12-21</v>
      </c>
      <c r="D242" s="14" t="s">
        <v>839</v>
      </c>
      <c r="E242" s="14" t="s">
        <v>800</v>
      </c>
      <c r="F242" s="14" t="s">
        <v>847</v>
      </c>
      <c r="G242" s="14" t="s">
        <v>848</v>
      </c>
      <c r="H242" s="14">
        <v>245</v>
      </c>
      <c r="I242" s="14">
        <v>1.8699999999999999</v>
      </c>
      <c r="J242" s="17">
        <v>458.15</v>
      </c>
    </row>
    <row r="243" spans="1:10" ht="15.5">
      <c r="A243" s="15" t="s">
        <v>1095</v>
      </c>
      <c r="B243" s="16">
        <v>45284</v>
      </c>
      <c r="C243" s="19" t="str">
        <f t="shared" si="3"/>
        <v>2023-12-24</v>
      </c>
      <c r="D243" s="14" t="s">
        <v>839</v>
      </c>
      <c r="E243" s="14" t="s">
        <v>800</v>
      </c>
      <c r="F243" s="14" t="s">
        <v>843</v>
      </c>
      <c r="G243" s="14" t="s">
        <v>844</v>
      </c>
      <c r="H243" s="14">
        <v>30</v>
      </c>
      <c r="I243" s="14">
        <v>3.49</v>
      </c>
      <c r="J243" s="17">
        <v>104.7</v>
      </c>
    </row>
    <row r="244" spans="1:10" ht="15.5">
      <c r="A244" s="15" t="s">
        <v>1096</v>
      </c>
      <c r="B244" s="16">
        <v>45287</v>
      </c>
      <c r="C244" s="19" t="str">
        <f t="shared" si="3"/>
        <v>2023-12-27</v>
      </c>
      <c r="D244" s="14" t="s">
        <v>846</v>
      </c>
      <c r="E244" s="14" t="s">
        <v>501</v>
      </c>
      <c r="F244" s="14" t="s">
        <v>840</v>
      </c>
      <c r="G244" s="14" t="s">
        <v>869</v>
      </c>
      <c r="H244" s="14">
        <v>30</v>
      </c>
      <c r="I244" s="14">
        <v>1.87</v>
      </c>
      <c r="J244" s="17">
        <v>56.1</v>
      </c>
    </row>
    <row r="245" spans="1:10" ht="15.5">
      <c r="A245" s="15" t="s">
        <v>1097</v>
      </c>
      <c r="B245" s="16">
        <v>45290</v>
      </c>
      <c r="C245" s="19" t="str">
        <f t="shared" si="3"/>
        <v>2023-12-30</v>
      </c>
      <c r="D245" s="14" t="s">
        <v>846</v>
      </c>
      <c r="E245" s="14" t="s">
        <v>501</v>
      </c>
      <c r="F245" s="14" t="s">
        <v>847</v>
      </c>
      <c r="G245" s="14" t="s">
        <v>867</v>
      </c>
      <c r="H245" s="14">
        <v>44</v>
      </c>
      <c r="I245" s="14">
        <v>2.84</v>
      </c>
      <c r="J245" s="17">
        <v>124.96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transaction</vt:lpstr>
      <vt:lpstr>generalLedger</vt:lpstr>
      <vt:lpstr>chartOfAcctList</vt:lpstr>
      <vt:lpstr>productsListDef</vt:lpstr>
      <vt:lpstr>NOTE</vt:lpstr>
      <vt:lpstr>coaStructure</vt:lpstr>
      <vt:lpstr>chartOfAccount</vt:lpstr>
      <vt:lpstr>personalAccount</vt:lpstr>
      <vt:lpstr>productsSales</vt:lpstr>
      <vt:lpstr>sample</vt:lpstr>
      <vt:lpstr>productsList</vt:lpstr>
      <vt:lpstr>Purchase-Tran</vt:lpstr>
      <vt:lpstr>Sales-Tran</vt:lpstr>
      <vt:lpstr>TranSample</vt:lpstr>
      <vt:lpstr>account</vt:lpstr>
      <vt:lpstr>Purch-Sale</vt:lpstr>
      <vt:lpstr>MySQL-Prod</vt:lpstr>
      <vt:lpstr>Trans_Prod</vt:lpstr>
      <vt:lpstr>Reconciliation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Sunday Adegboye</dc:creator>
  <cp:lastModifiedBy>Sunday Adegboye</cp:lastModifiedBy>
  <dcterms:created xsi:type="dcterms:W3CDTF">2024-04-18T15:14:08Z</dcterms:created>
  <dcterms:modified xsi:type="dcterms:W3CDTF">2024-09-20T21:08:51Z</dcterms:modified>
</cp:coreProperties>
</file>