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ze\Desktop\DATA HUB\Data Analysis\Data Analysis Projects\Economic Data Analysis\"/>
    </mc:Choice>
  </mc:AlternateContent>
  <xr:revisionPtr revIDLastSave="0" documentId="13_ncr:1_{188693A3-7125-4F52-A219-351C95B32790}" xr6:coauthVersionLast="47" xr6:coauthVersionMax="47" xr10:uidLastSave="{00000000-0000-0000-0000-000000000000}"/>
  <workbookProtection workbookAlgorithmName="SHA-512" workbookHashValue="GJtCAEkUGfe5X1LcsThmom3MmM2jBXM79m7BDJWEEn7lYBeVWrtK62Q5wi6Y8RGCYzgj0OAGFawygNQWTbyAfg==" workbookSaltValue="x1sYceWM2L5cBtz66WcQLw==" workbookSpinCount="100000" lockStructure="1"/>
  <bookViews>
    <workbookView xWindow="-120" yWindow="-120" windowWidth="20730" windowHeight="11760" activeTab="3" xr2:uid="{7A46AA18-64BC-48F4-B157-4FB1CD8790CC}"/>
  </bookViews>
  <sheets>
    <sheet name="Required Data" sheetId="1" r:id="rId1"/>
    <sheet name="Filtered Data" sheetId="2" r:id="rId2"/>
    <sheet name="Analysis" sheetId="3" r:id="rId3"/>
    <sheet name="Visualization" sheetId="4"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3" i="4" l="1"/>
  <c r="B112" i="4"/>
  <c r="B111" i="4"/>
  <c r="U45" i="4"/>
  <c r="T45" i="4"/>
  <c r="S45" i="4"/>
  <c r="R45" i="4"/>
  <c r="Q45" i="4"/>
  <c r="P45" i="4"/>
  <c r="O45" i="4"/>
  <c r="N45" i="4"/>
  <c r="M45" i="4"/>
  <c r="L45" i="4"/>
  <c r="K45" i="4"/>
  <c r="J45" i="4"/>
  <c r="I45" i="4"/>
  <c r="H45" i="4"/>
  <c r="G45" i="4"/>
  <c r="F45" i="4"/>
  <c r="E45" i="4"/>
  <c r="D45" i="4"/>
  <c r="C45" i="4"/>
  <c r="B45" i="4"/>
  <c r="U44" i="4"/>
  <c r="T44" i="4"/>
  <c r="S44" i="4"/>
  <c r="R44" i="4"/>
  <c r="Q44" i="4"/>
  <c r="P44" i="4"/>
  <c r="O44" i="4"/>
  <c r="N44" i="4"/>
  <c r="M44" i="4"/>
  <c r="L44" i="4"/>
  <c r="K44" i="4"/>
  <c r="J44" i="4"/>
  <c r="I44" i="4"/>
  <c r="H44" i="4"/>
  <c r="G44" i="4"/>
  <c r="F44" i="4"/>
  <c r="E44" i="4"/>
  <c r="D44" i="4"/>
  <c r="C44" i="4"/>
  <c r="B44" i="4"/>
  <c r="U43" i="4"/>
  <c r="T43" i="4"/>
  <c r="S43" i="4"/>
  <c r="R43" i="4"/>
  <c r="Q43" i="4"/>
  <c r="P43" i="4"/>
  <c r="O43" i="4"/>
  <c r="N43" i="4"/>
  <c r="M43" i="4"/>
  <c r="L43" i="4"/>
  <c r="K43" i="4"/>
  <c r="J43" i="4"/>
  <c r="I43" i="4"/>
  <c r="H43" i="4"/>
  <c r="G43" i="4"/>
  <c r="F43" i="4"/>
  <c r="E43" i="4"/>
  <c r="D43" i="4"/>
  <c r="C43" i="4"/>
  <c r="B43" i="4"/>
  <c r="U21" i="3"/>
  <c r="U14" i="3"/>
  <c r="U7" i="3"/>
</calcChain>
</file>

<file path=xl/sharedStrings.xml><?xml version="1.0" encoding="utf-8"?>
<sst xmlns="http://schemas.openxmlformats.org/spreadsheetml/2006/main" count="337" uniqueCount="89">
  <si>
    <t>Economic_Analysis</t>
  </si>
  <si>
    <t>Country Name</t>
  </si>
  <si>
    <t>Country Code</t>
  </si>
  <si>
    <t>Indicator Name</t>
  </si>
  <si>
    <t>Indicator Code</t>
  </si>
  <si>
    <t>2001</t>
  </si>
  <si>
    <t>2002</t>
  </si>
  <si>
    <t>2003</t>
  </si>
  <si>
    <t>2004</t>
  </si>
  <si>
    <t>2005</t>
  </si>
  <si>
    <t>2006</t>
  </si>
  <si>
    <t>2007</t>
  </si>
  <si>
    <t>2008</t>
  </si>
  <si>
    <t>2009</t>
  </si>
  <si>
    <t>2010</t>
  </si>
  <si>
    <t>2011</t>
  </si>
  <si>
    <t>2012</t>
  </si>
  <si>
    <t>2013</t>
  </si>
  <si>
    <t>2014</t>
  </si>
  <si>
    <t>2015</t>
  </si>
  <si>
    <t>2016</t>
  </si>
  <si>
    <t>2017</t>
  </si>
  <si>
    <t>2018</t>
  </si>
  <si>
    <t>2019</t>
  </si>
  <si>
    <t>2020</t>
  </si>
  <si>
    <t>Nigeria</t>
  </si>
  <si>
    <t>NGA</t>
  </si>
  <si>
    <t>Access to electricity (% of population)</t>
  </si>
  <si>
    <t>EG.ELC.ACCS.ZS</t>
  </si>
  <si>
    <t>Agriculture, forestry, and fishing, value added (% of GDP)</t>
  </si>
  <si>
    <t>NV.AGR.TOTL.ZS</t>
  </si>
  <si>
    <t>Air transport, freight (million ton-km)</t>
  </si>
  <si>
    <t>IS.AIR.GOOD.MT.K1</t>
  </si>
  <si>
    <t>Birth rate, crude (per 1,000 people)</t>
  </si>
  <si>
    <t>SP.DYN.CBRT.IN</t>
  </si>
  <si>
    <t>Exports of goods and services (current US$)</t>
  </si>
  <si>
    <t>NE.EXP.GNFS.CD</t>
  </si>
  <si>
    <t>Fertility rate, total (births per woman)</t>
  </si>
  <si>
    <t>SP.DYN.TFRT.IN</t>
  </si>
  <si>
    <t>GDP (current US$)</t>
  </si>
  <si>
    <t>NY.GDP.MKTP.CD</t>
  </si>
  <si>
    <t>GNI (current US$)</t>
  </si>
  <si>
    <t>NY.GNP.MKTP.CD</t>
  </si>
  <si>
    <t>Goods imports (BoP, current US$)</t>
  </si>
  <si>
    <t>BM.GSR.MRCH.CD</t>
  </si>
  <si>
    <t>Gross domestic savings (current US$)</t>
  </si>
  <si>
    <t>NY.GDS.TOTL.CD</t>
  </si>
  <si>
    <t>Gross national expenditure (current US$)</t>
  </si>
  <si>
    <t>NE.DAB.TOTL.CD</t>
  </si>
  <si>
    <t>Imports of goods and services (current US$)</t>
  </si>
  <si>
    <t>NE.IMP.GNFS.CD</t>
  </si>
  <si>
    <t>Life expectancy at birth, total (years)</t>
  </si>
  <si>
    <t>SP.DYN.LE00.IN</t>
  </si>
  <si>
    <t>Population, female</t>
  </si>
  <si>
    <t>SP.POP.TOTL.FE.IN</t>
  </si>
  <si>
    <t>Population, male</t>
  </si>
  <si>
    <t>SP.POP.TOTL.MA.IN</t>
  </si>
  <si>
    <t>Population, total</t>
  </si>
  <si>
    <t>SP.POP.TOTL</t>
  </si>
  <si>
    <t>Rural population (% of total population)</t>
  </si>
  <si>
    <t>SP.RUR.TOTL.ZS</t>
  </si>
  <si>
    <t>Surface area (sq. km)</t>
  </si>
  <si>
    <t>AG.SRF.TOTL.K2</t>
  </si>
  <si>
    <t>Trade (% of GDP)</t>
  </si>
  <si>
    <t>NE.TRD.GNFS.ZS</t>
  </si>
  <si>
    <t>Urban population</t>
  </si>
  <si>
    <t>SP.URB.TOTL</t>
  </si>
  <si>
    <t>* First of all, I have filled up the cells, U7, U14 and U21 in 2020 by taking a average of each of their two closest values. You can also use other methods to fill it such as inputing zero, forward fill, backward fill, mean e.t.c.</t>
  </si>
  <si>
    <t>* Using datasets most times without having to fill in missing datapoints might present errors in your final results. This can be revealed when a datasets are tested with some parameters.</t>
  </si>
  <si>
    <t>* The chart shows a continuos increase in Gross Domestic Product (GDP) and and Gross National Income (GNI) values up until 2008.</t>
  </si>
  <si>
    <t>* It dipped slightly in 2009 before increasing up till 2014 and then observed a steady decline to 2017.</t>
  </si>
  <si>
    <t>* A steady rise and fall occurred between 2018 and 2020.</t>
  </si>
  <si>
    <t>* The are only 2 parameters revealed on the chart instead of 3.</t>
  </si>
  <si>
    <t>* This is because the data points for Rural Population are quite small compared to the other two.</t>
  </si>
  <si>
    <t xml:space="preserve">* It is advisable to take the log of all data points to obtain a better plot. </t>
  </si>
  <si>
    <t>* After I took the log of each data points and plotted the chart, you can see the difference.</t>
  </si>
  <si>
    <t>* The Rural Population chart is now visible.</t>
  </si>
  <si>
    <t># From the chart, we can deduce that for each year, the population in Urban areas are more than those in Rural areas.</t>
  </si>
  <si>
    <t>* We can deduce from the pie chart that;</t>
  </si>
  <si>
    <t>(1) The total fertility rate (births per woman) was highest in 2001 where the value was 6.08</t>
  </si>
  <si>
    <t>(2) The total fertility rate (births per woman) was lowest in 2020 where the value was 5.25</t>
  </si>
  <si>
    <t># This chart would have been better visualized using a barchart since the datapoints are very close to each other.</t>
  </si>
  <si>
    <t>* From the chart we can deduce that Exports of goods and services gradually rose until 2012.</t>
  </si>
  <si>
    <t>* Though Exports experienced a some decline in 2004, 2007 and 2009, there was a consistent decline from 2012 to 2020.</t>
  </si>
  <si>
    <t># Imports on the other hand maintained an almost steady rise and grew exponentially between 2019 and 2020.</t>
  </si>
  <si>
    <t># This value in 2011 is raised to power 11 and too large. It will affect the visibility of the other two datapoints on the chart. Again we take the LOG of this values (We use the LOG set to base 10 in excel).</t>
  </si>
  <si>
    <t>* We can see from the chart that GDS was the highest of the three.</t>
  </si>
  <si>
    <t>Color is same since we are considering a single year, 2011.</t>
  </si>
  <si>
    <t>* Trade followed, while AFFV was the lowest in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</si>
</sst>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8"/>
      <color theme="0"/>
      <name val="Calibri"/>
      <family val="2"/>
      <scheme val="minor"/>
    </font>
    <font>
      <sz val="18"/>
      <color theme="1"/>
      <name val="Calibri"/>
      <family val="2"/>
      <scheme val="minor"/>
    </font>
    <font>
      <sz val="11"/>
      <color theme="9"/>
      <name val="Calibri"/>
      <family val="2"/>
      <scheme val="minor"/>
    </font>
    <font>
      <b/>
      <sz val="11"/>
      <color rgb="FFFF0000"/>
      <name val="Calibri"/>
      <family val="2"/>
      <scheme val="minor"/>
    </font>
    <font>
      <b/>
      <sz val="11"/>
      <color theme="9" tint="-0.249977111117893"/>
      <name val="Calibri"/>
      <family val="2"/>
      <scheme val="minor"/>
    </font>
  </fonts>
  <fills count="4">
    <fill>
      <patternFill patternType="none"/>
    </fill>
    <fill>
      <patternFill patternType="gray125"/>
    </fill>
    <fill>
      <patternFill patternType="solid">
        <fgColor rgb="FF00B05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1" fontId="0" fillId="0" borderId="0" xfId="0" applyNumberFormat="1"/>
    <xf numFmtId="0" fontId="4" fillId="3" borderId="0" xfId="0" applyFont="1" applyFill="1"/>
    <xf numFmtId="0" fontId="5" fillId="0" borderId="0" xfId="0" applyFont="1"/>
    <xf numFmtId="0" fontId="6" fillId="0" borderId="0" xfId="0" applyFont="1"/>
    <xf numFmtId="0" fontId="2" fillId="2" borderId="0" xfId="0" applyFont="1" applyFill="1" applyAlignment="1">
      <alignment horizontal="center"/>
    </xf>
    <xf numFmtId="0" fontId="3"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Rural,</a:t>
            </a:r>
            <a:r>
              <a:rPr lang="en-US" baseline="0"/>
              <a:t> Urban and Total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[1]Visualization!$A$43</c:f>
              <c:strCache>
                <c:ptCount val="1"/>
                <c:pt idx="0">
                  <c:v>Population, total</c:v>
                </c:pt>
              </c:strCache>
            </c:strRef>
          </c:tx>
          <c:spPr>
            <a:solidFill>
              <a:schemeClr val="accent6">
                <a:tint val="65000"/>
              </a:schemeClr>
            </a:solidFill>
            <a:ln>
              <a:noFill/>
            </a:ln>
            <a:effectLst/>
          </c:spPr>
          <c:invertIfNegative val="0"/>
          <c:cat>
            <c:strRef>
              <c:f>[1]Visualization!$B$42:$U$42</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[1]Visualization!$B$43:$U$43</c:f>
              <c:numCache>
                <c:formatCode>General</c:formatCode>
                <c:ptCount val="20"/>
                <c:pt idx="0">
                  <c:v>8.0982769156754486</c:v>
                </c:pt>
                <c:pt idx="1">
                  <c:v>8.1092277267948578</c:v>
                </c:pt>
                <c:pt idx="2">
                  <c:v>8.1202468830523529</c:v>
                </c:pt>
                <c:pt idx="3">
                  <c:v>8.131363337057115</c:v>
                </c:pt>
                <c:pt idx="4">
                  <c:v>8.1425928422774358</c:v>
                </c:pt>
                <c:pt idx="5">
                  <c:v>8.1539315900613012</c:v>
                </c:pt>
                <c:pt idx="6">
                  <c:v>8.1653629646338146</c:v>
                </c:pt>
                <c:pt idx="7">
                  <c:v>8.1768711939521292</c:v>
                </c:pt>
                <c:pt idx="8">
                  <c:v>8.1884361139756532</c:v>
                </c:pt>
                <c:pt idx="9">
                  <c:v>8.2000380427756667</c:v>
                </c:pt>
                <c:pt idx="10">
                  <c:v>8.2116679520368887</c:v>
                </c:pt>
                <c:pt idx="11">
                  <c:v>8.2233110811570942</c:v>
                </c:pt>
                <c:pt idx="12">
                  <c:v>8.2349367444974906</c:v>
                </c:pt>
                <c:pt idx="13">
                  <c:v>8.246510720683327</c:v>
                </c:pt>
                <c:pt idx="14">
                  <c:v>8.2580082591695678</c:v>
                </c:pt>
                <c:pt idx="15">
                  <c:v>8.2694201073528646</c:v>
                </c:pt>
                <c:pt idx="16">
                  <c:v>8.280745061476539</c:v>
                </c:pt>
                <c:pt idx="17">
                  <c:v>8.2919783110573899</c:v>
                </c:pt>
                <c:pt idx="18">
                  <c:v>8.3031174084274806</c:v>
                </c:pt>
                <c:pt idx="19">
                  <c:v>8.3141614016032577</c:v>
                </c:pt>
              </c:numCache>
            </c:numRef>
          </c:val>
          <c:extLst>
            <c:ext xmlns:c16="http://schemas.microsoft.com/office/drawing/2014/chart" uri="{C3380CC4-5D6E-409C-BE32-E72D297353CC}">
              <c16:uniqueId val="{00000000-4AD3-42C8-8D8F-B323C0C0FF70}"/>
            </c:ext>
          </c:extLst>
        </c:ser>
        <c:ser>
          <c:idx val="1"/>
          <c:order val="1"/>
          <c:tx>
            <c:strRef>
              <c:f>[1]Visualization!$A$44</c:f>
              <c:strCache>
                <c:ptCount val="1"/>
                <c:pt idx="0">
                  <c:v>Rural population (% of total population)</c:v>
                </c:pt>
              </c:strCache>
            </c:strRef>
          </c:tx>
          <c:spPr>
            <a:solidFill>
              <a:schemeClr val="accent6"/>
            </a:solidFill>
            <a:ln>
              <a:noFill/>
            </a:ln>
            <a:effectLst/>
          </c:spPr>
          <c:invertIfNegative val="0"/>
          <c:cat>
            <c:strRef>
              <c:f>[1]Visualization!$B$42:$U$42</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[1]Visualization!$B$44:$U$44</c:f>
              <c:numCache>
                <c:formatCode>General</c:formatCode>
                <c:ptCount val="20"/>
                <c:pt idx="0">
                  <c:v>1.8084203023891201</c:v>
                </c:pt>
                <c:pt idx="1">
                  <c:v>1.8027190075796815</c:v>
                </c:pt>
                <c:pt idx="2">
                  <c:v>1.7968794808899975</c:v>
                </c:pt>
                <c:pt idx="3">
                  <c:v>1.7909041378748596</c:v>
                </c:pt>
                <c:pt idx="4">
                  <c:v>1.7848026661442919</c:v>
                </c:pt>
                <c:pt idx="5">
                  <c:v>1.7785636342900961</c:v>
                </c:pt>
                <c:pt idx="6">
                  <c:v>1.7721822992972853</c:v>
                </c:pt>
                <c:pt idx="7">
                  <c:v>1.7656536558934437</c:v>
                </c:pt>
                <c:pt idx="8">
                  <c:v>1.7590026761801882</c:v>
                </c:pt>
                <c:pt idx="9">
                  <c:v>1.7522021531765211</c:v>
                </c:pt>
                <c:pt idx="10">
                  <c:v>1.7453402861762386</c:v>
                </c:pt>
                <c:pt idx="11">
                  <c:v>1.7384158516303687</c:v>
                </c:pt>
                <c:pt idx="12">
                  <c:v>1.7314437075565789</c:v>
                </c:pt>
                <c:pt idx="13">
                  <c:v>1.7244233407990643</c:v>
                </c:pt>
                <c:pt idx="14">
                  <c:v>1.7173542348003943</c:v>
                </c:pt>
                <c:pt idx="15">
                  <c:v>1.710261259520343</c:v>
                </c:pt>
                <c:pt idx="16">
                  <c:v>1.7031279494488416</c:v>
                </c:pt>
                <c:pt idx="17">
                  <c:v>1.6959717323773407</c:v>
                </c:pt>
                <c:pt idx="18">
                  <c:v>1.6888023310188012</c:v>
                </c:pt>
                <c:pt idx="19">
                  <c:v>1.6816210788908137</c:v>
                </c:pt>
              </c:numCache>
            </c:numRef>
          </c:val>
          <c:extLst>
            <c:ext xmlns:c16="http://schemas.microsoft.com/office/drawing/2014/chart" uri="{C3380CC4-5D6E-409C-BE32-E72D297353CC}">
              <c16:uniqueId val="{00000001-4AD3-42C8-8D8F-B323C0C0FF70}"/>
            </c:ext>
          </c:extLst>
        </c:ser>
        <c:ser>
          <c:idx val="2"/>
          <c:order val="2"/>
          <c:tx>
            <c:strRef>
              <c:f>[1]Visualization!$A$45</c:f>
              <c:strCache>
                <c:ptCount val="1"/>
                <c:pt idx="0">
                  <c:v>Urban population</c:v>
                </c:pt>
              </c:strCache>
            </c:strRef>
          </c:tx>
          <c:spPr>
            <a:solidFill>
              <a:schemeClr val="accent6">
                <a:shade val="65000"/>
              </a:schemeClr>
            </a:solidFill>
            <a:ln>
              <a:noFill/>
            </a:ln>
            <a:effectLst/>
          </c:spPr>
          <c:invertIfNegative val="0"/>
          <c:cat>
            <c:strRef>
              <c:f>[1]Visualization!$B$42:$U$42</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[1]Visualization!$B$45:$U$45</c:f>
              <c:numCache>
                <c:formatCode>General</c:formatCode>
                <c:ptCount val="20"/>
                <c:pt idx="0">
                  <c:v>7.6505678469004748</c:v>
                </c:pt>
                <c:pt idx="1">
                  <c:v>7.6716157730810268</c:v>
                </c:pt>
                <c:pt idx="2">
                  <c:v>7.6926072512188357</c:v>
                </c:pt>
                <c:pt idx="3">
                  <c:v>7.713563107051348</c:v>
                </c:pt>
                <c:pt idx="4">
                  <c:v>7.7344807178831161</c:v>
                </c:pt>
                <c:pt idx="5">
                  <c:v>7.7553722691211942</c:v>
                </c:pt>
                <c:pt idx="6">
                  <c:v>7.7762253273530675</c:v>
                </c:pt>
                <c:pt idx="7">
                  <c:v>7.7970280795166049</c:v>
                </c:pt>
                <c:pt idx="8">
                  <c:v>7.8177233592299915</c:v>
                </c:pt>
                <c:pt idx="9">
                  <c:v>7.8383275803047683</c:v>
                </c:pt>
                <c:pt idx="10">
                  <c:v>7.8587182281512495</c:v>
                </c:pt>
                <c:pt idx="11">
                  <c:v>7.8788912711501276</c:v>
                </c:pt>
                <c:pt idx="12">
                  <c:v>7.8988072072450075</c:v>
                </c:pt>
                <c:pt idx="13">
                  <c:v>7.9184422228792366</c:v>
                </c:pt>
                <c:pt idx="14">
                  <c:v>7.9377812724210566</c:v>
                </c:pt>
                <c:pt idx="15">
                  <c:v>7.9567974423147509</c:v>
                </c:pt>
                <c:pt idx="16">
                  <c:v>7.9755169264816859</c:v>
                </c:pt>
                <c:pt idx="17">
                  <c:v>7.9939260279629476</c:v>
                </c:pt>
                <c:pt idx="18">
                  <c:v>8.0120224750155131</c:v>
                </c:pt>
                <c:pt idx="19">
                  <c:v>8.0298138287571064</c:v>
                </c:pt>
              </c:numCache>
            </c:numRef>
          </c:val>
          <c:extLst>
            <c:ext xmlns:c16="http://schemas.microsoft.com/office/drawing/2014/chart" uri="{C3380CC4-5D6E-409C-BE32-E72D297353CC}">
              <c16:uniqueId val="{00000002-4AD3-42C8-8D8F-B323C0C0FF70}"/>
            </c:ext>
          </c:extLst>
        </c:ser>
        <c:dLbls>
          <c:showLegendKey val="0"/>
          <c:showVal val="0"/>
          <c:showCatName val="0"/>
          <c:showSerName val="0"/>
          <c:showPercent val="0"/>
          <c:showBubbleSize val="0"/>
        </c:dLbls>
        <c:gapWidth val="219"/>
        <c:overlap val="-27"/>
        <c:axId val="647956895"/>
        <c:axId val="647951903"/>
      </c:barChart>
      <c:catAx>
        <c:axId val="64795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951903"/>
        <c:crosses val="autoZero"/>
        <c:auto val="1"/>
        <c:lblAlgn val="ctr"/>
        <c:lblOffset val="100"/>
        <c:noMultiLvlLbl val="0"/>
      </c:catAx>
      <c:valAx>
        <c:axId val="647951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956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a:t>
            </a:r>
            <a:r>
              <a:rPr lang="en-US" baseline="0"/>
              <a:t> and GNI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[1]Visualization!$A$2</c:f>
              <c:strCache>
                <c:ptCount val="1"/>
                <c:pt idx="0">
                  <c:v>GDP (current US$)</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[1]Visualization!$B$1:$U$1</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[1]Visualization!$B$2:$U$2</c:f>
              <c:numCache>
                <c:formatCode>General</c:formatCode>
                <c:ptCount val="20"/>
                <c:pt idx="0">
                  <c:v>74030364472.050583</c:v>
                </c:pt>
                <c:pt idx="1">
                  <c:v>95385819320.5737</c:v>
                </c:pt>
                <c:pt idx="2">
                  <c:v>104911947834.12164</c:v>
                </c:pt>
                <c:pt idx="3">
                  <c:v>136385979322.43694</c:v>
                </c:pt>
                <c:pt idx="4">
                  <c:v>176134087150.34091</c:v>
                </c:pt>
                <c:pt idx="5">
                  <c:v>236103982431.63516</c:v>
                </c:pt>
                <c:pt idx="6">
                  <c:v>275625684968.61487</c:v>
                </c:pt>
                <c:pt idx="7">
                  <c:v>339476215683.59222</c:v>
                </c:pt>
                <c:pt idx="8">
                  <c:v>295008767295.03827</c:v>
                </c:pt>
                <c:pt idx="9">
                  <c:v>361456622215.72125</c:v>
                </c:pt>
                <c:pt idx="10">
                  <c:v>404993594133.58203</c:v>
                </c:pt>
                <c:pt idx="11">
                  <c:v>455501524575.49811</c:v>
                </c:pt>
                <c:pt idx="12">
                  <c:v>508692961937.49243</c:v>
                </c:pt>
                <c:pt idx="13">
                  <c:v>546676374567.72064</c:v>
                </c:pt>
                <c:pt idx="14">
                  <c:v>486803295097.88977</c:v>
                </c:pt>
                <c:pt idx="15">
                  <c:v>404650006428.61285</c:v>
                </c:pt>
                <c:pt idx="16">
                  <c:v>375746469538.66595</c:v>
                </c:pt>
                <c:pt idx="17">
                  <c:v>397190484464.30768</c:v>
                </c:pt>
                <c:pt idx="18">
                  <c:v>448120428858.76923</c:v>
                </c:pt>
                <c:pt idx="19">
                  <c:v>432293776262.39795</c:v>
                </c:pt>
              </c:numCache>
            </c:numRef>
          </c:val>
          <c:smooth val="0"/>
          <c:extLst>
            <c:ext xmlns:c16="http://schemas.microsoft.com/office/drawing/2014/chart" uri="{C3380CC4-5D6E-409C-BE32-E72D297353CC}">
              <c16:uniqueId val="{00000000-1BC8-4A99-B6BB-D07808969C63}"/>
            </c:ext>
          </c:extLst>
        </c:ser>
        <c:ser>
          <c:idx val="1"/>
          <c:order val="1"/>
          <c:tx>
            <c:strRef>
              <c:f>[1]Visualization!$A$3</c:f>
              <c:strCache>
                <c:ptCount val="1"/>
                <c:pt idx="0">
                  <c:v>GNI (current US$)</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[1]Visualization!$B$1:$U$1</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[1]Visualization!$B$3:$U$3</c:f>
              <c:numCache>
                <c:formatCode>General</c:formatCode>
                <c:ptCount val="20"/>
                <c:pt idx="0">
                  <c:v>69935153290.485672</c:v>
                </c:pt>
                <c:pt idx="1">
                  <c:v>89288351910.212631</c:v>
                </c:pt>
                <c:pt idx="2">
                  <c:v>97252235901.825073</c:v>
                </c:pt>
                <c:pt idx="3">
                  <c:v>126528078859.64119</c:v>
                </c:pt>
                <c:pt idx="4">
                  <c:v>162766907206.51337</c:v>
                </c:pt>
                <c:pt idx="5">
                  <c:v>231461223634.82175</c:v>
                </c:pt>
                <c:pt idx="6">
                  <c:v>263777314184.06287</c:v>
                </c:pt>
                <c:pt idx="7">
                  <c:v>324211843442.76709</c:v>
                </c:pt>
                <c:pt idx="8">
                  <c:v>280289820640.55347</c:v>
                </c:pt>
                <c:pt idx="9">
                  <c:v>342044487937.6051</c:v>
                </c:pt>
                <c:pt idx="10">
                  <c:v>382505530443.44531</c:v>
                </c:pt>
                <c:pt idx="11">
                  <c:v>433602575171.35266</c:v>
                </c:pt>
                <c:pt idx="12">
                  <c:v>483482844447.01196</c:v>
                </c:pt>
                <c:pt idx="13">
                  <c:v>528433752407.48224</c:v>
                </c:pt>
                <c:pt idx="14">
                  <c:v>473995544973.34741</c:v>
                </c:pt>
                <c:pt idx="15">
                  <c:v>395951113112.97369</c:v>
                </c:pt>
                <c:pt idx="16">
                  <c:v>364253893587.83972</c:v>
                </c:pt>
                <c:pt idx="17">
                  <c:v>378866757024</c:v>
                </c:pt>
                <c:pt idx="18">
                  <c:v>433449464744</c:v>
                </c:pt>
                <c:pt idx="19">
                  <c:v>416521073586.08429</c:v>
                </c:pt>
              </c:numCache>
            </c:numRef>
          </c:val>
          <c:smooth val="0"/>
          <c:extLst>
            <c:ext xmlns:c16="http://schemas.microsoft.com/office/drawing/2014/chart" uri="{C3380CC4-5D6E-409C-BE32-E72D297353CC}">
              <c16:uniqueId val="{00000001-1BC8-4A99-B6BB-D07808969C63}"/>
            </c:ext>
          </c:extLst>
        </c:ser>
        <c:dLbls>
          <c:showLegendKey val="0"/>
          <c:showVal val="0"/>
          <c:showCatName val="0"/>
          <c:showSerName val="0"/>
          <c:showPercent val="0"/>
          <c:showBubbleSize val="0"/>
        </c:dLbls>
        <c:marker val="1"/>
        <c:smooth val="0"/>
        <c:axId val="647997663"/>
        <c:axId val="647996415"/>
      </c:lineChart>
      <c:catAx>
        <c:axId val="64799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996415"/>
        <c:crosses val="autoZero"/>
        <c:auto val="1"/>
        <c:lblAlgn val="ctr"/>
        <c:lblOffset val="100"/>
        <c:noMultiLvlLbl val="0"/>
      </c:catAx>
      <c:valAx>
        <c:axId val="647996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GDP</a:t>
                </a:r>
                <a:r>
                  <a:rPr lang="en-US" baseline="0"/>
                  <a:t> and GNI Values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997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Rural,</a:t>
            </a:r>
            <a:r>
              <a:rPr lang="en-US" baseline="0"/>
              <a:t> Urban and Total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[1]Visualization!$A$22</c:f>
              <c:strCache>
                <c:ptCount val="1"/>
                <c:pt idx="0">
                  <c:v>Population, total</c:v>
                </c:pt>
              </c:strCache>
            </c:strRef>
          </c:tx>
          <c:spPr>
            <a:solidFill>
              <a:schemeClr val="accent6">
                <a:tint val="65000"/>
              </a:schemeClr>
            </a:solidFill>
            <a:ln>
              <a:noFill/>
            </a:ln>
            <a:effectLst/>
          </c:spPr>
          <c:invertIfNegative val="0"/>
          <c:cat>
            <c:strRef>
              <c:f>[1]Visualization!$B$21:$U$21</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[1]Visualization!$B$22:$U$22</c:f>
              <c:numCache>
                <c:formatCode>General</c:formatCode>
                <c:ptCount val="20"/>
                <c:pt idx="0">
                  <c:v>125394046</c:v>
                </c:pt>
                <c:pt idx="1">
                  <c:v>128596079</c:v>
                </c:pt>
                <c:pt idx="2">
                  <c:v>131900634</c:v>
                </c:pt>
                <c:pt idx="3">
                  <c:v>135320420</c:v>
                </c:pt>
                <c:pt idx="4">
                  <c:v>138865014</c:v>
                </c:pt>
                <c:pt idx="5">
                  <c:v>142538305</c:v>
                </c:pt>
                <c:pt idx="6">
                  <c:v>146339971</c:v>
                </c:pt>
                <c:pt idx="7">
                  <c:v>150269622</c:v>
                </c:pt>
                <c:pt idx="8">
                  <c:v>154324939</c:v>
                </c:pt>
                <c:pt idx="9">
                  <c:v>158503203</c:v>
                </c:pt>
                <c:pt idx="10">
                  <c:v>162805080</c:v>
                </c:pt>
                <c:pt idx="11">
                  <c:v>167228803</c:v>
                </c:pt>
                <c:pt idx="12">
                  <c:v>171765819</c:v>
                </c:pt>
                <c:pt idx="13">
                  <c:v>176404931</c:v>
                </c:pt>
                <c:pt idx="14">
                  <c:v>181137454</c:v>
                </c:pt>
                <c:pt idx="15">
                  <c:v>185960244</c:v>
                </c:pt>
                <c:pt idx="16">
                  <c:v>190873247</c:v>
                </c:pt>
                <c:pt idx="17">
                  <c:v>195874685</c:v>
                </c:pt>
                <c:pt idx="18">
                  <c:v>200963603</c:v>
                </c:pt>
                <c:pt idx="19">
                  <c:v>206139587</c:v>
                </c:pt>
              </c:numCache>
            </c:numRef>
          </c:val>
          <c:extLst>
            <c:ext xmlns:c16="http://schemas.microsoft.com/office/drawing/2014/chart" uri="{C3380CC4-5D6E-409C-BE32-E72D297353CC}">
              <c16:uniqueId val="{00000000-2CBB-4D11-9F14-F2C0EEE4F8C4}"/>
            </c:ext>
          </c:extLst>
        </c:ser>
        <c:ser>
          <c:idx val="1"/>
          <c:order val="1"/>
          <c:tx>
            <c:strRef>
              <c:f>[1]Visualization!$A$23</c:f>
              <c:strCache>
                <c:ptCount val="1"/>
                <c:pt idx="0">
                  <c:v>Rural population (% of total population)</c:v>
                </c:pt>
              </c:strCache>
            </c:strRef>
          </c:tx>
          <c:spPr>
            <a:solidFill>
              <a:schemeClr val="accent6"/>
            </a:solidFill>
            <a:ln>
              <a:noFill/>
            </a:ln>
            <a:effectLst/>
          </c:spPr>
          <c:invertIfNegative val="0"/>
          <c:cat>
            <c:strRef>
              <c:f>[1]Visualization!$B$21:$U$21</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[1]Visualization!$B$23:$U$23</c:f>
              <c:numCache>
                <c:formatCode>General</c:formatCode>
                <c:ptCount val="20"/>
                <c:pt idx="0">
                  <c:v>64.331000000000003</c:v>
                </c:pt>
                <c:pt idx="1">
                  <c:v>63.491999999999997</c:v>
                </c:pt>
                <c:pt idx="2">
                  <c:v>62.643999999999998</c:v>
                </c:pt>
                <c:pt idx="3">
                  <c:v>61.787999999999997</c:v>
                </c:pt>
                <c:pt idx="4">
                  <c:v>60.926000000000002</c:v>
                </c:pt>
                <c:pt idx="5">
                  <c:v>60.057000000000002</c:v>
                </c:pt>
                <c:pt idx="6">
                  <c:v>59.180999999999997</c:v>
                </c:pt>
                <c:pt idx="7">
                  <c:v>58.298000000000002</c:v>
                </c:pt>
                <c:pt idx="8">
                  <c:v>57.411999999999999</c:v>
                </c:pt>
                <c:pt idx="9">
                  <c:v>56.52</c:v>
                </c:pt>
                <c:pt idx="10">
                  <c:v>55.634</c:v>
                </c:pt>
                <c:pt idx="11">
                  <c:v>54.753999999999998</c:v>
                </c:pt>
                <c:pt idx="12">
                  <c:v>53.881999999999998</c:v>
                </c:pt>
                <c:pt idx="13">
                  <c:v>53.018000000000001</c:v>
                </c:pt>
                <c:pt idx="14">
                  <c:v>52.161999999999999</c:v>
                </c:pt>
                <c:pt idx="15">
                  <c:v>51.317</c:v>
                </c:pt>
                <c:pt idx="16">
                  <c:v>50.481000000000002</c:v>
                </c:pt>
                <c:pt idx="17">
                  <c:v>49.655999999999999</c:v>
                </c:pt>
                <c:pt idx="18">
                  <c:v>48.843000000000004</c:v>
                </c:pt>
                <c:pt idx="19">
                  <c:v>48.042000000000002</c:v>
                </c:pt>
              </c:numCache>
            </c:numRef>
          </c:val>
          <c:extLst>
            <c:ext xmlns:c16="http://schemas.microsoft.com/office/drawing/2014/chart" uri="{C3380CC4-5D6E-409C-BE32-E72D297353CC}">
              <c16:uniqueId val="{00000001-2CBB-4D11-9F14-F2C0EEE4F8C4}"/>
            </c:ext>
          </c:extLst>
        </c:ser>
        <c:ser>
          <c:idx val="2"/>
          <c:order val="2"/>
          <c:tx>
            <c:strRef>
              <c:f>[1]Visualization!$A$24</c:f>
              <c:strCache>
                <c:ptCount val="1"/>
                <c:pt idx="0">
                  <c:v>Urban population</c:v>
                </c:pt>
              </c:strCache>
            </c:strRef>
          </c:tx>
          <c:spPr>
            <a:solidFill>
              <a:schemeClr val="accent6">
                <a:shade val="65000"/>
              </a:schemeClr>
            </a:solidFill>
            <a:ln>
              <a:noFill/>
            </a:ln>
            <a:effectLst/>
          </c:spPr>
          <c:invertIfNegative val="0"/>
          <c:cat>
            <c:strRef>
              <c:f>[1]Visualization!$B$21:$U$21</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[1]Visualization!$B$24:$U$24</c:f>
              <c:numCache>
                <c:formatCode>General</c:formatCode>
                <c:ptCount val="20"/>
                <c:pt idx="0">
                  <c:v>44726802</c:v>
                </c:pt>
                <c:pt idx="1">
                  <c:v>46947857</c:v>
                </c:pt>
                <c:pt idx="2">
                  <c:v>49272801</c:v>
                </c:pt>
                <c:pt idx="3">
                  <c:v>51708639</c:v>
                </c:pt>
                <c:pt idx="4">
                  <c:v>54260116</c:v>
                </c:pt>
                <c:pt idx="5">
                  <c:v>56934075</c:v>
                </c:pt>
                <c:pt idx="6">
                  <c:v>59734513</c:v>
                </c:pt>
                <c:pt idx="7">
                  <c:v>62665438</c:v>
                </c:pt>
                <c:pt idx="8">
                  <c:v>65723905</c:v>
                </c:pt>
                <c:pt idx="9">
                  <c:v>68917193</c:v>
                </c:pt>
                <c:pt idx="10">
                  <c:v>72230102</c:v>
                </c:pt>
                <c:pt idx="11">
                  <c:v>75664344</c:v>
                </c:pt>
                <c:pt idx="12">
                  <c:v>79214960</c:v>
                </c:pt>
                <c:pt idx="13">
                  <c:v>82878565</c:v>
                </c:pt>
                <c:pt idx="14">
                  <c:v>86652535</c:v>
                </c:pt>
                <c:pt idx="15">
                  <c:v>90531026</c:v>
                </c:pt>
                <c:pt idx="16">
                  <c:v>94518523</c:v>
                </c:pt>
                <c:pt idx="17">
                  <c:v>98611151</c:v>
                </c:pt>
                <c:pt idx="18">
                  <c:v>102806950</c:v>
                </c:pt>
                <c:pt idx="19">
                  <c:v>107106007</c:v>
                </c:pt>
              </c:numCache>
            </c:numRef>
          </c:val>
          <c:extLst>
            <c:ext xmlns:c16="http://schemas.microsoft.com/office/drawing/2014/chart" uri="{C3380CC4-5D6E-409C-BE32-E72D297353CC}">
              <c16:uniqueId val="{00000002-2CBB-4D11-9F14-F2C0EEE4F8C4}"/>
            </c:ext>
          </c:extLst>
        </c:ser>
        <c:dLbls>
          <c:showLegendKey val="0"/>
          <c:showVal val="0"/>
          <c:showCatName val="0"/>
          <c:showSerName val="0"/>
          <c:showPercent val="0"/>
          <c:showBubbleSize val="0"/>
        </c:dLbls>
        <c:gapWidth val="219"/>
        <c:overlap val="-27"/>
        <c:axId val="648000991"/>
        <c:axId val="647998079"/>
      </c:barChart>
      <c:catAx>
        <c:axId val="64800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998079"/>
        <c:crosses val="autoZero"/>
        <c:auto val="1"/>
        <c:lblAlgn val="ctr"/>
        <c:lblOffset val="100"/>
        <c:noMultiLvlLbl val="0"/>
      </c:catAx>
      <c:valAx>
        <c:axId val="64799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000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[1]Visualization!$A$64</c:f>
              <c:strCache>
                <c:ptCount val="1"/>
                <c:pt idx="0">
                  <c:v>Fertility rate, total (births per woman)</c:v>
                </c:pt>
              </c:strCache>
            </c:strRef>
          </c:tx>
          <c:dPt>
            <c:idx val="0"/>
            <c:bubble3D val="0"/>
            <c:spPr>
              <a:solidFill>
                <a:schemeClr val="accent6">
                  <a:tint val="37000"/>
                </a:schemeClr>
              </a:solidFill>
              <a:ln w="19050">
                <a:solidFill>
                  <a:schemeClr val="lt1"/>
                </a:solidFill>
              </a:ln>
              <a:effectLst/>
            </c:spPr>
            <c:extLst>
              <c:ext xmlns:c16="http://schemas.microsoft.com/office/drawing/2014/chart" uri="{C3380CC4-5D6E-409C-BE32-E72D297353CC}">
                <c16:uniqueId val="{00000001-E3F8-4879-BB4A-C5913EC27FE8}"/>
              </c:ext>
            </c:extLst>
          </c:dPt>
          <c:dPt>
            <c:idx val="1"/>
            <c:bubble3D val="0"/>
            <c:spPr>
              <a:solidFill>
                <a:schemeClr val="accent6">
                  <a:tint val="44000"/>
                </a:schemeClr>
              </a:solidFill>
              <a:ln w="19050">
                <a:solidFill>
                  <a:schemeClr val="lt1"/>
                </a:solidFill>
              </a:ln>
              <a:effectLst/>
            </c:spPr>
            <c:extLst>
              <c:ext xmlns:c16="http://schemas.microsoft.com/office/drawing/2014/chart" uri="{C3380CC4-5D6E-409C-BE32-E72D297353CC}">
                <c16:uniqueId val="{00000003-E3F8-4879-BB4A-C5913EC27FE8}"/>
              </c:ext>
            </c:extLst>
          </c:dPt>
          <c:dPt>
            <c:idx val="2"/>
            <c:bubble3D val="0"/>
            <c:spPr>
              <a:solidFill>
                <a:schemeClr val="accent6">
                  <a:tint val="50000"/>
                </a:schemeClr>
              </a:solidFill>
              <a:ln w="19050">
                <a:solidFill>
                  <a:schemeClr val="lt1"/>
                </a:solidFill>
              </a:ln>
              <a:effectLst/>
            </c:spPr>
            <c:extLst>
              <c:ext xmlns:c16="http://schemas.microsoft.com/office/drawing/2014/chart" uri="{C3380CC4-5D6E-409C-BE32-E72D297353CC}">
                <c16:uniqueId val="{00000005-E3F8-4879-BB4A-C5913EC27FE8}"/>
              </c:ext>
            </c:extLst>
          </c:dPt>
          <c:dPt>
            <c:idx val="3"/>
            <c:bubble3D val="0"/>
            <c:spPr>
              <a:solidFill>
                <a:schemeClr val="accent6">
                  <a:tint val="57000"/>
                </a:schemeClr>
              </a:solidFill>
              <a:ln w="19050">
                <a:solidFill>
                  <a:schemeClr val="lt1"/>
                </a:solidFill>
              </a:ln>
              <a:effectLst/>
            </c:spPr>
            <c:extLst>
              <c:ext xmlns:c16="http://schemas.microsoft.com/office/drawing/2014/chart" uri="{C3380CC4-5D6E-409C-BE32-E72D297353CC}">
                <c16:uniqueId val="{00000007-E3F8-4879-BB4A-C5913EC27FE8}"/>
              </c:ext>
            </c:extLst>
          </c:dPt>
          <c:dPt>
            <c:idx val="4"/>
            <c:bubble3D val="0"/>
            <c:spPr>
              <a:solidFill>
                <a:schemeClr val="accent6">
                  <a:tint val="64000"/>
                </a:schemeClr>
              </a:solidFill>
              <a:ln w="19050">
                <a:solidFill>
                  <a:schemeClr val="lt1"/>
                </a:solidFill>
              </a:ln>
              <a:effectLst/>
            </c:spPr>
            <c:extLst>
              <c:ext xmlns:c16="http://schemas.microsoft.com/office/drawing/2014/chart" uri="{C3380CC4-5D6E-409C-BE32-E72D297353CC}">
                <c16:uniqueId val="{00000009-E3F8-4879-BB4A-C5913EC27FE8}"/>
              </c:ext>
            </c:extLst>
          </c:dPt>
          <c:dPt>
            <c:idx val="5"/>
            <c:bubble3D val="0"/>
            <c:spPr>
              <a:solidFill>
                <a:schemeClr val="accent6">
                  <a:tint val="70000"/>
                </a:schemeClr>
              </a:solidFill>
              <a:ln w="19050">
                <a:solidFill>
                  <a:schemeClr val="lt1"/>
                </a:solidFill>
              </a:ln>
              <a:effectLst/>
            </c:spPr>
            <c:extLst>
              <c:ext xmlns:c16="http://schemas.microsoft.com/office/drawing/2014/chart" uri="{C3380CC4-5D6E-409C-BE32-E72D297353CC}">
                <c16:uniqueId val="{0000000B-E3F8-4879-BB4A-C5913EC27FE8}"/>
              </c:ext>
            </c:extLst>
          </c:dPt>
          <c:dPt>
            <c:idx val="6"/>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D-E3F8-4879-BB4A-C5913EC27FE8}"/>
              </c:ext>
            </c:extLst>
          </c:dPt>
          <c:dPt>
            <c:idx val="7"/>
            <c:bubble3D val="0"/>
            <c:spPr>
              <a:solidFill>
                <a:schemeClr val="accent6">
                  <a:tint val="84000"/>
                </a:schemeClr>
              </a:solidFill>
              <a:ln w="19050">
                <a:solidFill>
                  <a:schemeClr val="lt1"/>
                </a:solidFill>
              </a:ln>
              <a:effectLst/>
            </c:spPr>
            <c:extLst>
              <c:ext xmlns:c16="http://schemas.microsoft.com/office/drawing/2014/chart" uri="{C3380CC4-5D6E-409C-BE32-E72D297353CC}">
                <c16:uniqueId val="{0000000F-E3F8-4879-BB4A-C5913EC27FE8}"/>
              </c:ext>
            </c:extLst>
          </c:dPt>
          <c:dPt>
            <c:idx val="8"/>
            <c:bubble3D val="0"/>
            <c:spPr>
              <a:solidFill>
                <a:schemeClr val="accent6">
                  <a:tint val="90000"/>
                </a:schemeClr>
              </a:solidFill>
              <a:ln w="19050">
                <a:solidFill>
                  <a:schemeClr val="lt1"/>
                </a:solidFill>
              </a:ln>
              <a:effectLst/>
            </c:spPr>
            <c:extLst>
              <c:ext xmlns:c16="http://schemas.microsoft.com/office/drawing/2014/chart" uri="{C3380CC4-5D6E-409C-BE32-E72D297353CC}">
                <c16:uniqueId val="{00000011-E3F8-4879-BB4A-C5913EC27FE8}"/>
              </c:ext>
            </c:extLst>
          </c:dPt>
          <c:dPt>
            <c:idx val="9"/>
            <c:bubble3D val="0"/>
            <c:spPr>
              <a:solidFill>
                <a:schemeClr val="accent6">
                  <a:tint val="97000"/>
                </a:schemeClr>
              </a:solidFill>
              <a:ln w="19050">
                <a:solidFill>
                  <a:schemeClr val="lt1"/>
                </a:solidFill>
              </a:ln>
              <a:effectLst/>
            </c:spPr>
            <c:extLst>
              <c:ext xmlns:c16="http://schemas.microsoft.com/office/drawing/2014/chart" uri="{C3380CC4-5D6E-409C-BE32-E72D297353CC}">
                <c16:uniqueId val="{00000013-E3F8-4879-BB4A-C5913EC27FE8}"/>
              </c:ext>
            </c:extLst>
          </c:dPt>
          <c:dPt>
            <c:idx val="10"/>
            <c:bubble3D val="0"/>
            <c:spPr>
              <a:solidFill>
                <a:schemeClr val="accent6">
                  <a:shade val="96000"/>
                </a:schemeClr>
              </a:solidFill>
              <a:ln w="19050">
                <a:solidFill>
                  <a:schemeClr val="lt1"/>
                </a:solidFill>
              </a:ln>
              <a:effectLst/>
            </c:spPr>
            <c:extLst>
              <c:ext xmlns:c16="http://schemas.microsoft.com/office/drawing/2014/chart" uri="{C3380CC4-5D6E-409C-BE32-E72D297353CC}">
                <c16:uniqueId val="{00000015-E3F8-4879-BB4A-C5913EC27FE8}"/>
              </c:ext>
            </c:extLst>
          </c:dPt>
          <c:dPt>
            <c:idx val="11"/>
            <c:bubble3D val="0"/>
            <c:spPr>
              <a:solidFill>
                <a:schemeClr val="accent6">
                  <a:shade val="90000"/>
                </a:schemeClr>
              </a:solidFill>
              <a:ln w="19050">
                <a:solidFill>
                  <a:schemeClr val="lt1"/>
                </a:solidFill>
              </a:ln>
              <a:effectLst/>
            </c:spPr>
            <c:extLst>
              <c:ext xmlns:c16="http://schemas.microsoft.com/office/drawing/2014/chart" uri="{C3380CC4-5D6E-409C-BE32-E72D297353CC}">
                <c16:uniqueId val="{00000017-E3F8-4879-BB4A-C5913EC27FE8}"/>
              </c:ext>
            </c:extLst>
          </c:dPt>
          <c:dPt>
            <c:idx val="12"/>
            <c:bubble3D val="0"/>
            <c:spPr>
              <a:solidFill>
                <a:schemeClr val="accent6">
                  <a:shade val="83000"/>
                </a:schemeClr>
              </a:solidFill>
              <a:ln w="19050">
                <a:solidFill>
                  <a:schemeClr val="lt1"/>
                </a:solidFill>
              </a:ln>
              <a:effectLst/>
            </c:spPr>
            <c:extLst>
              <c:ext xmlns:c16="http://schemas.microsoft.com/office/drawing/2014/chart" uri="{C3380CC4-5D6E-409C-BE32-E72D297353CC}">
                <c16:uniqueId val="{00000019-E3F8-4879-BB4A-C5913EC27FE8}"/>
              </c:ext>
            </c:extLst>
          </c:dPt>
          <c:dPt>
            <c:idx val="13"/>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1B-E3F8-4879-BB4A-C5913EC27FE8}"/>
              </c:ext>
            </c:extLst>
          </c:dPt>
          <c:dPt>
            <c:idx val="14"/>
            <c:bubble3D val="0"/>
            <c:spPr>
              <a:solidFill>
                <a:schemeClr val="accent6">
                  <a:shade val="70000"/>
                </a:schemeClr>
              </a:solidFill>
              <a:ln w="19050">
                <a:solidFill>
                  <a:schemeClr val="lt1"/>
                </a:solidFill>
              </a:ln>
              <a:effectLst/>
            </c:spPr>
            <c:extLst>
              <c:ext xmlns:c16="http://schemas.microsoft.com/office/drawing/2014/chart" uri="{C3380CC4-5D6E-409C-BE32-E72D297353CC}">
                <c16:uniqueId val="{0000001D-E3F8-4879-BB4A-C5913EC27FE8}"/>
              </c:ext>
            </c:extLst>
          </c:dPt>
          <c:dPt>
            <c:idx val="15"/>
            <c:bubble3D val="0"/>
            <c:spPr>
              <a:solidFill>
                <a:schemeClr val="accent6">
                  <a:shade val="63000"/>
                </a:schemeClr>
              </a:solidFill>
              <a:ln w="19050">
                <a:solidFill>
                  <a:schemeClr val="lt1"/>
                </a:solidFill>
              </a:ln>
              <a:effectLst/>
            </c:spPr>
            <c:extLst>
              <c:ext xmlns:c16="http://schemas.microsoft.com/office/drawing/2014/chart" uri="{C3380CC4-5D6E-409C-BE32-E72D297353CC}">
                <c16:uniqueId val="{0000001F-E3F8-4879-BB4A-C5913EC27FE8}"/>
              </c:ext>
            </c:extLst>
          </c:dPt>
          <c:dPt>
            <c:idx val="16"/>
            <c:bubble3D val="0"/>
            <c:spPr>
              <a:solidFill>
                <a:schemeClr val="accent6">
                  <a:shade val="56000"/>
                </a:schemeClr>
              </a:solidFill>
              <a:ln w="19050">
                <a:solidFill>
                  <a:schemeClr val="lt1"/>
                </a:solidFill>
              </a:ln>
              <a:effectLst/>
            </c:spPr>
            <c:extLst>
              <c:ext xmlns:c16="http://schemas.microsoft.com/office/drawing/2014/chart" uri="{C3380CC4-5D6E-409C-BE32-E72D297353CC}">
                <c16:uniqueId val="{00000021-E3F8-4879-BB4A-C5913EC27FE8}"/>
              </c:ext>
            </c:extLst>
          </c:dPt>
          <c:dPt>
            <c:idx val="17"/>
            <c:bubble3D val="0"/>
            <c:spPr>
              <a:solidFill>
                <a:schemeClr val="accent6">
                  <a:shade val="50000"/>
                </a:schemeClr>
              </a:solidFill>
              <a:ln w="19050">
                <a:solidFill>
                  <a:schemeClr val="lt1"/>
                </a:solidFill>
              </a:ln>
              <a:effectLst/>
            </c:spPr>
            <c:extLst>
              <c:ext xmlns:c16="http://schemas.microsoft.com/office/drawing/2014/chart" uri="{C3380CC4-5D6E-409C-BE32-E72D297353CC}">
                <c16:uniqueId val="{00000023-E3F8-4879-BB4A-C5913EC27FE8}"/>
              </c:ext>
            </c:extLst>
          </c:dPt>
          <c:dPt>
            <c:idx val="18"/>
            <c:bubble3D val="0"/>
            <c:spPr>
              <a:solidFill>
                <a:schemeClr val="accent6">
                  <a:shade val="43000"/>
                </a:schemeClr>
              </a:solidFill>
              <a:ln w="19050">
                <a:solidFill>
                  <a:schemeClr val="lt1"/>
                </a:solidFill>
              </a:ln>
              <a:effectLst/>
            </c:spPr>
            <c:extLst>
              <c:ext xmlns:c16="http://schemas.microsoft.com/office/drawing/2014/chart" uri="{C3380CC4-5D6E-409C-BE32-E72D297353CC}">
                <c16:uniqueId val="{00000025-E3F8-4879-BB4A-C5913EC27FE8}"/>
              </c:ext>
            </c:extLst>
          </c:dPt>
          <c:dPt>
            <c:idx val="19"/>
            <c:bubble3D val="0"/>
            <c:spPr>
              <a:solidFill>
                <a:schemeClr val="accent6">
                  <a:shade val="36000"/>
                </a:schemeClr>
              </a:solidFill>
              <a:ln w="19050">
                <a:solidFill>
                  <a:schemeClr val="lt1"/>
                </a:solidFill>
              </a:ln>
              <a:effectLst/>
            </c:spPr>
            <c:extLst>
              <c:ext xmlns:c16="http://schemas.microsoft.com/office/drawing/2014/chart" uri="{C3380CC4-5D6E-409C-BE32-E72D297353CC}">
                <c16:uniqueId val="{00000027-E3F8-4879-BB4A-C5913EC27FE8}"/>
              </c:ext>
            </c:extLst>
          </c:dPt>
          <c:dLbls>
            <c:delete val="1"/>
          </c:dLbls>
          <c:cat>
            <c:strRef>
              <c:f>[1]Visualization!$B$63:$U$63</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[1]Visualization!$B$64:$U$64</c:f>
              <c:numCache>
                <c:formatCode>General</c:formatCode>
                <c:ptCount val="20"/>
                <c:pt idx="0">
                  <c:v>6.0830000000000002</c:v>
                </c:pt>
                <c:pt idx="1">
                  <c:v>6.06</c:v>
                </c:pt>
                <c:pt idx="2">
                  <c:v>6.0359999999999996</c:v>
                </c:pt>
                <c:pt idx="3">
                  <c:v>6.0110000000000001</c:v>
                </c:pt>
                <c:pt idx="4">
                  <c:v>5.9850000000000003</c:v>
                </c:pt>
                <c:pt idx="5">
                  <c:v>5.9580000000000002</c:v>
                </c:pt>
                <c:pt idx="6">
                  <c:v>5.93</c:v>
                </c:pt>
                <c:pt idx="7">
                  <c:v>5.9020000000000001</c:v>
                </c:pt>
                <c:pt idx="8">
                  <c:v>5.8719999999999999</c:v>
                </c:pt>
                <c:pt idx="9">
                  <c:v>5.8390000000000004</c:v>
                </c:pt>
                <c:pt idx="10">
                  <c:v>5.8019999999999996</c:v>
                </c:pt>
                <c:pt idx="11">
                  <c:v>5.758</c:v>
                </c:pt>
                <c:pt idx="12">
                  <c:v>5.7089999999999996</c:v>
                </c:pt>
                <c:pt idx="13">
                  <c:v>5.6529999999999996</c:v>
                </c:pt>
                <c:pt idx="14">
                  <c:v>5.5919999999999996</c:v>
                </c:pt>
                <c:pt idx="15">
                  <c:v>5.5259999999999998</c:v>
                </c:pt>
                <c:pt idx="16">
                  <c:v>5.4569999999999999</c:v>
                </c:pt>
                <c:pt idx="17">
                  <c:v>5.3869999999999996</c:v>
                </c:pt>
                <c:pt idx="18">
                  <c:v>5.3170000000000002</c:v>
                </c:pt>
                <c:pt idx="19">
                  <c:v>5.2480000000000002</c:v>
                </c:pt>
              </c:numCache>
            </c:numRef>
          </c:val>
          <c:extLst>
            <c:ext xmlns:c16="http://schemas.microsoft.com/office/drawing/2014/chart" uri="{C3380CC4-5D6E-409C-BE32-E72D297353CC}">
              <c16:uniqueId val="{00000028-E3F8-4879-BB4A-C5913EC27FE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Exports</a:t>
            </a:r>
            <a:r>
              <a:rPr lang="en-US" baseline="0"/>
              <a:t> and Imports of Goods and Services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[1]Visualization!$A$84</c:f>
              <c:strCache>
                <c:ptCount val="1"/>
                <c:pt idx="0">
                  <c:v>Exports of goods and services (current US$)</c:v>
                </c:pt>
              </c:strCache>
            </c:strRef>
          </c:tx>
          <c:spPr>
            <a:ln w="19050"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xVal>
            <c:strRef>
              <c:f>[1]Visualization!$B$83:$U$83</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xVal>
          <c:yVal>
            <c:numRef>
              <c:f>[1]Visualization!$B$84:$U$84</c:f>
              <c:numCache>
                <c:formatCode>General</c:formatCode>
                <c:ptCount val="20"/>
                <c:pt idx="0">
                  <c:v>20914287341.782394</c:v>
                </c:pt>
                <c:pt idx="1">
                  <c:v>22167396759.115662</c:v>
                </c:pt>
                <c:pt idx="2">
                  <c:v>28065394964.804867</c:v>
                </c:pt>
                <c:pt idx="3">
                  <c:v>27623348089.368488</c:v>
                </c:pt>
                <c:pt idx="4">
                  <c:v>37047965134.074219</c:v>
                </c:pt>
                <c:pt idx="5">
                  <c:v>69688762821.633911</c:v>
                </c:pt>
                <c:pt idx="6">
                  <c:v>58532798127.465561</c:v>
                </c:pt>
                <c:pt idx="7">
                  <c:v>87143789749.153946</c:v>
                </c:pt>
                <c:pt idx="8">
                  <c:v>54961140554.809654</c:v>
                </c:pt>
                <c:pt idx="9">
                  <c:v>92751978828.428726</c:v>
                </c:pt>
                <c:pt idx="10">
                  <c:v>128046582523.52449</c:v>
                </c:pt>
                <c:pt idx="11">
                  <c:v>143695188060.74826</c:v>
                </c:pt>
                <c:pt idx="12">
                  <c:v>91818604443.796967</c:v>
                </c:pt>
                <c:pt idx="13">
                  <c:v>100780478803.60355</c:v>
                </c:pt>
                <c:pt idx="14">
                  <c:v>51923946713.25795</c:v>
                </c:pt>
                <c:pt idx="15">
                  <c:v>37301081487.480652</c:v>
                </c:pt>
                <c:pt idx="16">
                  <c:v>49491679577.408363</c:v>
                </c:pt>
                <c:pt idx="17">
                  <c:v>61552169212.92308</c:v>
                </c:pt>
                <c:pt idx="18">
                  <c:v>63726878124.615387</c:v>
                </c:pt>
                <c:pt idx="19">
                  <c:v>21.1</c:v>
                </c:pt>
              </c:numCache>
            </c:numRef>
          </c:yVal>
          <c:smooth val="0"/>
          <c:extLst>
            <c:ext xmlns:c16="http://schemas.microsoft.com/office/drawing/2014/chart" uri="{C3380CC4-5D6E-409C-BE32-E72D297353CC}">
              <c16:uniqueId val="{00000000-D0AE-4301-986D-D4BE86F45908}"/>
            </c:ext>
          </c:extLst>
        </c:ser>
        <c:ser>
          <c:idx val="1"/>
          <c:order val="1"/>
          <c:tx>
            <c:strRef>
              <c:f>[1]Visualization!$A$85</c:f>
              <c:strCache>
                <c:ptCount val="1"/>
                <c:pt idx="0">
                  <c:v>Imports of goods and services (current US$)</c:v>
                </c:pt>
              </c:strCache>
            </c:strRef>
          </c:tx>
          <c:spPr>
            <a:ln w="19050"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xVal>
            <c:strRef>
              <c:f>[1]Visualization!$B$83:$U$83</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xVal>
          <c:yVal>
            <c:numRef>
              <c:f>[1]Visualization!$B$85:$U$85</c:f>
              <c:numCache>
                <c:formatCode>General</c:formatCode>
                <c:ptCount val="20"/>
                <c:pt idx="0">
                  <c:v>15864368093.333441</c:v>
                </c:pt>
                <c:pt idx="1">
                  <c:v>16020476815.046169</c:v>
                </c:pt>
                <c:pt idx="2">
                  <c:v>23692877634.992077</c:v>
                </c:pt>
                <c:pt idx="3">
                  <c:v>15878147174.312202</c:v>
                </c:pt>
                <c:pt idx="4">
                  <c:v>21181013076.436131</c:v>
                </c:pt>
                <c:pt idx="5">
                  <c:v>30812594225.338646</c:v>
                </c:pt>
                <c:pt idx="6">
                  <c:v>49889888791.739166</c:v>
                </c:pt>
                <c:pt idx="7">
                  <c:v>51351763015.352562</c:v>
                </c:pt>
                <c:pt idx="8">
                  <c:v>51415216515.320801</c:v>
                </c:pt>
                <c:pt idx="9">
                  <c:v>63833765571.906425</c:v>
                </c:pt>
                <c:pt idx="10">
                  <c:v>87725735815.542557</c:v>
                </c:pt>
                <c:pt idx="11">
                  <c:v>59150427329.291084</c:v>
                </c:pt>
                <c:pt idx="12">
                  <c:v>66124760943.716591</c:v>
                </c:pt>
                <c:pt idx="13">
                  <c:v>68061578476.217506</c:v>
                </c:pt>
                <c:pt idx="14">
                  <c:v>51924105525.486938</c:v>
                </c:pt>
                <c:pt idx="15">
                  <c:v>46552592495.533386</c:v>
                </c:pt>
                <c:pt idx="16">
                  <c:v>49508493476.717461</c:v>
                </c:pt>
                <c:pt idx="17">
                  <c:v>69551804540.615387</c:v>
                </c:pt>
                <c:pt idx="18">
                  <c:v>88741069129.230774</c:v>
                </c:pt>
                <c:pt idx="19">
                  <c:v>216000000000</c:v>
                </c:pt>
              </c:numCache>
            </c:numRef>
          </c:yVal>
          <c:smooth val="0"/>
          <c:extLst>
            <c:ext xmlns:c16="http://schemas.microsoft.com/office/drawing/2014/chart" uri="{C3380CC4-5D6E-409C-BE32-E72D297353CC}">
              <c16:uniqueId val="{00000001-D0AE-4301-986D-D4BE86F45908}"/>
            </c:ext>
          </c:extLst>
        </c:ser>
        <c:dLbls>
          <c:showLegendKey val="0"/>
          <c:showVal val="0"/>
          <c:showCatName val="0"/>
          <c:showSerName val="0"/>
          <c:showPercent val="0"/>
          <c:showBubbleSize val="0"/>
        </c:dLbls>
        <c:axId val="737496031"/>
        <c:axId val="737473983"/>
      </c:scatterChart>
      <c:valAx>
        <c:axId val="737496031"/>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crossAx val="737473983"/>
        <c:crosses val="autoZero"/>
        <c:crossBetween val="midCat"/>
      </c:valAx>
      <c:valAx>
        <c:axId val="73747398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Export</a:t>
                </a:r>
                <a:r>
                  <a:rPr lang="en-US" baseline="0"/>
                  <a:t> and Import Values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73749603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Trade, GDS and AFFV for 2011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[1]Visualization!$B$110</c:f>
              <c:strCache>
                <c:ptCount val="1"/>
                <c:pt idx="0">
                  <c:v>2011</c:v>
                </c:pt>
              </c:strCache>
            </c:strRef>
          </c:tx>
          <c:spPr>
            <a:solidFill>
              <a:schemeClr val="accent6"/>
            </a:solidFill>
            <a:ln>
              <a:noFill/>
            </a:ln>
            <a:effectLst/>
          </c:spPr>
          <c:invertIfNegative val="0"/>
          <c:cat>
            <c:strRef>
              <c:f>[1]Visualization!$A$111:$A$113</c:f>
              <c:strCache>
                <c:ptCount val="3"/>
                <c:pt idx="0">
                  <c:v>Agriculture, forestry, and fishing, value added (% of GDP)</c:v>
                </c:pt>
                <c:pt idx="1">
                  <c:v>Gross domestic savings (current US$)</c:v>
                </c:pt>
                <c:pt idx="2">
                  <c:v>Trade (% of GDP)</c:v>
                </c:pt>
              </c:strCache>
            </c:strRef>
          </c:cat>
          <c:val>
            <c:numRef>
              <c:f>[1]Visualization!$B$111:$B$113</c:f>
              <c:numCache>
                <c:formatCode>General</c:formatCode>
                <c:ptCount val="3"/>
                <c:pt idx="0">
                  <c:v>1.3470314888520785</c:v>
                </c:pt>
                <c:pt idx="1">
                  <c:v>11.01228174475748</c:v>
                </c:pt>
                <c:pt idx="2">
                  <c:v>1.7265475738736327</c:v>
                </c:pt>
              </c:numCache>
            </c:numRef>
          </c:val>
          <c:extLst>
            <c:ext xmlns:c16="http://schemas.microsoft.com/office/drawing/2014/chart" uri="{C3380CC4-5D6E-409C-BE32-E72D297353CC}">
              <c16:uniqueId val="{00000000-7B8C-4A8F-82A8-9EA33BD34887}"/>
            </c:ext>
          </c:extLst>
        </c:ser>
        <c:dLbls>
          <c:showLegendKey val="0"/>
          <c:showVal val="0"/>
          <c:showCatName val="0"/>
          <c:showSerName val="0"/>
          <c:showPercent val="0"/>
          <c:showBubbleSize val="0"/>
        </c:dLbls>
        <c:gapWidth val="182"/>
        <c:axId val="811057951"/>
        <c:axId val="811049215"/>
      </c:barChart>
      <c:catAx>
        <c:axId val="8110579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049215"/>
        <c:crosses val="autoZero"/>
        <c:auto val="1"/>
        <c:lblAlgn val="ctr"/>
        <c:lblOffset val="100"/>
        <c:noMultiLvlLbl val="0"/>
      </c:catAx>
      <c:valAx>
        <c:axId val="81104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05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485775</xdr:colOff>
      <xdr:row>45</xdr:row>
      <xdr:rowOff>185737</xdr:rowOff>
    </xdr:from>
    <xdr:to>
      <xdr:col>15</xdr:col>
      <xdr:colOff>180975</xdr:colOff>
      <xdr:row>60</xdr:row>
      <xdr:rowOff>71437</xdr:rowOff>
    </xdr:to>
    <xdr:graphicFrame macro="">
      <xdr:nvGraphicFramePr>
        <xdr:cNvPr id="2" name="Chart 1">
          <a:extLst>
            <a:ext uri="{FF2B5EF4-FFF2-40B4-BE49-F238E27FC236}">
              <a16:creationId xmlns:a16="http://schemas.microsoft.com/office/drawing/2014/main" id="{8B730103-6868-422F-8C9F-CA81BDCE0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4</xdr:row>
      <xdr:rowOff>33337</xdr:rowOff>
    </xdr:from>
    <xdr:to>
      <xdr:col>15</xdr:col>
      <xdr:colOff>314325</xdr:colOff>
      <xdr:row>18</xdr:row>
      <xdr:rowOff>109537</xdr:rowOff>
    </xdr:to>
    <xdr:graphicFrame macro="">
      <xdr:nvGraphicFramePr>
        <xdr:cNvPr id="3" name="Chart 2">
          <a:extLst>
            <a:ext uri="{FF2B5EF4-FFF2-40B4-BE49-F238E27FC236}">
              <a16:creationId xmlns:a16="http://schemas.microsoft.com/office/drawing/2014/main" id="{E9DD504B-218F-4A33-AA6A-3D5B8D75F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228600</xdr:colOff>
      <xdr:row>25</xdr:row>
      <xdr:rowOff>23812</xdr:rowOff>
    </xdr:from>
    <xdr:to>
      <xdr:col>12</xdr:col>
      <xdr:colOff>533400</xdr:colOff>
      <xdr:row>39</xdr:row>
      <xdr:rowOff>100012</xdr:rowOff>
    </xdr:to>
    <xdr:graphicFrame macro="">
      <xdr:nvGraphicFramePr>
        <xdr:cNvPr id="4" name="Chart 3">
          <a:extLst>
            <a:ext uri="{FF2B5EF4-FFF2-40B4-BE49-F238E27FC236}">
              <a16:creationId xmlns:a16="http://schemas.microsoft.com/office/drawing/2014/main" id="{7CCFC116-9934-4FE4-8F88-0B27F3448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333375</xdr:colOff>
      <xdr:row>64</xdr:row>
      <xdr:rowOff>185737</xdr:rowOff>
    </xdr:from>
    <xdr:to>
      <xdr:col>14</xdr:col>
      <xdr:colOff>28575</xdr:colOff>
      <xdr:row>79</xdr:row>
      <xdr:rowOff>71437</xdr:rowOff>
    </xdr:to>
    <xdr:graphicFrame macro="">
      <xdr:nvGraphicFramePr>
        <xdr:cNvPr id="5" name="Chart 4">
          <a:extLst>
            <a:ext uri="{FF2B5EF4-FFF2-40B4-BE49-F238E27FC236}">
              <a16:creationId xmlns:a16="http://schemas.microsoft.com/office/drawing/2014/main" id="{2EA18C34-735D-407A-9E53-71766480C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28575</xdr:colOff>
      <xdr:row>86</xdr:row>
      <xdr:rowOff>138112</xdr:rowOff>
    </xdr:from>
    <xdr:to>
      <xdr:col>14</xdr:col>
      <xdr:colOff>333375</xdr:colOff>
      <xdr:row>101</xdr:row>
      <xdr:rowOff>23812</xdr:rowOff>
    </xdr:to>
    <xdr:graphicFrame macro="">
      <xdr:nvGraphicFramePr>
        <xdr:cNvPr id="6" name="Chart 5">
          <a:extLst>
            <a:ext uri="{FF2B5EF4-FFF2-40B4-BE49-F238E27FC236}">
              <a16:creationId xmlns:a16="http://schemas.microsoft.com/office/drawing/2014/main" id="{2BC6EB7D-96B0-4C88-B519-B00F24EB0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219075</xdr:colOff>
      <xdr:row>107</xdr:row>
      <xdr:rowOff>147637</xdr:rowOff>
    </xdr:from>
    <xdr:to>
      <xdr:col>11</xdr:col>
      <xdr:colOff>523875</xdr:colOff>
      <xdr:row>122</xdr:row>
      <xdr:rowOff>33337</xdr:rowOff>
    </xdr:to>
    <xdr:graphicFrame macro="">
      <xdr:nvGraphicFramePr>
        <xdr:cNvPr id="7" name="Chart 6">
          <a:extLst>
            <a:ext uri="{FF2B5EF4-FFF2-40B4-BE49-F238E27FC236}">
              <a16:creationId xmlns:a16="http://schemas.microsoft.com/office/drawing/2014/main" id="{542EBA5F-7ECA-48B7-9145-EE4B9AA11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ze/Documents/Analysis%20Upda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d Data"/>
      <sheetName val="Filtered Data"/>
      <sheetName val="analysis"/>
      <sheetName val="Visualization"/>
    </sheetNames>
    <sheetDataSet>
      <sheetData sheetId="0" refreshError="1"/>
      <sheetData sheetId="1" refreshError="1"/>
      <sheetData sheetId="2" refreshError="1"/>
      <sheetData sheetId="3">
        <row r="1">
          <cell r="B1" t="str">
            <v>2001</v>
          </cell>
          <cell r="C1" t="str">
            <v>2002</v>
          </cell>
          <cell r="D1" t="str">
            <v>2003</v>
          </cell>
          <cell r="E1" t="str">
            <v>2004</v>
          </cell>
          <cell r="F1" t="str">
            <v>2005</v>
          </cell>
          <cell r="G1" t="str">
            <v>2006</v>
          </cell>
          <cell r="H1" t="str">
            <v>2007</v>
          </cell>
          <cell r="I1" t="str">
            <v>2008</v>
          </cell>
          <cell r="J1" t="str">
            <v>2009</v>
          </cell>
          <cell r="K1" t="str">
            <v>2010</v>
          </cell>
          <cell r="L1" t="str">
            <v>2011</v>
          </cell>
          <cell r="M1" t="str">
            <v>2012</v>
          </cell>
          <cell r="N1" t="str">
            <v>2013</v>
          </cell>
          <cell r="O1" t="str">
            <v>2014</v>
          </cell>
          <cell r="P1" t="str">
            <v>2015</v>
          </cell>
          <cell r="Q1" t="str">
            <v>2016</v>
          </cell>
          <cell r="R1" t="str">
            <v>2017</v>
          </cell>
          <cell r="S1" t="str">
            <v>2018</v>
          </cell>
          <cell r="T1" t="str">
            <v>2019</v>
          </cell>
          <cell r="U1" t="str">
            <v>2020</v>
          </cell>
        </row>
        <row r="2">
          <cell r="A2" t="str">
            <v>GDP (current US$)</v>
          </cell>
          <cell r="B2">
            <v>74030364472.050583</v>
          </cell>
          <cell r="C2">
            <v>95385819320.5737</v>
          </cell>
          <cell r="D2">
            <v>104911947834.12164</v>
          </cell>
          <cell r="E2">
            <v>136385979322.43694</v>
          </cell>
          <cell r="F2">
            <v>176134087150.34091</v>
          </cell>
          <cell r="G2">
            <v>236103982431.63516</v>
          </cell>
          <cell r="H2">
            <v>275625684968.61487</v>
          </cell>
          <cell r="I2">
            <v>339476215683.59222</v>
          </cell>
          <cell r="J2">
            <v>295008767295.03827</v>
          </cell>
          <cell r="K2">
            <v>361456622215.72125</v>
          </cell>
          <cell r="L2">
            <v>404993594133.58203</v>
          </cell>
          <cell r="M2">
            <v>455501524575.49811</v>
          </cell>
          <cell r="N2">
            <v>508692961937.49243</v>
          </cell>
          <cell r="O2">
            <v>546676374567.72064</v>
          </cell>
          <cell r="P2">
            <v>486803295097.88977</v>
          </cell>
          <cell r="Q2">
            <v>404650006428.61285</v>
          </cell>
          <cell r="R2">
            <v>375746469538.66595</v>
          </cell>
          <cell r="S2">
            <v>397190484464.30768</v>
          </cell>
          <cell r="T2">
            <v>448120428858.76923</v>
          </cell>
          <cell r="U2">
            <v>432293776262.39795</v>
          </cell>
        </row>
        <row r="3">
          <cell r="A3" t="str">
            <v>GNI (current US$)</v>
          </cell>
          <cell r="B3">
            <v>69935153290.485672</v>
          </cell>
          <cell r="C3">
            <v>89288351910.212631</v>
          </cell>
          <cell r="D3">
            <v>97252235901.825073</v>
          </cell>
          <cell r="E3">
            <v>126528078859.64119</v>
          </cell>
          <cell r="F3">
            <v>162766907206.51337</v>
          </cell>
          <cell r="G3">
            <v>231461223634.82175</v>
          </cell>
          <cell r="H3">
            <v>263777314184.06287</v>
          </cell>
          <cell r="I3">
            <v>324211843442.76709</v>
          </cell>
          <cell r="J3">
            <v>280289820640.55347</v>
          </cell>
          <cell r="K3">
            <v>342044487937.6051</v>
          </cell>
          <cell r="L3">
            <v>382505530443.44531</v>
          </cell>
          <cell r="M3">
            <v>433602575171.35266</v>
          </cell>
          <cell r="N3">
            <v>483482844447.01196</v>
          </cell>
          <cell r="O3">
            <v>528433752407.48224</v>
          </cell>
          <cell r="P3">
            <v>473995544973.34741</v>
          </cell>
          <cell r="Q3">
            <v>395951113112.97369</v>
          </cell>
          <cell r="R3">
            <v>364253893587.83972</v>
          </cell>
          <cell r="S3">
            <v>378866757024</v>
          </cell>
          <cell r="T3">
            <v>433449464744</v>
          </cell>
          <cell r="U3">
            <v>416521073586.08429</v>
          </cell>
        </row>
        <row r="21">
          <cell r="B21" t="str">
            <v>2001</v>
          </cell>
          <cell r="C21" t="str">
            <v>2002</v>
          </cell>
          <cell r="D21" t="str">
            <v>2003</v>
          </cell>
          <cell r="E21" t="str">
            <v>2004</v>
          </cell>
          <cell r="F21" t="str">
            <v>2005</v>
          </cell>
          <cell r="G21" t="str">
            <v>2006</v>
          </cell>
          <cell r="H21" t="str">
            <v>2007</v>
          </cell>
          <cell r="I21" t="str">
            <v>2008</v>
          </cell>
          <cell r="J21" t="str">
            <v>2009</v>
          </cell>
          <cell r="K21" t="str">
            <v>2010</v>
          </cell>
          <cell r="L21" t="str">
            <v>2011</v>
          </cell>
          <cell r="M21" t="str">
            <v>2012</v>
          </cell>
          <cell r="N21" t="str">
            <v>2013</v>
          </cell>
          <cell r="O21" t="str">
            <v>2014</v>
          </cell>
          <cell r="P21" t="str">
            <v>2015</v>
          </cell>
          <cell r="Q21" t="str">
            <v>2016</v>
          </cell>
          <cell r="R21" t="str">
            <v>2017</v>
          </cell>
          <cell r="S21" t="str">
            <v>2018</v>
          </cell>
          <cell r="T21" t="str">
            <v>2019</v>
          </cell>
          <cell r="U21" t="str">
            <v>2020</v>
          </cell>
        </row>
        <row r="22">
          <cell r="A22" t="str">
            <v>Population, total</v>
          </cell>
          <cell r="B22">
            <v>125394046</v>
          </cell>
          <cell r="C22">
            <v>128596079</v>
          </cell>
          <cell r="D22">
            <v>131900634</v>
          </cell>
          <cell r="E22">
            <v>135320420</v>
          </cell>
          <cell r="F22">
            <v>138865014</v>
          </cell>
          <cell r="G22">
            <v>142538305</v>
          </cell>
          <cell r="H22">
            <v>146339971</v>
          </cell>
          <cell r="I22">
            <v>150269622</v>
          </cell>
          <cell r="J22">
            <v>154324939</v>
          </cell>
          <cell r="K22">
            <v>158503203</v>
          </cell>
          <cell r="L22">
            <v>162805080</v>
          </cell>
          <cell r="M22">
            <v>167228803</v>
          </cell>
          <cell r="N22">
            <v>171765819</v>
          </cell>
          <cell r="O22">
            <v>176404931</v>
          </cell>
          <cell r="P22">
            <v>181137454</v>
          </cell>
          <cell r="Q22">
            <v>185960244</v>
          </cell>
          <cell r="R22">
            <v>190873247</v>
          </cell>
          <cell r="S22">
            <v>195874685</v>
          </cell>
          <cell r="T22">
            <v>200963603</v>
          </cell>
          <cell r="U22">
            <v>206139587</v>
          </cell>
        </row>
        <row r="23">
          <cell r="A23" t="str">
            <v>Rural population (% of total population)</v>
          </cell>
          <cell r="B23">
            <v>64.331000000000003</v>
          </cell>
          <cell r="C23">
            <v>63.491999999999997</v>
          </cell>
          <cell r="D23">
            <v>62.643999999999998</v>
          </cell>
          <cell r="E23">
            <v>61.787999999999997</v>
          </cell>
          <cell r="F23">
            <v>60.926000000000002</v>
          </cell>
          <cell r="G23">
            <v>60.057000000000002</v>
          </cell>
          <cell r="H23">
            <v>59.180999999999997</v>
          </cell>
          <cell r="I23">
            <v>58.298000000000002</v>
          </cell>
          <cell r="J23">
            <v>57.411999999999999</v>
          </cell>
          <cell r="K23">
            <v>56.52</v>
          </cell>
          <cell r="L23">
            <v>55.634</v>
          </cell>
          <cell r="M23">
            <v>54.753999999999998</v>
          </cell>
          <cell r="N23">
            <v>53.881999999999998</v>
          </cell>
          <cell r="O23">
            <v>53.018000000000001</v>
          </cell>
          <cell r="P23">
            <v>52.161999999999999</v>
          </cell>
          <cell r="Q23">
            <v>51.317</v>
          </cell>
          <cell r="R23">
            <v>50.481000000000002</v>
          </cell>
          <cell r="S23">
            <v>49.655999999999999</v>
          </cell>
          <cell r="T23">
            <v>48.843000000000004</v>
          </cell>
          <cell r="U23">
            <v>48.042000000000002</v>
          </cell>
        </row>
        <row r="24">
          <cell r="A24" t="str">
            <v>Urban population</v>
          </cell>
          <cell r="B24">
            <v>44726802</v>
          </cell>
          <cell r="C24">
            <v>46947857</v>
          </cell>
          <cell r="D24">
            <v>49272801</v>
          </cell>
          <cell r="E24">
            <v>51708639</v>
          </cell>
          <cell r="F24">
            <v>54260116</v>
          </cell>
          <cell r="G24">
            <v>56934075</v>
          </cell>
          <cell r="H24">
            <v>59734513</v>
          </cell>
          <cell r="I24">
            <v>62665438</v>
          </cell>
          <cell r="J24">
            <v>65723905</v>
          </cell>
          <cell r="K24">
            <v>68917193</v>
          </cell>
          <cell r="L24">
            <v>72230102</v>
          </cell>
          <cell r="M24">
            <v>75664344</v>
          </cell>
          <cell r="N24">
            <v>79214960</v>
          </cell>
          <cell r="O24">
            <v>82878565</v>
          </cell>
          <cell r="P24">
            <v>86652535</v>
          </cell>
          <cell r="Q24">
            <v>90531026</v>
          </cell>
          <cell r="R24">
            <v>94518523</v>
          </cell>
          <cell r="S24">
            <v>98611151</v>
          </cell>
          <cell r="T24">
            <v>102806950</v>
          </cell>
          <cell r="U24">
            <v>107106007</v>
          </cell>
        </row>
        <row r="42">
          <cell r="B42" t="str">
            <v>2001</v>
          </cell>
          <cell r="C42" t="str">
            <v>2002</v>
          </cell>
          <cell r="D42" t="str">
            <v>2003</v>
          </cell>
          <cell r="E42" t="str">
            <v>2004</v>
          </cell>
          <cell r="F42" t="str">
            <v>2005</v>
          </cell>
          <cell r="G42" t="str">
            <v>2006</v>
          </cell>
          <cell r="H42" t="str">
            <v>2007</v>
          </cell>
          <cell r="I42" t="str">
            <v>2008</v>
          </cell>
          <cell r="J42" t="str">
            <v>2009</v>
          </cell>
          <cell r="K42" t="str">
            <v>2010</v>
          </cell>
          <cell r="L42" t="str">
            <v>2011</v>
          </cell>
          <cell r="M42" t="str">
            <v>2012</v>
          </cell>
          <cell r="N42" t="str">
            <v>2013</v>
          </cell>
          <cell r="O42" t="str">
            <v>2014</v>
          </cell>
          <cell r="P42" t="str">
            <v>2015</v>
          </cell>
          <cell r="Q42" t="str">
            <v>2016</v>
          </cell>
          <cell r="R42" t="str">
            <v>2017</v>
          </cell>
          <cell r="S42" t="str">
            <v>2018</v>
          </cell>
          <cell r="T42" t="str">
            <v>2019</v>
          </cell>
          <cell r="U42" t="str">
            <v>2020</v>
          </cell>
        </row>
        <row r="43">
          <cell r="A43" t="str">
            <v>Population, total</v>
          </cell>
          <cell r="B43">
            <v>8.0982769156754486</v>
          </cell>
          <cell r="C43">
            <v>8.1092277267948578</v>
          </cell>
          <cell r="D43">
            <v>8.1202468830523529</v>
          </cell>
          <cell r="E43">
            <v>8.131363337057115</v>
          </cell>
          <cell r="F43">
            <v>8.1425928422774358</v>
          </cell>
          <cell r="G43">
            <v>8.1539315900613012</v>
          </cell>
          <cell r="H43">
            <v>8.1653629646338146</v>
          </cell>
          <cell r="I43">
            <v>8.1768711939521292</v>
          </cell>
          <cell r="J43">
            <v>8.1884361139756532</v>
          </cell>
          <cell r="K43">
            <v>8.2000380427756667</v>
          </cell>
          <cell r="L43">
            <v>8.2116679520368887</v>
          </cell>
          <cell r="M43">
            <v>8.2233110811570942</v>
          </cell>
          <cell r="N43">
            <v>8.2349367444974906</v>
          </cell>
          <cell r="O43">
            <v>8.246510720683327</v>
          </cell>
          <cell r="P43">
            <v>8.2580082591695678</v>
          </cell>
          <cell r="Q43">
            <v>8.2694201073528646</v>
          </cell>
          <cell r="R43">
            <v>8.280745061476539</v>
          </cell>
          <cell r="S43">
            <v>8.2919783110573899</v>
          </cell>
          <cell r="T43">
            <v>8.3031174084274806</v>
          </cell>
          <cell r="U43">
            <v>8.3141614016032577</v>
          </cell>
        </row>
        <row r="44">
          <cell r="A44" t="str">
            <v>Rural population (% of total population)</v>
          </cell>
          <cell r="B44">
            <v>1.8084203023891201</v>
          </cell>
          <cell r="C44">
            <v>1.8027190075796815</v>
          </cell>
          <cell r="D44">
            <v>1.7968794808899975</v>
          </cell>
          <cell r="E44">
            <v>1.7909041378748596</v>
          </cell>
          <cell r="F44">
            <v>1.7848026661442919</v>
          </cell>
          <cell r="G44">
            <v>1.7785636342900961</v>
          </cell>
          <cell r="H44">
            <v>1.7721822992972853</v>
          </cell>
          <cell r="I44">
            <v>1.7656536558934437</v>
          </cell>
          <cell r="J44">
            <v>1.7590026761801882</v>
          </cell>
          <cell r="K44">
            <v>1.7522021531765211</v>
          </cell>
          <cell r="L44">
            <v>1.7453402861762386</v>
          </cell>
          <cell r="M44">
            <v>1.7384158516303687</v>
          </cell>
          <cell r="N44">
            <v>1.7314437075565789</v>
          </cell>
          <cell r="O44">
            <v>1.7244233407990643</v>
          </cell>
          <cell r="P44">
            <v>1.7173542348003943</v>
          </cell>
          <cell r="Q44">
            <v>1.710261259520343</v>
          </cell>
          <cell r="R44">
            <v>1.7031279494488416</v>
          </cell>
          <cell r="S44">
            <v>1.6959717323773407</v>
          </cell>
          <cell r="T44">
            <v>1.6888023310188012</v>
          </cell>
          <cell r="U44">
            <v>1.6816210788908137</v>
          </cell>
        </row>
        <row r="45">
          <cell r="A45" t="str">
            <v>Urban population</v>
          </cell>
          <cell r="B45">
            <v>7.6505678469004748</v>
          </cell>
          <cell r="C45">
            <v>7.6716157730810268</v>
          </cell>
          <cell r="D45">
            <v>7.6926072512188357</v>
          </cell>
          <cell r="E45">
            <v>7.713563107051348</v>
          </cell>
          <cell r="F45">
            <v>7.7344807178831161</v>
          </cell>
          <cell r="G45">
            <v>7.7553722691211942</v>
          </cell>
          <cell r="H45">
            <v>7.7762253273530675</v>
          </cell>
          <cell r="I45">
            <v>7.7970280795166049</v>
          </cell>
          <cell r="J45">
            <v>7.8177233592299915</v>
          </cell>
          <cell r="K45">
            <v>7.8383275803047683</v>
          </cell>
          <cell r="L45">
            <v>7.8587182281512495</v>
          </cell>
          <cell r="M45">
            <v>7.8788912711501276</v>
          </cell>
          <cell r="N45">
            <v>7.8988072072450075</v>
          </cell>
          <cell r="O45">
            <v>7.9184422228792366</v>
          </cell>
          <cell r="P45">
            <v>7.9377812724210566</v>
          </cell>
          <cell r="Q45">
            <v>7.9567974423147509</v>
          </cell>
          <cell r="R45">
            <v>7.9755169264816859</v>
          </cell>
          <cell r="S45">
            <v>7.9939260279629476</v>
          </cell>
          <cell r="T45">
            <v>8.0120224750155131</v>
          </cell>
          <cell r="U45">
            <v>8.0298138287571064</v>
          </cell>
        </row>
        <row r="63">
          <cell r="B63" t="str">
            <v>2001</v>
          </cell>
          <cell r="C63" t="str">
            <v>2002</v>
          </cell>
          <cell r="D63" t="str">
            <v>2003</v>
          </cell>
          <cell r="E63" t="str">
            <v>2004</v>
          </cell>
          <cell r="F63" t="str">
            <v>2005</v>
          </cell>
          <cell r="G63" t="str">
            <v>2006</v>
          </cell>
          <cell r="H63" t="str">
            <v>2007</v>
          </cell>
          <cell r="I63" t="str">
            <v>2008</v>
          </cell>
          <cell r="J63" t="str">
            <v>2009</v>
          </cell>
          <cell r="K63" t="str">
            <v>2010</v>
          </cell>
          <cell r="L63" t="str">
            <v>2011</v>
          </cell>
          <cell r="M63" t="str">
            <v>2012</v>
          </cell>
          <cell r="N63" t="str">
            <v>2013</v>
          </cell>
          <cell r="O63" t="str">
            <v>2014</v>
          </cell>
          <cell r="P63" t="str">
            <v>2015</v>
          </cell>
          <cell r="Q63" t="str">
            <v>2016</v>
          </cell>
          <cell r="R63" t="str">
            <v>2017</v>
          </cell>
          <cell r="S63" t="str">
            <v>2018</v>
          </cell>
          <cell r="T63" t="str">
            <v>2019</v>
          </cell>
          <cell r="U63" t="str">
            <v>2020</v>
          </cell>
        </row>
        <row r="64">
          <cell r="A64" t="str">
            <v>Fertility rate, total (births per woman)</v>
          </cell>
          <cell r="B64">
            <v>6.0830000000000002</v>
          </cell>
          <cell r="C64">
            <v>6.06</v>
          </cell>
          <cell r="D64">
            <v>6.0359999999999996</v>
          </cell>
          <cell r="E64">
            <v>6.0110000000000001</v>
          </cell>
          <cell r="F64">
            <v>5.9850000000000003</v>
          </cell>
          <cell r="G64">
            <v>5.9580000000000002</v>
          </cell>
          <cell r="H64">
            <v>5.93</v>
          </cell>
          <cell r="I64">
            <v>5.9020000000000001</v>
          </cell>
          <cell r="J64">
            <v>5.8719999999999999</v>
          </cell>
          <cell r="K64">
            <v>5.8390000000000004</v>
          </cell>
          <cell r="L64">
            <v>5.8019999999999996</v>
          </cell>
          <cell r="M64">
            <v>5.758</v>
          </cell>
          <cell r="N64">
            <v>5.7089999999999996</v>
          </cell>
          <cell r="O64">
            <v>5.6529999999999996</v>
          </cell>
          <cell r="P64">
            <v>5.5919999999999996</v>
          </cell>
          <cell r="Q64">
            <v>5.5259999999999998</v>
          </cell>
          <cell r="R64">
            <v>5.4569999999999999</v>
          </cell>
          <cell r="S64">
            <v>5.3869999999999996</v>
          </cell>
          <cell r="T64">
            <v>5.3170000000000002</v>
          </cell>
          <cell r="U64">
            <v>5.2480000000000002</v>
          </cell>
        </row>
        <row r="83">
          <cell r="B83" t="str">
            <v>2001</v>
          </cell>
          <cell r="C83" t="str">
            <v>2002</v>
          </cell>
          <cell r="D83" t="str">
            <v>2003</v>
          </cell>
          <cell r="E83" t="str">
            <v>2004</v>
          </cell>
          <cell r="F83" t="str">
            <v>2005</v>
          </cell>
          <cell r="G83" t="str">
            <v>2006</v>
          </cell>
          <cell r="H83" t="str">
            <v>2007</v>
          </cell>
          <cell r="I83" t="str">
            <v>2008</v>
          </cell>
          <cell r="J83" t="str">
            <v>2009</v>
          </cell>
          <cell r="K83" t="str">
            <v>2010</v>
          </cell>
          <cell r="L83" t="str">
            <v>2011</v>
          </cell>
          <cell r="M83" t="str">
            <v>2012</v>
          </cell>
          <cell r="N83" t="str">
            <v>2013</v>
          </cell>
          <cell r="O83" t="str">
            <v>2014</v>
          </cell>
          <cell r="P83" t="str">
            <v>2015</v>
          </cell>
          <cell r="Q83" t="str">
            <v>2016</v>
          </cell>
          <cell r="R83" t="str">
            <v>2017</v>
          </cell>
          <cell r="S83" t="str">
            <v>2018</v>
          </cell>
          <cell r="T83" t="str">
            <v>2019</v>
          </cell>
          <cell r="U83" t="str">
            <v>2020</v>
          </cell>
        </row>
        <row r="84">
          <cell r="A84" t="str">
            <v>Exports of goods and services (current US$)</v>
          </cell>
          <cell r="B84">
            <v>20914287341.782394</v>
          </cell>
          <cell r="C84">
            <v>22167396759.115662</v>
          </cell>
          <cell r="D84">
            <v>28065394964.804867</v>
          </cell>
          <cell r="E84">
            <v>27623348089.368488</v>
          </cell>
          <cell r="F84">
            <v>37047965134.074219</v>
          </cell>
          <cell r="G84">
            <v>69688762821.633911</v>
          </cell>
          <cell r="H84">
            <v>58532798127.465561</v>
          </cell>
          <cell r="I84">
            <v>87143789749.153946</v>
          </cell>
          <cell r="J84">
            <v>54961140554.809654</v>
          </cell>
          <cell r="K84">
            <v>92751978828.428726</v>
          </cell>
          <cell r="L84">
            <v>128046582523.52449</v>
          </cell>
          <cell r="M84">
            <v>143695188060.74826</v>
          </cell>
          <cell r="N84">
            <v>91818604443.796967</v>
          </cell>
          <cell r="O84">
            <v>100780478803.60355</v>
          </cell>
          <cell r="P84">
            <v>51923946713.25795</v>
          </cell>
          <cell r="Q84">
            <v>37301081487.480652</v>
          </cell>
          <cell r="R84">
            <v>49491679577.408363</v>
          </cell>
          <cell r="S84">
            <v>61552169212.92308</v>
          </cell>
          <cell r="T84">
            <v>63726878124.615387</v>
          </cell>
          <cell r="U84">
            <v>21.1</v>
          </cell>
        </row>
        <row r="85">
          <cell r="A85" t="str">
            <v>Imports of goods and services (current US$)</v>
          </cell>
          <cell r="B85">
            <v>15864368093.333441</v>
          </cell>
          <cell r="C85">
            <v>16020476815.046169</v>
          </cell>
          <cell r="D85">
            <v>23692877634.992077</v>
          </cell>
          <cell r="E85">
            <v>15878147174.312202</v>
          </cell>
          <cell r="F85">
            <v>21181013076.436131</v>
          </cell>
          <cell r="G85">
            <v>30812594225.338646</v>
          </cell>
          <cell r="H85">
            <v>49889888791.739166</v>
          </cell>
          <cell r="I85">
            <v>51351763015.352562</v>
          </cell>
          <cell r="J85">
            <v>51415216515.320801</v>
          </cell>
          <cell r="K85">
            <v>63833765571.906425</v>
          </cell>
          <cell r="L85">
            <v>87725735815.542557</v>
          </cell>
          <cell r="M85">
            <v>59150427329.291084</v>
          </cell>
          <cell r="N85">
            <v>66124760943.716591</v>
          </cell>
          <cell r="O85">
            <v>68061578476.217506</v>
          </cell>
          <cell r="P85">
            <v>51924105525.486938</v>
          </cell>
          <cell r="Q85">
            <v>46552592495.533386</v>
          </cell>
          <cell r="R85">
            <v>49508493476.717461</v>
          </cell>
          <cell r="S85">
            <v>69551804540.615387</v>
          </cell>
          <cell r="T85">
            <v>88741069129.230774</v>
          </cell>
          <cell r="U85">
            <v>216000000000</v>
          </cell>
        </row>
        <row r="110">
          <cell r="B110" t="str">
            <v>2011</v>
          </cell>
        </row>
        <row r="111">
          <cell r="A111" t="str">
            <v>Agriculture, forestry, and fishing, value added (% of GDP)</v>
          </cell>
          <cell r="B111">
            <v>1.3470314888520785</v>
          </cell>
        </row>
        <row r="112">
          <cell r="A112" t="str">
            <v>Gross domestic savings (current US$)</v>
          </cell>
          <cell r="B112">
            <v>11.01228174475748</v>
          </cell>
        </row>
        <row r="113">
          <cell r="A113" t="str">
            <v>Trade (% of GDP)</v>
          </cell>
          <cell r="B113">
            <v>1.7265475738736327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7EDDC-F532-41FF-8A62-2AB43D68B2EA}">
  <dimension ref="A1:X22"/>
  <sheetViews>
    <sheetView workbookViewId="0">
      <selection activeCell="J12" sqref="J12"/>
    </sheetView>
  </sheetViews>
  <sheetFormatPr defaultRowHeight="15" x14ac:dyDescent="0.25"/>
  <sheetData>
    <row r="1" spans="1:24" ht="23.25" x14ac:dyDescent="0.35">
      <c r="A1" s="6" t="s">
        <v>0</v>
      </c>
      <c r="B1" s="7"/>
      <c r="C1" s="7"/>
      <c r="D1" s="7"/>
      <c r="E1" s="7"/>
      <c r="F1" s="7"/>
      <c r="G1" s="7"/>
      <c r="H1" s="7"/>
      <c r="I1" s="7"/>
      <c r="J1" s="7"/>
      <c r="K1" s="7"/>
      <c r="L1" s="7"/>
      <c r="M1" s="7"/>
      <c r="N1" s="7"/>
      <c r="O1" s="7"/>
      <c r="P1" s="7"/>
      <c r="Q1" s="7"/>
      <c r="R1" s="7"/>
      <c r="S1" s="7"/>
      <c r="T1" s="7"/>
      <c r="U1" s="7"/>
      <c r="V1" s="7"/>
      <c r="W1" s="7"/>
      <c r="X1" s="7"/>
    </row>
    <row r="2" spans="1:24" x14ac:dyDescent="0.25">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c r="S2" s="1" t="s">
        <v>19</v>
      </c>
      <c r="T2" s="1" t="s">
        <v>20</v>
      </c>
      <c r="U2" s="1" t="s">
        <v>21</v>
      </c>
      <c r="V2" s="1" t="s">
        <v>22</v>
      </c>
      <c r="W2" s="1" t="s">
        <v>23</v>
      </c>
      <c r="X2" s="1" t="s">
        <v>24</v>
      </c>
    </row>
    <row r="3" spans="1:24" x14ac:dyDescent="0.25">
      <c r="A3" t="s">
        <v>25</v>
      </c>
      <c r="B3" t="s">
        <v>26</v>
      </c>
      <c r="C3" t="s">
        <v>27</v>
      </c>
      <c r="D3" t="s">
        <v>28</v>
      </c>
      <c r="E3">
        <v>43.880672454833999</v>
      </c>
      <c r="F3">
        <v>44.632301330566399</v>
      </c>
      <c r="G3">
        <v>52.200000762939503</v>
      </c>
      <c r="H3">
        <v>46.122200012207003</v>
      </c>
      <c r="I3">
        <v>46.865169525146499</v>
      </c>
      <c r="J3">
        <v>47.610015869140597</v>
      </c>
      <c r="K3">
        <v>50.1309204101563</v>
      </c>
      <c r="L3">
        <v>50.299999237060497</v>
      </c>
      <c r="M3">
        <v>49.8825073242188</v>
      </c>
      <c r="N3">
        <v>48</v>
      </c>
      <c r="O3">
        <v>55.900001525878899</v>
      </c>
      <c r="P3">
        <v>53.231243133544901</v>
      </c>
      <c r="Q3">
        <v>55.599998474121101</v>
      </c>
      <c r="R3">
        <v>54.048229217529297</v>
      </c>
      <c r="S3">
        <v>52.5</v>
      </c>
      <c r="T3">
        <v>59.299999237060497</v>
      </c>
      <c r="U3">
        <v>54.400001525878899</v>
      </c>
      <c r="V3">
        <v>56.5</v>
      </c>
      <c r="W3">
        <v>55.400001525878899</v>
      </c>
      <c r="X3">
        <v>55.400001525878899</v>
      </c>
    </row>
    <row r="4" spans="1:24" x14ac:dyDescent="0.25">
      <c r="A4" t="s">
        <v>25</v>
      </c>
      <c r="B4" t="s">
        <v>26</v>
      </c>
      <c r="C4" t="s">
        <v>29</v>
      </c>
      <c r="D4" t="s">
        <v>30</v>
      </c>
      <c r="E4">
        <v>24.475354660463182</v>
      </c>
      <c r="F4">
        <v>36.965082665536869</v>
      </c>
      <c r="G4">
        <v>33.827060552067763</v>
      </c>
      <c r="H4">
        <v>27.230453600349197</v>
      </c>
      <c r="I4">
        <v>26.089282825305233</v>
      </c>
      <c r="J4">
        <v>24.734991260459619</v>
      </c>
      <c r="K4">
        <v>24.662577214157217</v>
      </c>
      <c r="L4">
        <v>25.279750779140571</v>
      </c>
      <c r="M4">
        <v>26.748854506606428</v>
      </c>
      <c r="N4">
        <v>23.893704091454108</v>
      </c>
      <c r="O4">
        <v>22.234710992720437</v>
      </c>
      <c r="P4">
        <v>21.859958616467249</v>
      </c>
      <c r="Q4">
        <v>20.758622832341686</v>
      </c>
      <c r="R4">
        <v>19.990254767592344</v>
      </c>
      <c r="S4">
        <v>20.631893480276396</v>
      </c>
      <c r="T4">
        <v>20.983109707083859</v>
      </c>
      <c r="U4">
        <v>20.846571430819647</v>
      </c>
      <c r="V4">
        <v>21.203773719585818</v>
      </c>
      <c r="W4">
        <v>21.906295930280962</v>
      </c>
      <c r="X4">
        <v>24.143305867609236</v>
      </c>
    </row>
    <row r="5" spans="1:24" x14ac:dyDescent="0.25">
      <c r="A5" t="s">
        <v>25</v>
      </c>
      <c r="B5" t="s">
        <v>26</v>
      </c>
      <c r="C5" t="s">
        <v>31</v>
      </c>
      <c r="D5" t="s">
        <v>32</v>
      </c>
      <c r="E5">
        <v>2.7919999999999998</v>
      </c>
      <c r="F5">
        <v>8.7240000000000002</v>
      </c>
      <c r="G5">
        <v>9.9960000000000004</v>
      </c>
      <c r="H5">
        <v>9.8089999999999993</v>
      </c>
      <c r="I5">
        <v>10.029</v>
      </c>
      <c r="J5">
        <v>11.269</v>
      </c>
      <c r="K5">
        <v>10.036</v>
      </c>
      <c r="L5">
        <v>10.036</v>
      </c>
      <c r="M5">
        <v>7.9660000000000002</v>
      </c>
      <c r="N5">
        <v>0</v>
      </c>
      <c r="O5">
        <v>0</v>
      </c>
      <c r="P5">
        <v>0</v>
      </c>
      <c r="Q5">
        <v>12.1983521811429</v>
      </c>
      <c r="R5">
        <v>12.1983521811429</v>
      </c>
      <c r="S5">
        <v>24.801963933924601</v>
      </c>
      <c r="T5">
        <v>24.161930857000002</v>
      </c>
      <c r="U5">
        <v>22.001546067558099</v>
      </c>
      <c r="V5">
        <v>19.792972067371601</v>
      </c>
      <c r="W5">
        <v>1.84341946</v>
      </c>
      <c r="X5">
        <v>0.73563000000000001</v>
      </c>
    </row>
    <row r="6" spans="1:24" x14ac:dyDescent="0.25">
      <c r="A6" t="s">
        <v>25</v>
      </c>
      <c r="B6" t="s">
        <v>26</v>
      </c>
      <c r="C6" t="s">
        <v>33</v>
      </c>
      <c r="D6" t="s">
        <v>34</v>
      </c>
      <c r="E6">
        <v>43.082999999999998</v>
      </c>
      <c r="F6">
        <v>42.988999999999997</v>
      </c>
      <c r="G6">
        <v>42.868000000000002</v>
      </c>
      <c r="H6">
        <v>42.716999999999999</v>
      </c>
      <c r="I6">
        <v>42.536999999999999</v>
      </c>
      <c r="J6">
        <v>42.332999999999998</v>
      </c>
      <c r="K6">
        <v>42.110999999999997</v>
      </c>
      <c r="L6">
        <v>41.874000000000002</v>
      </c>
      <c r="M6">
        <v>41.62</v>
      </c>
      <c r="N6">
        <v>41.341000000000001</v>
      </c>
      <c r="O6">
        <v>41.024999999999999</v>
      </c>
      <c r="P6">
        <v>40.667999999999999</v>
      </c>
      <c r="Q6">
        <v>40.267000000000003</v>
      </c>
      <c r="R6">
        <v>39.828000000000003</v>
      </c>
      <c r="S6">
        <v>39.359000000000002</v>
      </c>
      <c r="T6">
        <v>38.872999999999998</v>
      </c>
      <c r="U6">
        <v>38.384</v>
      </c>
      <c r="V6">
        <v>37.905000000000001</v>
      </c>
      <c r="W6">
        <v>37.445999999999998</v>
      </c>
      <c r="X6">
        <v>37.011000000000003</v>
      </c>
    </row>
    <row r="7" spans="1:24" x14ac:dyDescent="0.25">
      <c r="A7" t="s">
        <v>25</v>
      </c>
      <c r="B7" t="s">
        <v>26</v>
      </c>
      <c r="C7" t="s">
        <v>35</v>
      </c>
      <c r="D7" t="s">
        <v>36</v>
      </c>
      <c r="E7">
        <v>20914287341.782394</v>
      </c>
      <c r="F7">
        <v>22167396759.115662</v>
      </c>
      <c r="G7">
        <v>28065394964.804867</v>
      </c>
      <c r="H7">
        <v>27623348089.368488</v>
      </c>
      <c r="I7">
        <v>37047965134.074219</v>
      </c>
      <c r="J7">
        <v>69688762821.633911</v>
      </c>
      <c r="K7">
        <v>58532798127.465561</v>
      </c>
      <c r="L7">
        <v>87143789749.153946</v>
      </c>
      <c r="M7">
        <v>54961140554.809654</v>
      </c>
      <c r="N7">
        <v>92751978828.428726</v>
      </c>
      <c r="O7">
        <v>128046582523.52449</v>
      </c>
      <c r="P7">
        <v>143695188060.74826</v>
      </c>
      <c r="Q7">
        <v>91818604443.796967</v>
      </c>
      <c r="R7">
        <v>100780478803.60355</v>
      </c>
      <c r="S7">
        <v>51923946713.25795</v>
      </c>
      <c r="T7">
        <v>37301081487.480652</v>
      </c>
      <c r="U7">
        <v>49491679577.408363</v>
      </c>
      <c r="V7">
        <v>61552169212.92308</v>
      </c>
      <c r="W7">
        <v>63726878124.615387</v>
      </c>
    </row>
    <row r="8" spans="1:24" x14ac:dyDescent="0.25">
      <c r="A8" t="s">
        <v>25</v>
      </c>
      <c r="B8" t="s">
        <v>26</v>
      </c>
      <c r="C8" t="s">
        <v>37</v>
      </c>
      <c r="D8" t="s">
        <v>38</v>
      </c>
      <c r="E8">
        <v>6.0830000000000002</v>
      </c>
      <c r="F8">
        <v>6.06</v>
      </c>
      <c r="G8">
        <v>6.0359999999999996</v>
      </c>
      <c r="H8">
        <v>6.0110000000000001</v>
      </c>
      <c r="I8">
        <v>5.9850000000000003</v>
      </c>
      <c r="J8">
        <v>5.9580000000000002</v>
      </c>
      <c r="K8">
        <v>5.93</v>
      </c>
      <c r="L8">
        <v>5.9020000000000001</v>
      </c>
      <c r="M8">
        <v>5.8719999999999999</v>
      </c>
      <c r="N8">
        <v>5.8390000000000004</v>
      </c>
      <c r="O8">
        <v>5.8019999999999996</v>
      </c>
      <c r="P8">
        <v>5.758</v>
      </c>
      <c r="Q8">
        <v>5.7089999999999996</v>
      </c>
      <c r="R8">
        <v>5.6529999999999996</v>
      </c>
      <c r="S8">
        <v>5.5919999999999996</v>
      </c>
      <c r="T8">
        <v>5.5259999999999998</v>
      </c>
      <c r="U8">
        <v>5.4569999999999999</v>
      </c>
      <c r="V8">
        <v>5.3869999999999996</v>
      </c>
      <c r="W8">
        <v>5.3170000000000002</v>
      </c>
      <c r="X8">
        <v>5.2480000000000002</v>
      </c>
    </row>
    <row r="9" spans="1:24" x14ac:dyDescent="0.25">
      <c r="A9" t="s">
        <v>25</v>
      </c>
      <c r="B9" t="s">
        <v>26</v>
      </c>
      <c r="C9" t="s">
        <v>39</v>
      </c>
      <c r="D9" t="s">
        <v>40</v>
      </c>
      <c r="E9">
        <v>74030364472.050583</v>
      </c>
      <c r="F9">
        <v>95385819320.5737</v>
      </c>
      <c r="G9">
        <v>104911947834.12164</v>
      </c>
      <c r="H9">
        <v>136385979322.43694</v>
      </c>
      <c r="I9">
        <v>176134087150.34091</v>
      </c>
      <c r="J9">
        <v>236103982431.63516</v>
      </c>
      <c r="K9">
        <v>275625684968.61487</v>
      </c>
      <c r="L9">
        <v>339476215683.59222</v>
      </c>
      <c r="M9">
        <v>295008767295.03827</v>
      </c>
      <c r="N9">
        <v>361456622215.72125</v>
      </c>
      <c r="O9">
        <v>404993594133.58203</v>
      </c>
      <c r="P9">
        <v>455501524575.49811</v>
      </c>
      <c r="Q9">
        <v>508692961937.49243</v>
      </c>
      <c r="R9">
        <v>546676374567.72064</v>
      </c>
      <c r="S9">
        <v>486803295097.88977</v>
      </c>
      <c r="T9">
        <v>404650006428.61285</v>
      </c>
      <c r="U9">
        <v>375746469538.66595</v>
      </c>
      <c r="V9">
        <v>397190484464.30768</v>
      </c>
      <c r="W9">
        <v>448120428858.76923</v>
      </c>
      <c r="X9">
        <v>432293776262.39795</v>
      </c>
    </row>
    <row r="10" spans="1:24" x14ac:dyDescent="0.25">
      <c r="A10" t="s">
        <v>25</v>
      </c>
      <c r="B10" t="s">
        <v>26</v>
      </c>
      <c r="C10" t="s">
        <v>41</v>
      </c>
      <c r="D10" t="s">
        <v>42</v>
      </c>
      <c r="E10">
        <v>69935153290.485672</v>
      </c>
      <c r="F10">
        <v>89288351910.212631</v>
      </c>
      <c r="G10">
        <v>97252235901.825073</v>
      </c>
      <c r="H10">
        <v>126528078859.64119</v>
      </c>
      <c r="I10">
        <v>162766907206.51337</v>
      </c>
      <c r="J10">
        <v>231461223634.82175</v>
      </c>
      <c r="K10">
        <v>263777314184.06287</v>
      </c>
      <c r="L10">
        <v>324211843442.76709</v>
      </c>
      <c r="M10">
        <v>280289820640.55347</v>
      </c>
      <c r="N10">
        <v>342044487937.6051</v>
      </c>
      <c r="O10">
        <v>382505530443.44531</v>
      </c>
      <c r="P10">
        <v>433602575171.35266</v>
      </c>
      <c r="Q10">
        <v>483482844447.01196</v>
      </c>
      <c r="R10">
        <v>528433752407.48224</v>
      </c>
      <c r="S10">
        <v>473995544973.34741</v>
      </c>
      <c r="T10">
        <v>395951113112.97369</v>
      </c>
      <c r="U10">
        <v>364253893587.83972</v>
      </c>
      <c r="V10">
        <v>378866757024</v>
      </c>
      <c r="W10">
        <v>433449464744</v>
      </c>
      <c r="X10">
        <v>416521073586.08429</v>
      </c>
    </row>
    <row r="11" spans="1:24" x14ac:dyDescent="0.25">
      <c r="A11" t="s">
        <v>25</v>
      </c>
      <c r="B11" t="s">
        <v>26</v>
      </c>
      <c r="C11" t="s">
        <v>43</v>
      </c>
      <c r="D11" t="s">
        <v>44</v>
      </c>
      <c r="E11">
        <v>11096414002.3599</v>
      </c>
      <c r="F11">
        <v>10875792250.655701</v>
      </c>
      <c r="G11">
        <v>16151796883.433901</v>
      </c>
      <c r="H11">
        <v>15008992495.749701</v>
      </c>
      <c r="I11">
        <v>26003095375.333698</v>
      </c>
      <c r="J11">
        <v>21987687010.1436</v>
      </c>
      <c r="K11">
        <v>28296084705.192299</v>
      </c>
      <c r="L11">
        <v>39831771575.394699</v>
      </c>
      <c r="M11">
        <v>30783444160.381199</v>
      </c>
      <c r="N11">
        <v>49520486754.868896</v>
      </c>
      <c r="O11">
        <v>66222804644.943398</v>
      </c>
      <c r="P11">
        <v>56933227904.3573</v>
      </c>
      <c r="Q11">
        <v>54851077399.761703</v>
      </c>
      <c r="R11">
        <v>61536216035.210899</v>
      </c>
      <c r="S11">
        <v>52334758960.501198</v>
      </c>
      <c r="T11">
        <v>35239953320.360901</v>
      </c>
      <c r="U11">
        <v>32669337890.9403</v>
      </c>
      <c r="V11">
        <v>40753698152.909203</v>
      </c>
      <c r="W11">
        <v>62110034588.8797</v>
      </c>
      <c r="X11">
        <v>52345924542.996902</v>
      </c>
    </row>
    <row r="12" spans="1:24" x14ac:dyDescent="0.25">
      <c r="A12" t="s">
        <v>25</v>
      </c>
      <c r="B12" t="s">
        <v>26</v>
      </c>
      <c r="C12" t="s">
        <v>45</v>
      </c>
      <c r="D12" t="s">
        <v>46</v>
      </c>
      <c r="E12">
        <v>27944468207.240227</v>
      </c>
      <c r="F12">
        <v>32456722541.885681</v>
      </c>
      <c r="G12">
        <v>35202779855.504929</v>
      </c>
      <c r="H12">
        <v>48730303629.372101</v>
      </c>
      <c r="I12">
        <v>61995746756.981369</v>
      </c>
      <c r="J12">
        <v>104667925779.44948</v>
      </c>
      <c r="K12">
        <v>67198508054.727768</v>
      </c>
      <c r="L12">
        <v>103337596116.01979</v>
      </c>
      <c r="M12">
        <v>68593987865.405579</v>
      </c>
      <c r="N12">
        <v>86724888992.874405</v>
      </c>
      <c r="O12">
        <v>102868343110.9104</v>
      </c>
      <c r="P12">
        <v>151119993296.99048</v>
      </c>
      <c r="Q12">
        <v>101508964014.71385</v>
      </c>
      <c r="R12">
        <v>119108542824.01089</v>
      </c>
      <c r="S12">
        <v>75406178309.374481</v>
      </c>
      <c r="T12">
        <v>52929987793.288696</v>
      </c>
      <c r="U12">
        <v>58127425937.074966</v>
      </c>
      <c r="V12">
        <v>70698792768.615387</v>
      </c>
      <c r="W12">
        <v>88879608695.07692</v>
      </c>
      <c r="X12">
        <v>118368750415.43298</v>
      </c>
    </row>
    <row r="13" spans="1:24" x14ac:dyDescent="0.25">
      <c r="A13" t="s">
        <v>25</v>
      </c>
      <c r="B13" t="s">
        <v>26</v>
      </c>
      <c r="C13" t="s">
        <v>47</v>
      </c>
      <c r="D13" t="s">
        <v>48</v>
      </c>
      <c r="E13">
        <v>68980445224.500656</v>
      </c>
      <c r="F13">
        <v>89238899377.333557</v>
      </c>
      <c r="G13">
        <v>100539430503.535</v>
      </c>
      <c r="H13">
        <v>124640778407.38065</v>
      </c>
      <c r="I13">
        <v>160267135092.70282</v>
      </c>
      <c r="J13">
        <v>197227813836.11719</v>
      </c>
      <c r="K13">
        <v>266982775632.88852</v>
      </c>
      <c r="L13">
        <v>303684188949.79083</v>
      </c>
      <c r="M13">
        <v>291462843255.54938</v>
      </c>
      <c r="N13">
        <v>338211117525.12085</v>
      </c>
      <c r="O13">
        <v>368384479491.72076</v>
      </c>
      <c r="P13">
        <v>372519211377.42535</v>
      </c>
      <c r="Q13">
        <v>482999118427.99298</v>
      </c>
      <c r="R13">
        <v>513957474348.89722</v>
      </c>
      <c r="S13">
        <v>486803453910.11871</v>
      </c>
      <c r="T13">
        <v>413901517436.66559</v>
      </c>
      <c r="U13">
        <v>375763283437.64807</v>
      </c>
      <c r="V13">
        <v>405190119795.0769</v>
      </c>
      <c r="W13">
        <v>473134619863.38464</v>
      </c>
      <c r="X13">
        <v>432793350039.70905</v>
      </c>
    </row>
    <row r="14" spans="1:24" x14ac:dyDescent="0.25">
      <c r="A14" t="s">
        <v>25</v>
      </c>
      <c r="B14" t="s">
        <v>26</v>
      </c>
      <c r="C14" t="s">
        <v>49</v>
      </c>
      <c r="D14" t="s">
        <v>50</v>
      </c>
      <c r="E14">
        <v>15864368093.333441</v>
      </c>
      <c r="F14">
        <v>16020476815.046169</v>
      </c>
      <c r="G14">
        <v>23692877634.992077</v>
      </c>
      <c r="H14">
        <v>15878147174.312202</v>
      </c>
      <c r="I14">
        <v>21181013076.436131</v>
      </c>
      <c r="J14">
        <v>30812594225.338646</v>
      </c>
      <c r="K14">
        <v>49889888791.739166</v>
      </c>
      <c r="L14">
        <v>51351763015.352562</v>
      </c>
      <c r="M14">
        <v>51415216515.320801</v>
      </c>
      <c r="N14">
        <v>63833765571.906425</v>
      </c>
      <c r="O14">
        <v>87725735815.542557</v>
      </c>
      <c r="P14">
        <v>59150427329.291084</v>
      </c>
      <c r="Q14">
        <v>66124760943.716591</v>
      </c>
      <c r="R14">
        <v>68061578476.217506</v>
      </c>
      <c r="S14">
        <v>51924105525.486938</v>
      </c>
      <c r="T14">
        <v>46552592495.533386</v>
      </c>
      <c r="U14">
        <v>49508493476.717461</v>
      </c>
      <c r="V14">
        <v>69551804540.615387</v>
      </c>
      <c r="W14">
        <v>88741069129.230774</v>
      </c>
    </row>
    <row r="15" spans="1:24" x14ac:dyDescent="0.25">
      <c r="A15" t="s">
        <v>25</v>
      </c>
      <c r="B15" t="s">
        <v>26</v>
      </c>
      <c r="C15" t="s">
        <v>51</v>
      </c>
      <c r="D15" t="s">
        <v>52</v>
      </c>
      <c r="E15">
        <v>46.51</v>
      </c>
      <c r="F15">
        <v>46.835000000000001</v>
      </c>
      <c r="G15">
        <v>47.241999999999997</v>
      </c>
      <c r="H15">
        <v>47.72</v>
      </c>
      <c r="I15">
        <v>48.252000000000002</v>
      </c>
      <c r="J15">
        <v>48.811999999999998</v>
      </c>
      <c r="K15">
        <v>49.372999999999998</v>
      </c>
      <c r="L15">
        <v>49.912999999999997</v>
      </c>
      <c r="M15">
        <v>50.421999999999997</v>
      </c>
      <c r="N15">
        <v>50.896000000000001</v>
      </c>
      <c r="O15">
        <v>51.345999999999997</v>
      </c>
      <c r="P15">
        <v>51.786000000000001</v>
      </c>
      <c r="Q15">
        <v>52.228000000000002</v>
      </c>
      <c r="R15">
        <v>52.671999999999997</v>
      </c>
      <c r="S15">
        <v>53.112000000000002</v>
      </c>
      <c r="T15">
        <v>53.540999999999997</v>
      </c>
      <c r="U15">
        <v>53.95</v>
      </c>
      <c r="V15">
        <v>54.332000000000001</v>
      </c>
      <c r="W15">
        <v>54.686999999999998</v>
      </c>
      <c r="X15">
        <v>55.018000000000001</v>
      </c>
    </row>
    <row r="16" spans="1:24" x14ac:dyDescent="0.25">
      <c r="A16" t="s">
        <v>25</v>
      </c>
      <c r="B16" t="s">
        <v>26</v>
      </c>
      <c r="C16" t="s">
        <v>53</v>
      </c>
      <c r="D16" t="s">
        <v>54</v>
      </c>
      <c r="E16">
        <v>62157695</v>
      </c>
      <c r="F16">
        <v>63724089</v>
      </c>
      <c r="G16">
        <v>65339999</v>
      </c>
      <c r="H16">
        <v>67011754</v>
      </c>
      <c r="I16">
        <v>68744169</v>
      </c>
      <c r="J16">
        <v>70539247</v>
      </c>
      <c r="K16">
        <v>72396969</v>
      </c>
      <c r="L16">
        <v>74317325</v>
      </c>
      <c r="M16">
        <v>76299389</v>
      </c>
      <c r="N16">
        <v>78342012</v>
      </c>
      <c r="O16">
        <v>80445630</v>
      </c>
      <c r="P16">
        <v>82609445</v>
      </c>
      <c r="Q16">
        <v>84829345</v>
      </c>
      <c r="R16">
        <v>87099897</v>
      </c>
      <c r="S16">
        <v>89416890</v>
      </c>
      <c r="T16">
        <v>91778862</v>
      </c>
      <c r="U16">
        <v>94185842</v>
      </c>
      <c r="V16">
        <v>96636957</v>
      </c>
      <c r="W16">
        <v>99131729</v>
      </c>
      <c r="X16">
        <v>101669950</v>
      </c>
    </row>
    <row r="17" spans="1:24" x14ac:dyDescent="0.25">
      <c r="A17" t="s">
        <v>25</v>
      </c>
      <c r="B17" t="s">
        <v>26</v>
      </c>
      <c r="C17" t="s">
        <v>55</v>
      </c>
      <c r="D17" t="s">
        <v>56</v>
      </c>
      <c r="E17">
        <v>63236351</v>
      </c>
      <c r="F17">
        <v>64871990</v>
      </c>
      <c r="G17">
        <v>66560635</v>
      </c>
      <c r="H17">
        <v>68308666</v>
      </c>
      <c r="I17">
        <v>70120845</v>
      </c>
      <c r="J17">
        <v>71999058</v>
      </c>
      <c r="K17">
        <v>73943002</v>
      </c>
      <c r="L17">
        <v>75952297</v>
      </c>
      <c r="M17">
        <v>78025550</v>
      </c>
      <c r="N17">
        <v>80161191</v>
      </c>
      <c r="O17">
        <v>82359450</v>
      </c>
      <c r="P17">
        <v>84619358</v>
      </c>
      <c r="Q17">
        <v>86936474</v>
      </c>
      <c r="R17">
        <v>89305034</v>
      </c>
      <c r="S17">
        <v>91720564</v>
      </c>
      <c r="T17">
        <v>94181382</v>
      </c>
      <c r="U17">
        <v>96687405</v>
      </c>
      <c r="V17">
        <v>99237728</v>
      </c>
      <c r="W17">
        <v>101831874</v>
      </c>
      <c r="X17">
        <v>104469637</v>
      </c>
    </row>
    <row r="18" spans="1:24" x14ac:dyDescent="0.25">
      <c r="A18" t="s">
        <v>25</v>
      </c>
      <c r="B18" t="s">
        <v>26</v>
      </c>
      <c r="C18" t="s">
        <v>57</v>
      </c>
      <c r="D18" t="s">
        <v>58</v>
      </c>
      <c r="E18">
        <v>125394046</v>
      </c>
      <c r="F18">
        <v>128596079</v>
      </c>
      <c r="G18">
        <v>131900634</v>
      </c>
      <c r="H18">
        <v>135320420</v>
      </c>
      <c r="I18">
        <v>138865014</v>
      </c>
      <c r="J18">
        <v>142538305</v>
      </c>
      <c r="K18">
        <v>146339971</v>
      </c>
      <c r="L18">
        <v>150269622</v>
      </c>
      <c r="M18">
        <v>154324939</v>
      </c>
      <c r="N18">
        <v>158503203</v>
      </c>
      <c r="O18">
        <v>162805080</v>
      </c>
      <c r="P18">
        <v>167228803</v>
      </c>
      <c r="Q18">
        <v>171765819</v>
      </c>
      <c r="R18">
        <v>176404931</v>
      </c>
      <c r="S18">
        <v>181137454</v>
      </c>
      <c r="T18">
        <v>185960244</v>
      </c>
      <c r="U18">
        <v>190873247</v>
      </c>
      <c r="V18">
        <v>195874685</v>
      </c>
      <c r="W18">
        <v>200963603</v>
      </c>
      <c r="X18">
        <v>206139587</v>
      </c>
    </row>
    <row r="19" spans="1:24" x14ac:dyDescent="0.25">
      <c r="A19" t="s">
        <v>25</v>
      </c>
      <c r="B19" t="s">
        <v>26</v>
      </c>
      <c r="C19" t="s">
        <v>59</v>
      </c>
      <c r="D19" t="s">
        <v>60</v>
      </c>
      <c r="E19">
        <v>64.331000000000003</v>
      </c>
      <c r="F19">
        <v>63.491999999999997</v>
      </c>
      <c r="G19">
        <v>62.643999999999998</v>
      </c>
      <c r="H19">
        <v>61.787999999999997</v>
      </c>
      <c r="I19">
        <v>60.926000000000002</v>
      </c>
      <c r="J19">
        <v>60.057000000000002</v>
      </c>
      <c r="K19">
        <v>59.180999999999997</v>
      </c>
      <c r="L19">
        <v>58.298000000000002</v>
      </c>
      <c r="M19">
        <v>57.411999999999999</v>
      </c>
      <c r="N19">
        <v>56.52</v>
      </c>
      <c r="O19">
        <v>55.634</v>
      </c>
      <c r="P19">
        <v>54.753999999999998</v>
      </c>
      <c r="Q19">
        <v>53.881999999999998</v>
      </c>
      <c r="R19">
        <v>53.018000000000001</v>
      </c>
      <c r="S19">
        <v>52.161999999999999</v>
      </c>
      <c r="T19">
        <v>51.317</v>
      </c>
      <c r="U19">
        <v>50.481000000000002</v>
      </c>
      <c r="V19">
        <v>49.655999999999999</v>
      </c>
      <c r="W19">
        <v>48.843000000000004</v>
      </c>
      <c r="X19">
        <v>48.042000000000002</v>
      </c>
    </row>
    <row r="20" spans="1:24" x14ac:dyDescent="0.25">
      <c r="A20" t="s">
        <v>25</v>
      </c>
      <c r="B20" t="s">
        <v>26</v>
      </c>
      <c r="C20" t="s">
        <v>61</v>
      </c>
      <c r="D20" t="s">
        <v>62</v>
      </c>
      <c r="E20">
        <v>923770</v>
      </c>
      <c r="F20">
        <v>923770</v>
      </c>
      <c r="G20">
        <v>923770</v>
      </c>
      <c r="H20">
        <v>923770</v>
      </c>
      <c r="I20">
        <v>923770</v>
      </c>
      <c r="J20">
        <v>923770</v>
      </c>
      <c r="K20">
        <v>923770</v>
      </c>
      <c r="L20">
        <v>923770</v>
      </c>
      <c r="M20">
        <v>923770</v>
      </c>
      <c r="N20">
        <v>923770</v>
      </c>
      <c r="O20">
        <v>923770</v>
      </c>
      <c r="P20">
        <v>923770</v>
      </c>
      <c r="Q20">
        <v>923770</v>
      </c>
      <c r="R20">
        <v>923770</v>
      </c>
      <c r="S20">
        <v>923770</v>
      </c>
      <c r="T20">
        <v>923770</v>
      </c>
      <c r="U20">
        <v>923770</v>
      </c>
      <c r="V20">
        <v>923770</v>
      </c>
      <c r="W20">
        <v>923770</v>
      </c>
      <c r="X20">
        <v>923770</v>
      </c>
    </row>
    <row r="21" spans="1:24" x14ac:dyDescent="0.25">
      <c r="A21" t="s">
        <v>25</v>
      </c>
      <c r="B21" t="s">
        <v>26</v>
      </c>
      <c r="C21" t="s">
        <v>63</v>
      </c>
      <c r="D21" t="s">
        <v>64</v>
      </c>
      <c r="E21">
        <v>49.680500288501541</v>
      </c>
      <c r="F21">
        <v>40.035168588131121</v>
      </c>
      <c r="G21">
        <v>49.334964861802938</v>
      </c>
      <c r="H21">
        <v>31.895870440491997</v>
      </c>
      <c r="I21">
        <v>33.059460069650491</v>
      </c>
      <c r="J21">
        <v>42.566565803722995</v>
      </c>
      <c r="K21">
        <v>39.336931509685201</v>
      </c>
      <c r="L21">
        <v>40.796835349899993</v>
      </c>
      <c r="M21">
        <v>36.058710405627863</v>
      </c>
      <c r="N21">
        <v>43.320756842264487</v>
      </c>
      <c r="O21">
        <v>53.277958334298312</v>
      </c>
      <c r="P21">
        <v>44.532368048401175</v>
      </c>
      <c r="Q21">
        <v>31.04885996180176</v>
      </c>
      <c r="R21">
        <v>30.885193715080771</v>
      </c>
      <c r="S21">
        <v>21.332651870785387</v>
      </c>
      <c r="T21">
        <v>20.722518880722482</v>
      </c>
      <c r="U21">
        <v>26.347599000910442</v>
      </c>
      <c r="V21">
        <v>33.00783349086494</v>
      </c>
      <c r="W21">
        <v>34.023877831710806</v>
      </c>
    </row>
    <row r="22" spans="1:24" x14ac:dyDescent="0.25">
      <c r="A22" t="s">
        <v>25</v>
      </c>
      <c r="B22" t="s">
        <v>26</v>
      </c>
      <c r="C22" t="s">
        <v>65</v>
      </c>
      <c r="D22" t="s">
        <v>66</v>
      </c>
      <c r="E22">
        <v>44726802</v>
      </c>
      <c r="F22">
        <v>46947857</v>
      </c>
      <c r="G22">
        <v>49272801</v>
      </c>
      <c r="H22">
        <v>51708639</v>
      </c>
      <c r="I22">
        <v>54260116</v>
      </c>
      <c r="J22">
        <v>56934075</v>
      </c>
      <c r="K22">
        <v>59734513</v>
      </c>
      <c r="L22">
        <v>62665438</v>
      </c>
      <c r="M22">
        <v>65723905</v>
      </c>
      <c r="N22">
        <v>68917193</v>
      </c>
      <c r="O22">
        <v>72230102</v>
      </c>
      <c r="P22">
        <v>75664344</v>
      </c>
      <c r="Q22">
        <v>79214960</v>
      </c>
      <c r="R22">
        <v>82878565</v>
      </c>
      <c r="S22">
        <v>86652535</v>
      </c>
      <c r="T22">
        <v>90531026</v>
      </c>
      <c r="U22">
        <v>94518523</v>
      </c>
      <c r="V22">
        <v>98611151</v>
      </c>
      <c r="W22">
        <v>102806950</v>
      </c>
      <c r="X22">
        <v>107106007</v>
      </c>
    </row>
  </sheetData>
  <mergeCells count="1">
    <mergeCell ref="A1:X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94EAB-8FBB-45A0-BDB9-735032E42E81}">
  <dimension ref="A1:U22"/>
  <sheetViews>
    <sheetView topLeftCell="A13" workbookViewId="0">
      <selection activeCell="A34" sqref="A34"/>
    </sheetView>
  </sheetViews>
  <sheetFormatPr defaultRowHeight="15" x14ac:dyDescent="0.25"/>
  <sheetData>
    <row r="1" spans="1:21" ht="23.25" x14ac:dyDescent="0.35">
      <c r="A1" s="6" t="s">
        <v>0</v>
      </c>
      <c r="B1" s="7"/>
      <c r="C1" s="7"/>
      <c r="D1" s="7"/>
      <c r="E1" s="7"/>
      <c r="F1" s="7"/>
      <c r="G1" s="7"/>
      <c r="H1" s="7"/>
      <c r="I1" s="7"/>
      <c r="J1" s="7"/>
      <c r="K1" s="7"/>
      <c r="L1" s="7"/>
      <c r="M1" s="7"/>
      <c r="N1" s="7"/>
      <c r="O1" s="7"/>
      <c r="P1" s="7"/>
      <c r="Q1" s="7"/>
      <c r="R1" s="7"/>
      <c r="S1" s="7"/>
      <c r="T1" s="7"/>
      <c r="U1" s="7"/>
    </row>
    <row r="2" spans="1:21" x14ac:dyDescent="0.25">
      <c r="A2" t="s">
        <v>3</v>
      </c>
      <c r="B2" t="s">
        <v>5</v>
      </c>
      <c r="C2" t="s">
        <v>6</v>
      </c>
      <c r="D2" t="s">
        <v>7</v>
      </c>
      <c r="E2" t="s">
        <v>8</v>
      </c>
      <c r="F2" t="s">
        <v>9</v>
      </c>
      <c r="G2" t="s">
        <v>10</v>
      </c>
      <c r="H2" t="s">
        <v>11</v>
      </c>
      <c r="I2" t="s">
        <v>12</v>
      </c>
      <c r="J2" t="s">
        <v>13</v>
      </c>
      <c r="K2" t="s">
        <v>14</v>
      </c>
      <c r="L2" t="s">
        <v>15</v>
      </c>
      <c r="M2" t="s">
        <v>16</v>
      </c>
      <c r="N2" t="s">
        <v>17</v>
      </c>
      <c r="O2" t="s">
        <v>18</v>
      </c>
      <c r="P2" t="s">
        <v>19</v>
      </c>
      <c r="Q2" t="s">
        <v>20</v>
      </c>
      <c r="R2" t="s">
        <v>21</v>
      </c>
      <c r="S2" t="s">
        <v>22</v>
      </c>
      <c r="T2" t="s">
        <v>23</v>
      </c>
      <c r="U2" t="s">
        <v>24</v>
      </c>
    </row>
    <row r="3" spans="1:21" x14ac:dyDescent="0.25">
      <c r="A3" t="s">
        <v>27</v>
      </c>
      <c r="B3" s="2">
        <v>43.880672454833999</v>
      </c>
      <c r="C3" s="2">
        <v>44.632301330566399</v>
      </c>
      <c r="D3" s="2">
        <v>52.200000762939503</v>
      </c>
      <c r="E3" s="2">
        <v>46.122200012207003</v>
      </c>
      <c r="F3" s="2">
        <v>46.865169525146499</v>
      </c>
      <c r="G3" s="2">
        <v>47.610015869140597</v>
      </c>
      <c r="H3" s="2">
        <v>50.1309204101563</v>
      </c>
      <c r="I3" s="2">
        <v>50.299999237060497</v>
      </c>
      <c r="J3" s="2">
        <v>49.8825073242188</v>
      </c>
      <c r="K3" s="2">
        <v>48</v>
      </c>
      <c r="L3" s="2">
        <v>55.900001525878899</v>
      </c>
      <c r="M3" s="2">
        <v>53.231243133544901</v>
      </c>
      <c r="N3" s="2">
        <v>55.599998474121101</v>
      </c>
      <c r="O3" s="2">
        <v>54.048229217529297</v>
      </c>
      <c r="P3" s="2">
        <v>52.5</v>
      </c>
      <c r="Q3" s="2">
        <v>59.299999237060497</v>
      </c>
      <c r="R3" s="2">
        <v>54.400001525878899</v>
      </c>
      <c r="S3" s="2">
        <v>56.5</v>
      </c>
      <c r="T3" s="2">
        <v>55.400001525878899</v>
      </c>
      <c r="U3" s="2">
        <v>55.400001525878899</v>
      </c>
    </row>
    <row r="4" spans="1:21" x14ac:dyDescent="0.25">
      <c r="A4" t="s">
        <v>29</v>
      </c>
      <c r="B4" s="2">
        <v>24.475354660463182</v>
      </c>
      <c r="C4" s="2">
        <v>36.965082665536869</v>
      </c>
      <c r="D4" s="2">
        <v>33.827060552067763</v>
      </c>
      <c r="E4" s="2">
        <v>27.230453600349197</v>
      </c>
      <c r="F4" s="2">
        <v>26.089282825305233</v>
      </c>
      <c r="G4" s="2">
        <v>24.734991260459619</v>
      </c>
      <c r="H4" s="2">
        <v>24.662577214157217</v>
      </c>
      <c r="I4" s="2">
        <v>25.279750779140571</v>
      </c>
      <c r="J4" s="2">
        <v>26.748854506606428</v>
      </c>
      <c r="K4" s="2">
        <v>23.893704091454108</v>
      </c>
      <c r="L4" s="2">
        <v>22.234710992720437</v>
      </c>
      <c r="M4" s="2">
        <v>21.859958616467249</v>
      </c>
      <c r="N4" s="2">
        <v>20.758622832341686</v>
      </c>
      <c r="O4" s="2">
        <v>19.990254767592344</v>
      </c>
      <c r="P4" s="2">
        <v>20.631893480276396</v>
      </c>
      <c r="Q4" s="2">
        <v>20.983109707083859</v>
      </c>
      <c r="R4" s="2">
        <v>20.846571430819647</v>
      </c>
      <c r="S4" s="2">
        <v>21.203773719585818</v>
      </c>
      <c r="T4" s="2">
        <v>21.906295930280962</v>
      </c>
      <c r="U4" s="2">
        <v>24.143305867609236</v>
      </c>
    </row>
    <row r="5" spans="1:21" x14ac:dyDescent="0.25">
      <c r="A5" t="s">
        <v>31</v>
      </c>
      <c r="B5" s="2">
        <v>2.7919999999999998</v>
      </c>
      <c r="C5" s="2">
        <v>8.7240000000000002</v>
      </c>
      <c r="D5" s="2">
        <v>9.9960000000000004</v>
      </c>
      <c r="E5" s="2">
        <v>9.8089999999999993</v>
      </c>
      <c r="F5" s="2">
        <v>10.029</v>
      </c>
      <c r="G5" s="2">
        <v>11.269</v>
      </c>
      <c r="H5" s="2">
        <v>10.036</v>
      </c>
      <c r="I5" s="2">
        <v>10.036</v>
      </c>
      <c r="J5" s="2">
        <v>7.9660000000000002</v>
      </c>
      <c r="K5" s="2">
        <v>0</v>
      </c>
      <c r="L5" s="2">
        <v>0</v>
      </c>
      <c r="M5" s="2">
        <v>0</v>
      </c>
      <c r="N5" s="2">
        <v>12.1983521811429</v>
      </c>
      <c r="O5" s="2">
        <v>12.1983521811429</v>
      </c>
      <c r="P5" s="2">
        <v>24.801963933924601</v>
      </c>
      <c r="Q5" s="2">
        <v>24.161930857000002</v>
      </c>
      <c r="R5" s="2">
        <v>22.001546067558099</v>
      </c>
      <c r="S5" s="2">
        <v>19.792972067371601</v>
      </c>
      <c r="T5" s="2">
        <v>1.84341946</v>
      </c>
      <c r="U5" s="2">
        <v>0.73563000000000001</v>
      </c>
    </row>
    <row r="6" spans="1:21" x14ac:dyDescent="0.25">
      <c r="A6" t="s">
        <v>33</v>
      </c>
      <c r="B6" s="2">
        <v>43.082999999999998</v>
      </c>
      <c r="C6" s="2">
        <v>42.988999999999997</v>
      </c>
      <c r="D6" s="2">
        <v>42.868000000000002</v>
      </c>
      <c r="E6" s="2">
        <v>42.716999999999999</v>
      </c>
      <c r="F6" s="2">
        <v>42.536999999999999</v>
      </c>
      <c r="G6" s="2">
        <v>42.332999999999998</v>
      </c>
      <c r="H6" s="2">
        <v>42.110999999999997</v>
      </c>
      <c r="I6" s="2">
        <v>41.874000000000002</v>
      </c>
      <c r="J6" s="2">
        <v>41.62</v>
      </c>
      <c r="K6" s="2">
        <v>41.341000000000001</v>
      </c>
      <c r="L6" s="2">
        <v>41.024999999999999</v>
      </c>
      <c r="M6" s="2">
        <v>40.667999999999999</v>
      </c>
      <c r="N6" s="2">
        <v>40.267000000000003</v>
      </c>
      <c r="O6" s="2">
        <v>39.828000000000003</v>
      </c>
      <c r="P6" s="2">
        <v>39.359000000000002</v>
      </c>
      <c r="Q6" s="2">
        <v>38.872999999999998</v>
      </c>
      <c r="R6" s="2">
        <v>38.384</v>
      </c>
      <c r="S6" s="2">
        <v>37.905000000000001</v>
      </c>
      <c r="T6" s="2">
        <v>37.445999999999998</v>
      </c>
      <c r="U6" s="2">
        <v>37.011000000000003</v>
      </c>
    </row>
    <row r="7" spans="1:21" x14ac:dyDescent="0.25">
      <c r="A7" t="s">
        <v>35</v>
      </c>
      <c r="B7" s="2">
        <v>20914287341.782394</v>
      </c>
      <c r="C7" s="2">
        <v>22167396759.115662</v>
      </c>
      <c r="D7" s="2">
        <v>28065394964.804867</v>
      </c>
      <c r="E7" s="2">
        <v>27623348089.368488</v>
      </c>
      <c r="F7" s="2">
        <v>37047965134.074219</v>
      </c>
      <c r="G7" s="2">
        <v>69688762821.633911</v>
      </c>
      <c r="H7" s="2">
        <v>58532798127.465561</v>
      </c>
      <c r="I7" s="2">
        <v>87143789749.153946</v>
      </c>
      <c r="J7" s="2">
        <v>54961140554.809654</v>
      </c>
      <c r="K7" s="2">
        <v>92751978828.428726</v>
      </c>
      <c r="L7" s="2">
        <v>128046582523.52449</v>
      </c>
      <c r="M7" s="2">
        <v>143695188060.74826</v>
      </c>
      <c r="N7" s="2">
        <v>91818604443.796967</v>
      </c>
      <c r="O7" s="2">
        <v>100780478803.60355</v>
      </c>
      <c r="P7" s="2">
        <v>51923946713.25795</v>
      </c>
      <c r="Q7" s="2">
        <v>37301081487.480652</v>
      </c>
      <c r="R7" s="2">
        <v>49491679577.408363</v>
      </c>
      <c r="S7" s="2">
        <v>61552169212.92308</v>
      </c>
      <c r="T7" s="2">
        <v>63726878124.615387</v>
      </c>
      <c r="U7" s="2"/>
    </row>
    <row r="8" spans="1:21" x14ac:dyDescent="0.25">
      <c r="A8" t="s">
        <v>37</v>
      </c>
      <c r="B8" s="2">
        <v>6.0830000000000002</v>
      </c>
      <c r="C8" s="2">
        <v>6.06</v>
      </c>
      <c r="D8" s="2">
        <v>6.0359999999999996</v>
      </c>
      <c r="E8" s="2">
        <v>6.0110000000000001</v>
      </c>
      <c r="F8" s="2">
        <v>5.9850000000000003</v>
      </c>
      <c r="G8" s="2">
        <v>5.9580000000000002</v>
      </c>
      <c r="H8" s="2">
        <v>5.93</v>
      </c>
      <c r="I8" s="2">
        <v>5.9020000000000001</v>
      </c>
      <c r="J8" s="2">
        <v>5.8719999999999999</v>
      </c>
      <c r="K8" s="2">
        <v>5.8390000000000004</v>
      </c>
      <c r="L8" s="2">
        <v>5.8019999999999996</v>
      </c>
      <c r="M8" s="2">
        <v>5.758</v>
      </c>
      <c r="N8" s="2">
        <v>5.7089999999999996</v>
      </c>
      <c r="O8" s="2">
        <v>5.6529999999999996</v>
      </c>
      <c r="P8" s="2">
        <v>5.5919999999999996</v>
      </c>
      <c r="Q8" s="2">
        <v>5.5259999999999998</v>
      </c>
      <c r="R8" s="2">
        <v>5.4569999999999999</v>
      </c>
      <c r="S8" s="2">
        <v>5.3869999999999996</v>
      </c>
      <c r="T8" s="2">
        <v>5.3170000000000002</v>
      </c>
      <c r="U8" s="2">
        <v>5.2480000000000002</v>
      </c>
    </row>
    <row r="9" spans="1:21" x14ac:dyDescent="0.25">
      <c r="A9" t="s">
        <v>39</v>
      </c>
      <c r="B9" s="2">
        <v>74030364472.050583</v>
      </c>
      <c r="C9" s="2">
        <v>95385819320.5737</v>
      </c>
      <c r="D9" s="2">
        <v>104911947834.12164</v>
      </c>
      <c r="E9" s="2">
        <v>136385979322.43694</v>
      </c>
      <c r="F9" s="2">
        <v>176134087150.34091</v>
      </c>
      <c r="G9" s="2">
        <v>236103982431.63516</v>
      </c>
      <c r="H9" s="2">
        <v>275625684968.61487</v>
      </c>
      <c r="I9" s="2">
        <v>339476215683.59222</v>
      </c>
      <c r="J9" s="2">
        <v>295008767295.03827</v>
      </c>
      <c r="K9" s="2">
        <v>361456622215.72125</v>
      </c>
      <c r="L9" s="2">
        <v>404993594133.58203</v>
      </c>
      <c r="M9" s="2">
        <v>455501524575.49811</v>
      </c>
      <c r="N9" s="2">
        <v>508692961937.49243</v>
      </c>
      <c r="O9" s="2">
        <v>546676374567.72064</v>
      </c>
      <c r="P9" s="2">
        <v>486803295097.88977</v>
      </c>
      <c r="Q9" s="2">
        <v>404650006428.61285</v>
      </c>
      <c r="R9" s="2">
        <v>375746469538.66595</v>
      </c>
      <c r="S9" s="2">
        <v>397190484464.30768</v>
      </c>
      <c r="T9" s="2">
        <v>448120428858.76923</v>
      </c>
      <c r="U9" s="2">
        <v>432293776262.39795</v>
      </c>
    </row>
    <row r="10" spans="1:21" x14ac:dyDescent="0.25">
      <c r="A10" t="s">
        <v>41</v>
      </c>
      <c r="B10" s="2">
        <v>69935153290.485672</v>
      </c>
      <c r="C10" s="2">
        <v>89288351910.212631</v>
      </c>
      <c r="D10" s="2">
        <v>97252235901.825073</v>
      </c>
      <c r="E10" s="2">
        <v>126528078859.64119</v>
      </c>
      <c r="F10" s="2">
        <v>162766907206.51337</v>
      </c>
      <c r="G10" s="2">
        <v>231461223634.82175</v>
      </c>
      <c r="H10" s="2">
        <v>263777314184.06287</v>
      </c>
      <c r="I10" s="2">
        <v>324211843442.76709</v>
      </c>
      <c r="J10" s="2">
        <v>280289820640.55347</v>
      </c>
      <c r="K10" s="2">
        <v>342044487937.6051</v>
      </c>
      <c r="L10" s="2">
        <v>382505530443.44531</v>
      </c>
      <c r="M10" s="2">
        <v>433602575171.35266</v>
      </c>
      <c r="N10" s="2">
        <v>483482844447.01196</v>
      </c>
      <c r="O10" s="2">
        <v>528433752407.48224</v>
      </c>
      <c r="P10" s="2">
        <v>473995544973.34741</v>
      </c>
      <c r="Q10" s="2">
        <v>395951113112.97369</v>
      </c>
      <c r="R10" s="2">
        <v>364253893587.83972</v>
      </c>
      <c r="S10" s="2">
        <v>378866757024</v>
      </c>
      <c r="T10" s="2">
        <v>433449464744</v>
      </c>
      <c r="U10" s="2">
        <v>416521073586.08429</v>
      </c>
    </row>
    <row r="11" spans="1:21" x14ac:dyDescent="0.25">
      <c r="A11" t="s">
        <v>43</v>
      </c>
      <c r="B11" s="2">
        <v>11096414002.3599</v>
      </c>
      <c r="C11" s="2">
        <v>10875792250.655701</v>
      </c>
      <c r="D11" s="2">
        <v>16151796883.433901</v>
      </c>
      <c r="E11" s="2">
        <v>15008992495.749701</v>
      </c>
      <c r="F11" s="2">
        <v>26003095375.333698</v>
      </c>
      <c r="G11" s="2">
        <v>21987687010.1436</v>
      </c>
      <c r="H11" s="2">
        <v>28296084705.192299</v>
      </c>
      <c r="I11" s="2">
        <v>39831771575.394699</v>
      </c>
      <c r="J11" s="2">
        <v>30783444160.381199</v>
      </c>
      <c r="K11" s="2">
        <v>49520486754.868896</v>
      </c>
      <c r="L11" s="2">
        <v>66222804644.943398</v>
      </c>
      <c r="M11" s="2">
        <v>56933227904.3573</v>
      </c>
      <c r="N11" s="2">
        <v>54851077399.761703</v>
      </c>
      <c r="O11" s="2">
        <v>61536216035.210899</v>
      </c>
      <c r="P11" s="2">
        <v>52334758960.501198</v>
      </c>
      <c r="Q11" s="2">
        <v>35239953320.360901</v>
      </c>
      <c r="R11" s="2">
        <v>32669337890.9403</v>
      </c>
      <c r="S11" s="2">
        <v>40753698152.909203</v>
      </c>
      <c r="T11" s="2">
        <v>62110034588.8797</v>
      </c>
      <c r="U11" s="2">
        <v>52345924542.996902</v>
      </c>
    </row>
    <row r="12" spans="1:21" x14ac:dyDescent="0.25">
      <c r="A12" t="s">
        <v>45</v>
      </c>
      <c r="B12" s="2">
        <v>27944468207.240227</v>
      </c>
      <c r="C12" s="2">
        <v>32456722541.885681</v>
      </c>
      <c r="D12" s="2">
        <v>35202779855.504929</v>
      </c>
      <c r="E12" s="2">
        <v>48730303629.372101</v>
      </c>
      <c r="F12" s="2">
        <v>61995746756.981369</v>
      </c>
      <c r="G12" s="2">
        <v>104667925779.44948</v>
      </c>
      <c r="H12" s="2">
        <v>67198508054.727768</v>
      </c>
      <c r="I12" s="2">
        <v>103337596116.01979</v>
      </c>
      <c r="J12" s="2">
        <v>68593987865.405579</v>
      </c>
      <c r="K12" s="2">
        <v>86724888992.874405</v>
      </c>
      <c r="L12" s="2">
        <v>102868343110.9104</v>
      </c>
      <c r="M12" s="2">
        <v>151119993296.99048</v>
      </c>
      <c r="N12" s="2">
        <v>101508964014.71385</v>
      </c>
      <c r="O12" s="2">
        <v>119108542824.01089</v>
      </c>
      <c r="P12" s="2">
        <v>75406178309.374481</v>
      </c>
      <c r="Q12" s="2">
        <v>52929987793.288696</v>
      </c>
      <c r="R12" s="2">
        <v>58127425937.074966</v>
      </c>
      <c r="S12" s="2">
        <v>70698792768.615387</v>
      </c>
      <c r="T12" s="2">
        <v>88879608695.07692</v>
      </c>
      <c r="U12" s="2">
        <v>118368750415.43298</v>
      </c>
    </row>
    <row r="13" spans="1:21" x14ac:dyDescent="0.25">
      <c r="A13" t="s">
        <v>47</v>
      </c>
      <c r="B13" s="2">
        <v>68980445224.500656</v>
      </c>
      <c r="C13" s="2">
        <v>89238899377.333557</v>
      </c>
      <c r="D13" s="2">
        <v>100539430503.535</v>
      </c>
      <c r="E13" s="2">
        <v>124640778407.38065</v>
      </c>
      <c r="F13" s="2">
        <v>160267135092.70282</v>
      </c>
      <c r="G13" s="2">
        <v>197227813836.11719</v>
      </c>
      <c r="H13" s="2">
        <v>266982775632.88852</v>
      </c>
      <c r="I13" s="2">
        <v>303684188949.79083</v>
      </c>
      <c r="J13" s="2">
        <v>291462843255.54938</v>
      </c>
      <c r="K13" s="2">
        <v>338211117525.12085</v>
      </c>
      <c r="L13" s="2">
        <v>368384479491.72076</v>
      </c>
      <c r="M13" s="2">
        <v>372519211377.42535</v>
      </c>
      <c r="N13" s="2">
        <v>482999118427.99298</v>
      </c>
      <c r="O13" s="2">
        <v>513957474348.89722</v>
      </c>
      <c r="P13" s="2">
        <v>486803453910.11871</v>
      </c>
      <c r="Q13" s="2">
        <v>413901517436.66559</v>
      </c>
      <c r="R13" s="2">
        <v>375763283437.64807</v>
      </c>
      <c r="S13" s="2">
        <v>405190119795.0769</v>
      </c>
      <c r="T13" s="2">
        <v>473134619863.38464</v>
      </c>
      <c r="U13" s="2">
        <v>432793350039.70905</v>
      </c>
    </row>
    <row r="14" spans="1:21" x14ac:dyDescent="0.25">
      <c r="A14" t="s">
        <v>49</v>
      </c>
      <c r="B14" s="2">
        <v>15864368093.333441</v>
      </c>
      <c r="C14" s="2">
        <v>16020476815.046169</v>
      </c>
      <c r="D14" s="2">
        <v>23692877634.992077</v>
      </c>
      <c r="E14" s="2">
        <v>15878147174.312202</v>
      </c>
      <c r="F14" s="2">
        <v>21181013076.436131</v>
      </c>
      <c r="G14" s="2">
        <v>30812594225.338646</v>
      </c>
      <c r="H14" s="2">
        <v>49889888791.739166</v>
      </c>
      <c r="I14" s="2">
        <v>51351763015.352562</v>
      </c>
      <c r="J14" s="2">
        <v>51415216515.320801</v>
      </c>
      <c r="K14" s="2">
        <v>63833765571.906425</v>
      </c>
      <c r="L14" s="2">
        <v>87725735815.542557</v>
      </c>
      <c r="M14" s="2">
        <v>59150427329.291084</v>
      </c>
      <c r="N14" s="2">
        <v>66124760943.716591</v>
      </c>
      <c r="O14" s="2">
        <v>68061578476.217506</v>
      </c>
      <c r="P14" s="2">
        <v>51924105525.486938</v>
      </c>
      <c r="Q14" s="2">
        <v>46552592495.533386</v>
      </c>
      <c r="R14" s="2">
        <v>49508493476.717461</v>
      </c>
      <c r="S14" s="2">
        <v>69551804540.615387</v>
      </c>
      <c r="T14" s="2">
        <v>88741069129.230774</v>
      </c>
      <c r="U14" s="2"/>
    </row>
    <row r="15" spans="1:21" x14ac:dyDescent="0.25">
      <c r="A15" t="s">
        <v>51</v>
      </c>
      <c r="B15" s="2">
        <v>46.51</v>
      </c>
      <c r="C15" s="2">
        <v>46.835000000000001</v>
      </c>
      <c r="D15" s="2">
        <v>47.241999999999997</v>
      </c>
      <c r="E15" s="2">
        <v>47.72</v>
      </c>
      <c r="F15" s="2">
        <v>48.252000000000002</v>
      </c>
      <c r="G15" s="2">
        <v>48.811999999999998</v>
      </c>
      <c r="H15" s="2">
        <v>49.372999999999998</v>
      </c>
      <c r="I15" s="2">
        <v>49.912999999999997</v>
      </c>
      <c r="J15" s="2">
        <v>50.421999999999997</v>
      </c>
      <c r="K15" s="2">
        <v>50.896000000000001</v>
      </c>
      <c r="L15" s="2">
        <v>51.345999999999997</v>
      </c>
      <c r="M15" s="2">
        <v>51.786000000000001</v>
      </c>
      <c r="N15" s="2">
        <v>52.228000000000002</v>
      </c>
      <c r="O15" s="2">
        <v>52.671999999999997</v>
      </c>
      <c r="P15" s="2">
        <v>53.112000000000002</v>
      </c>
      <c r="Q15" s="2">
        <v>53.540999999999997</v>
      </c>
      <c r="R15" s="2">
        <v>53.95</v>
      </c>
      <c r="S15" s="2">
        <v>54.332000000000001</v>
      </c>
      <c r="T15" s="2">
        <v>54.686999999999998</v>
      </c>
      <c r="U15" s="2">
        <v>55.018000000000001</v>
      </c>
    </row>
    <row r="16" spans="1:21" x14ac:dyDescent="0.25">
      <c r="A16" t="s">
        <v>53</v>
      </c>
      <c r="B16" s="2">
        <v>62157695</v>
      </c>
      <c r="C16" s="2">
        <v>63724089</v>
      </c>
      <c r="D16" s="2">
        <v>65339999</v>
      </c>
      <c r="E16" s="2">
        <v>67011754</v>
      </c>
      <c r="F16" s="2">
        <v>68744169</v>
      </c>
      <c r="G16" s="2">
        <v>70539247</v>
      </c>
      <c r="H16" s="2">
        <v>72396969</v>
      </c>
      <c r="I16" s="2">
        <v>74317325</v>
      </c>
      <c r="J16" s="2">
        <v>76299389</v>
      </c>
      <c r="K16" s="2">
        <v>78342012</v>
      </c>
      <c r="L16" s="2">
        <v>80445630</v>
      </c>
      <c r="M16" s="2">
        <v>82609445</v>
      </c>
      <c r="N16" s="2">
        <v>84829345</v>
      </c>
      <c r="O16" s="2">
        <v>87099897</v>
      </c>
      <c r="P16" s="2">
        <v>89416890</v>
      </c>
      <c r="Q16" s="2">
        <v>91778862</v>
      </c>
      <c r="R16" s="2">
        <v>94185842</v>
      </c>
      <c r="S16" s="2">
        <v>96636957</v>
      </c>
      <c r="T16" s="2">
        <v>99131729</v>
      </c>
      <c r="U16" s="2">
        <v>101669950</v>
      </c>
    </row>
    <row r="17" spans="1:21" x14ac:dyDescent="0.25">
      <c r="A17" t="s">
        <v>55</v>
      </c>
      <c r="B17" s="2">
        <v>63236351</v>
      </c>
      <c r="C17" s="2">
        <v>64871990</v>
      </c>
      <c r="D17" s="2">
        <v>66560635</v>
      </c>
      <c r="E17" s="2">
        <v>68308666</v>
      </c>
      <c r="F17" s="2">
        <v>70120845</v>
      </c>
      <c r="G17" s="2">
        <v>71999058</v>
      </c>
      <c r="H17" s="2">
        <v>73943002</v>
      </c>
      <c r="I17" s="2">
        <v>75952297</v>
      </c>
      <c r="J17" s="2">
        <v>78025550</v>
      </c>
      <c r="K17" s="2">
        <v>80161191</v>
      </c>
      <c r="L17" s="2">
        <v>82359450</v>
      </c>
      <c r="M17" s="2">
        <v>84619358</v>
      </c>
      <c r="N17" s="2">
        <v>86936474</v>
      </c>
      <c r="O17" s="2">
        <v>89305034</v>
      </c>
      <c r="P17" s="2">
        <v>91720564</v>
      </c>
      <c r="Q17" s="2">
        <v>94181382</v>
      </c>
      <c r="R17" s="2">
        <v>96687405</v>
      </c>
      <c r="S17" s="2">
        <v>99237728</v>
      </c>
      <c r="T17" s="2">
        <v>101831874</v>
      </c>
      <c r="U17" s="2">
        <v>104469637</v>
      </c>
    </row>
    <row r="18" spans="1:21" x14ac:dyDescent="0.25">
      <c r="A18" t="s">
        <v>57</v>
      </c>
      <c r="B18" s="2">
        <v>125394046</v>
      </c>
      <c r="C18" s="2">
        <v>128596079</v>
      </c>
      <c r="D18" s="2">
        <v>131900634</v>
      </c>
      <c r="E18" s="2">
        <v>135320420</v>
      </c>
      <c r="F18" s="2">
        <v>138865014</v>
      </c>
      <c r="G18" s="2">
        <v>142538305</v>
      </c>
      <c r="H18" s="2">
        <v>146339971</v>
      </c>
      <c r="I18" s="2">
        <v>150269622</v>
      </c>
      <c r="J18" s="2">
        <v>154324939</v>
      </c>
      <c r="K18" s="2">
        <v>158503203</v>
      </c>
      <c r="L18" s="2">
        <v>162805080</v>
      </c>
      <c r="M18" s="2">
        <v>167228803</v>
      </c>
      <c r="N18" s="2">
        <v>171765819</v>
      </c>
      <c r="O18" s="2">
        <v>176404931</v>
      </c>
      <c r="P18" s="2">
        <v>181137454</v>
      </c>
      <c r="Q18" s="2">
        <v>185960244</v>
      </c>
      <c r="R18" s="2">
        <v>190873247</v>
      </c>
      <c r="S18" s="2">
        <v>195874685</v>
      </c>
      <c r="T18" s="2">
        <v>200963603</v>
      </c>
      <c r="U18" s="2">
        <v>206139587</v>
      </c>
    </row>
    <row r="19" spans="1:21" x14ac:dyDescent="0.25">
      <c r="A19" t="s">
        <v>59</v>
      </c>
      <c r="B19" s="2">
        <v>64.331000000000003</v>
      </c>
      <c r="C19" s="2">
        <v>63.491999999999997</v>
      </c>
      <c r="D19" s="2">
        <v>62.643999999999998</v>
      </c>
      <c r="E19" s="2">
        <v>61.787999999999997</v>
      </c>
      <c r="F19" s="2">
        <v>60.926000000000002</v>
      </c>
      <c r="G19" s="2">
        <v>60.057000000000002</v>
      </c>
      <c r="H19" s="2">
        <v>59.180999999999997</v>
      </c>
      <c r="I19" s="2">
        <v>58.298000000000002</v>
      </c>
      <c r="J19" s="2">
        <v>57.411999999999999</v>
      </c>
      <c r="K19" s="2">
        <v>56.52</v>
      </c>
      <c r="L19" s="2">
        <v>55.634</v>
      </c>
      <c r="M19" s="2">
        <v>54.753999999999998</v>
      </c>
      <c r="N19" s="2">
        <v>53.881999999999998</v>
      </c>
      <c r="O19" s="2">
        <v>53.018000000000001</v>
      </c>
      <c r="P19" s="2">
        <v>52.161999999999999</v>
      </c>
      <c r="Q19" s="2">
        <v>51.317</v>
      </c>
      <c r="R19" s="2">
        <v>50.481000000000002</v>
      </c>
      <c r="S19" s="2">
        <v>49.655999999999999</v>
      </c>
      <c r="T19" s="2">
        <v>48.843000000000004</v>
      </c>
      <c r="U19" s="2">
        <v>48.042000000000002</v>
      </c>
    </row>
    <row r="20" spans="1:21" x14ac:dyDescent="0.25">
      <c r="A20" t="s">
        <v>61</v>
      </c>
      <c r="B20" s="2">
        <v>923770</v>
      </c>
      <c r="C20" s="2">
        <v>923770</v>
      </c>
      <c r="D20" s="2">
        <v>923770</v>
      </c>
      <c r="E20" s="2">
        <v>923770</v>
      </c>
      <c r="F20" s="2">
        <v>923770</v>
      </c>
      <c r="G20" s="2">
        <v>923770</v>
      </c>
      <c r="H20" s="2">
        <v>923770</v>
      </c>
      <c r="I20" s="2">
        <v>923770</v>
      </c>
      <c r="J20" s="2">
        <v>923770</v>
      </c>
      <c r="K20" s="2">
        <v>923770</v>
      </c>
      <c r="L20" s="2">
        <v>923770</v>
      </c>
      <c r="M20" s="2">
        <v>923770</v>
      </c>
      <c r="N20" s="2">
        <v>923770</v>
      </c>
      <c r="O20" s="2">
        <v>923770</v>
      </c>
      <c r="P20" s="2">
        <v>923770</v>
      </c>
      <c r="Q20" s="2">
        <v>923770</v>
      </c>
      <c r="R20" s="2">
        <v>923770</v>
      </c>
      <c r="S20" s="2">
        <v>923770</v>
      </c>
      <c r="T20" s="2">
        <v>923770</v>
      </c>
      <c r="U20" s="2">
        <v>923770</v>
      </c>
    </row>
    <row r="21" spans="1:21" x14ac:dyDescent="0.25">
      <c r="A21" t="s">
        <v>63</v>
      </c>
      <c r="B21" s="2">
        <v>49.680500288501541</v>
      </c>
      <c r="C21" s="2">
        <v>40.035168588131121</v>
      </c>
      <c r="D21" s="2">
        <v>49.334964861802938</v>
      </c>
      <c r="E21" s="2">
        <v>31.895870440491997</v>
      </c>
      <c r="F21" s="2">
        <v>33.059460069650491</v>
      </c>
      <c r="G21" s="2">
        <v>42.566565803722995</v>
      </c>
      <c r="H21" s="2">
        <v>39.336931509685201</v>
      </c>
      <c r="I21" s="2">
        <v>40.796835349899993</v>
      </c>
      <c r="J21" s="2">
        <v>36.058710405627863</v>
      </c>
      <c r="K21" s="2">
        <v>43.320756842264487</v>
      </c>
      <c r="L21" s="2">
        <v>53.277958334298312</v>
      </c>
      <c r="M21" s="2">
        <v>44.532368048401175</v>
      </c>
      <c r="N21" s="2">
        <v>31.04885996180176</v>
      </c>
      <c r="O21" s="2">
        <v>30.885193715080771</v>
      </c>
      <c r="P21" s="2">
        <v>21.332651870785387</v>
      </c>
      <c r="Q21" s="2">
        <v>20.722518880722482</v>
      </c>
      <c r="R21" s="2">
        <v>26.347599000910442</v>
      </c>
      <c r="S21" s="2">
        <v>33.00783349086494</v>
      </c>
      <c r="T21" s="2">
        <v>34.023877831710806</v>
      </c>
      <c r="U21" s="2"/>
    </row>
    <row r="22" spans="1:21" x14ac:dyDescent="0.25">
      <c r="A22" t="s">
        <v>65</v>
      </c>
      <c r="B22" s="2">
        <v>44726802</v>
      </c>
      <c r="C22" s="2">
        <v>46947857</v>
      </c>
      <c r="D22" s="2">
        <v>49272801</v>
      </c>
      <c r="E22" s="2">
        <v>51708639</v>
      </c>
      <c r="F22" s="2">
        <v>54260116</v>
      </c>
      <c r="G22" s="2">
        <v>56934075</v>
      </c>
      <c r="H22" s="2">
        <v>59734513</v>
      </c>
      <c r="I22" s="2">
        <v>62665438</v>
      </c>
      <c r="J22" s="2">
        <v>65723905</v>
      </c>
      <c r="K22" s="2">
        <v>68917193</v>
      </c>
      <c r="L22" s="2">
        <v>72230102</v>
      </c>
      <c r="M22" s="2">
        <v>75664344</v>
      </c>
      <c r="N22" s="2">
        <v>79214960</v>
      </c>
      <c r="O22" s="2">
        <v>82878565</v>
      </c>
      <c r="P22" s="2">
        <v>86652535</v>
      </c>
      <c r="Q22" s="2">
        <v>90531026</v>
      </c>
      <c r="R22" s="2">
        <v>94518523</v>
      </c>
      <c r="S22" s="2">
        <v>98611151</v>
      </c>
      <c r="T22" s="2">
        <v>102806950</v>
      </c>
      <c r="U22" s="2">
        <v>107106007</v>
      </c>
    </row>
  </sheetData>
  <mergeCells count="1">
    <mergeCell ref="A1:U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95F29-FB02-4602-844B-114E30554625}">
  <dimension ref="A1:U26"/>
  <sheetViews>
    <sheetView topLeftCell="A16" workbookViewId="0">
      <selection activeCell="A37" sqref="A37"/>
    </sheetView>
  </sheetViews>
  <sheetFormatPr defaultRowHeight="15" x14ac:dyDescent="0.25"/>
  <sheetData>
    <row r="1" spans="1:21" ht="23.25" x14ac:dyDescent="0.35">
      <c r="A1" s="6" t="s">
        <v>0</v>
      </c>
      <c r="B1" s="7"/>
      <c r="C1" s="7"/>
      <c r="D1" s="7"/>
      <c r="E1" s="7"/>
      <c r="F1" s="7"/>
      <c r="G1" s="7"/>
      <c r="H1" s="7"/>
      <c r="I1" s="7"/>
      <c r="J1" s="7"/>
      <c r="K1" s="7"/>
      <c r="L1" s="7"/>
      <c r="M1" s="7"/>
      <c r="N1" s="7"/>
      <c r="O1" s="7"/>
      <c r="P1" s="7"/>
      <c r="Q1" s="7"/>
      <c r="R1" s="7"/>
      <c r="S1" s="7"/>
      <c r="T1" s="7"/>
      <c r="U1" s="7"/>
    </row>
    <row r="2" spans="1:21" x14ac:dyDescent="0.25">
      <c r="A2" s="1" t="s">
        <v>3</v>
      </c>
      <c r="B2" s="1" t="s">
        <v>5</v>
      </c>
      <c r="C2" s="1" t="s">
        <v>6</v>
      </c>
      <c r="D2" s="1" t="s">
        <v>7</v>
      </c>
      <c r="E2" s="1" t="s">
        <v>8</v>
      </c>
      <c r="F2" s="1" t="s">
        <v>9</v>
      </c>
      <c r="G2" s="1" t="s">
        <v>10</v>
      </c>
      <c r="H2" s="1" t="s">
        <v>11</v>
      </c>
      <c r="I2" s="1" t="s">
        <v>12</v>
      </c>
      <c r="J2" s="1" t="s">
        <v>13</v>
      </c>
      <c r="K2" s="1" t="s">
        <v>14</v>
      </c>
      <c r="L2" s="1" t="s">
        <v>15</v>
      </c>
      <c r="M2" s="1" t="s">
        <v>16</v>
      </c>
      <c r="N2" s="1" t="s">
        <v>17</v>
      </c>
      <c r="O2" s="1" t="s">
        <v>18</v>
      </c>
      <c r="P2" s="1" t="s">
        <v>19</v>
      </c>
      <c r="Q2" s="1" t="s">
        <v>20</v>
      </c>
      <c r="R2" s="1" t="s">
        <v>21</v>
      </c>
      <c r="S2" s="1" t="s">
        <v>22</v>
      </c>
      <c r="T2" s="1" t="s">
        <v>23</v>
      </c>
      <c r="U2" s="1" t="s">
        <v>24</v>
      </c>
    </row>
    <row r="3" spans="1:21" x14ac:dyDescent="0.25">
      <c r="A3" t="s">
        <v>27</v>
      </c>
      <c r="B3" s="2">
        <v>43.880672454833999</v>
      </c>
      <c r="C3" s="2">
        <v>44.632301330566399</v>
      </c>
      <c r="D3" s="2">
        <v>52.200000762939503</v>
      </c>
      <c r="E3" s="2">
        <v>46.122200012207003</v>
      </c>
      <c r="F3" s="2">
        <v>46.865169525146499</v>
      </c>
      <c r="G3" s="2">
        <v>47.610015869140597</v>
      </c>
      <c r="H3" s="2">
        <v>50.1309204101563</v>
      </c>
      <c r="I3" s="2">
        <v>50.299999237060497</v>
      </c>
      <c r="J3" s="2">
        <v>49.8825073242188</v>
      </c>
      <c r="K3" s="2">
        <v>48</v>
      </c>
      <c r="L3" s="2">
        <v>55.900001525878899</v>
      </c>
      <c r="M3" s="2">
        <v>53.231243133544901</v>
      </c>
      <c r="N3" s="2">
        <v>55.599998474121101</v>
      </c>
      <c r="O3" s="2">
        <v>54.048229217529297</v>
      </c>
      <c r="P3" s="2">
        <v>52.5</v>
      </c>
      <c r="Q3" s="2">
        <v>59.299999237060497</v>
      </c>
      <c r="R3" s="2">
        <v>54.400001525878899</v>
      </c>
      <c r="S3" s="2">
        <v>56.5</v>
      </c>
      <c r="T3" s="2">
        <v>55.400001525878899</v>
      </c>
      <c r="U3" s="2">
        <v>55.400001525878899</v>
      </c>
    </row>
    <row r="4" spans="1:21" x14ac:dyDescent="0.25">
      <c r="A4" t="s">
        <v>29</v>
      </c>
      <c r="B4" s="2">
        <v>24.475354660463182</v>
      </c>
      <c r="C4" s="2">
        <v>36.965082665536869</v>
      </c>
      <c r="D4" s="2">
        <v>33.827060552067763</v>
      </c>
      <c r="E4" s="2">
        <v>27.230453600349197</v>
      </c>
      <c r="F4" s="2">
        <v>26.089282825305233</v>
      </c>
      <c r="G4" s="2">
        <v>24.734991260459619</v>
      </c>
      <c r="H4" s="2">
        <v>24.662577214157217</v>
      </c>
      <c r="I4" s="2">
        <v>25.279750779140571</v>
      </c>
      <c r="J4" s="2">
        <v>26.748854506606428</v>
      </c>
      <c r="K4" s="2">
        <v>23.893704091454108</v>
      </c>
      <c r="L4" s="2">
        <v>22.234710992720437</v>
      </c>
      <c r="M4" s="2">
        <v>21.859958616467249</v>
      </c>
      <c r="N4" s="2">
        <v>20.758622832341686</v>
      </c>
      <c r="O4" s="2">
        <v>19.990254767592344</v>
      </c>
      <c r="P4" s="2">
        <v>20.631893480276396</v>
      </c>
      <c r="Q4" s="2">
        <v>20.983109707083859</v>
      </c>
      <c r="R4" s="2">
        <v>20.846571430819647</v>
      </c>
      <c r="S4" s="2">
        <v>21.203773719585818</v>
      </c>
      <c r="T4" s="2">
        <v>21.906295930280962</v>
      </c>
      <c r="U4" s="2">
        <v>24.143305867609236</v>
      </c>
    </row>
    <row r="5" spans="1:21" x14ac:dyDescent="0.25">
      <c r="A5" t="s">
        <v>31</v>
      </c>
      <c r="B5" s="2">
        <v>2.7919999999999998</v>
      </c>
      <c r="C5" s="2">
        <v>8.7240000000000002</v>
      </c>
      <c r="D5" s="2">
        <v>9.9960000000000004</v>
      </c>
      <c r="E5" s="2">
        <v>9.8089999999999993</v>
      </c>
      <c r="F5" s="2">
        <v>10.029</v>
      </c>
      <c r="G5" s="2">
        <v>11.269</v>
      </c>
      <c r="H5" s="2">
        <v>10.036</v>
      </c>
      <c r="I5" s="2">
        <v>10.036</v>
      </c>
      <c r="J5" s="2">
        <v>7.9660000000000002</v>
      </c>
      <c r="K5" s="2">
        <v>0</v>
      </c>
      <c r="L5" s="2">
        <v>0</v>
      </c>
      <c r="M5" s="2">
        <v>0</v>
      </c>
      <c r="N5" s="2">
        <v>12.1983521811429</v>
      </c>
      <c r="O5" s="2">
        <v>12.1983521811429</v>
      </c>
      <c r="P5" s="2">
        <v>24.801963933924601</v>
      </c>
      <c r="Q5" s="2">
        <v>24.161930857000002</v>
      </c>
      <c r="R5" s="2">
        <v>22.001546067558099</v>
      </c>
      <c r="S5" s="2">
        <v>19.792972067371601</v>
      </c>
      <c r="T5" s="2">
        <v>1.84341946</v>
      </c>
      <c r="U5" s="2">
        <v>0.73563000000000001</v>
      </c>
    </row>
    <row r="6" spans="1:21" x14ac:dyDescent="0.25">
      <c r="A6" t="s">
        <v>33</v>
      </c>
      <c r="B6" s="2">
        <v>43.082999999999998</v>
      </c>
      <c r="C6" s="2">
        <v>42.988999999999997</v>
      </c>
      <c r="D6" s="2">
        <v>42.868000000000002</v>
      </c>
      <c r="E6" s="2">
        <v>42.716999999999999</v>
      </c>
      <c r="F6" s="2">
        <v>42.536999999999999</v>
      </c>
      <c r="G6" s="2">
        <v>42.332999999999998</v>
      </c>
      <c r="H6" s="2">
        <v>42.110999999999997</v>
      </c>
      <c r="I6" s="2">
        <v>41.874000000000002</v>
      </c>
      <c r="J6" s="2">
        <v>41.62</v>
      </c>
      <c r="K6" s="2">
        <v>41.341000000000001</v>
      </c>
      <c r="L6" s="2">
        <v>41.024999999999999</v>
      </c>
      <c r="M6" s="2">
        <v>40.667999999999999</v>
      </c>
      <c r="N6" s="2">
        <v>40.267000000000003</v>
      </c>
      <c r="O6" s="2">
        <v>39.828000000000003</v>
      </c>
      <c r="P6" s="2">
        <v>39.359000000000002</v>
      </c>
      <c r="Q6" s="2">
        <v>38.872999999999998</v>
      </c>
      <c r="R6" s="2">
        <v>38.384</v>
      </c>
      <c r="S6" s="2">
        <v>37.905000000000001</v>
      </c>
      <c r="T6" s="2">
        <v>37.445999999999998</v>
      </c>
      <c r="U6" s="2">
        <v>37.011000000000003</v>
      </c>
    </row>
    <row r="7" spans="1:21" x14ac:dyDescent="0.25">
      <c r="A7" t="s">
        <v>35</v>
      </c>
      <c r="B7" s="2">
        <v>20914287341.782394</v>
      </c>
      <c r="C7" s="2">
        <v>22167396759.115662</v>
      </c>
      <c r="D7" s="2">
        <v>28065394964.804867</v>
      </c>
      <c r="E7" s="2">
        <v>27623348089.368488</v>
      </c>
      <c r="F7" s="2">
        <v>37047965134.074219</v>
      </c>
      <c r="G7" s="2">
        <v>69688762821.633911</v>
      </c>
      <c r="H7" s="2">
        <v>58532798127.465561</v>
      </c>
      <c r="I7" s="2">
        <v>87143789749.153946</v>
      </c>
      <c r="J7" s="2">
        <v>54961140554.809654</v>
      </c>
      <c r="K7" s="2">
        <v>92751978828.428726</v>
      </c>
      <c r="L7" s="2">
        <v>128046582523.52449</v>
      </c>
      <c r="M7" s="2">
        <v>143695188060.74826</v>
      </c>
      <c r="N7" s="2">
        <v>91818604443.796967</v>
      </c>
      <c r="O7" s="2">
        <v>100780478803.60355</v>
      </c>
      <c r="P7" s="2">
        <v>51923946713.25795</v>
      </c>
      <c r="Q7" s="2">
        <v>37301081487.480652</v>
      </c>
      <c r="R7" s="2">
        <v>49491679577.408363</v>
      </c>
      <c r="S7" s="2">
        <v>61552169212.92308</v>
      </c>
      <c r="T7" s="2">
        <v>63726878124.615387</v>
      </c>
      <c r="U7" s="2">
        <f xml:space="preserve"> (U6+U8)/2</f>
        <v>21.1295</v>
      </c>
    </row>
    <row r="8" spans="1:21" x14ac:dyDescent="0.25">
      <c r="A8" t="s">
        <v>37</v>
      </c>
      <c r="B8" s="2">
        <v>6.0830000000000002</v>
      </c>
      <c r="C8" s="2">
        <v>6.06</v>
      </c>
      <c r="D8" s="2">
        <v>6.0359999999999996</v>
      </c>
      <c r="E8" s="2">
        <v>6.0110000000000001</v>
      </c>
      <c r="F8" s="2">
        <v>5.9850000000000003</v>
      </c>
      <c r="G8" s="2">
        <v>5.9580000000000002</v>
      </c>
      <c r="H8" s="2">
        <v>5.93</v>
      </c>
      <c r="I8" s="2">
        <v>5.9020000000000001</v>
      </c>
      <c r="J8" s="2">
        <v>5.8719999999999999</v>
      </c>
      <c r="K8" s="2">
        <v>5.8390000000000004</v>
      </c>
      <c r="L8" s="2">
        <v>5.8019999999999996</v>
      </c>
      <c r="M8" s="2">
        <v>5.758</v>
      </c>
      <c r="N8" s="2">
        <v>5.7089999999999996</v>
      </c>
      <c r="O8" s="2">
        <v>5.6529999999999996</v>
      </c>
      <c r="P8" s="2">
        <v>5.5919999999999996</v>
      </c>
      <c r="Q8" s="2">
        <v>5.5259999999999998</v>
      </c>
      <c r="R8" s="2">
        <v>5.4569999999999999</v>
      </c>
      <c r="S8" s="2">
        <v>5.3869999999999996</v>
      </c>
      <c r="T8" s="2">
        <v>5.3170000000000002</v>
      </c>
      <c r="U8" s="2">
        <v>5.2480000000000002</v>
      </c>
    </row>
    <row r="9" spans="1:21" x14ac:dyDescent="0.25">
      <c r="A9" t="s">
        <v>39</v>
      </c>
      <c r="B9" s="2">
        <v>74030364472.050583</v>
      </c>
      <c r="C9" s="2">
        <v>95385819320.5737</v>
      </c>
      <c r="D9" s="2">
        <v>104911947834.12164</v>
      </c>
      <c r="E9" s="2">
        <v>136385979322.43694</v>
      </c>
      <c r="F9" s="2">
        <v>176134087150.34091</v>
      </c>
      <c r="G9" s="2">
        <v>236103982431.63516</v>
      </c>
      <c r="H9" s="2">
        <v>275625684968.61487</v>
      </c>
      <c r="I9" s="2">
        <v>339476215683.59222</v>
      </c>
      <c r="J9" s="2">
        <v>295008767295.03827</v>
      </c>
      <c r="K9" s="2">
        <v>361456622215.72125</v>
      </c>
      <c r="L9" s="2">
        <v>404993594133.58203</v>
      </c>
      <c r="M9" s="2">
        <v>455501524575.49811</v>
      </c>
      <c r="N9" s="2">
        <v>508692961937.49243</v>
      </c>
      <c r="O9" s="2">
        <v>546676374567.72064</v>
      </c>
      <c r="P9" s="2">
        <v>486803295097.88977</v>
      </c>
      <c r="Q9" s="2">
        <v>404650006428.61285</v>
      </c>
      <c r="R9" s="2">
        <v>375746469538.66595</v>
      </c>
      <c r="S9" s="2">
        <v>397190484464.30768</v>
      </c>
      <c r="T9" s="2">
        <v>448120428858.76923</v>
      </c>
      <c r="U9" s="2">
        <v>432293776262.39795</v>
      </c>
    </row>
    <row r="10" spans="1:21" x14ac:dyDescent="0.25">
      <c r="A10" t="s">
        <v>41</v>
      </c>
      <c r="B10" s="2">
        <v>69935153290.485672</v>
      </c>
      <c r="C10" s="2">
        <v>89288351910.212631</v>
      </c>
      <c r="D10" s="2">
        <v>97252235901.825073</v>
      </c>
      <c r="E10" s="2">
        <v>126528078859.64119</v>
      </c>
      <c r="F10" s="2">
        <v>162766907206.51337</v>
      </c>
      <c r="G10" s="2">
        <v>231461223634.82175</v>
      </c>
      <c r="H10" s="2">
        <v>263777314184.06287</v>
      </c>
      <c r="I10" s="2">
        <v>324211843442.76709</v>
      </c>
      <c r="J10" s="2">
        <v>280289820640.55347</v>
      </c>
      <c r="K10" s="2">
        <v>342044487937.6051</v>
      </c>
      <c r="L10" s="2">
        <v>382505530443.44531</v>
      </c>
      <c r="M10" s="2">
        <v>433602575171.35266</v>
      </c>
      <c r="N10" s="2">
        <v>483482844447.01196</v>
      </c>
      <c r="O10" s="2">
        <v>528433752407.48224</v>
      </c>
      <c r="P10" s="2">
        <v>473995544973.34741</v>
      </c>
      <c r="Q10" s="2">
        <v>395951113112.97369</v>
      </c>
      <c r="R10" s="2">
        <v>364253893587.83972</v>
      </c>
      <c r="S10" s="2">
        <v>378866757024</v>
      </c>
      <c r="T10" s="2">
        <v>433449464744</v>
      </c>
      <c r="U10" s="2">
        <v>416521073586.08429</v>
      </c>
    </row>
    <row r="11" spans="1:21" x14ac:dyDescent="0.25">
      <c r="A11" t="s">
        <v>43</v>
      </c>
      <c r="B11" s="2">
        <v>11096414002.3599</v>
      </c>
      <c r="C11" s="2">
        <v>10875792250.655701</v>
      </c>
      <c r="D11" s="2">
        <v>16151796883.433901</v>
      </c>
      <c r="E11" s="2">
        <v>15008992495.749701</v>
      </c>
      <c r="F11" s="2">
        <v>26003095375.333698</v>
      </c>
      <c r="G11" s="2">
        <v>21987687010.1436</v>
      </c>
      <c r="H11" s="2">
        <v>28296084705.192299</v>
      </c>
      <c r="I11" s="2">
        <v>39831771575.394699</v>
      </c>
      <c r="J11" s="2">
        <v>30783444160.381199</v>
      </c>
      <c r="K11" s="2">
        <v>49520486754.868896</v>
      </c>
      <c r="L11" s="2">
        <v>66222804644.943398</v>
      </c>
      <c r="M11" s="2">
        <v>56933227904.3573</v>
      </c>
      <c r="N11" s="2">
        <v>54851077399.761703</v>
      </c>
      <c r="O11" s="2">
        <v>61536216035.210899</v>
      </c>
      <c r="P11" s="2">
        <v>52334758960.501198</v>
      </c>
      <c r="Q11" s="2">
        <v>35239953320.360901</v>
      </c>
      <c r="R11" s="2">
        <v>32669337890.9403</v>
      </c>
      <c r="S11" s="2">
        <v>40753698152.909203</v>
      </c>
      <c r="T11" s="2">
        <v>62110034588.8797</v>
      </c>
      <c r="U11" s="2">
        <v>52345924542.996902</v>
      </c>
    </row>
    <row r="12" spans="1:21" x14ac:dyDescent="0.25">
      <c r="A12" t="s">
        <v>45</v>
      </c>
      <c r="B12" s="2">
        <v>27944468207.240227</v>
      </c>
      <c r="C12" s="2">
        <v>32456722541.885681</v>
      </c>
      <c r="D12" s="2">
        <v>35202779855.504929</v>
      </c>
      <c r="E12" s="2">
        <v>48730303629.372101</v>
      </c>
      <c r="F12" s="2">
        <v>61995746756.981369</v>
      </c>
      <c r="G12" s="2">
        <v>104667925779.44948</v>
      </c>
      <c r="H12" s="2">
        <v>67198508054.727768</v>
      </c>
      <c r="I12" s="2">
        <v>103337596116.01979</v>
      </c>
      <c r="J12" s="2">
        <v>68593987865.405579</v>
      </c>
      <c r="K12" s="2">
        <v>86724888992.874405</v>
      </c>
      <c r="L12" s="2">
        <v>102868343110.9104</v>
      </c>
      <c r="M12" s="2">
        <v>151119993296.99048</v>
      </c>
      <c r="N12" s="2">
        <v>101508964014.71385</v>
      </c>
      <c r="O12" s="2">
        <v>119108542824.01089</v>
      </c>
      <c r="P12" s="2">
        <v>75406178309.374481</v>
      </c>
      <c r="Q12" s="2">
        <v>52929987793.288696</v>
      </c>
      <c r="R12" s="2">
        <v>58127425937.074966</v>
      </c>
      <c r="S12" s="2">
        <v>70698792768.615387</v>
      </c>
      <c r="T12" s="2">
        <v>88879608695.07692</v>
      </c>
      <c r="U12" s="2">
        <v>118368750415.43298</v>
      </c>
    </row>
    <row r="13" spans="1:21" x14ac:dyDescent="0.25">
      <c r="A13" t="s">
        <v>47</v>
      </c>
      <c r="B13" s="2">
        <v>68980445224.500656</v>
      </c>
      <c r="C13" s="2">
        <v>89238899377.333557</v>
      </c>
      <c r="D13" s="2">
        <v>100539430503.535</v>
      </c>
      <c r="E13" s="2">
        <v>124640778407.38065</v>
      </c>
      <c r="F13" s="2">
        <v>160267135092.70282</v>
      </c>
      <c r="G13" s="2">
        <v>197227813836.11719</v>
      </c>
      <c r="H13" s="2">
        <v>266982775632.88852</v>
      </c>
      <c r="I13" s="2">
        <v>303684188949.79083</v>
      </c>
      <c r="J13" s="2">
        <v>291462843255.54938</v>
      </c>
      <c r="K13" s="2">
        <v>338211117525.12085</v>
      </c>
      <c r="L13" s="2">
        <v>368384479491.72076</v>
      </c>
      <c r="M13" s="2">
        <v>372519211377.42535</v>
      </c>
      <c r="N13" s="2">
        <v>482999118427.99298</v>
      </c>
      <c r="O13" s="2">
        <v>513957474348.89722</v>
      </c>
      <c r="P13" s="2">
        <v>486803453910.11871</v>
      </c>
      <c r="Q13" s="2">
        <v>413901517436.66559</v>
      </c>
      <c r="R13" s="2">
        <v>375763283437.64807</v>
      </c>
      <c r="S13" s="2">
        <v>405190119795.0769</v>
      </c>
      <c r="T13" s="2">
        <v>473134619863.38464</v>
      </c>
      <c r="U13" s="2">
        <v>432793350039.70905</v>
      </c>
    </row>
    <row r="14" spans="1:21" x14ac:dyDescent="0.25">
      <c r="A14" t="s">
        <v>49</v>
      </c>
      <c r="B14" s="2">
        <v>15864368093.333441</v>
      </c>
      <c r="C14" s="2">
        <v>16020476815.046169</v>
      </c>
      <c r="D14" s="2">
        <v>23692877634.992077</v>
      </c>
      <c r="E14" s="2">
        <v>15878147174.312202</v>
      </c>
      <c r="F14" s="2">
        <v>21181013076.436131</v>
      </c>
      <c r="G14" s="2">
        <v>30812594225.338646</v>
      </c>
      <c r="H14" s="2">
        <v>49889888791.739166</v>
      </c>
      <c r="I14" s="2">
        <v>51351763015.352562</v>
      </c>
      <c r="J14" s="2">
        <v>51415216515.320801</v>
      </c>
      <c r="K14" s="2">
        <v>63833765571.906425</v>
      </c>
      <c r="L14" s="2">
        <v>87725735815.542557</v>
      </c>
      <c r="M14" s="2">
        <v>59150427329.291084</v>
      </c>
      <c r="N14" s="2">
        <v>66124760943.716591</v>
      </c>
      <c r="O14" s="2">
        <v>68061578476.217506</v>
      </c>
      <c r="P14" s="2">
        <v>51924105525.486938</v>
      </c>
      <c r="Q14" s="2">
        <v>46552592495.533386</v>
      </c>
      <c r="R14" s="2">
        <v>49508493476.717461</v>
      </c>
      <c r="S14" s="2">
        <v>69551804540.615387</v>
      </c>
      <c r="T14" s="2">
        <v>88741069129.230774</v>
      </c>
      <c r="U14" s="2">
        <f xml:space="preserve"> (U13+U15)/2</f>
        <v>216396675047.36353</v>
      </c>
    </row>
    <row r="15" spans="1:21" x14ac:dyDescent="0.25">
      <c r="A15" t="s">
        <v>51</v>
      </c>
      <c r="B15" s="2">
        <v>46.51</v>
      </c>
      <c r="C15" s="2">
        <v>46.835000000000001</v>
      </c>
      <c r="D15" s="2">
        <v>47.241999999999997</v>
      </c>
      <c r="E15" s="2">
        <v>47.72</v>
      </c>
      <c r="F15" s="2">
        <v>48.252000000000002</v>
      </c>
      <c r="G15" s="2">
        <v>48.811999999999998</v>
      </c>
      <c r="H15" s="2">
        <v>49.372999999999998</v>
      </c>
      <c r="I15" s="2">
        <v>49.912999999999997</v>
      </c>
      <c r="J15" s="2">
        <v>50.421999999999997</v>
      </c>
      <c r="K15" s="2">
        <v>50.896000000000001</v>
      </c>
      <c r="L15" s="2">
        <v>51.345999999999997</v>
      </c>
      <c r="M15" s="2">
        <v>51.786000000000001</v>
      </c>
      <c r="N15" s="2">
        <v>52.228000000000002</v>
      </c>
      <c r="O15" s="2">
        <v>52.671999999999997</v>
      </c>
      <c r="P15" s="2">
        <v>53.112000000000002</v>
      </c>
      <c r="Q15" s="2">
        <v>53.540999999999997</v>
      </c>
      <c r="R15" s="2">
        <v>53.95</v>
      </c>
      <c r="S15" s="2">
        <v>54.332000000000001</v>
      </c>
      <c r="T15" s="2">
        <v>54.686999999999998</v>
      </c>
      <c r="U15" s="2">
        <v>55.018000000000001</v>
      </c>
    </row>
    <row r="16" spans="1:21" x14ac:dyDescent="0.25">
      <c r="A16" t="s">
        <v>53</v>
      </c>
      <c r="B16" s="2">
        <v>62157695</v>
      </c>
      <c r="C16" s="2">
        <v>63724089</v>
      </c>
      <c r="D16" s="2">
        <v>65339999</v>
      </c>
      <c r="E16" s="2">
        <v>67011754</v>
      </c>
      <c r="F16" s="2">
        <v>68744169</v>
      </c>
      <c r="G16" s="2">
        <v>70539247</v>
      </c>
      <c r="H16" s="2">
        <v>72396969</v>
      </c>
      <c r="I16" s="2">
        <v>74317325</v>
      </c>
      <c r="J16" s="2">
        <v>76299389</v>
      </c>
      <c r="K16" s="2">
        <v>78342012</v>
      </c>
      <c r="L16" s="2">
        <v>80445630</v>
      </c>
      <c r="M16" s="2">
        <v>82609445</v>
      </c>
      <c r="N16" s="2">
        <v>84829345</v>
      </c>
      <c r="O16" s="2">
        <v>87099897</v>
      </c>
      <c r="P16" s="2">
        <v>89416890</v>
      </c>
      <c r="Q16" s="2">
        <v>91778862</v>
      </c>
      <c r="R16" s="2">
        <v>94185842</v>
      </c>
      <c r="S16" s="2">
        <v>96636957</v>
      </c>
      <c r="T16" s="2">
        <v>99131729</v>
      </c>
      <c r="U16" s="2">
        <v>101669950</v>
      </c>
    </row>
    <row r="17" spans="1:21" x14ac:dyDescent="0.25">
      <c r="A17" t="s">
        <v>55</v>
      </c>
      <c r="B17" s="2">
        <v>63236351</v>
      </c>
      <c r="C17" s="2">
        <v>64871990</v>
      </c>
      <c r="D17" s="2">
        <v>66560635</v>
      </c>
      <c r="E17" s="2">
        <v>68308666</v>
      </c>
      <c r="F17" s="2">
        <v>70120845</v>
      </c>
      <c r="G17" s="2">
        <v>71999058</v>
      </c>
      <c r="H17" s="2">
        <v>73943002</v>
      </c>
      <c r="I17" s="2">
        <v>75952297</v>
      </c>
      <c r="J17" s="2">
        <v>78025550</v>
      </c>
      <c r="K17" s="2">
        <v>80161191</v>
      </c>
      <c r="L17" s="2">
        <v>82359450</v>
      </c>
      <c r="M17" s="2">
        <v>84619358</v>
      </c>
      <c r="N17" s="2">
        <v>86936474</v>
      </c>
      <c r="O17" s="2">
        <v>89305034</v>
      </c>
      <c r="P17" s="2">
        <v>91720564</v>
      </c>
      <c r="Q17" s="2">
        <v>94181382</v>
      </c>
      <c r="R17" s="2">
        <v>96687405</v>
      </c>
      <c r="S17" s="2">
        <v>99237728</v>
      </c>
      <c r="T17" s="2">
        <v>101831874</v>
      </c>
      <c r="U17" s="2">
        <v>104469637</v>
      </c>
    </row>
    <row r="18" spans="1:21" x14ac:dyDescent="0.25">
      <c r="A18" t="s">
        <v>57</v>
      </c>
      <c r="B18" s="2">
        <v>125394046</v>
      </c>
      <c r="C18" s="2">
        <v>128596079</v>
      </c>
      <c r="D18" s="2">
        <v>131900634</v>
      </c>
      <c r="E18" s="2">
        <v>135320420</v>
      </c>
      <c r="F18" s="2">
        <v>138865014</v>
      </c>
      <c r="G18" s="2">
        <v>142538305</v>
      </c>
      <c r="H18" s="2">
        <v>146339971</v>
      </c>
      <c r="I18" s="2">
        <v>150269622</v>
      </c>
      <c r="J18" s="2">
        <v>154324939</v>
      </c>
      <c r="K18" s="2">
        <v>158503203</v>
      </c>
      <c r="L18" s="2">
        <v>162805080</v>
      </c>
      <c r="M18" s="2">
        <v>167228803</v>
      </c>
      <c r="N18" s="2">
        <v>171765819</v>
      </c>
      <c r="O18" s="2">
        <v>176404931</v>
      </c>
      <c r="P18" s="2">
        <v>181137454</v>
      </c>
      <c r="Q18" s="2">
        <v>185960244</v>
      </c>
      <c r="R18" s="2">
        <v>190873247</v>
      </c>
      <c r="S18" s="2">
        <v>195874685</v>
      </c>
      <c r="T18" s="2">
        <v>200963603</v>
      </c>
      <c r="U18" s="2">
        <v>206139587</v>
      </c>
    </row>
    <row r="19" spans="1:21" x14ac:dyDescent="0.25">
      <c r="A19" t="s">
        <v>59</v>
      </c>
      <c r="B19" s="2">
        <v>64.331000000000003</v>
      </c>
      <c r="C19" s="2">
        <v>63.491999999999997</v>
      </c>
      <c r="D19" s="2">
        <v>62.643999999999998</v>
      </c>
      <c r="E19" s="2">
        <v>61.787999999999997</v>
      </c>
      <c r="F19" s="2">
        <v>60.926000000000002</v>
      </c>
      <c r="G19" s="2">
        <v>60.057000000000002</v>
      </c>
      <c r="H19" s="2">
        <v>59.180999999999997</v>
      </c>
      <c r="I19" s="2">
        <v>58.298000000000002</v>
      </c>
      <c r="J19" s="2">
        <v>57.411999999999999</v>
      </c>
      <c r="K19" s="2">
        <v>56.52</v>
      </c>
      <c r="L19" s="2">
        <v>55.634</v>
      </c>
      <c r="M19" s="2">
        <v>54.753999999999998</v>
      </c>
      <c r="N19" s="2">
        <v>53.881999999999998</v>
      </c>
      <c r="O19" s="2">
        <v>53.018000000000001</v>
      </c>
      <c r="P19" s="2">
        <v>52.161999999999999</v>
      </c>
      <c r="Q19" s="2">
        <v>51.317</v>
      </c>
      <c r="R19" s="2">
        <v>50.481000000000002</v>
      </c>
      <c r="S19" s="2">
        <v>49.655999999999999</v>
      </c>
      <c r="T19" s="2">
        <v>48.843000000000004</v>
      </c>
      <c r="U19" s="2">
        <v>48.042000000000002</v>
      </c>
    </row>
    <row r="20" spans="1:21" x14ac:dyDescent="0.25">
      <c r="A20" t="s">
        <v>61</v>
      </c>
      <c r="B20" s="2">
        <v>923770</v>
      </c>
      <c r="C20" s="2">
        <v>923770</v>
      </c>
      <c r="D20" s="2">
        <v>923770</v>
      </c>
      <c r="E20" s="2">
        <v>923770</v>
      </c>
      <c r="F20" s="2">
        <v>923770</v>
      </c>
      <c r="G20" s="2">
        <v>923770</v>
      </c>
      <c r="H20" s="2">
        <v>923770</v>
      </c>
      <c r="I20" s="2">
        <v>923770</v>
      </c>
      <c r="J20" s="2">
        <v>923770</v>
      </c>
      <c r="K20" s="2">
        <v>923770</v>
      </c>
      <c r="L20" s="2">
        <v>923770</v>
      </c>
      <c r="M20" s="2">
        <v>923770</v>
      </c>
      <c r="N20" s="2">
        <v>923770</v>
      </c>
      <c r="O20" s="2">
        <v>923770</v>
      </c>
      <c r="P20" s="2">
        <v>923770</v>
      </c>
      <c r="Q20" s="2">
        <v>923770</v>
      </c>
      <c r="R20" s="2">
        <v>923770</v>
      </c>
      <c r="S20" s="2">
        <v>923770</v>
      </c>
      <c r="T20" s="2">
        <v>923770</v>
      </c>
      <c r="U20" s="2">
        <v>923770</v>
      </c>
    </row>
    <row r="21" spans="1:21" x14ac:dyDescent="0.25">
      <c r="A21" t="s">
        <v>63</v>
      </c>
      <c r="B21" s="2">
        <v>49.680500288501541</v>
      </c>
      <c r="C21" s="2">
        <v>40.035168588131121</v>
      </c>
      <c r="D21" s="2">
        <v>49.334964861802938</v>
      </c>
      <c r="E21" s="2">
        <v>31.895870440491997</v>
      </c>
      <c r="F21" s="2">
        <v>33.059460069650491</v>
      </c>
      <c r="G21" s="2">
        <v>42.566565803722995</v>
      </c>
      <c r="H21" s="2">
        <v>39.336931509685201</v>
      </c>
      <c r="I21" s="2">
        <v>40.796835349899993</v>
      </c>
      <c r="J21" s="2">
        <v>36.058710405627863</v>
      </c>
      <c r="K21" s="2">
        <v>43.320756842264487</v>
      </c>
      <c r="L21" s="2">
        <v>53.277958334298312</v>
      </c>
      <c r="M21" s="2">
        <v>44.532368048401175</v>
      </c>
      <c r="N21" s="2">
        <v>31.04885996180176</v>
      </c>
      <c r="O21" s="2">
        <v>30.885193715080771</v>
      </c>
      <c r="P21" s="2">
        <v>21.332651870785387</v>
      </c>
      <c r="Q21" s="2">
        <v>20.722518880722482</v>
      </c>
      <c r="R21" s="2">
        <v>26.347599000910442</v>
      </c>
      <c r="S21" s="2">
        <v>33.00783349086494</v>
      </c>
      <c r="T21" s="2">
        <v>34.023877831710806</v>
      </c>
      <c r="U21" s="2">
        <f xml:space="preserve"> (U20 + U22)/2</f>
        <v>54014888.5</v>
      </c>
    </row>
    <row r="22" spans="1:21" x14ac:dyDescent="0.25">
      <c r="A22" t="s">
        <v>65</v>
      </c>
      <c r="B22" s="2">
        <v>44726802</v>
      </c>
      <c r="C22" s="2">
        <v>46947857</v>
      </c>
      <c r="D22" s="2">
        <v>49272801</v>
      </c>
      <c r="E22" s="2">
        <v>51708639</v>
      </c>
      <c r="F22" s="2">
        <v>54260116</v>
      </c>
      <c r="G22" s="2">
        <v>56934075</v>
      </c>
      <c r="H22" s="2">
        <v>59734513</v>
      </c>
      <c r="I22" s="2">
        <v>62665438</v>
      </c>
      <c r="J22" s="2">
        <v>65723905</v>
      </c>
      <c r="K22" s="2">
        <v>68917193</v>
      </c>
      <c r="L22" s="2">
        <v>72230102</v>
      </c>
      <c r="M22" s="2">
        <v>75664344</v>
      </c>
      <c r="N22" s="2">
        <v>79214960</v>
      </c>
      <c r="O22" s="2">
        <v>82878565</v>
      </c>
      <c r="P22" s="2">
        <v>86652535</v>
      </c>
      <c r="Q22" s="2">
        <v>90531026</v>
      </c>
      <c r="R22" s="2">
        <v>94518523</v>
      </c>
      <c r="S22" s="2">
        <v>98611151</v>
      </c>
      <c r="T22" s="2">
        <v>102806950</v>
      </c>
      <c r="U22" s="2">
        <v>107106007</v>
      </c>
    </row>
    <row r="25" spans="1:21" x14ac:dyDescent="0.25">
      <c r="A25" s="3" t="s">
        <v>67</v>
      </c>
      <c r="G25" s="4"/>
    </row>
    <row r="26" spans="1:21" x14ac:dyDescent="0.25">
      <c r="A26" s="5" t="s">
        <v>68</v>
      </c>
    </row>
  </sheetData>
  <mergeCells count="1">
    <mergeCell ref="A1:U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CEA0E-7F77-4C37-ADC2-ECDF31FBF40B}">
  <dimension ref="A1:U124"/>
  <sheetViews>
    <sheetView tabSelected="1" workbookViewId="0">
      <selection activeCell="D14" sqref="D14"/>
    </sheetView>
  </sheetViews>
  <sheetFormatPr defaultRowHeight="15" x14ac:dyDescent="0.25"/>
  <sheetData>
    <row r="1" spans="1:21" x14ac:dyDescent="0.25">
      <c r="A1" s="1" t="s">
        <v>3</v>
      </c>
      <c r="B1" s="1" t="s">
        <v>5</v>
      </c>
      <c r="C1" s="1" t="s">
        <v>6</v>
      </c>
      <c r="D1" s="1" t="s">
        <v>7</v>
      </c>
      <c r="E1" s="1" t="s">
        <v>8</v>
      </c>
      <c r="F1" s="1" t="s">
        <v>9</v>
      </c>
      <c r="G1" s="1" t="s">
        <v>10</v>
      </c>
      <c r="H1" s="1" t="s">
        <v>11</v>
      </c>
      <c r="I1" s="1" t="s">
        <v>12</v>
      </c>
      <c r="J1" s="1" t="s">
        <v>13</v>
      </c>
      <c r="K1" s="1" t="s">
        <v>14</v>
      </c>
      <c r="L1" s="1" t="s">
        <v>15</v>
      </c>
      <c r="M1" s="1" t="s">
        <v>16</v>
      </c>
      <c r="N1" s="1" t="s">
        <v>17</v>
      </c>
      <c r="O1" s="1" t="s">
        <v>18</v>
      </c>
      <c r="P1" s="1" t="s">
        <v>19</v>
      </c>
      <c r="Q1" s="1" t="s">
        <v>20</v>
      </c>
      <c r="R1" s="1" t="s">
        <v>21</v>
      </c>
      <c r="S1" s="1" t="s">
        <v>22</v>
      </c>
      <c r="T1" s="1" t="s">
        <v>23</v>
      </c>
      <c r="U1" s="1" t="s">
        <v>24</v>
      </c>
    </row>
    <row r="2" spans="1:21" x14ac:dyDescent="0.25">
      <c r="A2" t="s">
        <v>39</v>
      </c>
      <c r="B2" s="2">
        <v>74030364472.050583</v>
      </c>
      <c r="C2" s="2">
        <v>95385819320.5737</v>
      </c>
      <c r="D2" s="2">
        <v>104911947834.12164</v>
      </c>
      <c r="E2" s="2">
        <v>136385979322.43694</v>
      </c>
      <c r="F2" s="2">
        <v>176134087150.34091</v>
      </c>
      <c r="G2" s="2">
        <v>236103982431.63516</v>
      </c>
      <c r="H2" s="2">
        <v>275625684968.61487</v>
      </c>
      <c r="I2" s="2">
        <v>339476215683.59222</v>
      </c>
      <c r="J2" s="2">
        <v>295008767295.03827</v>
      </c>
      <c r="K2" s="2">
        <v>361456622215.72125</v>
      </c>
      <c r="L2" s="2">
        <v>404993594133.58203</v>
      </c>
      <c r="M2" s="2">
        <v>455501524575.49811</v>
      </c>
      <c r="N2" s="2">
        <v>508692961937.49243</v>
      </c>
      <c r="O2" s="2">
        <v>546676374567.72064</v>
      </c>
      <c r="P2" s="2">
        <v>486803295097.88977</v>
      </c>
      <c r="Q2" s="2">
        <v>404650006428.61285</v>
      </c>
      <c r="R2" s="2">
        <v>375746469538.66595</v>
      </c>
      <c r="S2" s="2">
        <v>397190484464.30768</v>
      </c>
      <c r="T2" s="2">
        <v>448120428858.76923</v>
      </c>
      <c r="U2" s="2">
        <v>432293776262.39795</v>
      </c>
    </row>
    <row r="3" spans="1:21" x14ac:dyDescent="0.25">
      <c r="A3" t="s">
        <v>41</v>
      </c>
      <c r="B3" s="2">
        <v>69935153290.485672</v>
      </c>
      <c r="C3" s="2">
        <v>89288351910.212631</v>
      </c>
      <c r="D3" s="2">
        <v>97252235901.825073</v>
      </c>
      <c r="E3" s="2">
        <v>126528078859.64119</v>
      </c>
      <c r="F3" s="2">
        <v>162766907206.51337</v>
      </c>
      <c r="G3" s="2">
        <v>231461223634.82175</v>
      </c>
      <c r="H3" s="2">
        <v>263777314184.06287</v>
      </c>
      <c r="I3" s="2">
        <v>324211843442.76709</v>
      </c>
      <c r="J3" s="2">
        <v>280289820640.55347</v>
      </c>
      <c r="K3" s="2">
        <v>342044487937.6051</v>
      </c>
      <c r="L3" s="2">
        <v>382505530443.44531</v>
      </c>
      <c r="M3" s="2">
        <v>433602575171.35266</v>
      </c>
      <c r="N3" s="2">
        <v>483482844447.01196</v>
      </c>
      <c r="O3" s="2">
        <v>528433752407.48224</v>
      </c>
      <c r="P3" s="2">
        <v>473995544973.34741</v>
      </c>
      <c r="Q3" s="2">
        <v>395951113112.97369</v>
      </c>
      <c r="R3" s="2">
        <v>364253893587.83972</v>
      </c>
      <c r="S3" s="2">
        <v>378866757024</v>
      </c>
      <c r="T3" s="2">
        <v>433449464744</v>
      </c>
      <c r="U3" s="2">
        <v>416521073586.08429</v>
      </c>
    </row>
    <row r="7" spans="1:21" x14ac:dyDescent="0.25">
      <c r="A7" t="s">
        <v>69</v>
      </c>
    </row>
    <row r="8" spans="1:21" x14ac:dyDescent="0.25">
      <c r="A8" t="s">
        <v>70</v>
      </c>
    </row>
    <row r="9" spans="1:21" x14ac:dyDescent="0.25">
      <c r="A9" t="s">
        <v>71</v>
      </c>
    </row>
    <row r="21" spans="1:21" x14ac:dyDescent="0.25">
      <c r="A21" s="1" t="s">
        <v>3</v>
      </c>
      <c r="B21" s="1" t="s">
        <v>5</v>
      </c>
      <c r="C21" s="1" t="s">
        <v>6</v>
      </c>
      <c r="D21" s="1" t="s">
        <v>7</v>
      </c>
      <c r="E21" s="1" t="s">
        <v>8</v>
      </c>
      <c r="F21" s="1" t="s">
        <v>9</v>
      </c>
      <c r="G21" s="1" t="s">
        <v>10</v>
      </c>
      <c r="H21" s="1" t="s">
        <v>11</v>
      </c>
      <c r="I21" s="1" t="s">
        <v>12</v>
      </c>
      <c r="J21" s="1" t="s">
        <v>13</v>
      </c>
      <c r="K21" s="1" t="s">
        <v>14</v>
      </c>
      <c r="L21" s="1" t="s">
        <v>15</v>
      </c>
      <c r="M21" s="1" t="s">
        <v>16</v>
      </c>
      <c r="N21" s="1" t="s">
        <v>17</v>
      </c>
      <c r="O21" s="1" t="s">
        <v>18</v>
      </c>
      <c r="P21" s="1" t="s">
        <v>19</v>
      </c>
      <c r="Q21" s="1" t="s">
        <v>20</v>
      </c>
      <c r="R21" s="1" t="s">
        <v>21</v>
      </c>
      <c r="S21" s="1" t="s">
        <v>22</v>
      </c>
      <c r="T21" s="1" t="s">
        <v>23</v>
      </c>
      <c r="U21" s="1" t="s">
        <v>24</v>
      </c>
    </row>
    <row r="22" spans="1:21" x14ac:dyDescent="0.25">
      <c r="A22" t="s">
        <v>57</v>
      </c>
      <c r="B22" s="2">
        <v>125394046</v>
      </c>
      <c r="C22" s="2">
        <v>128596079</v>
      </c>
      <c r="D22" s="2">
        <v>131900634</v>
      </c>
      <c r="E22" s="2">
        <v>135320420</v>
      </c>
      <c r="F22" s="2">
        <v>138865014</v>
      </c>
      <c r="G22" s="2">
        <v>142538305</v>
      </c>
      <c r="H22" s="2">
        <v>146339971</v>
      </c>
      <c r="I22" s="2">
        <v>150269622</v>
      </c>
      <c r="J22" s="2">
        <v>154324939</v>
      </c>
      <c r="K22" s="2">
        <v>158503203</v>
      </c>
      <c r="L22" s="2">
        <v>162805080</v>
      </c>
      <c r="M22" s="2">
        <v>167228803</v>
      </c>
      <c r="N22" s="2">
        <v>171765819</v>
      </c>
      <c r="O22" s="2">
        <v>176404931</v>
      </c>
      <c r="P22" s="2">
        <v>181137454</v>
      </c>
      <c r="Q22" s="2">
        <v>185960244</v>
      </c>
      <c r="R22" s="2">
        <v>190873247</v>
      </c>
      <c r="S22" s="2">
        <v>195874685</v>
      </c>
      <c r="T22" s="2">
        <v>200963603</v>
      </c>
      <c r="U22" s="2">
        <v>206139587</v>
      </c>
    </row>
    <row r="23" spans="1:21" x14ac:dyDescent="0.25">
      <c r="A23" t="s">
        <v>59</v>
      </c>
      <c r="B23" s="2">
        <v>64.331000000000003</v>
      </c>
      <c r="C23" s="2">
        <v>63.491999999999997</v>
      </c>
      <c r="D23" s="2">
        <v>62.643999999999998</v>
      </c>
      <c r="E23" s="2">
        <v>61.787999999999997</v>
      </c>
      <c r="F23" s="2">
        <v>60.926000000000002</v>
      </c>
      <c r="G23" s="2">
        <v>60.057000000000002</v>
      </c>
      <c r="H23" s="2">
        <v>59.180999999999997</v>
      </c>
      <c r="I23" s="2">
        <v>58.298000000000002</v>
      </c>
      <c r="J23" s="2">
        <v>57.411999999999999</v>
      </c>
      <c r="K23" s="2">
        <v>56.52</v>
      </c>
      <c r="L23" s="2">
        <v>55.634</v>
      </c>
      <c r="M23" s="2">
        <v>54.753999999999998</v>
      </c>
      <c r="N23" s="2">
        <v>53.881999999999998</v>
      </c>
      <c r="O23" s="2">
        <v>53.018000000000001</v>
      </c>
      <c r="P23" s="2">
        <v>52.161999999999999</v>
      </c>
      <c r="Q23" s="2">
        <v>51.317</v>
      </c>
      <c r="R23" s="2">
        <v>50.481000000000002</v>
      </c>
      <c r="S23" s="2">
        <v>49.655999999999999</v>
      </c>
      <c r="T23" s="2">
        <v>48.843000000000004</v>
      </c>
      <c r="U23" s="2">
        <v>48.042000000000002</v>
      </c>
    </row>
    <row r="24" spans="1:21" x14ac:dyDescent="0.25">
      <c r="A24" t="s">
        <v>65</v>
      </c>
      <c r="B24" s="2">
        <v>44726802</v>
      </c>
      <c r="C24" s="2">
        <v>46947857</v>
      </c>
      <c r="D24" s="2">
        <v>49272801</v>
      </c>
      <c r="E24" s="2">
        <v>51708639</v>
      </c>
      <c r="F24" s="2">
        <v>54260116</v>
      </c>
      <c r="G24" s="2">
        <v>56934075</v>
      </c>
      <c r="H24" s="2">
        <v>59734513</v>
      </c>
      <c r="I24" s="2">
        <v>62665438</v>
      </c>
      <c r="J24" s="2">
        <v>65723905</v>
      </c>
      <c r="K24" s="2">
        <v>68917193</v>
      </c>
      <c r="L24" s="2">
        <v>72230102</v>
      </c>
      <c r="M24" s="2">
        <v>75664344</v>
      </c>
      <c r="N24" s="2">
        <v>79214960</v>
      </c>
      <c r="O24" s="2">
        <v>82878565</v>
      </c>
      <c r="P24" s="2">
        <v>86652535</v>
      </c>
      <c r="Q24" s="2">
        <v>90531026</v>
      </c>
      <c r="R24" s="2">
        <v>94518523</v>
      </c>
      <c r="S24" s="2">
        <v>98611151</v>
      </c>
      <c r="T24" s="2">
        <v>102806950</v>
      </c>
      <c r="U24" s="2">
        <v>107106007</v>
      </c>
    </row>
    <row r="27" spans="1:21" x14ac:dyDescent="0.25">
      <c r="A27" t="s">
        <v>72</v>
      </c>
    </row>
    <row r="28" spans="1:21" x14ac:dyDescent="0.25">
      <c r="A28" t="s">
        <v>73</v>
      </c>
    </row>
    <row r="29" spans="1:21" x14ac:dyDescent="0.25">
      <c r="A29" t="s">
        <v>74</v>
      </c>
    </row>
    <row r="42" spans="1:21" x14ac:dyDescent="0.25">
      <c r="A42" s="1" t="s">
        <v>3</v>
      </c>
      <c r="B42" s="1" t="s">
        <v>5</v>
      </c>
      <c r="C42" s="1" t="s">
        <v>6</v>
      </c>
      <c r="D42" s="1" t="s">
        <v>7</v>
      </c>
      <c r="E42" s="1" t="s">
        <v>8</v>
      </c>
      <c r="F42" s="1" t="s">
        <v>9</v>
      </c>
      <c r="G42" s="1" t="s">
        <v>10</v>
      </c>
      <c r="H42" s="1" t="s">
        <v>11</v>
      </c>
      <c r="I42" s="1" t="s">
        <v>12</v>
      </c>
      <c r="J42" s="1" t="s">
        <v>13</v>
      </c>
      <c r="K42" s="1" t="s">
        <v>14</v>
      </c>
      <c r="L42" s="1" t="s">
        <v>15</v>
      </c>
      <c r="M42" s="1" t="s">
        <v>16</v>
      </c>
      <c r="N42" s="1" t="s">
        <v>17</v>
      </c>
      <c r="O42" s="1" t="s">
        <v>18</v>
      </c>
      <c r="P42" s="1" t="s">
        <v>19</v>
      </c>
      <c r="Q42" s="1" t="s">
        <v>20</v>
      </c>
      <c r="R42" s="1" t="s">
        <v>21</v>
      </c>
      <c r="S42" s="1" t="s">
        <v>22</v>
      </c>
      <c r="T42" s="1" t="s">
        <v>23</v>
      </c>
      <c r="U42" s="1" t="s">
        <v>24</v>
      </c>
    </row>
    <row r="43" spans="1:21" x14ac:dyDescent="0.25">
      <c r="A43" t="s">
        <v>57</v>
      </c>
      <c r="B43" s="2">
        <f>LOG10(125394046)</f>
        <v>8.0982769156754486</v>
      </c>
      <c r="C43" s="2">
        <f>LOG10(128596079)</f>
        <v>8.1092277267948578</v>
      </c>
      <c r="D43" s="2">
        <f>LOG10(131900634)</f>
        <v>8.1202468830523529</v>
      </c>
      <c r="E43" s="2">
        <f>LOG10(135320420)</f>
        <v>8.131363337057115</v>
      </c>
      <c r="F43" s="2">
        <f>LOG10(138865014)</f>
        <v>8.1425928422774358</v>
      </c>
      <c r="G43" s="2">
        <f>LOG10(142538305)</f>
        <v>8.1539315900613012</v>
      </c>
      <c r="H43" s="2">
        <f>LOG10(146339971)</f>
        <v>8.1653629646338146</v>
      </c>
      <c r="I43" s="2">
        <f>LOG10(150269622)</f>
        <v>8.1768711939521292</v>
      </c>
      <c r="J43" s="2">
        <f>LOG10(154324939)</f>
        <v>8.1884361139756532</v>
      </c>
      <c r="K43" s="2">
        <f>LOG10(158503203)</f>
        <v>8.2000380427756667</v>
      </c>
      <c r="L43" s="2">
        <f>LOG10(162805080)</f>
        <v>8.2116679520368887</v>
      </c>
      <c r="M43" s="2">
        <f>LOG10(167228803)</f>
        <v>8.2233110811570942</v>
      </c>
      <c r="N43" s="2">
        <f>LOG10(171765819)</f>
        <v>8.2349367444974906</v>
      </c>
      <c r="O43" s="2">
        <f>LOG10(176404931)</f>
        <v>8.246510720683327</v>
      </c>
      <c r="P43" s="2">
        <f>LOG10(181137454)</f>
        <v>8.2580082591695678</v>
      </c>
      <c r="Q43" s="2">
        <f>LOG10(185960244)</f>
        <v>8.2694201073528646</v>
      </c>
      <c r="R43" s="2">
        <f>LOG10(190873247)</f>
        <v>8.280745061476539</v>
      </c>
      <c r="S43" s="2">
        <f>LOG10(195874685)</f>
        <v>8.2919783110573899</v>
      </c>
      <c r="T43" s="2">
        <f>LOG10(200963603)</f>
        <v>8.3031174084274806</v>
      </c>
      <c r="U43" s="2">
        <f>LOG10(206139587)</f>
        <v>8.3141614016032577</v>
      </c>
    </row>
    <row r="44" spans="1:21" x14ac:dyDescent="0.25">
      <c r="A44" t="s">
        <v>59</v>
      </c>
      <c r="B44" s="2">
        <f>LOG10(64.331)</f>
        <v>1.8084203023891201</v>
      </c>
      <c r="C44" s="2">
        <f>LOG10(63.492)</f>
        <v>1.8027190075796815</v>
      </c>
      <c r="D44" s="2">
        <f>LOG10(62.644)</f>
        <v>1.7968794808899975</v>
      </c>
      <c r="E44" s="2">
        <f>LOG10(61.788)</f>
        <v>1.7909041378748596</v>
      </c>
      <c r="F44" s="2">
        <f>LOG10(60.926)</f>
        <v>1.7848026661442919</v>
      </c>
      <c r="G44" s="2">
        <f>LOG10(60.057)</f>
        <v>1.7785636342900961</v>
      </c>
      <c r="H44" s="2">
        <f>LOG10(59.181)</f>
        <v>1.7721822992972853</v>
      </c>
      <c r="I44" s="2">
        <f>LOG10(58.298)</f>
        <v>1.7656536558934437</v>
      </c>
      <c r="J44" s="2">
        <f>LOG10(57.412)</f>
        <v>1.7590026761801882</v>
      </c>
      <c r="K44" s="2">
        <f>LOG10(56.52)</f>
        <v>1.7522021531765211</v>
      </c>
      <c r="L44" s="2">
        <f>LOG10(55.634)</f>
        <v>1.7453402861762386</v>
      </c>
      <c r="M44" s="2">
        <f>LOG10(54.754)</f>
        <v>1.7384158516303687</v>
      </c>
      <c r="N44" s="2">
        <f>LOG10(53.882)</f>
        <v>1.7314437075565789</v>
      </c>
      <c r="O44" s="2">
        <f>LOG10(53.018)</f>
        <v>1.7244233407990643</v>
      </c>
      <c r="P44" s="2">
        <f>LOG10(52.162)</f>
        <v>1.7173542348003943</v>
      </c>
      <c r="Q44" s="2">
        <f>LOG10(51.317)</f>
        <v>1.710261259520343</v>
      </c>
      <c r="R44" s="2">
        <f>LOG10(50.481)</f>
        <v>1.7031279494488416</v>
      </c>
      <c r="S44" s="2">
        <f>LOG10(49.656)</f>
        <v>1.6959717323773407</v>
      </c>
      <c r="T44" s="2">
        <f>LOG10(48.843)</f>
        <v>1.6888023310188012</v>
      </c>
      <c r="U44" s="2">
        <f>LOG10(48.042)</f>
        <v>1.6816210788908137</v>
      </c>
    </row>
    <row r="45" spans="1:21" x14ac:dyDescent="0.25">
      <c r="A45" t="s">
        <v>65</v>
      </c>
      <c r="B45" s="2">
        <f>LOG10(44726802)</f>
        <v>7.6505678469004748</v>
      </c>
      <c r="C45" s="2">
        <f>LOG10(46947857)</f>
        <v>7.6716157730810268</v>
      </c>
      <c r="D45" s="2">
        <f>LOG10(49272801)</f>
        <v>7.6926072512188357</v>
      </c>
      <c r="E45" s="2">
        <f>LOG10(51708639)</f>
        <v>7.713563107051348</v>
      </c>
      <c r="F45" s="2">
        <f>LOG10(54260116)</f>
        <v>7.7344807178831161</v>
      </c>
      <c r="G45" s="2">
        <f>LOG10(56934075)</f>
        <v>7.7553722691211942</v>
      </c>
      <c r="H45" s="2">
        <f>LOG10(59734513)</f>
        <v>7.7762253273530675</v>
      </c>
      <c r="I45" s="2">
        <f>LOG10(62665438)</f>
        <v>7.7970280795166049</v>
      </c>
      <c r="J45" s="2">
        <f>LOG10(65723905)</f>
        <v>7.8177233592299915</v>
      </c>
      <c r="K45" s="2">
        <f>LOG10(68917193)</f>
        <v>7.8383275803047683</v>
      </c>
      <c r="L45" s="2">
        <f>LOG10(72230102)</f>
        <v>7.8587182281512495</v>
      </c>
      <c r="M45" s="2">
        <f>LOG10(75664344)</f>
        <v>7.8788912711501276</v>
      </c>
      <c r="N45" s="2">
        <f>LOG10(79214960)</f>
        <v>7.8988072072450075</v>
      </c>
      <c r="O45" s="2">
        <f>LOG10(82878565)</f>
        <v>7.9184422228792366</v>
      </c>
      <c r="P45" s="2">
        <f>LOG10(86652535)</f>
        <v>7.9377812724210566</v>
      </c>
      <c r="Q45" s="2">
        <f>LOG10(90531026)</f>
        <v>7.9567974423147509</v>
      </c>
      <c r="R45" s="2">
        <f>LOG10(94518523)</f>
        <v>7.9755169264816859</v>
      </c>
      <c r="S45" s="2">
        <f>LOG10(98611151)</f>
        <v>7.9939260279629476</v>
      </c>
      <c r="T45" s="2">
        <f>LOG10(102806950)</f>
        <v>8.0120224750155131</v>
      </c>
      <c r="U45" s="2">
        <f>LOG10(107106007)</f>
        <v>8.0298138287571064</v>
      </c>
    </row>
    <row r="48" spans="1:21" x14ac:dyDescent="0.25">
      <c r="A48" t="s">
        <v>75</v>
      </c>
    </row>
    <row r="49" spans="1:21" x14ac:dyDescent="0.25">
      <c r="A49" t="s">
        <v>76</v>
      </c>
    </row>
    <row r="50" spans="1:21" x14ac:dyDescent="0.25">
      <c r="A50" t="s">
        <v>77</v>
      </c>
    </row>
    <row r="63" spans="1:21" x14ac:dyDescent="0.25">
      <c r="A63" s="1" t="s">
        <v>3</v>
      </c>
      <c r="B63" s="1" t="s">
        <v>5</v>
      </c>
      <c r="C63" s="1" t="s">
        <v>6</v>
      </c>
      <c r="D63" s="1" t="s">
        <v>7</v>
      </c>
      <c r="E63" s="1" t="s">
        <v>8</v>
      </c>
      <c r="F63" s="1" t="s">
        <v>9</v>
      </c>
      <c r="G63" s="1" t="s">
        <v>10</v>
      </c>
      <c r="H63" s="1" t="s">
        <v>11</v>
      </c>
      <c r="I63" s="1" t="s">
        <v>12</v>
      </c>
      <c r="J63" s="1" t="s">
        <v>13</v>
      </c>
      <c r="K63" s="1" t="s">
        <v>14</v>
      </c>
      <c r="L63" s="1" t="s">
        <v>15</v>
      </c>
      <c r="M63" s="1" t="s">
        <v>16</v>
      </c>
      <c r="N63" s="1" t="s">
        <v>17</v>
      </c>
      <c r="O63" s="1" t="s">
        <v>18</v>
      </c>
      <c r="P63" s="1" t="s">
        <v>19</v>
      </c>
      <c r="Q63" s="1" t="s">
        <v>20</v>
      </c>
      <c r="R63" s="1" t="s">
        <v>21</v>
      </c>
      <c r="S63" s="1" t="s">
        <v>22</v>
      </c>
      <c r="T63" s="1" t="s">
        <v>23</v>
      </c>
      <c r="U63" s="1" t="s">
        <v>24</v>
      </c>
    </row>
    <row r="64" spans="1:21" x14ac:dyDescent="0.25">
      <c r="A64" t="s">
        <v>37</v>
      </c>
      <c r="B64" s="2">
        <v>6.0830000000000002</v>
      </c>
      <c r="C64" s="2">
        <v>6.06</v>
      </c>
      <c r="D64" s="2">
        <v>6.0359999999999996</v>
      </c>
      <c r="E64" s="2">
        <v>6.0110000000000001</v>
      </c>
      <c r="F64" s="2">
        <v>5.9850000000000003</v>
      </c>
      <c r="G64" s="2">
        <v>5.9580000000000002</v>
      </c>
      <c r="H64" s="2">
        <v>5.93</v>
      </c>
      <c r="I64" s="2">
        <v>5.9020000000000001</v>
      </c>
      <c r="J64" s="2">
        <v>5.8719999999999999</v>
      </c>
      <c r="K64" s="2">
        <v>5.8390000000000004</v>
      </c>
      <c r="L64" s="2">
        <v>5.8019999999999996</v>
      </c>
      <c r="M64" s="2">
        <v>5.758</v>
      </c>
      <c r="N64" s="2">
        <v>5.7089999999999996</v>
      </c>
      <c r="O64" s="2">
        <v>5.6529999999999996</v>
      </c>
      <c r="P64" s="2">
        <v>5.5919999999999996</v>
      </c>
      <c r="Q64" s="2">
        <v>5.5259999999999998</v>
      </c>
      <c r="R64" s="2">
        <v>5.4569999999999999</v>
      </c>
      <c r="S64" s="2">
        <v>5.3869999999999996</v>
      </c>
      <c r="T64" s="2">
        <v>5.3170000000000002</v>
      </c>
      <c r="U64" s="2">
        <v>5.2480000000000002</v>
      </c>
    </row>
    <row r="67" spans="1:1" x14ac:dyDescent="0.25">
      <c r="A67" t="s">
        <v>78</v>
      </c>
    </row>
    <row r="68" spans="1:1" x14ac:dyDescent="0.25">
      <c r="A68" t="s">
        <v>79</v>
      </c>
    </row>
    <row r="69" spans="1:1" x14ac:dyDescent="0.25">
      <c r="A69" t="s">
        <v>80</v>
      </c>
    </row>
    <row r="71" spans="1:1" x14ac:dyDescent="0.25">
      <c r="A71" t="s">
        <v>81</v>
      </c>
    </row>
    <row r="83" spans="1:21" x14ac:dyDescent="0.25">
      <c r="A83" s="1" t="s">
        <v>3</v>
      </c>
      <c r="B83" s="1" t="s">
        <v>5</v>
      </c>
      <c r="C83" s="1" t="s">
        <v>6</v>
      </c>
      <c r="D83" s="1" t="s">
        <v>7</v>
      </c>
      <c r="E83" s="1" t="s">
        <v>8</v>
      </c>
      <c r="F83" s="1" t="s">
        <v>9</v>
      </c>
      <c r="G83" s="1" t="s">
        <v>10</v>
      </c>
      <c r="H83" s="1" t="s">
        <v>11</v>
      </c>
      <c r="I83" s="1" t="s">
        <v>12</v>
      </c>
      <c r="J83" s="1" t="s">
        <v>13</v>
      </c>
      <c r="K83" s="1" t="s">
        <v>14</v>
      </c>
      <c r="L83" s="1" t="s">
        <v>15</v>
      </c>
      <c r="M83" s="1" t="s">
        <v>16</v>
      </c>
      <c r="N83" s="1" t="s">
        <v>17</v>
      </c>
      <c r="O83" s="1" t="s">
        <v>18</v>
      </c>
      <c r="P83" s="1" t="s">
        <v>19</v>
      </c>
      <c r="Q83" s="1" t="s">
        <v>20</v>
      </c>
      <c r="R83" s="1" t="s">
        <v>21</v>
      </c>
      <c r="S83" s="1" t="s">
        <v>22</v>
      </c>
      <c r="T83" s="1" t="s">
        <v>23</v>
      </c>
      <c r="U83" s="1" t="s">
        <v>24</v>
      </c>
    </row>
    <row r="84" spans="1:21" x14ac:dyDescent="0.25">
      <c r="A84" t="s">
        <v>35</v>
      </c>
      <c r="B84" s="2">
        <v>20914287341.782394</v>
      </c>
      <c r="C84" s="2">
        <v>22167396759.115662</v>
      </c>
      <c r="D84" s="2">
        <v>28065394964.804867</v>
      </c>
      <c r="E84" s="2">
        <v>27623348089.368488</v>
      </c>
      <c r="F84" s="2">
        <v>37047965134.074219</v>
      </c>
      <c r="G84" s="2">
        <v>69688762821.633911</v>
      </c>
      <c r="H84" s="2">
        <v>58532798127.465561</v>
      </c>
      <c r="I84" s="2">
        <v>87143789749.153946</v>
      </c>
      <c r="J84" s="2">
        <v>54961140554.809654</v>
      </c>
      <c r="K84" s="2">
        <v>92751978828.428726</v>
      </c>
      <c r="L84" s="2">
        <v>128046582523.52449</v>
      </c>
      <c r="M84" s="2">
        <v>143695188060.74826</v>
      </c>
      <c r="N84" s="2">
        <v>91818604443.796967</v>
      </c>
      <c r="O84" s="2">
        <v>100780478803.60355</v>
      </c>
      <c r="P84" s="2">
        <v>51923946713.25795</v>
      </c>
      <c r="Q84" s="2">
        <v>37301081487.480652</v>
      </c>
      <c r="R84" s="2">
        <v>49491679577.408363</v>
      </c>
      <c r="S84" s="2">
        <v>61552169212.92308</v>
      </c>
      <c r="T84" s="2">
        <v>63726878124.615387</v>
      </c>
      <c r="U84" s="2">
        <v>21.1</v>
      </c>
    </row>
    <row r="85" spans="1:21" x14ac:dyDescent="0.25">
      <c r="A85" t="s">
        <v>49</v>
      </c>
      <c r="B85" s="2">
        <v>15864368093.333441</v>
      </c>
      <c r="C85" s="2">
        <v>16020476815.046169</v>
      </c>
      <c r="D85" s="2">
        <v>23692877634.992077</v>
      </c>
      <c r="E85" s="2">
        <v>15878147174.312202</v>
      </c>
      <c r="F85" s="2">
        <v>21181013076.436131</v>
      </c>
      <c r="G85" s="2">
        <v>30812594225.338646</v>
      </c>
      <c r="H85" s="2">
        <v>49889888791.739166</v>
      </c>
      <c r="I85" s="2">
        <v>51351763015.352562</v>
      </c>
      <c r="J85" s="2">
        <v>51415216515.320801</v>
      </c>
      <c r="K85" s="2">
        <v>63833765571.906425</v>
      </c>
      <c r="L85" s="2">
        <v>87725735815.542557</v>
      </c>
      <c r="M85" s="2">
        <v>59150427329.291084</v>
      </c>
      <c r="N85" s="2">
        <v>66124760943.716591</v>
      </c>
      <c r="O85" s="2">
        <v>68061578476.217506</v>
      </c>
      <c r="P85" s="2">
        <v>51924105525.486938</v>
      </c>
      <c r="Q85" s="2">
        <v>46552592495.533386</v>
      </c>
      <c r="R85" s="2">
        <v>49508493476.717461</v>
      </c>
      <c r="S85" s="2">
        <v>69551804540.615387</v>
      </c>
      <c r="T85" s="2">
        <v>88741069129.230774</v>
      </c>
      <c r="U85" s="2">
        <v>216000000000</v>
      </c>
    </row>
    <row r="88" spans="1:21" x14ac:dyDescent="0.25">
      <c r="A88" t="s">
        <v>82</v>
      </c>
    </row>
    <row r="89" spans="1:21" x14ac:dyDescent="0.25">
      <c r="A89" t="s">
        <v>83</v>
      </c>
    </row>
    <row r="90" spans="1:21" x14ac:dyDescent="0.25">
      <c r="A90" t="s">
        <v>84</v>
      </c>
    </row>
    <row r="104" spans="1:4" x14ac:dyDescent="0.25">
      <c r="A104" s="1" t="s">
        <v>3</v>
      </c>
      <c r="B104" s="1" t="s">
        <v>15</v>
      </c>
    </row>
    <row r="105" spans="1:4" x14ac:dyDescent="0.25">
      <c r="A105" t="s">
        <v>29</v>
      </c>
      <c r="B105" s="2">
        <v>22.234710992720437</v>
      </c>
    </row>
    <row r="106" spans="1:4" x14ac:dyDescent="0.25">
      <c r="A106" t="s">
        <v>45</v>
      </c>
      <c r="B106" s="2">
        <v>102868343110.9104</v>
      </c>
      <c r="D106" t="s">
        <v>85</v>
      </c>
    </row>
    <row r="107" spans="1:4" x14ac:dyDescent="0.25">
      <c r="A107" t="s">
        <v>63</v>
      </c>
      <c r="B107" s="2">
        <v>53.277958334298312</v>
      </c>
    </row>
    <row r="108" spans="1:4" x14ac:dyDescent="0.25">
      <c r="B108" s="2"/>
    </row>
    <row r="109" spans="1:4" x14ac:dyDescent="0.25">
      <c r="B109" s="2"/>
    </row>
    <row r="110" spans="1:4" x14ac:dyDescent="0.25">
      <c r="A110" s="1" t="s">
        <v>3</v>
      </c>
      <c r="B110" s="1" t="s">
        <v>15</v>
      </c>
    </row>
    <row r="111" spans="1:4" x14ac:dyDescent="0.25">
      <c r="A111" t="s">
        <v>29</v>
      </c>
      <c r="B111" s="2">
        <f>LOG10(22.2347109927204)</f>
        <v>1.3470314888520785</v>
      </c>
    </row>
    <row r="112" spans="1:4" x14ac:dyDescent="0.25">
      <c r="A112" t="s">
        <v>45</v>
      </c>
      <c r="B112" s="2">
        <f>LOG10(102868343110.91)</f>
        <v>11.01228174475748</v>
      </c>
    </row>
    <row r="113" spans="1:16" x14ac:dyDescent="0.25">
      <c r="A113" t="s">
        <v>63</v>
      </c>
      <c r="B113" s="2">
        <f>LOG10(53.2779583342983)</f>
        <v>1.7265475738736327</v>
      </c>
    </row>
    <row r="114" spans="1:16" x14ac:dyDescent="0.25">
      <c r="B114" s="2"/>
    </row>
    <row r="115" spans="1:16" x14ac:dyDescent="0.25">
      <c r="B115" s="2"/>
    </row>
    <row r="116" spans="1:16" x14ac:dyDescent="0.25">
      <c r="A116" t="s">
        <v>86</v>
      </c>
      <c r="B116" s="2"/>
      <c r="P116" t="s">
        <v>87</v>
      </c>
    </row>
    <row r="117" spans="1:16" x14ac:dyDescent="0.25">
      <c r="A117" t="s">
        <v>88</v>
      </c>
      <c r="B117" s="2"/>
    </row>
    <row r="118" spans="1:16" x14ac:dyDescent="0.25">
      <c r="B118" s="2"/>
    </row>
    <row r="119" spans="1:16" x14ac:dyDescent="0.25">
      <c r="B119" s="2"/>
    </row>
    <row r="120" spans="1:16" x14ac:dyDescent="0.25">
      <c r="B120" s="2"/>
    </row>
    <row r="121" spans="1:16" x14ac:dyDescent="0.25">
      <c r="B121" s="2"/>
    </row>
    <row r="122" spans="1:16" x14ac:dyDescent="0.25">
      <c r="B122" s="2"/>
    </row>
    <row r="123" spans="1:16" x14ac:dyDescent="0.25">
      <c r="B123" s="2"/>
    </row>
    <row r="124" spans="1:16" x14ac:dyDescent="0.25">
      <c r="B124"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Required Data</vt:lpstr>
      <vt:lpstr>Filtered Data</vt:lpstr>
      <vt:lpstr>Analysis</vt:lpstr>
      <vt:lpstr>Visualization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Eze</dc:creator>
  <cp:lastModifiedBy>Eze</cp:lastModifiedBy>
  <dcterms:created xsi:type="dcterms:W3CDTF">2022-10-23T09:55:12Z</dcterms:created>
  <dcterms:modified xsi:type="dcterms:W3CDTF">2022-12-17T00:21:34Z</dcterms:modified>
</cp:coreProperties>
</file>