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AD917966-149B-4A7E-BF58-FCA43614B52C}" xr6:coauthVersionLast="47" xr6:coauthVersionMax="47" xr10:uidLastSave="{00000000-0000-0000-0000-000000000000}"/>
  <workbookProtection workbookPassword="CF50" lockStructure="1"/>
  <bookViews>
    <workbookView xWindow="-120" yWindow="-120" windowWidth="29040" windowHeight="17640" tabRatio="832" firstSheet="1" activeTab="1" xr2:uid="{00000000-000D-0000-FFFF-FFFF00000000}"/>
  </bookViews>
  <sheets>
    <sheet name="20" sheetId="1" r:id="rId1"/>
    <sheet name="50" sheetId="2" r:id="rId2"/>
    <sheet name="Table" sheetId="3" state="hidden" r:id="rId3"/>
  </sheets>
  <definedNames>
    <definedName name="_xlnm.Print_Area" localSheetId="1">'50'!$A$1:$L$44</definedName>
    <definedName name="note">'50'!$A$34:$B$39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G4" i="1" s="1"/>
  <c r="H4" i="1" s="1"/>
  <c r="I4" i="1" s="1"/>
  <c r="C6" i="1"/>
  <c r="D6" i="1"/>
  <c r="E6" i="1"/>
  <c r="F6" i="1"/>
  <c r="G6" i="1"/>
  <c r="K6" i="1"/>
  <c r="G3" i="2"/>
  <c r="N3" i="2"/>
  <c r="E8" i="2"/>
  <c r="H8" i="2" s="1"/>
  <c r="E9" i="2"/>
  <c r="N9" i="2" s="1"/>
  <c r="E10" i="2"/>
  <c r="G10" i="2" s="1"/>
  <c r="E12" i="2"/>
  <c r="G12" i="2" s="1"/>
  <c r="E13" i="2"/>
  <c r="G13" i="2" s="1"/>
  <c r="C18" i="2"/>
  <c r="D18" i="2"/>
  <c r="E18" i="2"/>
  <c r="F18" i="2"/>
  <c r="G18" i="2"/>
  <c r="H18" i="2"/>
  <c r="J18" i="2"/>
  <c r="K18" i="2"/>
  <c r="O18" i="2"/>
  <c r="H3" i="1"/>
  <c r="J4" i="1" s="1"/>
  <c r="I3" i="1"/>
  <c r="J5" i="1" l="1"/>
  <c r="I6" i="1" s="1"/>
  <c r="A13" i="1"/>
  <c r="A14" i="1" s="1"/>
  <c r="G9" i="2"/>
  <c r="J3" i="1"/>
  <c r="H9" i="2"/>
  <c r="I9" i="2" s="1"/>
  <c r="H13" i="2"/>
  <c r="G14" i="2"/>
  <c r="J9" i="2"/>
  <c r="G4" i="2"/>
  <c r="H4" i="2" s="1"/>
  <c r="J4" i="2" s="1"/>
  <c r="H3" i="2"/>
  <c r="J3" i="2" s="1"/>
  <c r="E14" i="2"/>
  <c r="H12" i="2"/>
  <c r="H10" i="2"/>
  <c r="N10" i="2"/>
  <c r="I8" i="2"/>
  <c r="J8" i="2"/>
  <c r="N8" i="2"/>
  <c r="G8" i="2"/>
  <c r="I3" i="2"/>
  <c r="I4" i="2" l="1"/>
  <c r="H14" i="2"/>
  <c r="N14" i="2"/>
  <c r="C17" i="2" s="1"/>
  <c r="N18" i="2" s="1"/>
  <c r="I10" i="2"/>
  <c r="J10" i="2"/>
  <c r="G17" i="2"/>
  <c r="H17" i="2" s="1"/>
  <c r="I17" i="2" s="1"/>
  <c r="G15" i="2"/>
  <c r="H15" i="2" s="1"/>
  <c r="I15" i="2" s="1"/>
  <c r="A26" i="2" s="1"/>
  <c r="I14" i="2" l="1"/>
  <c r="J14" i="2"/>
  <c r="A25" i="2"/>
  <c r="A29" i="2"/>
  <c r="A27" i="2" l="1"/>
  <c r="A28" i="2"/>
  <c r="A30" i="2" l="1"/>
  <c r="J17" i="2" s="1"/>
  <c r="I18" i="2" s="1"/>
  <c r="L17" i="2" l="1"/>
</calcChain>
</file>

<file path=xl/sharedStrings.xml><?xml version="1.0" encoding="utf-8"?>
<sst xmlns="http://schemas.openxmlformats.org/spreadsheetml/2006/main" count="138" uniqueCount="61">
  <si>
    <t>Fachnr</t>
  </si>
  <si>
    <t>Fach</t>
  </si>
  <si>
    <t>Punkte</t>
  </si>
  <si>
    <t>MEPR</t>
  </si>
  <si>
    <t>Ergebnis 1</t>
  </si>
  <si>
    <t>Faktor</t>
  </si>
  <si>
    <t>Ergebnis 2</t>
  </si>
  <si>
    <t>Note</t>
  </si>
  <si>
    <t>Anr</t>
  </si>
  <si>
    <t>Gewichtung</t>
  </si>
  <si>
    <t>ENDE</t>
  </si>
  <si>
    <t>Teil 1 d. AP</t>
  </si>
  <si>
    <t>Einrch.ITArbpl</t>
  </si>
  <si>
    <t>Erg Teil 1 d. AP</t>
  </si>
  <si>
    <t>Wahlfächer</t>
  </si>
  <si>
    <t>Eingabe</t>
  </si>
  <si>
    <t>Auswertung</t>
  </si>
  <si>
    <t>Noten</t>
  </si>
  <si>
    <t>Anrechenbar (System)</t>
  </si>
  <si>
    <t>Anrechenbar (Eingabe)</t>
  </si>
  <si>
    <t>Prüfstand (Vorschlag System)</t>
  </si>
  <si>
    <t>Zeugnisreihenfolge</t>
  </si>
  <si>
    <t>Vorl.Ergebnis</t>
  </si>
  <si>
    <t>Thema</t>
  </si>
  <si>
    <t>Seitenumbruch</t>
  </si>
  <si>
    <t>Bestenehrung</t>
  </si>
  <si>
    <t>Bestehensregeln</t>
  </si>
  <si>
    <t>durchrechnen, wenn in jedem Fach ein Punkt</t>
  </si>
  <si>
    <t>Bestanden?</t>
  </si>
  <si>
    <t>Notentabelle</t>
  </si>
  <si>
    <t>Teil 1 der Abschlussprüfung</t>
  </si>
  <si>
    <t>Einrichten eines 
IT-gestützten Arbeitsplatzes</t>
  </si>
  <si>
    <t>Ergebnis Teil 1 der Abschlussprüfung</t>
  </si>
  <si>
    <t>Teil 2 der Abschlussprüfung</t>
  </si>
  <si>
    <t>Planen eines Softwareproduktes</t>
  </si>
  <si>
    <t>Entwicklung und Umsetzung von 
Algorithmen</t>
  </si>
  <si>
    <t>Wirtschafts- und Sozialkunde</t>
  </si>
  <si>
    <t>Betriebliche Projektarbeit</t>
  </si>
  <si>
    <t>Präsentation und Fachgespräch</t>
  </si>
  <si>
    <t>Planen und Umsetzen eines 
Softwareprojektes</t>
  </si>
  <si>
    <t>Ergebnis Teil 2 der Abschlussprüfung</t>
  </si>
  <si>
    <t>Gesamtergebnis</t>
  </si>
  <si>
    <t>Gesamtergebnis mind. 50 Pkt.</t>
  </si>
  <si>
    <t>Teil 2 Gesamt mind. 50 Pkt.</t>
  </si>
  <si>
    <t>keine Sechser in Teil 2</t>
  </si>
  <si>
    <t>mind. Drei Vierer im Teil 2</t>
  </si>
  <si>
    <t>Prüfungsteil B</t>
  </si>
  <si>
    <t>Ganzh. Aufgabe1</t>
  </si>
  <si>
    <t>Ganzh. Aufgabe2</t>
  </si>
  <si>
    <t>Wiso</t>
  </si>
  <si>
    <t>Erg.Prüf.teil B</t>
  </si>
  <si>
    <t>Prüfungsteil A</t>
  </si>
  <si>
    <t>Betr. Projektar</t>
  </si>
  <si>
    <t>Präsentation</t>
  </si>
  <si>
    <t>Erg.Prüf.teil A</t>
  </si>
  <si>
    <t>Ermittlung des Gesamtergebnisses:</t>
  </si>
  <si>
    <t>Prüfungsteil B mind. 50 Punkte</t>
  </si>
  <si>
    <t>Prüfungsteil A mind. 50 Punkte</t>
  </si>
  <si>
    <t>kein Sechser erlaubt</t>
  </si>
  <si>
    <t>Fünfer erlaubt inPrüfungsteil B</t>
  </si>
  <si>
    <t>Fünfer erlaubt inPrüfungsteil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</si>
</sst>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"/>
  </numFmts>
  <fonts count="21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18"/>
      </patternFill>
    </fill>
    <fill>
      <patternFill patternType="solid">
        <fgColor indexed="23"/>
        <bgColor indexed="55"/>
      </patternFill>
    </fill>
    <fill>
      <patternFill patternType="solid">
        <fgColor indexed="22"/>
        <bgColor indexed="22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theme="3" tint="0.59999389629810485"/>
        <bgColor indexed="9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4" fillId="7" borderId="1" applyNumberFormat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</cellStyleXfs>
  <cellXfs count="58">
    <xf numFmtId="0" fontId="0" fillId="0" borderId="0" xfId="0"/>
    <xf numFmtId="1" fontId="12" fillId="0" borderId="0" xfId="0" applyNumberFormat="1" applyFont="1" applyProtection="1">
      <protection hidden="1"/>
    </xf>
    <xf numFmtId="1" fontId="13" fillId="0" borderId="0" xfId="0" applyNumberFormat="1" applyFont="1" applyAlignment="1">
      <alignment horizontal="center"/>
    </xf>
    <xf numFmtId="1" fontId="12" fillId="0" borderId="0" xfId="0" applyNumberFormat="1" applyFont="1"/>
    <xf numFmtId="1" fontId="13" fillId="0" borderId="0" xfId="0" applyNumberFormat="1" applyFont="1" applyProtection="1">
      <protection hidden="1"/>
    </xf>
    <xf numFmtId="1" fontId="13" fillId="0" borderId="0" xfId="0" applyNumberFormat="1" applyFont="1"/>
    <xf numFmtId="1" fontId="12" fillId="7" borderId="0" xfId="0" applyNumberFormat="1" applyFont="1" applyFill="1" applyProtection="1">
      <protection locked="0"/>
    </xf>
    <xf numFmtId="1" fontId="12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1" fontId="12" fillId="0" borderId="0" xfId="0" applyNumberFormat="1" applyFont="1" applyAlignment="1" applyProtection="1">
      <alignment horizontal="left"/>
      <protection hidden="1"/>
    </xf>
    <xf numFmtId="2" fontId="12" fillId="0" borderId="0" xfId="0" applyNumberFormat="1" applyFont="1" applyProtection="1">
      <protection hidden="1"/>
    </xf>
    <xf numFmtId="0" fontId="12" fillId="0" borderId="0" xfId="0" applyFont="1"/>
    <xf numFmtId="1" fontId="12" fillId="7" borderId="0" xfId="0" applyNumberFormat="1" applyFont="1" applyFill="1" applyAlignment="1" applyProtection="1">
      <alignment horizontal="center"/>
      <protection locked="0"/>
    </xf>
    <xf numFmtId="1" fontId="12" fillId="7" borderId="0" xfId="0" applyNumberFormat="1" applyFont="1" applyFill="1" applyAlignment="1" applyProtection="1">
      <alignment horizontal="right" wrapText="1"/>
      <protection locked="0"/>
    </xf>
    <xf numFmtId="1" fontId="13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center"/>
    </xf>
    <xf numFmtId="0" fontId="12" fillId="0" borderId="0" xfId="0" applyFont="1" applyProtection="1">
      <protection hidden="1"/>
    </xf>
    <xf numFmtId="0" fontId="13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Alignment="1">
      <alignment horizontal="center"/>
    </xf>
    <xf numFmtId="0" fontId="0" fillId="0" borderId="0" xfId="0" applyProtection="1">
      <protection hidden="1"/>
    </xf>
    <xf numFmtId="0" fontId="12" fillId="0" borderId="0" xfId="0" applyFont="1" applyAlignment="1" applyProtection="1">
      <alignment horizontal="center"/>
      <protection hidden="1"/>
    </xf>
    <xf numFmtId="0" fontId="15" fillId="0" borderId="0" xfId="0" applyFont="1"/>
    <xf numFmtId="164" fontId="13" fillId="0" borderId="0" xfId="0" applyNumberFormat="1" applyFont="1" applyAlignment="1">
      <alignment horizontal="right"/>
    </xf>
    <xf numFmtId="0" fontId="13" fillId="0" borderId="0" xfId="0" applyFont="1" applyAlignment="1" applyProtection="1">
      <alignment horizontal="center"/>
      <protection hidden="1"/>
    </xf>
    <xf numFmtId="2" fontId="13" fillId="0" borderId="0" xfId="0" applyNumberFormat="1" applyFont="1" applyAlignment="1" applyProtection="1">
      <alignment horizontal="right"/>
      <protection hidden="1"/>
    </xf>
    <xf numFmtId="1" fontId="13" fillId="8" borderId="0" xfId="0" applyNumberFormat="1" applyFont="1" applyFill="1" applyAlignment="1">
      <alignment horizontal="right"/>
    </xf>
    <xf numFmtId="2" fontId="13" fillId="8" borderId="0" xfId="0" applyNumberFormat="1" applyFont="1" applyFill="1" applyAlignment="1" applyProtection="1">
      <alignment horizontal="right"/>
      <protection hidden="1"/>
    </xf>
    <xf numFmtId="0" fontId="12" fillId="0" borderId="0" xfId="0" applyFont="1" applyAlignment="1" applyProtection="1">
      <alignment horizontal="left"/>
      <protection hidden="1"/>
    </xf>
    <xf numFmtId="0" fontId="13" fillId="0" borderId="0" xfId="0" applyFont="1" applyProtection="1">
      <protection hidden="1"/>
    </xf>
    <xf numFmtId="1" fontId="17" fillId="0" borderId="0" xfId="0" applyNumberFormat="1" applyFont="1" applyAlignment="1">
      <alignment horizontal="center"/>
    </xf>
    <xf numFmtId="1" fontId="18" fillId="0" borderId="0" xfId="0" applyNumberFormat="1" applyFont="1" applyProtection="1">
      <protection hidden="1"/>
    </xf>
    <xf numFmtId="1" fontId="18" fillId="0" borderId="0" xfId="0" applyNumberFormat="1" applyFont="1"/>
    <xf numFmtId="1" fontId="17" fillId="0" borderId="0" xfId="0" applyNumberFormat="1" applyFont="1"/>
    <xf numFmtId="1" fontId="18" fillId="0" borderId="0" xfId="0" applyNumberFormat="1" applyFont="1" applyAlignment="1">
      <alignment horizontal="center"/>
    </xf>
    <xf numFmtId="164" fontId="17" fillId="0" borderId="0" xfId="0" applyNumberFormat="1" applyFont="1"/>
    <xf numFmtId="1" fontId="18" fillId="0" borderId="0" xfId="0" applyNumberFormat="1" applyFont="1" applyAlignment="1">
      <alignment horizontal="left"/>
    </xf>
    <xf numFmtId="165" fontId="17" fillId="0" borderId="0" xfId="0" applyNumberFormat="1" applyFont="1" applyAlignment="1" applyProtection="1">
      <alignment horizontal="right"/>
      <protection hidden="1"/>
    </xf>
    <xf numFmtId="1" fontId="18" fillId="0" borderId="0" xfId="0" applyNumberFormat="1" applyFont="1" applyAlignment="1">
      <alignment wrapText="1"/>
    </xf>
    <xf numFmtId="1" fontId="18" fillId="0" borderId="0" xfId="0" applyNumberFormat="1" applyFont="1" applyAlignment="1">
      <alignment horizontal="left" wrapText="1"/>
    </xf>
    <xf numFmtId="1" fontId="18" fillId="9" borderId="0" xfId="0" applyNumberFormat="1" applyFont="1" applyFill="1" applyProtection="1">
      <protection locked="0"/>
    </xf>
    <xf numFmtId="1" fontId="18" fillId="9" borderId="0" xfId="0" applyNumberFormat="1" applyFont="1" applyFill="1" applyAlignment="1" applyProtection="1">
      <alignment horizontal="right" wrapText="1"/>
      <protection locked="0"/>
    </xf>
    <xf numFmtId="1" fontId="17" fillId="0" borderId="0" xfId="0" applyNumberFormat="1" applyFont="1" applyAlignment="1" applyProtection="1">
      <alignment horizontal="center"/>
      <protection hidden="1"/>
    </xf>
    <xf numFmtId="1" fontId="18" fillId="0" borderId="0" xfId="0" applyNumberFormat="1" applyFont="1" applyAlignment="1" applyProtection="1">
      <alignment horizontal="center"/>
      <protection hidden="1"/>
    </xf>
    <xf numFmtId="1" fontId="19" fillId="0" borderId="0" xfId="0" applyNumberFormat="1" applyFont="1" applyAlignment="1">
      <alignment horizontal="center"/>
    </xf>
    <xf numFmtId="1" fontId="20" fillId="0" borderId="0" xfId="0" applyNumberFormat="1" applyFont="1"/>
    <xf numFmtId="1" fontId="19" fillId="0" borderId="0" xfId="0" applyNumberFormat="1" applyFont="1"/>
    <xf numFmtId="1" fontId="20" fillId="0" borderId="0" xfId="0" applyNumberFormat="1" applyFont="1" applyProtection="1">
      <protection hidden="1"/>
    </xf>
    <xf numFmtId="1" fontId="20" fillId="0" borderId="0" xfId="0" applyNumberFormat="1" applyFont="1" applyAlignment="1">
      <alignment horizontal="center"/>
    </xf>
    <xf numFmtId="2" fontId="20" fillId="0" borderId="0" xfId="0" applyNumberFormat="1" applyFont="1" applyProtection="1">
      <protection hidden="1"/>
    </xf>
    <xf numFmtId="1" fontId="20" fillId="0" borderId="0" xfId="0" applyNumberFormat="1" applyFont="1" applyAlignment="1" applyProtection="1">
      <alignment horizontal="center"/>
      <protection hidden="1"/>
    </xf>
    <xf numFmtId="1" fontId="20" fillId="0" borderId="0" xfId="0" applyNumberFormat="1" applyFont="1" applyAlignment="1" applyProtection="1">
      <alignment horizontal="left"/>
      <protection hidden="1"/>
    </xf>
    <xf numFmtId="1" fontId="19" fillId="0" borderId="0" xfId="0" applyNumberFormat="1" applyFont="1" applyProtection="1">
      <protection hidden="1"/>
    </xf>
    <xf numFmtId="0" fontId="18" fillId="0" borderId="0" xfId="0" applyFont="1"/>
    <xf numFmtId="0" fontId="20" fillId="0" borderId="0" xfId="0" applyFont="1"/>
    <xf numFmtId="0" fontId="18" fillId="0" borderId="0" xfId="0" applyFont="1" applyAlignment="1">
      <alignment horizontal="center"/>
    </xf>
    <xf numFmtId="2" fontId="20" fillId="0" borderId="0" xfId="0" applyNumberFormat="1" applyFont="1" applyAlignment="1">
      <alignment horizontal="right"/>
    </xf>
    <xf numFmtId="1" fontId="17" fillId="0" borderId="0" xfId="0" applyNumberFormat="1" applyFont="1" applyAlignment="1">
      <alignment horizontal="right"/>
    </xf>
  </cellXfs>
  <cellStyles count="17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Neutral" xfId="12" builtinId="28" customBuiltin="1"/>
    <cellStyle name="Note" xfId="13" xr:uid="{00000000-0005-0000-0000-00000C000000}"/>
    <cellStyle name="Standard" xfId="0" builtinId="0"/>
    <cellStyle name="Status" xfId="14" xr:uid="{00000000-0005-0000-0000-00000E000000}"/>
    <cellStyle name="Text" xfId="15" xr:uid="{00000000-0005-0000-0000-00000F000000}"/>
    <cellStyle name="Warning" xfId="16" xr:uid="{00000000-0005-0000-0000-000010000000}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808000"/>
      <rgbColor rgb="00800080"/>
      <rgbColor rgb="00008080"/>
      <rgbColor rgb="00FFCCCC"/>
      <rgbColor rgb="00808080"/>
      <rgbColor rgb="008080FF"/>
      <rgbColor rgb="00802060"/>
      <rgbColor rgb="00FFFFCC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CCFFCC"/>
      <rgbColor rgb="00FFFF80"/>
      <rgbColor rgb="00A6CAF0"/>
      <rgbColor rgb="00DD9CB3"/>
      <rgbColor rgb="00B38FEE"/>
      <rgbColor rgb="00DDDDDD"/>
      <rgbColor rgb="002A6FF9"/>
      <rgbColor rgb="003FB8CD"/>
      <rgbColor rgb="00488436"/>
      <rgbColor rgb="00958C41"/>
      <rgbColor rgb="00996600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17</xdr:row>
      <xdr:rowOff>38100</xdr:rowOff>
    </xdr:from>
    <xdr:to>
      <xdr:col>11</xdr:col>
      <xdr:colOff>975360</xdr:colOff>
      <xdr:row>43</xdr:row>
      <xdr:rowOff>91440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960" y="3528060"/>
          <a:ext cx="7863840" cy="4610100"/>
        </a:xfrm>
        <a:prstGeom prst="rect">
          <a:avLst/>
        </a:prstGeom>
        <a:solidFill>
          <a:schemeClr val="lt1"/>
        </a:solidFill>
        <a:ln w="19050" cmpd="sng">
          <a:solidFill>
            <a:schemeClr val="tx2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lnSpc>
              <a:spcPts val="1700"/>
            </a:lnSpc>
          </a:pPr>
          <a:r>
            <a:rPr lang="de-DE" sz="1600" b="1">
              <a:latin typeface="Arial" panose="020B0604020202020204" pitchFamily="34" charset="0"/>
              <a:cs typeface="Arial" panose="020B0604020202020204" pitchFamily="34" charset="0"/>
            </a:rPr>
            <a:t>Fachinformiker/Fachinformatikerin</a:t>
          </a:r>
        </a:p>
        <a:p>
          <a:pPr algn="ctr">
            <a:lnSpc>
              <a:spcPts val="1700"/>
            </a:lnSpc>
          </a:pPr>
          <a:r>
            <a:rPr lang="de-DE" sz="1600" b="1" i="0" u="none" strike="noStrike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Fachrichtung Anwendungsentwicklung</a:t>
          </a:r>
          <a:endParaRPr lang="de-DE" sz="16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>
            <a:lnSpc>
              <a:spcPts val="1200"/>
            </a:lnSpc>
          </a:pPr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Ausbildungsordnung vom 01.08.2020</a:t>
          </a:r>
        </a:p>
        <a:p>
          <a:pPr algn="ctr">
            <a:lnSpc>
              <a:spcPts val="1200"/>
            </a:lnSpc>
          </a:pPr>
          <a:endParaRPr lang="de-DE" sz="1100">
            <a:latin typeface="Arial" panose="020B0604020202020204" pitchFamily="34" charset="0"/>
            <a:cs typeface="Arial" panose="020B0604020202020204" pitchFamily="34" charset="0"/>
          </a:endParaRPr>
        </a:p>
        <a:p>
          <a:pPr>
            <a:lnSpc>
              <a:spcPts val="1300"/>
            </a:lnSpc>
          </a:pPr>
          <a:r>
            <a:rPr lang="de-DE" sz="1200" b="0" i="0" u="none" strike="noStrike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Die Abschlussprüfung ist bestanden, wenn die Prüfungsleistungen – auch unter Berücksichtigung einer mündlichen Ergänzungsprüfung – wie folgt bewertet worden sind:</a:t>
          </a:r>
        </a:p>
        <a:p>
          <a:pPr>
            <a:lnSpc>
              <a:spcPts val="1300"/>
            </a:lnSpc>
          </a:pPr>
          <a:r>
            <a:rPr lang="de-DE" sz="1200" b="0" i="0" u="none" strike="noStrike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im Gesamtergebnis von Teil 1 und Teil 2 mit mindestens „ausreichend“,</a:t>
          </a:r>
        </a:p>
        <a:p>
          <a:pPr>
            <a:lnSpc>
              <a:spcPts val="1300"/>
            </a:lnSpc>
          </a:pPr>
          <a:r>
            <a:rPr lang="de-DE" sz="1200" b="0" i="0" u="none" strike="noStrike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 im Ergebnis von Teil 2 mit mindestens „ausreichend“,</a:t>
          </a:r>
        </a:p>
        <a:p>
          <a:pPr>
            <a:lnSpc>
              <a:spcPts val="1300"/>
            </a:lnSpc>
          </a:pPr>
          <a:r>
            <a:rPr lang="de-DE" sz="1200" b="0" i="0" u="none" strike="noStrike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 in mindestens drei Prüfungsbereichen von Teil 2 mit mindestens „ausreichend“ und</a:t>
          </a:r>
        </a:p>
        <a:p>
          <a:pPr>
            <a:lnSpc>
              <a:spcPts val="1200"/>
            </a:lnSpc>
          </a:pPr>
          <a:r>
            <a:rPr lang="de-DE" sz="1200" b="0" i="0" u="none" strike="noStrike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4. in keinem Prüfungsbereich von Teil 2 mit „ungenügend“.</a:t>
          </a:r>
        </a:p>
        <a:p>
          <a:pPr>
            <a:lnSpc>
              <a:spcPts val="1300"/>
            </a:lnSpc>
          </a:pPr>
          <a:endParaRPr lang="de-DE" sz="1200" b="0" i="0" u="none" strike="noStrike" baseline="0">
            <a:solidFill>
              <a:schemeClr val="dk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>
            <a:lnSpc>
              <a:spcPts val="1200"/>
            </a:lnSpc>
          </a:pPr>
          <a:r>
            <a:rPr lang="de-DE" sz="1200" b="0" i="0" u="none" strike="noStrike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Der Prüfling kann in einem Prüfungsbereich eine mündliche Ergänzungsprüfung beantragen.</a:t>
          </a:r>
        </a:p>
        <a:p>
          <a:pPr>
            <a:lnSpc>
              <a:spcPts val="1300"/>
            </a:lnSpc>
          </a:pPr>
          <a:r>
            <a:rPr lang="de-DE" sz="1200" b="0" i="0" u="none" strike="noStrike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Dem Antrag ist stattzugeben,</a:t>
          </a:r>
        </a:p>
        <a:p>
          <a:pPr>
            <a:lnSpc>
              <a:spcPts val="1200"/>
            </a:lnSpc>
          </a:pPr>
          <a:r>
            <a:rPr lang="de-DE" sz="1200" b="0" i="0" u="none" strike="noStrike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wenn er für einen der folgenden Prüfungsbereiche gestellt worden ist:</a:t>
          </a:r>
        </a:p>
        <a:p>
          <a:pPr>
            <a:lnSpc>
              <a:spcPts val="1300"/>
            </a:lnSpc>
          </a:pPr>
          <a:r>
            <a:rPr lang="de-DE" sz="1200" b="0" i="0" u="none" strike="noStrike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a) Planen eines Softwareproduktes,</a:t>
          </a:r>
        </a:p>
        <a:p>
          <a:pPr>
            <a:lnSpc>
              <a:spcPts val="1200"/>
            </a:lnSpc>
          </a:pPr>
          <a:r>
            <a:rPr lang="de-DE" sz="1200" b="0" i="0" u="none" strike="noStrike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b) Entwicklung und Umsetzung von Algorithmen oder</a:t>
          </a:r>
        </a:p>
        <a:p>
          <a:pPr>
            <a:lnSpc>
              <a:spcPts val="1300"/>
            </a:lnSpc>
          </a:pPr>
          <a:r>
            <a:rPr lang="de-DE" sz="1200" b="0" i="0" u="none" strike="noStrike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c) Wirtschafts- und Sozialkunde,</a:t>
          </a:r>
        </a:p>
        <a:p>
          <a:pPr>
            <a:lnSpc>
              <a:spcPts val="1200"/>
            </a:lnSpc>
          </a:pPr>
          <a:r>
            <a:rPr lang="de-DE" sz="1200" b="0" i="0" u="none" strike="noStrike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 wenn der benannte Prüfungsbereich schlechter als mit „ausreichend“ bewertet worden ist und</a:t>
          </a:r>
        </a:p>
        <a:p>
          <a:pPr>
            <a:lnSpc>
              <a:spcPts val="1300"/>
            </a:lnSpc>
          </a:pPr>
          <a:r>
            <a:rPr lang="de-DE" sz="1200" b="0" i="0" u="none" strike="noStrike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 wenn die mündliche Ergänzungsprüfung für das Bestehen der Abschlussprüfung den Ausschlag geben kann.</a:t>
          </a:r>
        </a:p>
        <a:p>
          <a:pPr>
            <a:lnSpc>
              <a:spcPts val="1200"/>
            </a:lnSpc>
          </a:pPr>
          <a:r>
            <a:rPr lang="de-DE" sz="1200" b="0" i="0" u="none" strike="noStrike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Die mündliche Ergänzungsprüfung darf nur in einem einzigen Prüfungsbereich durchgeführt werden.</a:t>
          </a:r>
        </a:p>
        <a:p>
          <a:pPr>
            <a:lnSpc>
              <a:spcPts val="1300"/>
            </a:lnSpc>
          </a:pPr>
          <a:r>
            <a:rPr lang="de-DE" sz="1200" b="0" i="0" u="none" strike="noStrike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Die mündliche Ergänzungsprüfung soll 15 Minuten dauern.</a:t>
          </a:r>
        </a:p>
        <a:p>
          <a:pPr>
            <a:lnSpc>
              <a:spcPts val="1200"/>
            </a:lnSpc>
          </a:pPr>
          <a:r>
            <a:rPr lang="de-DE" sz="1200" b="0" i="0" u="none" strike="noStrike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Bei der Ermittlung des Ergebnisses für den Prüfungsbereich sind das bisherige Ergebnis und das Ergebnis der mündlichen Ergänzungsprüfung im Verhältnis 2 : 1 zu gewichten.</a:t>
          </a:r>
        </a:p>
        <a:p>
          <a:pPr>
            <a:lnSpc>
              <a:spcPts val="1300"/>
            </a:lnSpc>
          </a:pPr>
          <a:endParaRPr lang="de-DE" sz="1200" b="0" i="0" u="none" strike="noStrike" baseline="0">
            <a:solidFill>
              <a:schemeClr val="dk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>
            <a:lnSpc>
              <a:spcPts val="1300"/>
            </a:lnSpc>
          </a:pPr>
          <a:r>
            <a:rPr lang="de-DE" sz="1200" b="0" i="0" u="none" strike="noStrike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MEPR = Mündliche Ergänzungsprüfung</a:t>
          </a:r>
          <a:endParaRPr lang="de-DE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>
            <a:lnSpc>
              <a:spcPts val="1200"/>
            </a:lnSpc>
          </a:pPr>
          <a:endParaRPr lang="de-DE" sz="1100"/>
        </a:p>
        <a:p>
          <a:pPr algn="ctr">
            <a:lnSpc>
              <a:spcPts val="1200"/>
            </a:lnSpc>
          </a:pPr>
          <a:endParaRPr lang="de-DE" sz="1100"/>
        </a:p>
        <a:p>
          <a:pPr>
            <a:lnSpc>
              <a:spcPts val="1200"/>
            </a:lnSpc>
          </a:pPr>
          <a:endParaRPr lang="de-DE" sz="1100"/>
        </a:p>
        <a:p>
          <a:pPr>
            <a:lnSpc>
              <a:spcPts val="1200"/>
            </a:lnSpc>
          </a:pP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3"/>
  <sheetViews>
    <sheetView workbookViewId="0">
      <selection activeCell="D11" sqref="D11"/>
    </sheetView>
  </sheetViews>
  <sheetFormatPr defaultColWidth="12.42578125" defaultRowHeight="12.75"/>
  <cols>
    <col min="1" max="1" width="7.140625" style="1" customWidth="1"/>
    <col min="2" max="2" width="25.7109375" style="1" customWidth="1"/>
    <col min="3" max="4" width="7" style="1" customWidth="1"/>
    <col min="5" max="5" width="10.7109375" style="1" customWidth="1"/>
    <col min="6" max="6" width="7" style="1" customWidth="1"/>
    <col min="7" max="7" width="10.7109375" style="1" customWidth="1"/>
    <col min="8" max="9" width="7" style="1" customWidth="1"/>
    <col min="10" max="11" width="3.5703125" style="1" customWidth="1"/>
    <col min="12" max="12" width="8.28515625" style="1" customWidth="1"/>
    <col min="13" max="64" width="12.42578125" style="1" customWidth="1"/>
  </cols>
  <sheetData>
    <row r="1" spans="1:6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</v>
      </c>
      <c r="I1" s="2" t="s">
        <v>7</v>
      </c>
      <c r="J1" s="2" t="s">
        <v>8</v>
      </c>
      <c r="K1" s="3"/>
      <c r="L1" s="4" t="s">
        <v>9</v>
      </c>
      <c r="M1" s="1" t="s">
        <v>10</v>
      </c>
    </row>
    <row r="2" spans="1:64">
      <c r="A2" s="5">
        <v>6605</v>
      </c>
      <c r="B2" s="5" t="s">
        <v>11</v>
      </c>
      <c r="C2" s="5"/>
      <c r="D2" s="5"/>
      <c r="E2" s="5"/>
      <c r="F2" s="2"/>
      <c r="G2" s="5"/>
      <c r="H2" s="5"/>
      <c r="I2" s="2"/>
      <c r="J2" s="5"/>
      <c r="K2" s="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</row>
    <row r="3" spans="1:64">
      <c r="A3" s="3">
        <v>8264</v>
      </c>
      <c r="B3" s="3" t="s">
        <v>12</v>
      </c>
      <c r="C3" s="6"/>
      <c r="D3" s="5"/>
      <c r="E3" s="3" t="str">
        <f>IF(ISNUMBER(C3),ROUND(C3,$A$7),"")</f>
        <v/>
      </c>
      <c r="F3" s="7">
        <v>20</v>
      </c>
      <c r="G3" s="3" t="str">
        <f>IF(ISNUMBER(E3),ROUND(E3*F3,$A$7),"")</f>
        <v/>
      </c>
      <c r="H3" s="3" t="str">
        <f>IF(ISNUMBER(E3),ROUND(E3,$A$7),"")</f>
        <v/>
      </c>
      <c r="I3" s="7" t="str">
        <f>IF(ISNUMBER(H3),VLOOKUP(ROUND(H3,$A$7),$A$18:$B$23,2,TRUE),"")</f>
        <v/>
      </c>
      <c r="J3" s="8" t="str">
        <f>IF(ISNUMBER(H3),IF(H3&gt;-0.1,1,2),"")</f>
        <v/>
      </c>
      <c r="K3" s="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spans="1:64">
      <c r="A4" s="5">
        <v>6713</v>
      </c>
      <c r="B4" s="5" t="s">
        <v>13</v>
      </c>
      <c r="C4"/>
      <c r="D4" s="5"/>
      <c r="E4" s="3"/>
      <c r="F4" s="7"/>
      <c r="G4" s="3" t="str">
        <f>IF(ISNUMBER(G3),ROUND(G3,$A$7)/20,"")</f>
        <v/>
      </c>
      <c r="H4" s="3" t="str">
        <f>IF(ISNUMBER(G4),ROUND(G4,$A$7),"")</f>
        <v/>
      </c>
      <c r="I4" s="7" t="str">
        <f>IF(ISNUMBER(H4),VLOOKUP(ROUND(H4,$A$7),$A$18:$B$23,2,TRUE),"")</f>
        <v/>
      </c>
      <c r="J4" s="8" t="str">
        <f>IF(ISNUMBER(H3),IF(H3&gt;-0.1,1,2),"")</f>
        <v/>
      </c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</row>
    <row r="5" spans="1:64">
      <c r="A5"/>
      <c r="B5"/>
      <c r="C5" s="5"/>
      <c r="D5" s="5"/>
      <c r="E5" s="5"/>
      <c r="F5" s="5"/>
      <c r="G5" s="5"/>
      <c r="H5" s="5"/>
      <c r="I5" s="2"/>
      <c r="J5" s="2" t="str">
        <f>IF(ISNUMBER(I4),IF(A14,IF(I4&lt;5,6,6),7),"")</f>
        <v/>
      </c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</row>
    <row r="6" spans="1:64">
      <c r="A6" s="1" t="s">
        <v>10</v>
      </c>
      <c r="C6" s="1">
        <f>C3</f>
        <v>0</v>
      </c>
      <c r="D6" s="1">
        <f>C3</f>
        <v>0</v>
      </c>
      <c r="E6" s="1" t="e">
        <f>(H3,H4)</f>
        <v>#VALUE!</v>
      </c>
      <c r="F6" s="1" t="e">
        <f>(I3,I4)</f>
        <v>#VALUE!</v>
      </c>
      <c r="G6" s="1" t="e">
        <f>(J3,J4)</f>
        <v>#VALUE!</v>
      </c>
      <c r="I6" s="1" t="str">
        <f>J5</f>
        <v/>
      </c>
      <c r="K6" s="1">
        <f>C3</f>
        <v>0</v>
      </c>
    </row>
    <row r="7" spans="1:64">
      <c r="A7" s="1">
        <v>0</v>
      </c>
      <c r="B7" s="9" t="s">
        <v>14</v>
      </c>
      <c r="C7" s="1" t="s">
        <v>15</v>
      </c>
      <c r="D7" s="1" t="s">
        <v>16</v>
      </c>
      <c r="E7" s="1" t="s">
        <v>2</v>
      </c>
      <c r="F7" s="1" t="s">
        <v>17</v>
      </c>
      <c r="G7" s="1" t="s">
        <v>18</v>
      </c>
      <c r="H7" s="1" t="s">
        <v>19</v>
      </c>
      <c r="I7" s="1" t="s">
        <v>20</v>
      </c>
      <c r="J7" s="1" t="s">
        <v>21</v>
      </c>
      <c r="K7" s="1" t="s">
        <v>22</v>
      </c>
      <c r="L7" s="1" t="s">
        <v>23</v>
      </c>
      <c r="M7" s="1" t="s">
        <v>24</v>
      </c>
      <c r="N7" s="1" t="s">
        <v>25</v>
      </c>
      <c r="O7" s="1" t="s">
        <v>9</v>
      </c>
    </row>
    <row r="8" spans="1:64">
      <c r="A8" s="1">
        <v>1</v>
      </c>
    </row>
    <row r="9" spans="1:64">
      <c r="A9" s="1">
        <v>2</v>
      </c>
    </row>
    <row r="12" spans="1:64">
      <c r="B12" s="4" t="s">
        <v>26</v>
      </c>
    </row>
    <row r="13" spans="1:64">
      <c r="A13" s="1" t="b">
        <f>ISNUMBER(I4)</f>
        <v>0</v>
      </c>
      <c r="B13" s="1" t="s">
        <v>27</v>
      </c>
    </row>
    <row r="14" spans="1:64">
      <c r="A14" s="1" t="b">
        <f>AND(A13:A13)</f>
        <v>0</v>
      </c>
      <c r="B14" s="1" t="s">
        <v>28</v>
      </c>
    </row>
    <row r="17" spans="1:2">
      <c r="B17" s="4" t="s">
        <v>29</v>
      </c>
    </row>
    <row r="18" spans="1:2">
      <c r="A18" s="1">
        <v>0</v>
      </c>
      <c r="B18" s="1">
        <v>6</v>
      </c>
    </row>
    <row r="19" spans="1:2">
      <c r="A19" s="1">
        <v>30</v>
      </c>
      <c r="B19" s="1">
        <v>5</v>
      </c>
    </row>
    <row r="20" spans="1:2">
      <c r="A20" s="1">
        <v>50</v>
      </c>
      <c r="B20" s="1">
        <v>4</v>
      </c>
    </row>
    <row r="21" spans="1:2">
      <c r="A21" s="1">
        <v>67</v>
      </c>
      <c r="B21" s="1">
        <v>3</v>
      </c>
    </row>
    <row r="22" spans="1:2">
      <c r="A22" s="1">
        <v>81</v>
      </c>
      <c r="B22" s="1">
        <v>2</v>
      </c>
    </row>
    <row r="23" spans="1:2">
      <c r="A23" s="1">
        <v>92</v>
      </c>
      <c r="B23" s="1">
        <v>1</v>
      </c>
    </row>
  </sheetData>
  <pageMargins left="0.39374999999999999" right="0.39374999999999999" top="1.0249999999999999" bottom="1.0249999999999999" header="0.78749999999999998" footer="0.78749999999999998"/>
  <pageSetup paperSize="9" orientation="landscape" useFirstPageNumber="1" horizontalDpi="300" verticalDpi="300"/>
  <headerFooter alignWithMargins="0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39"/>
  <sheetViews>
    <sheetView tabSelected="1" workbookViewId="0">
      <selection activeCell="E14" sqref="E14"/>
    </sheetView>
  </sheetViews>
  <sheetFormatPr defaultColWidth="12.42578125" defaultRowHeight="14.25"/>
  <cols>
    <col min="1" max="1" width="2" style="47" customWidth="1"/>
    <col min="2" max="2" width="34" style="31" customWidth="1"/>
    <col min="3" max="3" width="8.28515625" style="31" customWidth="1"/>
    <col min="4" max="4" width="7.140625" style="31" customWidth="1"/>
    <col min="5" max="5" width="10.7109375" style="31" customWidth="1"/>
    <col min="6" max="6" width="7.140625" style="31" customWidth="1"/>
    <col min="7" max="7" width="10.7109375" style="31" customWidth="1"/>
    <col min="8" max="9" width="7.140625" style="31" customWidth="1"/>
    <col min="10" max="11" width="3.5703125" style="47" customWidth="1"/>
    <col min="12" max="12" width="15.140625" style="43" bestFit="1" customWidth="1"/>
    <col min="13" max="13" width="12.42578125" style="47" customWidth="1"/>
    <col min="14" max="14" width="12.42578125" style="49" customWidth="1"/>
    <col min="15" max="15" width="12.42578125" style="47" customWidth="1"/>
    <col min="16" max="64" width="12.42578125" style="31" customWidth="1"/>
    <col min="65" max="16384" width="12.42578125" style="53"/>
  </cols>
  <sheetData>
    <row r="1" spans="1:64" ht="12.75" customHeight="1">
      <c r="A1" s="44" t="s">
        <v>0</v>
      </c>
      <c r="B1" s="30" t="s">
        <v>1</v>
      </c>
      <c r="C1" s="30" t="s">
        <v>2</v>
      </c>
      <c r="D1" s="30"/>
      <c r="E1" s="30"/>
      <c r="F1" s="30" t="s">
        <v>5</v>
      </c>
      <c r="G1" s="30" t="s">
        <v>6</v>
      </c>
      <c r="H1" s="30" t="s">
        <v>2</v>
      </c>
      <c r="I1" s="30" t="s">
        <v>7</v>
      </c>
      <c r="J1" s="44" t="s">
        <v>8</v>
      </c>
      <c r="L1" s="42" t="s">
        <v>9</v>
      </c>
      <c r="M1" s="47" t="s">
        <v>10</v>
      </c>
    </row>
    <row r="2" spans="1:64" ht="15">
      <c r="A2" s="45">
        <v>6605</v>
      </c>
      <c r="B2" s="32" t="s">
        <v>30</v>
      </c>
      <c r="C2" s="33"/>
      <c r="D2" s="33"/>
      <c r="E2" s="32"/>
      <c r="F2" s="30"/>
      <c r="G2" s="32"/>
      <c r="H2" s="32"/>
      <c r="I2" s="34"/>
      <c r="J2" s="44"/>
      <c r="L2" s="42"/>
      <c r="M2" s="54"/>
      <c r="O2" s="54"/>
    </row>
    <row r="3" spans="1:64" ht="29.25">
      <c r="A3" s="45">
        <v>8264</v>
      </c>
      <c r="B3" s="38" t="s">
        <v>31</v>
      </c>
      <c r="C3" s="40"/>
      <c r="D3" s="33"/>
      <c r="E3" s="32"/>
      <c r="F3" s="34">
        <v>20</v>
      </c>
      <c r="G3" s="32" t="str">
        <f>IF(ISNUMBER(C3),ROUND(C3*F3,$A$19),"")</f>
        <v/>
      </c>
      <c r="H3" s="32" t="str">
        <f>IF(ISNUMBER(G3),ROUND((G3/F3),$A$19),"")</f>
        <v/>
      </c>
      <c r="I3" s="34" t="str">
        <f>IF(ISNUMBER(H3),VLOOKUP(ROUND(H3,$A$19),$A$34:$B$39,2,TRUE),"")</f>
        <v/>
      </c>
      <c r="J3" s="54" t="str">
        <f>IF(ISNUMBER(K3),K3,(IF(ISNUMBER(H3),IF(H3&gt;49,1,2),"")))</f>
        <v/>
      </c>
      <c r="L3" s="42">
        <v>20</v>
      </c>
      <c r="M3" s="54"/>
      <c r="N3" s="49" t="str">
        <f>IF(ISNUMBER(C3),ROUND(C3*L3,$A$21),"")</f>
        <v/>
      </c>
      <c r="O3" s="54"/>
    </row>
    <row r="4" spans="1:64" ht="15">
      <c r="A4" s="45">
        <v>6713</v>
      </c>
      <c r="B4" s="32" t="s">
        <v>32</v>
      </c>
      <c r="C4" s="33"/>
      <c r="D4" s="33"/>
      <c r="E4" s="32"/>
      <c r="F4" s="53"/>
      <c r="G4" s="53" t="str">
        <f>IF(ISNUMBER(G3),ROUND(G3,$A$19)/20,"")</f>
        <v/>
      </c>
      <c r="H4" s="32" t="str">
        <f>IF(ISNUMBER(G4),ROUND((G4),$A$19),"")</f>
        <v/>
      </c>
      <c r="I4" s="34" t="str">
        <f>IF(ISNUMBER(H4),VLOOKUP(ROUND(H4,$A$19),$A$34:$B$39,2,TRUE),"")</f>
        <v/>
      </c>
      <c r="J4" s="54" t="str">
        <f>IF(ISNUMBER(K4),K4,(IF(ISNUMBER(H4),IF(H4&gt;49,1,2),"")))</f>
        <v/>
      </c>
      <c r="K4" s="48"/>
      <c r="L4" s="55"/>
      <c r="M4" s="54"/>
      <c r="N4" s="56"/>
    </row>
    <row r="5" spans="1:64" ht="15">
      <c r="A5" s="45"/>
      <c r="B5" s="32"/>
      <c r="C5" s="33"/>
      <c r="D5" s="33"/>
      <c r="E5" s="32"/>
      <c r="F5" s="53"/>
      <c r="G5" s="53"/>
      <c r="H5" s="32"/>
      <c r="I5" s="34"/>
      <c r="J5" s="54"/>
      <c r="K5" s="54"/>
      <c r="L5" s="55"/>
      <c r="M5" s="54"/>
      <c r="N5" s="56"/>
    </row>
    <row r="6" spans="1:64" ht="15">
      <c r="A6" s="44" t="s">
        <v>0</v>
      </c>
      <c r="B6" s="30" t="s">
        <v>1</v>
      </c>
      <c r="C6" s="30" t="s">
        <v>2</v>
      </c>
      <c r="D6" s="30" t="s">
        <v>3</v>
      </c>
      <c r="E6" s="30" t="s">
        <v>4</v>
      </c>
      <c r="F6" s="30" t="s">
        <v>5</v>
      </c>
      <c r="G6" s="30" t="s">
        <v>6</v>
      </c>
      <c r="H6" s="30" t="s">
        <v>2</v>
      </c>
      <c r="I6" s="30" t="s">
        <v>7</v>
      </c>
      <c r="J6" s="44" t="s">
        <v>8</v>
      </c>
      <c r="L6" s="55"/>
      <c r="M6" s="54"/>
      <c r="N6" s="56"/>
    </row>
    <row r="7" spans="1:64" ht="15">
      <c r="A7" s="46">
        <v>6607</v>
      </c>
      <c r="B7" s="33" t="s">
        <v>33</v>
      </c>
      <c r="C7" s="33"/>
      <c r="D7" s="33"/>
      <c r="E7" s="33"/>
      <c r="F7" s="35"/>
      <c r="G7" s="33"/>
      <c r="H7" s="33"/>
      <c r="I7" s="30"/>
      <c r="J7" s="48"/>
      <c r="K7" s="46"/>
      <c r="L7" s="42"/>
    </row>
    <row r="8" spans="1:64" ht="15">
      <c r="A8" s="45">
        <v>8266</v>
      </c>
      <c r="B8" s="38" t="s">
        <v>34</v>
      </c>
      <c r="C8" s="41"/>
      <c r="D8" s="41"/>
      <c r="E8" s="32" t="str">
        <f>IF(AND(ISNUMBER(C8),ISNUMBER(D8)),ROUND(((ROUND(C8,$A$19)*2+ROUND(D8,$A$19))/3),$A$19),(IF(ISNUMBER(C8),ROUND(C8,$A$19),"")))</f>
        <v/>
      </c>
      <c r="F8" s="34">
        <v>10</v>
      </c>
      <c r="G8" s="32" t="str">
        <f>IF(ISNUMBER(E8),ROUND(E8*F8,$A$19),"")</f>
        <v/>
      </c>
      <c r="H8" s="32" t="str">
        <f>IF(ISNUMBER(E8),ROUND(E8,$A$19),"")</f>
        <v/>
      </c>
      <c r="I8" s="34" t="str">
        <f>IF(ISNUMBER(H8),VLOOKUP(ROUND(H8,$A$19),note,2,TRUE),"")</f>
        <v/>
      </c>
      <c r="J8" s="48" t="str">
        <f>IF(ISNUMBER(K8),K8,(IF(ISNUMBER(H8),IF(H8&gt;49.4,1,2),"")))</f>
        <v/>
      </c>
      <c r="K8" s="48"/>
      <c r="L8" s="42">
        <v>10</v>
      </c>
      <c r="N8" s="49" t="str">
        <f>IF(ISNUMBER(E8),ROUND(E8*F8,$A$21),"")</f>
        <v/>
      </c>
    </row>
    <row r="9" spans="1:64" ht="29.25">
      <c r="A9" s="45">
        <v>8267</v>
      </c>
      <c r="B9" s="38" t="s">
        <v>35</v>
      </c>
      <c r="C9" s="41"/>
      <c r="D9" s="41"/>
      <c r="E9" s="32" t="str">
        <f>IF(AND(ISNUMBER(C9),ISNUMBER(D9)),ROUND(((ROUND(C9,$A$19)*2+ROUND(D9,$A$19))/3),$A$19),(IF(ISNUMBER(C9),ROUND(C9,$A$19),"")))</f>
        <v/>
      </c>
      <c r="F9" s="34">
        <v>10</v>
      </c>
      <c r="G9" s="32" t="str">
        <f>IF(ISNUMBER(E9),ROUND(E9*F9,$A$19),"")</f>
        <v/>
      </c>
      <c r="H9" s="32" t="str">
        <f>IF(ISNUMBER(E9),ROUND(E9,$A$19),"")</f>
        <v/>
      </c>
      <c r="I9" s="34" t="str">
        <f>IF(ISNUMBER(H9),VLOOKUP(ROUND(H9,$A$19),note,2,TRUE),"")</f>
        <v/>
      </c>
      <c r="J9" s="48" t="str">
        <f>IF(ISNUMBER(K9),K9,(IF(ISNUMBER(H9),IF(H9&gt;49.4,1,2),"")))</f>
        <v/>
      </c>
      <c r="K9" s="48"/>
      <c r="L9" s="42">
        <v>10</v>
      </c>
      <c r="N9" s="49" t="str">
        <f>IF(ISNUMBER(E9),ROUND(E9*F9,$A$21),"")</f>
        <v/>
      </c>
    </row>
    <row r="10" spans="1:64" ht="15">
      <c r="A10" s="45">
        <v>5071</v>
      </c>
      <c r="B10" s="32" t="s">
        <v>36</v>
      </c>
      <c r="C10" s="41"/>
      <c r="D10" s="41"/>
      <c r="E10" s="32" t="str">
        <f>IF(AND(ISNUMBER(C10),ISNUMBER(D10)),ROUND(((ROUND(C10,$A$19)*2+ROUND(D10,$A$19))/3),$A$19),(IF(ISNUMBER(C10),ROUND(C10,$A$19),"")))</f>
        <v/>
      </c>
      <c r="F10" s="34">
        <v>10</v>
      </c>
      <c r="G10" s="32" t="str">
        <f>IF(ISNUMBER(E10),ROUND(E10*F10,$A$19),"")</f>
        <v/>
      </c>
      <c r="H10" s="32" t="str">
        <f>IF(ISNUMBER(E10),ROUND(E10,$A$19),"")</f>
        <v/>
      </c>
      <c r="I10" s="34" t="str">
        <f>IF(ISNUMBER(H10),VLOOKUP(ROUND(H10,$A$19),note,2,TRUE),"")</f>
        <v/>
      </c>
      <c r="J10" s="48" t="str">
        <f>IF(ISNUMBER(K10),K10,(IF(ISNUMBER(H10),IF(H10&gt;49.4,1,2),"")))</f>
        <v/>
      </c>
      <c r="K10" s="48"/>
      <c r="L10" s="42">
        <v>10</v>
      </c>
      <c r="N10" s="49" t="str">
        <f>IF(ISNUMBER(E10),ROUND(E10*F10,$A$21),"")</f>
        <v/>
      </c>
    </row>
    <row r="11" spans="1:64">
      <c r="A11" s="54"/>
      <c r="B11" s="53"/>
      <c r="C11" s="53"/>
      <c r="D11" s="53"/>
      <c r="E11" s="53"/>
      <c r="F11" s="53"/>
      <c r="G11" s="53"/>
      <c r="H11" s="53"/>
      <c r="I11" s="53"/>
      <c r="J11" s="54"/>
      <c r="K11" s="54"/>
      <c r="L11" s="55"/>
      <c r="M11" s="54"/>
      <c r="N11" s="54"/>
      <c r="O11" s="54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</row>
    <row r="12" spans="1:64" ht="15">
      <c r="A12" s="45">
        <v>5349</v>
      </c>
      <c r="B12" s="36" t="s">
        <v>37</v>
      </c>
      <c r="C12" s="41"/>
      <c r="D12" s="33"/>
      <c r="E12" s="32" t="str">
        <f>IF(ISNUMBER(C12),ROUND(C12,$A$19),"")</f>
        <v/>
      </c>
      <c r="F12" s="34">
        <v>50</v>
      </c>
      <c r="G12" s="32" t="str">
        <f>IF(ISNUMBER(E12),ROUND(E12*F12,$A$19),"")</f>
        <v/>
      </c>
      <c r="H12" s="32" t="str">
        <f>IF(ISNUMBER(E12),ROUND(E12,$A$19),"")</f>
        <v/>
      </c>
      <c r="I12" s="53"/>
      <c r="J12" s="54"/>
      <c r="K12" s="54"/>
      <c r="L12" s="55"/>
      <c r="N12" s="54"/>
    </row>
    <row r="13" spans="1:64" ht="15">
      <c r="A13" s="45">
        <v>6110</v>
      </c>
      <c r="B13" s="36" t="s">
        <v>38</v>
      </c>
      <c r="C13" s="41"/>
      <c r="D13" s="33"/>
      <c r="E13" s="32" t="str">
        <f>IF(ISNUMBER(C13),ROUND(C13,$A$19),"")</f>
        <v/>
      </c>
      <c r="F13" s="34">
        <v>50</v>
      </c>
      <c r="G13" s="32" t="str">
        <f>IF(ISNUMBER(E13),ROUND(E13*F13,$A$19),"")</f>
        <v/>
      </c>
      <c r="H13" s="32" t="str">
        <f>IF(ISNUMBER(E13),ROUND(E13,$A$19),"")</f>
        <v/>
      </c>
      <c r="I13" s="53"/>
      <c r="J13" s="54"/>
      <c r="K13" s="54"/>
      <c r="L13" s="42"/>
    </row>
    <row r="14" spans="1:64" ht="29.25">
      <c r="A14" s="45">
        <v>8265</v>
      </c>
      <c r="B14" s="39" t="s">
        <v>39</v>
      </c>
      <c r="C14" s="53"/>
      <c r="D14" s="33"/>
      <c r="E14" s="53" t="str">
        <f>IF(ISNUMBER(E12+E13),ROUND(E12+E13,$A$19)/2,"")</f>
        <v/>
      </c>
      <c r="F14" s="34">
        <v>50</v>
      </c>
      <c r="G14" s="53" t="str">
        <f>IF(ISNUMBER(G12+G13),ROUND(G12+G13,$A$19)/2,"")</f>
        <v/>
      </c>
      <c r="H14" s="32" t="str">
        <f>IF(ISNUMBER(E14),ROUND((E14),$A$19),"")</f>
        <v/>
      </c>
      <c r="I14" s="34" t="str">
        <f>IF(ISNUMBER(H14),VLOOKUP(ROUND(H14,$A$19),$A$34:$B$39,2,TRUE),"")</f>
        <v/>
      </c>
      <c r="J14" s="48" t="str">
        <f>IF(ISNUMBER(K14),K14,(IF(ISNUMBER(H14),IF(H14&gt;49,1,2),"")))</f>
        <v/>
      </c>
      <c r="K14" s="48"/>
      <c r="L14" s="42">
        <v>50</v>
      </c>
      <c r="N14" s="49" t="str">
        <f>IF(ISNUMBER(E14),ROUND(E14*F14,$A$21),"")</f>
        <v/>
      </c>
    </row>
    <row r="15" spans="1:64" ht="15">
      <c r="A15" s="45">
        <v>6715</v>
      </c>
      <c r="B15" s="32" t="s">
        <v>40</v>
      </c>
      <c r="C15" s="33"/>
      <c r="D15" s="33"/>
      <c r="E15" s="32"/>
      <c r="F15" s="34"/>
      <c r="G15" s="33" t="str">
        <f>IF(AND(ISNUMBER(G8),ISNUMBER(G9),ISNUMBER(G10),ISNUMBER(G14)),ROUND(G8+G9+G10+G14,$A$19),"")</f>
        <v/>
      </c>
      <c r="H15" s="57" t="str">
        <f>IF(ISNUMBER(G15),ROUND((G15/80),$A$19),"")</f>
        <v/>
      </c>
      <c r="I15" s="30" t="str">
        <f>IF(ISNUMBER(H15),VLOOKUP(ROUND(H15,$A$19),note,2,TRUE),"")</f>
        <v/>
      </c>
      <c r="J15" s="48"/>
      <c r="K15" s="48"/>
      <c r="L15" s="42"/>
    </row>
    <row r="16" spans="1:64" ht="15">
      <c r="A16" s="45"/>
      <c r="B16" s="36"/>
      <c r="C16" s="33"/>
      <c r="D16" s="33"/>
      <c r="E16" s="32"/>
      <c r="F16" s="34"/>
      <c r="G16" s="33"/>
      <c r="H16" s="57"/>
      <c r="I16" s="30"/>
      <c r="J16" s="48"/>
      <c r="K16" s="48"/>
      <c r="L16" s="42"/>
    </row>
    <row r="17" spans="1:64" ht="15">
      <c r="A17" s="46">
        <v>6129</v>
      </c>
      <c r="B17" s="33" t="s">
        <v>41</v>
      </c>
      <c r="C17" s="37" t="str">
        <f>IF(AND(ISNUMBER(N3),ISNUMBER(N8),ISNUMBER(N9),ISNUMBER(N10),ISNUMBER(N14)),ROUND((N3+N8+N9+N10+N14)/100,$A$21),"")</f>
        <v/>
      </c>
      <c r="D17" s="33"/>
      <c r="E17" s="33"/>
      <c r="F17" s="33"/>
      <c r="G17" s="57" t="str">
        <f>IF(AND(ISNUMBER(G14),ISNUMBER(G8),ISNUMBER(G9),ISNUMBER(G10),ISNUMBER(G3)),ROUND(G14+G8+G9+G10+G3,$A$19),"")</f>
        <v/>
      </c>
      <c r="H17" s="57" t="str">
        <f>IF(ISNUMBER(G17),ROUND((G17/100),$A$19),"")</f>
        <v/>
      </c>
      <c r="I17" s="30" t="str">
        <f>IF(ISNUMBER(H17),VLOOKUP(ROUND(H17,$A$19),note,2,TRUE),"")</f>
        <v/>
      </c>
      <c r="J17" s="44" t="str">
        <f>IF(ISNUMBER(I17),IF(A30,IF(I17&lt;5,6,7),7),"")</f>
        <v/>
      </c>
      <c r="K17" s="45"/>
      <c r="L17" s="43" t="str">
        <f>IF(J17=6,"bestanden",IF(J17=7,"nicht bestanden",""))</f>
        <v/>
      </c>
    </row>
    <row r="18" spans="1:64" s="54" customFormat="1">
      <c r="A18" s="47" t="s">
        <v>10</v>
      </c>
      <c r="B18" s="47"/>
      <c r="C18" s="47" t="e">
        <f>(C3,C8,C9,C10,C12,D8,D9,D10,C13)</f>
        <v>#VALUE!</v>
      </c>
      <c r="D18" s="47" t="e">
        <f>(C8,C9,C10)</f>
        <v>#VALUE!</v>
      </c>
      <c r="E18" s="47" t="e">
        <f>(H3,H4,H8,H9,H10,H12,H15,H13,H14)</f>
        <v>#VALUE!</v>
      </c>
      <c r="F18" s="47" t="e">
        <f>(I3,I4,I8,I9,I10,I12,I15,I13,I14)</f>
        <v>#VALUE!</v>
      </c>
      <c r="G18" s="47" t="e">
        <f>(J3,J4,J8,J9,J10,J14)</f>
        <v>#VALUE!</v>
      </c>
      <c r="H18" s="47" t="e">
        <f>(K8,K9,K10,K4,K14)</f>
        <v>#VALUE!</v>
      </c>
      <c r="I18" s="47" t="str">
        <f>J17</f>
        <v/>
      </c>
      <c r="J18" s="47" t="e">
        <f>(A17,A2,A3,A7,A14,A8,A9,A10)</f>
        <v>#VALUE!</v>
      </c>
      <c r="K18" s="47" t="e">
        <f>(C8,C9,C10)</f>
        <v>#VALUE!</v>
      </c>
      <c r="L18" s="50"/>
      <c r="M18" s="47"/>
      <c r="N18" s="49" t="str">
        <f>C17</f>
        <v/>
      </c>
      <c r="O18" s="47" t="e">
        <f>(L17,L2,L3,L7,L14,L8,L9,L10)</f>
        <v>#VALUE!</v>
      </c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</row>
    <row r="19" spans="1:64" s="54" customFormat="1">
      <c r="A19" s="47">
        <v>0</v>
      </c>
      <c r="B19" s="51" t="s">
        <v>14</v>
      </c>
      <c r="C19" s="47" t="s">
        <v>15</v>
      </c>
      <c r="D19" s="47" t="s">
        <v>16</v>
      </c>
      <c r="E19" s="47" t="s">
        <v>2</v>
      </c>
      <c r="F19" s="47" t="s">
        <v>17</v>
      </c>
      <c r="G19" s="47" t="s">
        <v>18</v>
      </c>
      <c r="H19" s="47" t="s">
        <v>19</v>
      </c>
      <c r="I19" s="47" t="s">
        <v>20</v>
      </c>
      <c r="J19" s="47" t="s">
        <v>21</v>
      </c>
      <c r="K19" s="47" t="s">
        <v>22</v>
      </c>
      <c r="L19" s="50" t="s">
        <v>23</v>
      </c>
      <c r="M19" s="47" t="s">
        <v>24</v>
      </c>
      <c r="N19" s="49" t="s">
        <v>25</v>
      </c>
      <c r="O19" s="47" t="s">
        <v>9</v>
      </c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54" customFormat="1">
      <c r="A20" s="47">
        <v>1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50"/>
      <c r="M20" s="47"/>
      <c r="N20" s="49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</row>
    <row r="21" spans="1:64" s="54" customFormat="1">
      <c r="A21" s="47">
        <v>2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50"/>
      <c r="M21" s="47"/>
      <c r="N21" s="49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</row>
    <row r="22" spans="1:64" s="54" customFormat="1">
      <c r="C22" s="47"/>
      <c r="D22" s="47"/>
      <c r="E22" s="47"/>
      <c r="F22" s="47"/>
      <c r="G22" s="47"/>
      <c r="H22" s="47"/>
      <c r="I22" s="47"/>
      <c r="J22" s="47"/>
      <c r="K22" s="47"/>
      <c r="L22" s="50"/>
      <c r="M22" s="47"/>
      <c r="N22" s="49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</row>
    <row r="23" spans="1:64" s="54" customFormat="1">
      <c r="C23" s="47"/>
      <c r="D23" s="47"/>
      <c r="E23" s="47"/>
      <c r="F23" s="47"/>
      <c r="G23" s="47"/>
      <c r="H23" s="47"/>
      <c r="I23" s="47"/>
      <c r="J23" s="47"/>
      <c r="K23" s="47"/>
      <c r="L23" s="50"/>
      <c r="M23" s="47"/>
      <c r="N23" s="49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</row>
    <row r="24" spans="1:64" s="54" customFormat="1" ht="15">
      <c r="A24" s="47"/>
      <c r="B24" s="52" t="s">
        <v>26</v>
      </c>
      <c r="C24" s="47"/>
      <c r="D24" s="47"/>
      <c r="E24" s="47"/>
      <c r="F24" s="47"/>
      <c r="G24" s="47"/>
      <c r="H24" s="47"/>
      <c r="I24" s="47"/>
      <c r="J24" s="47"/>
      <c r="K24" s="47"/>
      <c r="L24" s="50"/>
      <c r="M24" s="47"/>
      <c r="N24" s="49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</row>
    <row r="25" spans="1:64" s="54" customFormat="1">
      <c r="A25" s="47" t="b">
        <f>IF(I17&lt;5,TRUE,FALSE)</f>
        <v>0</v>
      </c>
      <c r="B25" s="47" t="s">
        <v>42</v>
      </c>
      <c r="C25" s="47"/>
      <c r="D25" s="47"/>
      <c r="E25" s="47"/>
      <c r="F25" s="47"/>
      <c r="G25" s="47"/>
      <c r="H25" s="47"/>
      <c r="I25" s="47"/>
      <c r="J25" s="47"/>
      <c r="K25" s="47"/>
      <c r="L25" s="50"/>
      <c r="M25" s="47"/>
      <c r="N25" s="49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</row>
    <row r="26" spans="1:64" s="54" customFormat="1">
      <c r="A26" s="47" t="b">
        <f>IF(I15&lt;5,TRUE,FALSE)</f>
        <v>0</v>
      </c>
      <c r="B26" s="47" t="s">
        <v>43</v>
      </c>
      <c r="C26" s="47"/>
      <c r="D26" s="47"/>
      <c r="E26" s="47"/>
      <c r="F26" s="47"/>
      <c r="G26" s="47"/>
      <c r="H26" s="47"/>
      <c r="I26" s="47"/>
      <c r="J26" s="47"/>
      <c r="K26" s="47"/>
      <c r="L26" s="50"/>
      <c r="M26" s="47"/>
      <c r="N26" s="49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</row>
    <row r="27" spans="1:64" s="54" customFormat="1">
      <c r="A27" s="47" t="b">
        <f>COUNTIF(I8:I14,"=6")&lt;=0</f>
        <v>1</v>
      </c>
      <c r="B27" s="47" t="s">
        <v>44</v>
      </c>
      <c r="C27" s="47"/>
      <c r="D27" s="47"/>
      <c r="E27" s="47"/>
      <c r="F27" s="47"/>
      <c r="G27" s="47"/>
      <c r="H27" s="47"/>
      <c r="I27" s="47"/>
      <c r="J27" s="47"/>
      <c r="K27" s="47"/>
      <c r="L27" s="50"/>
      <c r="M27" s="47"/>
      <c r="N27" s="49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</row>
    <row r="28" spans="1:64" s="54" customFormat="1">
      <c r="A28" s="47" t="b">
        <f>COUNTIF(I8:I14,"&lt;=4")&gt;=3</f>
        <v>0</v>
      </c>
      <c r="B28" s="47" t="s">
        <v>45</v>
      </c>
      <c r="C28" s="47"/>
      <c r="D28" s="47"/>
      <c r="E28" s="47"/>
      <c r="F28" s="47"/>
      <c r="G28" s="47"/>
      <c r="H28" s="47"/>
      <c r="I28" s="47"/>
      <c r="J28" s="47"/>
      <c r="K28" s="47"/>
      <c r="L28" s="50"/>
      <c r="M28" s="47"/>
      <c r="N28" s="49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</row>
    <row r="29" spans="1:64" s="54" customFormat="1">
      <c r="A29" s="47" t="b">
        <f>ISNUMBER(I17)</f>
        <v>0</v>
      </c>
      <c r="B29" s="47" t="s">
        <v>27</v>
      </c>
      <c r="C29" s="47"/>
      <c r="D29" s="47"/>
      <c r="E29" s="47"/>
      <c r="F29" s="47"/>
      <c r="G29" s="47"/>
      <c r="H29" s="47"/>
      <c r="I29" s="47"/>
      <c r="J29" s="47"/>
      <c r="K29" s="47"/>
      <c r="L29" s="50"/>
      <c r="M29" s="47"/>
      <c r="N29" s="49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</row>
    <row r="30" spans="1:64" s="54" customFormat="1">
      <c r="A30" s="47" t="b">
        <f>AND(A25:A29)</f>
        <v>0</v>
      </c>
      <c r="B30" s="47" t="s">
        <v>28</v>
      </c>
      <c r="C30" s="47"/>
      <c r="D30" s="47"/>
      <c r="E30" s="47"/>
      <c r="F30" s="47"/>
      <c r="G30" s="47"/>
      <c r="H30" s="47"/>
      <c r="I30" s="47"/>
      <c r="J30" s="47"/>
      <c r="K30" s="47"/>
      <c r="L30" s="50"/>
      <c r="M30" s="47"/>
      <c r="N30" s="49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</row>
    <row r="31" spans="1:64" s="54" customFormat="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50"/>
      <c r="M31" s="47"/>
      <c r="N31" s="49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</row>
    <row r="32" spans="1:64" s="54" customFormat="1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50"/>
      <c r="M32" s="47"/>
      <c r="N32" s="49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</row>
    <row r="33" spans="1:64" s="54" customFormat="1" ht="15">
      <c r="A33" s="47"/>
      <c r="B33" s="52" t="s">
        <v>29</v>
      </c>
      <c r="C33" s="47"/>
      <c r="D33" s="47"/>
      <c r="E33" s="47"/>
      <c r="F33" s="47"/>
      <c r="G33" s="47"/>
      <c r="H33" s="47"/>
      <c r="I33" s="47"/>
      <c r="J33" s="47"/>
      <c r="K33" s="47"/>
      <c r="L33" s="50"/>
      <c r="M33" s="47"/>
      <c r="N33" s="49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</row>
    <row r="34" spans="1:64" s="54" customFormat="1">
      <c r="A34" s="47">
        <v>0</v>
      </c>
      <c r="B34" s="47">
        <v>6</v>
      </c>
      <c r="C34" s="47"/>
      <c r="D34" s="47"/>
      <c r="E34" s="47"/>
      <c r="F34" s="47"/>
      <c r="G34" s="47"/>
      <c r="H34" s="47"/>
      <c r="I34" s="47"/>
      <c r="J34" s="47"/>
      <c r="K34" s="47"/>
      <c r="L34" s="50"/>
      <c r="M34" s="47"/>
      <c r="N34" s="49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</row>
    <row r="35" spans="1:64" s="54" customFormat="1">
      <c r="A35" s="47">
        <v>30</v>
      </c>
      <c r="B35" s="47">
        <v>5</v>
      </c>
      <c r="C35" s="47"/>
      <c r="D35" s="47"/>
      <c r="E35" s="47"/>
      <c r="F35" s="47"/>
      <c r="G35" s="47"/>
      <c r="H35" s="47"/>
      <c r="I35" s="47"/>
      <c r="J35" s="47"/>
      <c r="K35" s="47"/>
      <c r="L35" s="50"/>
      <c r="M35" s="47"/>
      <c r="N35" s="49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</row>
    <row r="36" spans="1:64" s="54" customFormat="1">
      <c r="A36" s="47">
        <v>50</v>
      </c>
      <c r="B36" s="47">
        <v>4</v>
      </c>
      <c r="C36" s="47"/>
      <c r="D36" s="47"/>
      <c r="E36" s="47"/>
      <c r="F36" s="47"/>
      <c r="G36" s="47"/>
      <c r="H36" s="47"/>
      <c r="I36" s="47"/>
      <c r="J36" s="47"/>
      <c r="K36" s="47"/>
      <c r="L36" s="50"/>
      <c r="M36" s="47"/>
      <c r="N36" s="49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</row>
    <row r="37" spans="1:64" s="54" customFormat="1">
      <c r="A37" s="47">
        <v>67</v>
      </c>
      <c r="B37" s="47">
        <v>3</v>
      </c>
      <c r="C37" s="47"/>
      <c r="D37" s="47"/>
      <c r="E37" s="47"/>
      <c r="F37" s="47"/>
      <c r="G37" s="47"/>
      <c r="H37" s="47"/>
      <c r="I37" s="47"/>
      <c r="J37" s="47"/>
      <c r="K37" s="47"/>
      <c r="L37" s="50"/>
      <c r="M37" s="47"/>
      <c r="N37" s="49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</row>
    <row r="38" spans="1:64" s="54" customFormat="1">
      <c r="A38" s="47">
        <v>81</v>
      </c>
      <c r="B38" s="47">
        <v>2</v>
      </c>
      <c r="C38" s="47"/>
      <c r="D38" s="47"/>
      <c r="E38" s="47"/>
      <c r="F38" s="47"/>
      <c r="G38" s="47"/>
      <c r="H38" s="47"/>
      <c r="I38" s="47"/>
      <c r="J38" s="47"/>
      <c r="K38" s="47"/>
      <c r="L38" s="50"/>
      <c r="M38" s="47"/>
      <c r="N38" s="49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</row>
    <row r="39" spans="1:64" s="54" customFormat="1">
      <c r="A39" s="47">
        <v>92</v>
      </c>
      <c r="B39" s="47">
        <v>1</v>
      </c>
      <c r="C39" s="47"/>
      <c r="D39" s="47"/>
      <c r="E39" s="47"/>
      <c r="F39" s="47"/>
      <c r="G39" s="47"/>
      <c r="H39" s="47"/>
      <c r="I39" s="47"/>
      <c r="J39" s="47"/>
      <c r="K39" s="47"/>
      <c r="L39" s="50"/>
      <c r="M39" s="47"/>
      <c r="N39" s="49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</row>
  </sheetData>
  <sheetProtection selectLockedCells="1"/>
  <conditionalFormatting sqref="L17">
    <cfRule type="cellIs" dxfId="1" priority="1" stopIfTrue="1" operator="equal">
      <formula>"nicht bestanden"</formula>
    </cfRule>
    <cfRule type="cellIs" dxfId="0" priority="2" stopIfTrue="1" operator="equal">
      <formula>"bestanden"</formula>
    </cfRule>
  </conditionalFormatting>
  <pageMargins left="0.39374999999999999" right="0.39374999999999999" top="1.0249999999999999" bottom="1.0249999999999999" header="0.78749999999999998" footer="0.78749999999999998"/>
  <pageSetup paperSize="9" orientation="landscape" horizontalDpi="300" verticalDpi="300" r:id="rId1"/>
  <headerFooter alignWithMargins="0">
    <oddHeader>&amp;C&amp;A</oddHeader>
    <oddFooter>&amp;CSeite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48"/>
  <sheetViews>
    <sheetView workbookViewId="0"/>
  </sheetViews>
  <sheetFormatPr defaultColWidth="12.42578125" defaultRowHeight="12.75"/>
  <cols>
    <col min="1" max="1" width="7.140625" style="16" customWidth="1"/>
    <col min="2" max="2" width="25.5703125" style="16" customWidth="1"/>
    <col min="3" max="4" width="7.140625" style="16" customWidth="1"/>
    <col min="5" max="5" width="10.7109375" style="16" customWidth="1"/>
    <col min="6" max="6" width="7.140625" style="16" customWidth="1"/>
    <col min="7" max="7" width="10.7109375" style="16" customWidth="1"/>
    <col min="8" max="9" width="7.140625" style="16" customWidth="1"/>
    <col min="10" max="11" width="3.5703125" style="16" customWidth="1"/>
    <col min="12" max="12" width="8.28515625" style="16" customWidth="1"/>
    <col min="13" max="64" width="12.42578125" style="16" customWidth="1"/>
  </cols>
  <sheetData>
    <row r="1" spans="1:15" ht="12.7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2</v>
      </c>
      <c r="I1" s="17" t="s">
        <v>7</v>
      </c>
      <c r="J1" s="17" t="s">
        <v>8</v>
      </c>
      <c r="L1" s="16" t="s">
        <v>10</v>
      </c>
    </row>
    <row r="2" spans="1:15" ht="12.75" customHeight="1">
      <c r="A2" s="18">
        <v>6115</v>
      </c>
      <c r="B2" s="18" t="s">
        <v>46</v>
      </c>
      <c r="C2" s="11"/>
      <c r="D2" s="19"/>
      <c r="E2" s="19"/>
      <c r="F2" s="19"/>
      <c r="G2" s="19"/>
      <c r="H2" s="19"/>
      <c r="I2" s="19"/>
      <c r="J2" s="19"/>
      <c r="K2" s="11"/>
    </row>
    <row r="3" spans="1:15">
      <c r="A3" s="11">
        <v>5351</v>
      </c>
      <c r="B3" s="11" t="s">
        <v>47</v>
      </c>
      <c r="C3" s="13">
        <v>78</v>
      </c>
      <c r="D3" s="13"/>
      <c r="E3" s="3">
        <v>78</v>
      </c>
      <c r="F3" s="17">
        <v>40</v>
      </c>
      <c r="G3" s="3">
        <v>3120</v>
      </c>
      <c r="H3" s="11">
        <v>78</v>
      </c>
      <c r="I3" s="19">
        <v>3</v>
      </c>
      <c r="J3" s="19">
        <v>1</v>
      </c>
      <c r="K3" s="12"/>
      <c r="N3" s="20"/>
      <c r="O3" s="21">
        <v>20</v>
      </c>
    </row>
    <row r="4" spans="1:15">
      <c r="A4" s="11">
        <v>5352</v>
      </c>
      <c r="B4" s="11" t="s">
        <v>48</v>
      </c>
      <c r="C4" s="13">
        <v>49</v>
      </c>
      <c r="D4" s="13"/>
      <c r="E4" s="3">
        <v>49</v>
      </c>
      <c r="F4" s="17">
        <v>40</v>
      </c>
      <c r="G4" s="3">
        <v>1960</v>
      </c>
      <c r="H4" s="11">
        <v>49</v>
      </c>
      <c r="I4" s="19">
        <v>5</v>
      </c>
      <c r="J4" s="19">
        <v>2</v>
      </c>
      <c r="K4" s="12"/>
      <c r="N4" s="20"/>
      <c r="O4" s="21">
        <v>20</v>
      </c>
    </row>
    <row r="5" spans="1:15">
      <c r="A5" s="22">
        <v>5071</v>
      </c>
      <c r="B5" s="11" t="s">
        <v>49</v>
      </c>
      <c r="C5" s="13">
        <v>49</v>
      </c>
      <c r="D5" s="13"/>
      <c r="E5" s="3">
        <v>49</v>
      </c>
      <c r="F5" s="17">
        <v>20</v>
      </c>
      <c r="G5" s="3">
        <v>980</v>
      </c>
      <c r="H5" s="11">
        <v>49</v>
      </c>
      <c r="I5" s="19">
        <v>5</v>
      </c>
      <c r="J5" s="19">
        <v>2</v>
      </c>
      <c r="K5" s="12"/>
      <c r="N5" s="20"/>
      <c r="O5" s="21">
        <v>10</v>
      </c>
    </row>
    <row r="6" spans="1:15">
      <c r="A6" s="18">
        <v>6116</v>
      </c>
      <c r="B6" s="18" t="s">
        <v>50</v>
      </c>
      <c r="C6" s="23"/>
      <c r="D6" s="23"/>
      <c r="E6" s="3"/>
      <c r="F6"/>
      <c r="G6" s="14">
        <v>6060</v>
      </c>
      <c r="H6" s="14">
        <v>61</v>
      </c>
      <c r="I6" s="17">
        <v>4</v>
      </c>
      <c r="J6" s="17">
        <v>1</v>
      </c>
      <c r="K6" s="12"/>
      <c r="N6" s="20"/>
      <c r="O6" s="21"/>
    </row>
    <row r="7" spans="1:15">
      <c r="A7" s="18">
        <v>5907</v>
      </c>
      <c r="B7" s="18" t="s">
        <v>51</v>
      </c>
      <c r="C7" s="11"/>
      <c r="D7" s="19"/>
      <c r="E7" s="7"/>
      <c r="F7" s="19"/>
      <c r="G7" s="7"/>
      <c r="H7" s="19"/>
      <c r="I7" s="19"/>
      <c r="J7" s="19"/>
      <c r="K7" s="11"/>
      <c r="N7" s="20"/>
    </row>
    <row r="8" spans="1:15">
      <c r="A8" s="11">
        <v>5349</v>
      </c>
      <c r="B8" s="11" t="s">
        <v>52</v>
      </c>
      <c r="C8" s="13">
        <v>49</v>
      </c>
      <c r="D8" s="19"/>
      <c r="E8" s="3">
        <v>49</v>
      </c>
      <c r="F8" s="17">
        <v>50</v>
      </c>
      <c r="G8" s="3">
        <v>2450</v>
      </c>
      <c r="H8" s="11">
        <v>49</v>
      </c>
      <c r="I8" s="19">
        <v>5</v>
      </c>
      <c r="J8" s="19">
        <v>2</v>
      </c>
      <c r="K8" s="12"/>
      <c r="N8" s="20"/>
      <c r="O8" s="21">
        <v>25</v>
      </c>
    </row>
    <row r="9" spans="1:15">
      <c r="A9" s="11">
        <v>5350</v>
      </c>
      <c r="B9" s="11" t="s">
        <v>53</v>
      </c>
      <c r="C9" s="13">
        <v>78</v>
      </c>
      <c r="D9" s="19"/>
      <c r="E9" s="3">
        <v>78</v>
      </c>
      <c r="F9" s="17">
        <v>50</v>
      </c>
      <c r="G9" s="3">
        <v>3900</v>
      </c>
      <c r="H9" s="11">
        <v>78</v>
      </c>
      <c r="I9" s="19">
        <v>3</v>
      </c>
      <c r="J9" s="19">
        <v>1</v>
      </c>
      <c r="K9" s="12"/>
      <c r="N9" s="20"/>
      <c r="O9" s="21">
        <v>25</v>
      </c>
    </row>
    <row r="10" spans="1:15">
      <c r="A10" s="18">
        <v>5978</v>
      </c>
      <c r="B10" s="18" t="s">
        <v>54</v>
      </c>
      <c r="C10" s="3"/>
      <c r="D10" s="11"/>
      <c r="E10" s="3"/>
      <c r="F10" s="17"/>
      <c r="G10" s="14">
        <v>6350</v>
      </c>
      <c r="H10" s="14">
        <v>64</v>
      </c>
      <c r="I10" s="19">
        <v>4</v>
      </c>
      <c r="J10" s="17">
        <v>1</v>
      </c>
      <c r="K10" s="12"/>
      <c r="N10" s="20"/>
      <c r="O10" s="24"/>
    </row>
    <row r="11" spans="1:15">
      <c r="A11" s="18"/>
      <c r="B11" s="18" t="s">
        <v>55</v>
      </c>
      <c r="C11" s="25"/>
      <c r="D11" s="18"/>
      <c r="E11" s="5"/>
      <c r="F11" s="18"/>
      <c r="G11" s="14"/>
      <c r="H11" s="14"/>
      <c r="I11" s="19"/>
      <c r="J11" s="15"/>
      <c r="K11"/>
      <c r="N11" s="20"/>
      <c r="O11" s="24"/>
    </row>
    <row r="12" spans="1:15">
      <c r="A12" s="18">
        <v>6116</v>
      </c>
      <c r="B12" s="18" t="s">
        <v>50</v>
      </c>
      <c r="C12" s="23"/>
      <c r="D12" s="23"/>
      <c r="E12" s="5">
        <v>61</v>
      </c>
      <c r="F12" s="17">
        <v>100</v>
      </c>
      <c r="G12" s="5">
        <v>6100</v>
      </c>
      <c r="H12" s="18">
        <v>61</v>
      </c>
      <c r="I12"/>
      <c r="J12"/>
      <c r="K12"/>
      <c r="N12" s="10">
        <v>6100</v>
      </c>
      <c r="O12" s="24"/>
    </row>
    <row r="13" spans="1:15">
      <c r="A13" s="18">
        <v>5978</v>
      </c>
      <c r="B13" s="18" t="s">
        <v>54</v>
      </c>
      <c r="C13" s="3"/>
      <c r="D13" s="11"/>
      <c r="E13" s="5">
        <v>64</v>
      </c>
      <c r="F13" s="17">
        <v>100</v>
      </c>
      <c r="G13" s="5">
        <v>6400</v>
      </c>
      <c r="H13" s="18">
        <v>64</v>
      </c>
      <c r="I13"/>
      <c r="J13"/>
      <c r="K13"/>
      <c r="N13" s="10">
        <v>6400</v>
      </c>
      <c r="O13" s="20"/>
    </row>
    <row r="14" spans="1:15">
      <c r="A14" s="18">
        <v>6129</v>
      </c>
      <c r="B14" s="18" t="s">
        <v>41</v>
      </c>
      <c r="C14" s="25">
        <v>62.5</v>
      </c>
      <c r="D14" s="18"/>
      <c r="E14" s="18"/>
      <c r="F14" s="18"/>
      <c r="G14" s="26">
        <v>6250</v>
      </c>
      <c r="H14" s="14">
        <v>63</v>
      </c>
      <c r="I14" s="17">
        <v>4</v>
      </c>
      <c r="J14" s="15">
        <v>6</v>
      </c>
      <c r="K14"/>
      <c r="N14" s="20"/>
    </row>
    <row r="15" spans="1:15">
      <c r="A15" s="18"/>
      <c r="B15" s="18"/>
      <c r="C15" s="27"/>
      <c r="D15" s="18"/>
      <c r="E15" s="18"/>
      <c r="F15" s="18"/>
      <c r="G15" s="26"/>
      <c r="H15" s="14"/>
      <c r="I15" s="19"/>
      <c r="J15" s="15"/>
      <c r="K15"/>
    </row>
    <row r="16" spans="1:15">
      <c r="A16" s="16" t="s">
        <v>10</v>
      </c>
      <c r="C16" s="16">
        <v>78</v>
      </c>
      <c r="D16" s="16">
        <v>78</v>
      </c>
      <c r="E16" s="16">
        <v>78</v>
      </c>
      <c r="F16" s="16">
        <v>3</v>
      </c>
      <c r="G16" s="16">
        <v>1</v>
      </c>
      <c r="H16" s="16">
        <v>0</v>
      </c>
      <c r="I16" s="16">
        <v>6</v>
      </c>
      <c r="J16" s="16">
        <v>6129</v>
      </c>
      <c r="K16" s="16">
        <v>78</v>
      </c>
      <c r="N16" s="10">
        <v>62.5</v>
      </c>
      <c r="O16" s="16">
        <v>25</v>
      </c>
    </row>
    <row r="17" spans="1:15">
      <c r="A17" s="16">
        <v>0</v>
      </c>
      <c r="B17" s="28" t="s">
        <v>14</v>
      </c>
      <c r="C17" s="16" t="s">
        <v>15</v>
      </c>
      <c r="D17" s="16" t="s">
        <v>16</v>
      </c>
      <c r="E17" s="16" t="s">
        <v>2</v>
      </c>
      <c r="F17" s="16" t="s">
        <v>17</v>
      </c>
      <c r="G17" s="16" t="s">
        <v>18</v>
      </c>
      <c r="H17" s="16" t="s">
        <v>19</v>
      </c>
      <c r="I17" s="16" t="s">
        <v>20</v>
      </c>
      <c r="J17" s="16" t="s">
        <v>21</v>
      </c>
      <c r="K17" s="16" t="s">
        <v>22</v>
      </c>
      <c r="L17" s="16" t="s">
        <v>23</v>
      </c>
      <c r="M17" s="16" t="s">
        <v>24</v>
      </c>
      <c r="N17" s="10" t="s">
        <v>25</v>
      </c>
      <c r="O17" s="16" t="s">
        <v>9</v>
      </c>
    </row>
    <row r="18" spans="1:15">
      <c r="A18" s="16">
        <v>1</v>
      </c>
      <c r="M18"/>
      <c r="N18"/>
    </row>
    <row r="19" spans="1:15">
      <c r="A19" s="16">
        <v>2</v>
      </c>
      <c r="M19"/>
      <c r="N19"/>
    </row>
    <row r="20" spans="1:15">
      <c r="M20"/>
      <c r="N20"/>
    </row>
    <row r="21" spans="1:15">
      <c r="M21"/>
      <c r="N21"/>
    </row>
    <row r="22" spans="1:15">
      <c r="M22"/>
      <c r="N22"/>
    </row>
    <row r="23" spans="1:15">
      <c r="M23"/>
      <c r="N23"/>
    </row>
    <row r="24" spans="1:15">
      <c r="M24"/>
      <c r="N24"/>
    </row>
    <row r="25" spans="1:15">
      <c r="M25"/>
      <c r="N25"/>
    </row>
    <row r="30" spans="1:15">
      <c r="B30" s="29" t="s">
        <v>26</v>
      </c>
    </row>
    <row r="31" spans="1:15">
      <c r="A31" s="16">
        <v>1</v>
      </c>
      <c r="B31" s="16" t="s">
        <v>56</v>
      </c>
    </row>
    <row r="32" spans="1:15">
      <c r="A32" s="16">
        <v>1</v>
      </c>
      <c r="B32" s="16" t="s">
        <v>57</v>
      </c>
    </row>
    <row r="33" spans="1:2">
      <c r="A33" s="16">
        <v>1</v>
      </c>
      <c r="B33" s="16" t="s">
        <v>58</v>
      </c>
    </row>
    <row r="34" spans="1:2">
      <c r="A34" s="16">
        <v>1</v>
      </c>
      <c r="B34" s="16" t="s">
        <v>59</v>
      </c>
    </row>
    <row r="35" spans="1:2">
      <c r="A35" s="16">
        <v>1</v>
      </c>
      <c r="B35" s="16" t="s">
        <v>60</v>
      </c>
    </row>
    <row r="36" spans="1:2">
      <c r="A36" s="16">
        <v>1</v>
      </c>
      <c r="B36" s="10" t="s">
        <v>42</v>
      </c>
    </row>
    <row r="37" spans="1:2">
      <c r="A37" s="16">
        <v>1</v>
      </c>
      <c r="B37" s="10" t="s">
        <v>27</v>
      </c>
    </row>
    <row r="38" spans="1:2">
      <c r="A38" s="16">
        <v>1</v>
      </c>
      <c r="B38" s="10" t="s">
        <v>28</v>
      </c>
    </row>
    <row r="42" spans="1:2">
      <c r="B42" s="29" t="s">
        <v>29</v>
      </c>
    </row>
    <row r="43" spans="1:2">
      <c r="A43" s="16">
        <v>0</v>
      </c>
      <c r="B43" s="16">
        <v>6</v>
      </c>
    </row>
    <row r="44" spans="1:2">
      <c r="A44" s="16">
        <v>30</v>
      </c>
      <c r="B44" s="16">
        <v>5</v>
      </c>
    </row>
    <row r="45" spans="1:2">
      <c r="A45" s="16">
        <v>50</v>
      </c>
      <c r="B45" s="16">
        <v>4</v>
      </c>
    </row>
    <row r="46" spans="1:2">
      <c r="A46" s="16">
        <v>67</v>
      </c>
      <c r="B46" s="16">
        <v>3</v>
      </c>
    </row>
    <row r="47" spans="1:2">
      <c r="A47" s="16">
        <v>81</v>
      </c>
      <c r="B47" s="16">
        <v>2</v>
      </c>
    </row>
    <row r="48" spans="1:2">
      <c r="A48" s="16">
        <v>92</v>
      </c>
      <c r="B48" s="16">
        <v>1</v>
      </c>
    </row>
  </sheetData>
  <pageMargins left="0.39374999999999999" right="0.39374999999999999" top="1.0249999999999999" bottom="1.0249999999999999" header="0.78749999999999998" footer="0.78749999999999998"/>
  <pageSetup paperSize="9" orientation="landscape" horizontalDpi="300" verticalDpi="300"/>
  <headerFooter alignWithMargins="0">
    <oddHeader>&amp;C&amp;A</oddHeader>
    <oddFooter>&amp;CSeite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b2b21f-43a1-4a2d-9340-ab72cfb2403d">
      <Terms xmlns="http://schemas.microsoft.com/office/infopath/2007/PartnerControls"/>
    </lcf76f155ced4ddcb4097134ff3c332f>
    <TaxCatchAll xmlns="e93d4cc5-6179-4844-8a3e-a17ec3a3cad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FE9B5086E77D949AAD627BB14F0154B" ma:contentTypeVersion="12" ma:contentTypeDescription="Ein neues Dokument erstellen." ma:contentTypeScope="" ma:versionID="ac248a4c3e1324067bcbbcde835f2ac8">
  <xsd:schema xmlns:xsd="http://www.w3.org/2001/XMLSchema" xmlns:xs="http://www.w3.org/2001/XMLSchema" xmlns:p="http://schemas.microsoft.com/office/2006/metadata/properties" xmlns:ns2="3db2b21f-43a1-4a2d-9340-ab72cfb2403d" xmlns:ns3="e93d4cc5-6179-4844-8a3e-a17ec3a3cada" targetNamespace="http://schemas.microsoft.com/office/2006/metadata/properties" ma:root="true" ma:fieldsID="8dd5f17664239ff9f3dbbc31e13671ab" ns2:_="" ns3:_="">
    <xsd:import namespace="3db2b21f-43a1-4a2d-9340-ab72cfb2403d"/>
    <xsd:import namespace="e93d4cc5-6179-4844-8a3e-a17ec3a3ca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b2b21f-43a1-4a2d-9340-ab72cfb240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a7b377b2-9958-4339-9f0b-14c417bc9a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d4cc5-6179-4844-8a3e-a17ec3a3cad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5b6b7ad-d5fd-4e10-8e44-de4f57a7d6e4}" ma:internalName="TaxCatchAll" ma:showField="CatchAllData" ma:web="e93d4cc5-6179-4844-8a3e-a17ec3a3ca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AD4F5C-3A67-4E0F-B70C-8F1479315769}"/>
</file>

<file path=customXml/itemProps2.xml><?xml version="1.0" encoding="utf-8"?>
<ds:datastoreItem xmlns:ds="http://schemas.openxmlformats.org/officeDocument/2006/customXml" ds:itemID="{BBEB96B6-7FF9-40DB-9D61-B5BCC13BB1BE}"/>
</file>

<file path=customXml/itemProps3.xml><?xml version="1.0" encoding="utf-8"?>
<ds:datastoreItem xmlns:ds="http://schemas.openxmlformats.org/officeDocument/2006/customXml" ds:itemID="{3E67ED48-BA67-4E8B-AD52-9139AD166A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Christiane Heunisch</dc:creator>
  <cp:keywords/>
  <dc:description/>
  <cp:lastModifiedBy>Eva Reiser</cp:lastModifiedBy>
  <cp:revision/>
  <dcterms:created xsi:type="dcterms:W3CDTF">2021-10-13T11:50:12Z</dcterms:created>
  <dcterms:modified xsi:type="dcterms:W3CDTF">2024-02-26T14:39:44Z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0x010100BFE9B5086E77D949AAD627BB14F0154B</vt:lpwstr>
  </property>
  <property fmtid="{D5CDD505-2E9C-101B-9397-08002B2CF9AE}" pid="3" name="MediaServiceImageTags">
    <vt:lpwstr/>
  </property>
</Properties>
</file>