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oore/Downloads/"/>
    </mc:Choice>
  </mc:AlternateContent>
  <xr:revisionPtr revIDLastSave="0" documentId="13_ncr:1_{73368C98-288E-F444-975C-618119B45F92}" xr6:coauthVersionLast="47" xr6:coauthVersionMax="47" xr10:uidLastSave="{00000000-0000-0000-0000-000000000000}"/>
  <bookViews>
    <workbookView xWindow="0" yWindow="500" windowWidth="28800" windowHeight="16780" xr2:uid="{00000000-000D-0000-FFFF-FFFF00000000}"/>
  </bookViews>
  <sheets>
    <sheet name="Analysis" sheetId="1" r:id="rId1"/>
    <sheet name="Table Extract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3" l="1"/>
  <c r="D88" i="1"/>
  <c r="D87" i="1"/>
  <c r="D86" i="1"/>
  <c r="D85" i="1"/>
  <c r="D84" i="1"/>
  <c r="D83" i="1"/>
  <c r="D82" i="1"/>
  <c r="D81" i="1"/>
  <c r="D80" i="1"/>
  <c r="D79" i="1"/>
  <c r="D78" i="1"/>
  <c r="D77" i="1"/>
  <c r="E76" i="1"/>
  <c r="D76" i="1"/>
  <c r="F76" i="1" s="1"/>
  <c r="P49" i="1"/>
  <c r="O49" i="1"/>
  <c r="N49" i="1"/>
  <c r="M49" i="1"/>
  <c r="L49" i="1"/>
  <c r="K49" i="1"/>
  <c r="J49" i="1"/>
  <c r="I49" i="1"/>
  <c r="H49" i="1"/>
  <c r="G49" i="1"/>
  <c r="F49" i="1"/>
  <c r="E49" i="1"/>
  <c r="P48" i="1"/>
  <c r="O48" i="1"/>
  <c r="N48" i="1"/>
  <c r="M48" i="1"/>
  <c r="L48" i="1"/>
  <c r="K48" i="1"/>
  <c r="J48" i="1"/>
  <c r="I48" i="1"/>
  <c r="H48" i="1"/>
  <c r="G48" i="1"/>
  <c r="F48" i="1"/>
  <c r="P47" i="1"/>
  <c r="O47" i="1"/>
  <c r="N47" i="1"/>
  <c r="M47" i="1"/>
  <c r="L47" i="1"/>
  <c r="K47" i="1"/>
  <c r="J47" i="1"/>
  <c r="I47" i="1"/>
  <c r="H47" i="1"/>
  <c r="G47" i="1"/>
  <c r="P46" i="1"/>
  <c r="O46" i="1"/>
  <c r="N46" i="1"/>
  <c r="M46" i="1"/>
  <c r="L46" i="1"/>
  <c r="K46" i="1"/>
  <c r="J46" i="1"/>
  <c r="I46" i="1"/>
  <c r="H46" i="1"/>
  <c r="P45" i="1"/>
  <c r="O45" i="1"/>
  <c r="N45" i="1"/>
  <c r="M45" i="1"/>
  <c r="L45" i="1"/>
  <c r="K45" i="1"/>
  <c r="J45" i="1"/>
  <c r="I45" i="1"/>
  <c r="P44" i="1"/>
  <c r="O44" i="1"/>
  <c r="N44" i="1"/>
  <c r="M44" i="1"/>
  <c r="L44" i="1"/>
  <c r="K44" i="1"/>
  <c r="J44" i="1"/>
  <c r="P43" i="1"/>
  <c r="O43" i="1"/>
  <c r="N43" i="1"/>
  <c r="M43" i="1"/>
  <c r="L43" i="1"/>
  <c r="K43" i="1"/>
  <c r="P42" i="1"/>
  <c r="O42" i="1"/>
  <c r="N42" i="1"/>
  <c r="M42" i="1"/>
  <c r="L42" i="1"/>
  <c r="P41" i="1"/>
  <c r="O41" i="1"/>
  <c r="N41" i="1"/>
  <c r="M41" i="1"/>
  <c r="P40" i="1"/>
  <c r="O40" i="1"/>
  <c r="N40" i="1"/>
  <c r="P39" i="1"/>
  <c r="O39" i="1"/>
  <c r="P38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O32" i="1"/>
  <c r="M32" i="1"/>
  <c r="L32" i="1"/>
  <c r="J32" i="1"/>
  <c r="E32" i="1"/>
  <c r="D32" i="1"/>
  <c r="D50" i="1" s="1"/>
  <c r="E50" i="1" s="1"/>
  <c r="D31" i="1"/>
  <c r="D49" i="1" s="1"/>
  <c r="D69" i="1" s="1"/>
  <c r="E30" i="1"/>
  <c r="D30" i="1"/>
  <c r="D48" i="1" s="1"/>
  <c r="F29" i="1"/>
  <c r="E29" i="1"/>
  <c r="D29" i="1"/>
  <c r="D47" i="1" s="1"/>
  <c r="G28" i="1"/>
  <c r="F28" i="1"/>
  <c r="E28" i="1"/>
  <c r="D28" i="1"/>
  <c r="D46" i="1" s="1"/>
  <c r="H27" i="1"/>
  <c r="G27" i="1"/>
  <c r="F27" i="1"/>
  <c r="E27" i="1"/>
  <c r="D27" i="1"/>
  <c r="D45" i="1" s="1"/>
  <c r="I26" i="1"/>
  <c r="H26" i="1"/>
  <c r="G26" i="1"/>
  <c r="F26" i="1"/>
  <c r="E26" i="1"/>
  <c r="D26" i="1"/>
  <c r="D44" i="1" s="1"/>
  <c r="J25" i="1"/>
  <c r="I25" i="1"/>
  <c r="H25" i="1"/>
  <c r="G25" i="1"/>
  <c r="F25" i="1"/>
  <c r="E25" i="1"/>
  <c r="D25" i="1"/>
  <c r="D43" i="1" s="1"/>
  <c r="K24" i="1"/>
  <c r="J24" i="1"/>
  <c r="I24" i="1"/>
  <c r="H24" i="1"/>
  <c r="G24" i="1"/>
  <c r="F24" i="1"/>
  <c r="E24" i="1"/>
  <c r="D24" i="1"/>
  <c r="D42" i="1" s="1"/>
  <c r="L23" i="1"/>
  <c r="K23" i="1"/>
  <c r="J23" i="1"/>
  <c r="I23" i="1"/>
  <c r="H23" i="1"/>
  <c r="G23" i="1"/>
  <c r="F23" i="1"/>
  <c r="E23" i="1"/>
  <c r="D23" i="1"/>
  <c r="D41" i="1" s="1"/>
  <c r="M22" i="1"/>
  <c r="L22" i="1"/>
  <c r="K22" i="1"/>
  <c r="J22" i="1"/>
  <c r="I22" i="1"/>
  <c r="H22" i="1"/>
  <c r="G22" i="1"/>
  <c r="F22" i="1"/>
  <c r="E22" i="1"/>
  <c r="D22" i="1"/>
  <c r="D40" i="1" s="1"/>
  <c r="N21" i="1"/>
  <c r="M21" i="1"/>
  <c r="L21" i="1"/>
  <c r="K21" i="1"/>
  <c r="J21" i="1"/>
  <c r="I21" i="1"/>
  <c r="H21" i="1"/>
  <c r="G21" i="1"/>
  <c r="F21" i="1"/>
  <c r="E21" i="1"/>
  <c r="D21" i="1"/>
  <c r="D39" i="1" s="1"/>
  <c r="O20" i="1"/>
  <c r="N20" i="1"/>
  <c r="M20" i="1"/>
  <c r="K20" i="1"/>
  <c r="J20" i="1"/>
  <c r="I20" i="1"/>
  <c r="H20" i="1"/>
  <c r="G20" i="1"/>
  <c r="F20" i="1"/>
  <c r="E20" i="1"/>
  <c r="D20" i="1"/>
  <c r="D38" i="1" s="1"/>
  <c r="P19" i="1"/>
  <c r="O19" i="1"/>
  <c r="N19" i="1"/>
  <c r="M19" i="1"/>
  <c r="L19" i="1"/>
  <c r="K19" i="1"/>
  <c r="K32" i="1" s="1"/>
  <c r="J19" i="1"/>
  <c r="I19" i="1"/>
  <c r="H19" i="1"/>
  <c r="G19" i="1"/>
  <c r="F19" i="1"/>
  <c r="E19" i="1"/>
  <c r="D19" i="1"/>
  <c r="D37" i="1" s="1"/>
  <c r="E51" i="1" l="1"/>
  <c r="F50" i="1"/>
  <c r="E40" i="1"/>
  <c r="E60" i="1" s="1"/>
  <c r="E41" i="1"/>
  <c r="E61" i="1" s="1"/>
  <c r="F41" i="1"/>
  <c r="E42" i="1"/>
  <c r="E62" i="1" s="1"/>
  <c r="E43" i="1"/>
  <c r="E63" i="1" s="1"/>
  <c r="E45" i="1"/>
  <c r="E65" i="1" s="1"/>
  <c r="F40" i="1"/>
  <c r="G40" i="1" s="1"/>
  <c r="H40" i="1" s="1"/>
  <c r="I40" i="1" s="1"/>
  <c r="J40" i="1" s="1"/>
  <c r="K40" i="1" s="1"/>
  <c r="L40" i="1" s="1"/>
  <c r="M40" i="1" s="1"/>
  <c r="E47" i="1"/>
  <c r="E67" i="1" s="1"/>
  <c r="E44" i="1"/>
  <c r="E64" i="1" s="1"/>
  <c r="G41" i="1"/>
  <c r="H41" i="1" s="1"/>
  <c r="I41" i="1" s="1"/>
  <c r="J41" i="1" s="1"/>
  <c r="K41" i="1" s="1"/>
  <c r="L41" i="1" s="1"/>
  <c r="F42" i="1"/>
  <c r="F43" i="1"/>
  <c r="E48" i="1"/>
  <c r="E68" i="1" s="1"/>
  <c r="F45" i="1"/>
  <c r="G45" i="1" s="1"/>
  <c r="H45" i="1" s="1"/>
  <c r="E38" i="1"/>
  <c r="E58" i="1" s="1"/>
  <c r="E37" i="1"/>
  <c r="E57" i="1" s="1"/>
  <c r="E39" i="1"/>
  <c r="E59" i="1" s="1"/>
  <c r="G42" i="1"/>
  <c r="H42" i="1" s="1"/>
  <c r="I42" i="1" s="1"/>
  <c r="J42" i="1" s="1"/>
  <c r="K42" i="1" s="1"/>
  <c r="G43" i="1"/>
  <c r="H43" i="1" s="1"/>
  <c r="I43" i="1" s="1"/>
  <c r="J43" i="1" s="1"/>
  <c r="E46" i="1"/>
  <c r="E66" i="1" s="1"/>
  <c r="E69" i="1"/>
  <c r="N32" i="1"/>
  <c r="F32" i="1"/>
  <c r="H32" i="1"/>
  <c r="P32" i="1"/>
  <c r="G32" i="1"/>
  <c r="I32" i="1"/>
  <c r="F38" i="1" l="1"/>
  <c r="G38" i="1" s="1"/>
  <c r="H38" i="1" s="1"/>
  <c r="I38" i="1" s="1"/>
  <c r="J38" i="1" s="1"/>
  <c r="K38" i="1" s="1"/>
  <c r="L38" i="1" s="1"/>
  <c r="M38" i="1" s="1"/>
  <c r="N38" i="1" s="1"/>
  <c r="O38" i="1" s="1"/>
  <c r="F46" i="1"/>
  <c r="G46" i="1" s="1"/>
  <c r="F44" i="1"/>
  <c r="G44" i="1" s="1"/>
  <c r="H44" i="1" s="1"/>
  <c r="I44" i="1" s="1"/>
  <c r="F61" i="1"/>
  <c r="G61" i="1" s="1"/>
  <c r="H61" i="1" s="1"/>
  <c r="I61" i="1" s="1"/>
  <c r="J61" i="1" s="1"/>
  <c r="K61" i="1" s="1"/>
  <c r="L61" i="1" s="1"/>
  <c r="F65" i="1"/>
  <c r="G65" i="1" s="1"/>
  <c r="H65" i="1" s="1"/>
  <c r="F63" i="1"/>
  <c r="G63" i="1" s="1"/>
  <c r="H63" i="1" s="1"/>
  <c r="I63" i="1" s="1"/>
  <c r="J63" i="1" s="1"/>
  <c r="F58" i="1"/>
  <c r="G58" i="1" s="1"/>
  <c r="H58" i="1" s="1"/>
  <c r="I58" i="1" s="1"/>
  <c r="J58" i="1" s="1"/>
  <c r="K58" i="1" s="1"/>
  <c r="L58" i="1" s="1"/>
  <c r="M58" i="1" s="1"/>
  <c r="N58" i="1" s="1"/>
  <c r="O58" i="1" s="1"/>
  <c r="G50" i="1"/>
  <c r="F51" i="1"/>
  <c r="F69" i="1" s="1"/>
  <c r="F60" i="1"/>
  <c r="G60" i="1" s="1"/>
  <c r="H60" i="1" s="1"/>
  <c r="I60" i="1" s="1"/>
  <c r="J60" i="1" s="1"/>
  <c r="K60" i="1" s="1"/>
  <c r="L60" i="1" s="1"/>
  <c r="M60" i="1" s="1"/>
  <c r="F39" i="1"/>
  <c r="G39" i="1" s="1"/>
  <c r="H39" i="1" s="1"/>
  <c r="I39" i="1" s="1"/>
  <c r="J39" i="1" s="1"/>
  <c r="K39" i="1" s="1"/>
  <c r="L39" i="1" s="1"/>
  <c r="M39" i="1" s="1"/>
  <c r="N39" i="1" s="1"/>
  <c r="F47" i="1"/>
  <c r="F67" i="1" s="1"/>
  <c r="F62" i="1"/>
  <c r="G62" i="1" s="1"/>
  <c r="H62" i="1" s="1"/>
  <c r="I62" i="1" s="1"/>
  <c r="J62" i="1" s="1"/>
  <c r="K62" i="1" s="1"/>
  <c r="F37" i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H50" i="1" l="1"/>
  <c r="G51" i="1"/>
  <c r="G67" i="1" s="1"/>
  <c r="F64" i="1"/>
  <c r="G64" i="1" s="1"/>
  <c r="H64" i="1" s="1"/>
  <c r="I64" i="1" s="1"/>
  <c r="F66" i="1"/>
  <c r="G66" i="1" s="1"/>
  <c r="F57" i="1"/>
  <c r="G57" i="1" s="1"/>
  <c r="H57" i="1" s="1"/>
  <c r="I57" i="1" s="1"/>
  <c r="J57" i="1" s="1"/>
  <c r="K57" i="1" s="1"/>
  <c r="L57" i="1" s="1"/>
  <c r="M57" i="1" s="1"/>
  <c r="N57" i="1" s="1"/>
  <c r="O57" i="1" s="1"/>
  <c r="F68" i="1"/>
  <c r="G68" i="1" s="1"/>
  <c r="F59" i="1"/>
  <c r="G59" i="1" s="1"/>
  <c r="H59" i="1" s="1"/>
  <c r="I59" i="1" s="1"/>
  <c r="J59" i="1" s="1"/>
  <c r="K59" i="1" s="1"/>
  <c r="L59" i="1" s="1"/>
  <c r="M59" i="1" s="1"/>
  <c r="N59" i="1" s="1"/>
  <c r="I50" i="1" l="1"/>
  <c r="H51" i="1"/>
  <c r="H67" i="1" s="1"/>
  <c r="G69" i="1"/>
  <c r="H69" i="1" s="1"/>
  <c r="I51" i="1" l="1"/>
  <c r="I65" i="1" s="1"/>
  <c r="J50" i="1"/>
  <c r="H68" i="1"/>
  <c r="I68" i="1" s="1"/>
  <c r="H66" i="1"/>
  <c r="I66" i="1" s="1"/>
  <c r="J51" i="1" l="1"/>
  <c r="J64" i="1" s="1"/>
  <c r="K50" i="1"/>
  <c r="J68" i="1"/>
  <c r="J65" i="1"/>
  <c r="I69" i="1"/>
  <c r="J69" i="1" s="1"/>
  <c r="I67" i="1"/>
  <c r="J67" i="1" s="1"/>
  <c r="K51" i="1" l="1"/>
  <c r="K63" i="1" s="1"/>
  <c r="L50" i="1"/>
  <c r="K64" i="1"/>
  <c r="J66" i="1"/>
  <c r="K66" i="1" s="1"/>
  <c r="L51" i="1" l="1"/>
  <c r="L62" i="1" s="1"/>
  <c r="M50" i="1"/>
  <c r="L64" i="1"/>
  <c r="L63" i="1"/>
  <c r="K68" i="1"/>
  <c r="L68" i="1" s="1"/>
  <c r="K69" i="1"/>
  <c r="L69" i="1" s="1"/>
  <c r="K65" i="1"/>
  <c r="L65" i="1" s="1"/>
  <c r="K67" i="1"/>
  <c r="M51" i="1" l="1"/>
  <c r="M61" i="1" s="1"/>
  <c r="N50" i="1"/>
  <c r="M65" i="1"/>
  <c r="M63" i="1"/>
  <c r="M62" i="1"/>
  <c r="L67" i="1"/>
  <c r="L66" i="1"/>
  <c r="O50" i="1" l="1"/>
  <c r="N51" i="1"/>
  <c r="N60" i="1" s="1"/>
  <c r="M64" i="1"/>
  <c r="N64" i="1" s="1"/>
  <c r="N63" i="1"/>
  <c r="N61" i="1"/>
  <c r="M66" i="1"/>
  <c r="N66" i="1" s="1"/>
  <c r="M68" i="1"/>
  <c r="M67" i="1"/>
  <c r="M69" i="1"/>
  <c r="O60" i="1" l="1"/>
  <c r="N67" i="1"/>
  <c r="O67" i="1" s="1"/>
  <c r="O66" i="1"/>
  <c r="O61" i="1"/>
  <c r="O64" i="1"/>
  <c r="N69" i="1"/>
  <c r="O69" i="1" s="1"/>
  <c r="P50" i="1"/>
  <c r="P51" i="1" s="1"/>
  <c r="P58" i="1" s="1"/>
  <c r="O51" i="1"/>
  <c r="O59" i="1" s="1"/>
  <c r="N65" i="1"/>
  <c r="O65" i="1" s="1"/>
  <c r="N68" i="1"/>
  <c r="O68" i="1" s="1"/>
  <c r="N62" i="1"/>
  <c r="O62" i="1" s="1"/>
  <c r="E77" i="1" l="1"/>
  <c r="F77" i="1" s="1"/>
  <c r="P62" i="1"/>
  <c r="E81" i="1" s="1"/>
  <c r="F81" i="1" s="1"/>
  <c r="P69" i="1"/>
  <c r="E88" i="1" s="1"/>
  <c r="F88" i="1" s="1"/>
  <c r="P61" i="1"/>
  <c r="E80" i="1" s="1"/>
  <c r="F80" i="1" s="1"/>
  <c r="P68" i="1"/>
  <c r="E87" i="1" s="1"/>
  <c r="F87" i="1" s="1"/>
  <c r="P60" i="1"/>
  <c r="E79" i="1" s="1"/>
  <c r="F79" i="1" s="1"/>
  <c r="P64" i="1"/>
  <c r="E83" i="1" s="1"/>
  <c r="F83" i="1" s="1"/>
  <c r="P66" i="1"/>
  <c r="E85" i="1" s="1"/>
  <c r="F85" i="1" s="1"/>
  <c r="P67" i="1"/>
  <c r="E86" i="1" s="1"/>
  <c r="F86" i="1" s="1"/>
  <c r="P65" i="1"/>
  <c r="E84" i="1" s="1"/>
  <c r="F84" i="1" s="1"/>
  <c r="P59" i="1"/>
  <c r="E78" i="1" s="1"/>
  <c r="F78" i="1" s="1"/>
  <c r="O63" i="1"/>
  <c r="P63" i="1" s="1"/>
  <c r="E82" i="1" s="1"/>
  <c r="F82" i="1" s="1"/>
  <c r="P70" i="1" l="1"/>
</calcChain>
</file>

<file path=xl/sharedStrings.xml><?xml version="1.0" encoding="utf-8"?>
<sst xmlns="http://schemas.openxmlformats.org/spreadsheetml/2006/main" count="91" uniqueCount="29">
  <si>
    <t>Revenue per week</t>
  </si>
  <si>
    <t>reg_week</t>
  </si>
  <si>
    <t>registrations</t>
  </si>
  <si>
    <t>week_0</t>
  </si>
  <si>
    <t>week_1</t>
  </si>
  <si>
    <t>week_2</t>
  </si>
  <si>
    <t>week_3</t>
  </si>
  <si>
    <t>week_4</t>
  </si>
  <si>
    <t>week_5</t>
  </si>
  <si>
    <t>week_6</t>
  </si>
  <si>
    <t>week_7</t>
  </si>
  <si>
    <t>week_8</t>
  </si>
  <si>
    <t>week_9</t>
  </si>
  <si>
    <t>week_10</t>
  </si>
  <si>
    <t>week_11</t>
  </si>
  <si>
    <t>week_12</t>
  </si>
  <si>
    <t>Average revenue / registrations for a particular week cohort</t>
  </si>
  <si>
    <t>Average 1</t>
  </si>
  <si>
    <t xml:space="preserve">Average </t>
  </si>
  <si>
    <t>Cumulative average for a particular week cohort</t>
  </si>
  <si>
    <t>Average</t>
  </si>
  <si>
    <t>Cumulative growth</t>
  </si>
  <si>
    <t>Prediction</t>
  </si>
  <si>
    <t>this is CLV</t>
  </si>
  <si>
    <t>simply formula</t>
  </si>
  <si>
    <t>They know that it costs them 2USD on average to acquire a new customer on their website.</t>
  </si>
  <si>
    <t>Cost of Acquire</t>
  </si>
  <si>
    <t>Revenue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</si>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</sst>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&quot; &quot;d&quot;, &quot;yyyy"/>
    <numFmt numFmtId="165" formatCode="0.0000"/>
    <numFmt numFmtId="166" formatCode="&quot;$&quot;#,##0"/>
  </numFmts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</fills>
  <borders count="3">
    <border>
      <left/>
      <right/>
      <top/>
      <bottom/>
      <diagonal/>
    </border>
    <border>
      <left style="thin">
        <color rgb="FF9FC5E8"/>
      </left>
      <right style="thin">
        <color rgb="FF9FC5E8"/>
      </right>
      <top style="thin">
        <color rgb="FF9FC5E8"/>
      </top>
      <bottom style="thin">
        <color rgb="FF9FC5E8"/>
      </bottom>
      <diagonal/>
    </border>
    <border>
      <left style="thin">
        <color rgb="FFD0E0E3"/>
      </left>
      <right style="thin">
        <color rgb="FFD0E0E3"/>
      </right>
      <top style="thin">
        <color rgb="FFD0E0E3"/>
      </top>
      <bottom style="thin">
        <color rgb="FFD0E0E3"/>
      </bottom>
      <diagonal/>
    </border>
  </borders>
  <cellStyleXfs count="1">
    <xf numFmtId="0" fontId="0" fillId="0" borderId="0"/>
  </cellStyleXfs>
  <cellXfs count="28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3" fillId="0" borderId="1" xfId="0" applyNumberFormat="1" applyFont="1" applyBorder="1"/>
    <xf numFmtId="14" fontId="3" fillId="0" borderId="0" xfId="0" applyNumberFormat="1" applyFont="1"/>
    <xf numFmtId="164" fontId="3" fillId="0" borderId="1" xfId="0" applyNumberFormat="1" applyFont="1" applyBorder="1"/>
    <xf numFmtId="0" fontId="1" fillId="0" borderId="1" xfId="0" applyFont="1" applyBorder="1"/>
    <xf numFmtId="0" fontId="1" fillId="0" borderId="0" xfId="0" applyFont="1"/>
    <xf numFmtId="49" fontId="3" fillId="0" borderId="2" xfId="0" applyNumberFormat="1" applyFont="1" applyBorder="1"/>
    <xf numFmtId="164" fontId="3" fillId="0" borderId="2" xfId="0" applyNumberFormat="1" applyFont="1" applyBorder="1"/>
    <xf numFmtId="0" fontId="1" fillId="0" borderId="2" xfId="0" applyFont="1" applyBorder="1"/>
    <xf numFmtId="2" fontId="1" fillId="0" borderId="2" xfId="0" applyNumberFormat="1" applyFont="1" applyBorder="1"/>
    <xf numFmtId="2" fontId="1" fillId="0" borderId="0" xfId="0" applyNumberFormat="1" applyFont="1"/>
    <xf numFmtId="165" fontId="1" fillId="0" borderId="2" xfId="0" applyNumberFormat="1" applyFont="1" applyBorder="1"/>
    <xf numFmtId="165" fontId="1" fillId="0" borderId="0" xfId="0" applyNumberFormat="1" applyFont="1"/>
    <xf numFmtId="0" fontId="3" fillId="0" borderId="2" xfId="0" applyFont="1" applyBorder="1" applyAlignment="1">
      <alignment horizontal="right"/>
    </xf>
    <xf numFmtId="165" fontId="1" fillId="2" borderId="2" xfId="0" applyNumberFormat="1" applyFont="1" applyFill="1" applyBorder="1"/>
    <xf numFmtId="0" fontId="3" fillId="3" borderId="2" xfId="0" applyFont="1" applyFill="1" applyBorder="1"/>
    <xf numFmtId="0" fontId="1" fillId="3" borderId="2" xfId="0" applyFont="1" applyFill="1" applyBorder="1"/>
    <xf numFmtId="10" fontId="1" fillId="3" borderId="2" xfId="0" applyNumberFormat="1" applyFont="1" applyFill="1" applyBorder="1"/>
    <xf numFmtId="10" fontId="1" fillId="0" borderId="0" xfId="0" applyNumberFormat="1" applyFont="1"/>
    <xf numFmtId="49" fontId="2" fillId="0" borderId="2" xfId="0" applyNumberFormat="1" applyFont="1" applyBorder="1"/>
    <xf numFmtId="165" fontId="3" fillId="2" borderId="2" xfId="0" applyNumberFormat="1" applyFont="1" applyFill="1" applyBorder="1"/>
    <xf numFmtId="0" fontId="3" fillId="0" borderId="1" xfId="0" applyFont="1" applyBorder="1" applyAlignment="1">
      <alignment wrapText="1"/>
    </xf>
    <xf numFmtId="0" fontId="3" fillId="0" borderId="1" xfId="0" applyFont="1" applyBorder="1"/>
    <xf numFmtId="166" fontId="1" fillId="0" borderId="1" xfId="0" applyNumberFormat="1" applyFont="1" applyBorder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88"/>
  <sheetViews>
    <sheetView showGridLines="0" tabSelected="1" topLeftCell="A3" workbookViewId="0">
      <selection activeCell="C19" sqref="C19"/>
    </sheetView>
  </sheetViews>
  <sheetFormatPr baseColWidth="10" defaultColWidth="12.6640625" defaultRowHeight="15.75" customHeight="1" x14ac:dyDescent="0.15"/>
  <cols>
    <col min="1" max="1" width="9.1640625" customWidth="1"/>
    <col min="2" max="2" width="13.83203125" customWidth="1"/>
    <col min="3" max="3" width="11.5" customWidth="1"/>
    <col min="4" max="5" width="9.1640625" customWidth="1"/>
    <col min="6" max="6" width="10.83203125" customWidth="1"/>
    <col min="7" max="18" width="9.1640625" customWidth="1"/>
  </cols>
  <sheetData>
    <row r="1" spans="1:18" ht="15.75" customHeight="1" x14ac:dyDescent="0.15">
      <c r="A1" s="1"/>
      <c r="B1" s="1"/>
      <c r="C1" s="1"/>
      <c r="D1" s="2" t="s">
        <v>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.75" customHeight="1" x14ac:dyDescent="0.15">
      <c r="A2" s="3"/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3"/>
      <c r="R2" s="3"/>
    </row>
    <row r="3" spans="1:18" ht="15.75" customHeight="1" x14ac:dyDescent="0.15">
      <c r="A3" s="5"/>
      <c r="B3" s="6">
        <v>44136</v>
      </c>
      <c r="C3" s="7">
        <v>20275</v>
      </c>
      <c r="D3" s="7">
        <v>18833</v>
      </c>
      <c r="E3" s="7">
        <v>6553</v>
      </c>
      <c r="F3" s="7">
        <v>5365</v>
      </c>
      <c r="G3" s="7">
        <v>5255</v>
      </c>
      <c r="H3" s="7">
        <v>3210</v>
      </c>
      <c r="I3" s="7">
        <v>3076</v>
      </c>
      <c r="J3" s="7">
        <v>3319</v>
      </c>
      <c r="K3" s="7">
        <v>502</v>
      </c>
      <c r="L3" s="7">
        <v>157</v>
      </c>
      <c r="M3" s="7">
        <v>277</v>
      </c>
      <c r="N3" s="7">
        <v>465</v>
      </c>
      <c r="O3" s="7">
        <v>300</v>
      </c>
      <c r="P3" s="7">
        <v>365</v>
      </c>
      <c r="Q3" s="8"/>
      <c r="R3" s="8"/>
    </row>
    <row r="4" spans="1:18" ht="15.75" customHeight="1" x14ac:dyDescent="0.15">
      <c r="A4" s="5"/>
      <c r="B4" s="6">
        <v>44143</v>
      </c>
      <c r="C4" s="7">
        <v>16363</v>
      </c>
      <c r="D4" s="7">
        <v>19348</v>
      </c>
      <c r="E4" s="7">
        <v>6189</v>
      </c>
      <c r="F4" s="7">
        <v>4565</v>
      </c>
      <c r="G4" s="7">
        <v>3722</v>
      </c>
      <c r="H4" s="7">
        <v>4489</v>
      </c>
      <c r="I4" s="7">
        <v>1696</v>
      </c>
      <c r="J4" s="7">
        <v>639</v>
      </c>
      <c r="K4" s="7">
        <v>1126</v>
      </c>
      <c r="L4" s="7">
        <v>0</v>
      </c>
      <c r="M4" s="7">
        <v>195</v>
      </c>
      <c r="N4" s="7">
        <v>576</v>
      </c>
      <c r="O4" s="7">
        <v>333</v>
      </c>
      <c r="P4" s="7"/>
      <c r="Q4" s="8"/>
      <c r="R4" s="8"/>
    </row>
    <row r="5" spans="1:18" ht="15.75" customHeight="1" x14ac:dyDescent="0.15">
      <c r="A5" s="5"/>
      <c r="B5" s="6">
        <v>44150</v>
      </c>
      <c r="C5" s="7">
        <v>18062</v>
      </c>
      <c r="D5" s="7">
        <v>24657</v>
      </c>
      <c r="E5" s="7">
        <v>5296</v>
      </c>
      <c r="F5" s="7">
        <v>3903</v>
      </c>
      <c r="G5" s="7">
        <v>4061</v>
      </c>
      <c r="H5" s="7">
        <v>2982</v>
      </c>
      <c r="I5" s="7">
        <v>457</v>
      </c>
      <c r="J5" s="7">
        <v>514</v>
      </c>
      <c r="K5" s="7">
        <v>393</v>
      </c>
      <c r="L5" s="7">
        <v>374</v>
      </c>
      <c r="M5" s="7">
        <v>111</v>
      </c>
      <c r="N5" s="7">
        <v>79</v>
      </c>
      <c r="O5" s="7"/>
      <c r="P5" s="7"/>
      <c r="Q5" s="8"/>
      <c r="R5" s="8"/>
    </row>
    <row r="6" spans="1:18" ht="15.75" customHeight="1" x14ac:dyDescent="0.15">
      <c r="A6" s="5"/>
      <c r="B6" s="6">
        <v>44157</v>
      </c>
      <c r="C6" s="7">
        <v>19833</v>
      </c>
      <c r="D6" s="7">
        <v>32347</v>
      </c>
      <c r="E6" s="7">
        <v>4632</v>
      </c>
      <c r="F6" s="7">
        <v>4425</v>
      </c>
      <c r="G6" s="7">
        <v>2344</v>
      </c>
      <c r="H6" s="7">
        <v>727</v>
      </c>
      <c r="I6" s="7">
        <v>260</v>
      </c>
      <c r="J6" s="7">
        <v>126</v>
      </c>
      <c r="K6" s="7">
        <v>208</v>
      </c>
      <c r="L6" s="7">
        <v>679</v>
      </c>
      <c r="M6" s="7">
        <v>74</v>
      </c>
      <c r="N6" s="7"/>
      <c r="O6" s="7"/>
      <c r="P6" s="7"/>
      <c r="Q6" s="8"/>
      <c r="R6" s="8"/>
    </row>
    <row r="7" spans="1:18" ht="15.75" customHeight="1" x14ac:dyDescent="0.15">
      <c r="A7" s="5"/>
      <c r="B7" s="6">
        <v>44164</v>
      </c>
      <c r="C7" s="7">
        <v>22099</v>
      </c>
      <c r="D7" s="7">
        <v>29015</v>
      </c>
      <c r="E7" s="7">
        <v>7992</v>
      </c>
      <c r="F7" s="7">
        <v>5350</v>
      </c>
      <c r="G7" s="7">
        <v>1056</v>
      </c>
      <c r="H7" s="7">
        <v>273</v>
      </c>
      <c r="I7" s="7">
        <v>487</v>
      </c>
      <c r="J7" s="7">
        <v>134</v>
      </c>
      <c r="K7" s="7">
        <v>263</v>
      </c>
      <c r="L7" s="7">
        <v>119</v>
      </c>
      <c r="M7" s="7"/>
      <c r="N7" s="7"/>
      <c r="O7" s="7"/>
      <c r="P7" s="7"/>
      <c r="Q7" s="8"/>
      <c r="R7" s="8"/>
    </row>
    <row r="8" spans="1:18" ht="15.75" customHeight="1" x14ac:dyDescent="0.15">
      <c r="A8" s="5"/>
      <c r="B8" s="6">
        <v>44171</v>
      </c>
      <c r="C8" s="7">
        <v>28214</v>
      </c>
      <c r="D8" s="7">
        <v>33755</v>
      </c>
      <c r="E8" s="7">
        <v>9247</v>
      </c>
      <c r="F8" s="7">
        <v>2287</v>
      </c>
      <c r="G8" s="7">
        <v>966</v>
      </c>
      <c r="H8" s="7">
        <v>585</v>
      </c>
      <c r="I8" s="7">
        <v>756</v>
      </c>
      <c r="J8" s="7">
        <v>685</v>
      </c>
      <c r="K8" s="7">
        <v>62</v>
      </c>
      <c r="L8" s="7"/>
      <c r="M8" s="7"/>
      <c r="N8" s="7"/>
      <c r="O8" s="7"/>
      <c r="P8" s="7"/>
      <c r="Q8" s="8"/>
      <c r="R8" s="8"/>
    </row>
    <row r="9" spans="1:18" ht="15.75" customHeight="1" x14ac:dyDescent="0.15">
      <c r="A9" s="5"/>
      <c r="B9" s="6">
        <v>44178</v>
      </c>
      <c r="C9" s="7">
        <v>25239</v>
      </c>
      <c r="D9" s="7">
        <v>25360</v>
      </c>
      <c r="E9" s="7">
        <v>2712</v>
      </c>
      <c r="F9" s="7">
        <v>1012</v>
      </c>
      <c r="G9" s="7">
        <v>760</v>
      </c>
      <c r="H9" s="7">
        <v>1027</v>
      </c>
      <c r="I9" s="7">
        <v>750</v>
      </c>
      <c r="J9" s="7">
        <v>10</v>
      </c>
      <c r="K9" s="7"/>
      <c r="L9" s="7"/>
      <c r="M9" s="7"/>
      <c r="N9" s="7"/>
      <c r="O9" s="7"/>
      <c r="P9" s="7"/>
      <c r="Q9" s="8"/>
      <c r="R9" s="8"/>
    </row>
    <row r="10" spans="1:18" ht="15.75" customHeight="1" x14ac:dyDescent="0.15">
      <c r="A10" s="5"/>
      <c r="B10" s="6">
        <v>44185</v>
      </c>
      <c r="C10" s="7">
        <v>17848</v>
      </c>
      <c r="D10" s="7">
        <v>6574</v>
      </c>
      <c r="E10" s="7">
        <v>960</v>
      </c>
      <c r="F10" s="7">
        <v>373</v>
      </c>
      <c r="G10" s="7">
        <v>415</v>
      </c>
      <c r="H10" s="7">
        <v>321</v>
      </c>
      <c r="I10" s="7">
        <v>144</v>
      </c>
      <c r="J10" s="7"/>
      <c r="K10" s="7"/>
      <c r="L10" s="7"/>
      <c r="M10" s="7"/>
      <c r="N10" s="7"/>
      <c r="O10" s="7"/>
      <c r="P10" s="7"/>
      <c r="Q10" s="8"/>
      <c r="R10" s="8"/>
    </row>
    <row r="11" spans="1:18" ht="15.75" customHeight="1" x14ac:dyDescent="0.15">
      <c r="A11" s="5"/>
      <c r="B11" s="6">
        <v>44192</v>
      </c>
      <c r="C11" s="7">
        <v>16550</v>
      </c>
      <c r="D11" s="7">
        <v>5608</v>
      </c>
      <c r="E11" s="7">
        <v>841</v>
      </c>
      <c r="F11" s="7">
        <v>75</v>
      </c>
      <c r="G11" s="7">
        <v>337</v>
      </c>
      <c r="H11" s="7">
        <v>99</v>
      </c>
      <c r="I11" s="7"/>
      <c r="J11" s="7"/>
      <c r="K11" s="7"/>
      <c r="L11" s="7"/>
      <c r="M11" s="7"/>
      <c r="N11" s="7"/>
      <c r="O11" s="7"/>
      <c r="P11" s="7"/>
      <c r="Q11" s="8"/>
      <c r="R11" s="8"/>
    </row>
    <row r="12" spans="1:18" ht="15.75" customHeight="1" x14ac:dyDescent="0.15">
      <c r="A12" s="5"/>
      <c r="B12" s="6">
        <v>44199</v>
      </c>
      <c r="C12" s="7">
        <v>22794</v>
      </c>
      <c r="D12" s="7">
        <v>5201</v>
      </c>
      <c r="E12" s="7">
        <v>1464</v>
      </c>
      <c r="F12" s="7">
        <v>624</v>
      </c>
      <c r="G12" s="7">
        <v>108</v>
      </c>
      <c r="H12" s="7"/>
      <c r="I12" s="7"/>
      <c r="J12" s="7"/>
      <c r="K12" s="7"/>
      <c r="L12" s="7"/>
      <c r="M12" s="7"/>
      <c r="N12" s="7"/>
      <c r="O12" s="7"/>
      <c r="P12" s="7"/>
      <c r="Q12" s="8"/>
      <c r="R12" s="8"/>
    </row>
    <row r="13" spans="1:18" ht="15.75" customHeight="1" x14ac:dyDescent="0.15">
      <c r="A13" s="5"/>
      <c r="B13" s="6">
        <v>44206</v>
      </c>
      <c r="C13" s="7">
        <v>21479</v>
      </c>
      <c r="D13" s="7">
        <v>8568</v>
      </c>
      <c r="E13" s="7">
        <v>1255</v>
      </c>
      <c r="F13" s="7">
        <v>267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8"/>
      <c r="R13" s="8"/>
    </row>
    <row r="14" spans="1:18" ht="15.75" customHeight="1" x14ac:dyDescent="0.15">
      <c r="A14" s="5"/>
      <c r="B14" s="6">
        <v>44213</v>
      </c>
      <c r="C14" s="7">
        <v>20801</v>
      </c>
      <c r="D14" s="7">
        <v>18770</v>
      </c>
      <c r="E14" s="7">
        <v>2536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8"/>
      <c r="R14" s="8"/>
    </row>
    <row r="15" spans="1:18" ht="15.75" customHeight="1" x14ac:dyDescent="0.15">
      <c r="A15" s="5"/>
      <c r="B15" s="6">
        <v>44220</v>
      </c>
      <c r="C15" s="7">
        <v>19561</v>
      </c>
      <c r="D15" s="7">
        <v>3758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8"/>
      <c r="R15" s="8"/>
    </row>
    <row r="17" spans="1:18" ht="15.75" customHeight="1" x14ac:dyDescent="0.15">
      <c r="D17" s="2" t="s">
        <v>16</v>
      </c>
    </row>
    <row r="18" spans="1:18" ht="15.75" customHeight="1" x14ac:dyDescent="0.15">
      <c r="A18" s="3"/>
      <c r="B18" s="9" t="s">
        <v>1</v>
      </c>
      <c r="C18" s="9" t="s">
        <v>2</v>
      </c>
      <c r="D18" s="9" t="s">
        <v>3</v>
      </c>
      <c r="E18" s="9" t="s">
        <v>4</v>
      </c>
      <c r="F18" s="9" t="s">
        <v>5</v>
      </c>
      <c r="G18" s="9" t="s">
        <v>6</v>
      </c>
      <c r="H18" s="9" t="s">
        <v>7</v>
      </c>
      <c r="I18" s="9" t="s">
        <v>8</v>
      </c>
      <c r="J18" s="9" t="s">
        <v>9</v>
      </c>
      <c r="K18" s="9" t="s">
        <v>10</v>
      </c>
      <c r="L18" s="9" t="s">
        <v>11</v>
      </c>
      <c r="M18" s="9" t="s">
        <v>12</v>
      </c>
      <c r="N18" s="9" t="s">
        <v>13</v>
      </c>
      <c r="O18" s="9" t="s">
        <v>14</v>
      </c>
      <c r="P18" s="9" t="s">
        <v>15</v>
      </c>
      <c r="Q18" s="3"/>
      <c r="R18" s="3"/>
    </row>
    <row r="19" spans="1:18" ht="15.75" customHeight="1" x14ac:dyDescent="0.15">
      <c r="A19" s="5"/>
      <c r="B19" s="10">
        <v>44136</v>
      </c>
      <c r="C19" s="11">
        <v>20275</v>
      </c>
      <c r="D19" s="12">
        <f t="shared" ref="D19:P19" si="0">D3/$C3</f>
        <v>0.92887792848335393</v>
      </c>
      <c r="E19" s="12">
        <f t="shared" si="0"/>
        <v>0.3232059186189889</v>
      </c>
      <c r="F19" s="12">
        <f t="shared" si="0"/>
        <v>0.26461159062885325</v>
      </c>
      <c r="G19" s="12">
        <f t="shared" si="0"/>
        <v>0.25918618988902592</v>
      </c>
      <c r="H19" s="12">
        <f t="shared" si="0"/>
        <v>0.15832305795314427</v>
      </c>
      <c r="I19" s="12">
        <f t="shared" si="0"/>
        <v>0.15171393341553638</v>
      </c>
      <c r="J19" s="12">
        <f t="shared" si="0"/>
        <v>0.16369913686806412</v>
      </c>
      <c r="K19" s="12">
        <f t="shared" si="0"/>
        <v>2.4759556103575834E-2</v>
      </c>
      <c r="L19" s="12">
        <f t="shared" si="0"/>
        <v>7.7435265104808882E-3</v>
      </c>
      <c r="M19" s="12">
        <f t="shared" si="0"/>
        <v>1.3662145499383478E-2</v>
      </c>
      <c r="N19" s="12">
        <f t="shared" si="0"/>
        <v>2.2934648581997535E-2</v>
      </c>
      <c r="O19" s="12">
        <f t="shared" si="0"/>
        <v>1.4796547472256474E-2</v>
      </c>
      <c r="P19" s="12">
        <f t="shared" si="0"/>
        <v>1.8002466091245378E-2</v>
      </c>
      <c r="Q19" s="13"/>
      <c r="R19" s="13"/>
    </row>
    <row r="20" spans="1:18" ht="15.75" customHeight="1" x14ac:dyDescent="0.15">
      <c r="A20" s="5"/>
      <c r="B20" s="10">
        <v>44143</v>
      </c>
      <c r="C20" s="11">
        <v>16363</v>
      </c>
      <c r="D20" s="12">
        <f t="shared" ref="D20:D31" si="1">D4/C4</f>
        <v>1.182423760924036</v>
      </c>
      <c r="E20" s="12">
        <f t="shared" ref="E20:K20" si="2">E4/$C4</f>
        <v>0.37823137566460918</v>
      </c>
      <c r="F20" s="12">
        <f t="shared" si="2"/>
        <v>0.27898307156389412</v>
      </c>
      <c r="G20" s="12">
        <f t="shared" si="2"/>
        <v>0.22746440139338753</v>
      </c>
      <c r="H20" s="12">
        <f t="shared" si="2"/>
        <v>0.2743384464951415</v>
      </c>
      <c r="I20" s="12">
        <f t="shared" si="2"/>
        <v>0.10364847521848072</v>
      </c>
      <c r="J20" s="12">
        <f t="shared" si="2"/>
        <v>3.905151867017051E-2</v>
      </c>
      <c r="K20" s="12">
        <f t="shared" si="2"/>
        <v>6.8813787202835666E-2</v>
      </c>
      <c r="L20" s="12">
        <v>0</v>
      </c>
      <c r="M20" s="12">
        <f t="shared" ref="M20:O20" si="3">M4/$C4</f>
        <v>1.1917130110615412E-2</v>
      </c>
      <c r="N20" s="12">
        <f t="shared" si="3"/>
        <v>3.5201368942125527E-2</v>
      </c>
      <c r="O20" s="12">
        <f t="shared" si="3"/>
        <v>2.0350791419666319E-2</v>
      </c>
      <c r="P20" s="12"/>
      <c r="Q20" s="13"/>
      <c r="R20" s="13"/>
    </row>
    <row r="21" spans="1:18" ht="15.75" customHeight="1" x14ac:dyDescent="0.15">
      <c r="A21" s="5"/>
      <c r="B21" s="10">
        <v>44150</v>
      </c>
      <c r="C21" s="11">
        <v>18062</v>
      </c>
      <c r="D21" s="12">
        <f t="shared" si="1"/>
        <v>1.3651312147049053</v>
      </c>
      <c r="E21" s="12">
        <f t="shared" ref="E21:N21" si="4">E5/$C5</f>
        <v>0.2932122688517329</v>
      </c>
      <c r="F21" s="12">
        <f t="shared" si="4"/>
        <v>0.2160890266858598</v>
      </c>
      <c r="G21" s="12">
        <f t="shared" si="4"/>
        <v>0.22483667367954821</v>
      </c>
      <c r="H21" s="12">
        <f t="shared" si="4"/>
        <v>0.16509799579227108</v>
      </c>
      <c r="I21" s="12">
        <f t="shared" si="4"/>
        <v>2.5301738456427858E-2</v>
      </c>
      <c r="J21" s="12">
        <f t="shared" si="4"/>
        <v>2.8457535156682538E-2</v>
      </c>
      <c r="K21" s="12">
        <f t="shared" si="4"/>
        <v>2.175838777544015E-2</v>
      </c>
      <c r="L21" s="12">
        <f t="shared" si="4"/>
        <v>2.0706455542021926E-2</v>
      </c>
      <c r="M21" s="12">
        <f t="shared" si="4"/>
        <v>6.1454988373380575E-3</v>
      </c>
      <c r="N21" s="12">
        <f t="shared" si="4"/>
        <v>4.3738234968442036E-3</v>
      </c>
      <c r="O21" s="12"/>
      <c r="P21" s="12"/>
      <c r="Q21" s="13"/>
      <c r="R21" s="13"/>
    </row>
    <row r="22" spans="1:18" ht="15.75" customHeight="1" x14ac:dyDescent="0.15">
      <c r="A22" s="5"/>
      <c r="B22" s="10">
        <v>44157</v>
      </c>
      <c r="C22" s="11">
        <v>19833</v>
      </c>
      <c r="D22" s="12">
        <f t="shared" si="1"/>
        <v>1.6309685877073565</v>
      </c>
      <c r="E22" s="12">
        <f t="shared" ref="E22:M22" si="5">E6/$C6</f>
        <v>0.2335501436998941</v>
      </c>
      <c r="F22" s="12">
        <f t="shared" si="5"/>
        <v>0.223112993495689</v>
      </c>
      <c r="G22" s="12">
        <f t="shared" si="5"/>
        <v>0.11818686028336611</v>
      </c>
      <c r="H22" s="12">
        <f t="shared" si="5"/>
        <v>3.6656078253416026E-2</v>
      </c>
      <c r="I22" s="12">
        <f t="shared" si="5"/>
        <v>1.3109464024605456E-2</v>
      </c>
      <c r="J22" s="12">
        <f t="shared" si="5"/>
        <v>6.3530479503857212E-3</v>
      </c>
      <c r="K22" s="12">
        <f t="shared" si="5"/>
        <v>1.0487571219684364E-2</v>
      </c>
      <c r="L22" s="12">
        <f t="shared" si="5"/>
        <v>3.4235869510411937E-2</v>
      </c>
      <c r="M22" s="12">
        <f t="shared" si="5"/>
        <v>3.7311551454646298E-3</v>
      </c>
      <c r="N22" s="12"/>
      <c r="O22" s="12"/>
      <c r="P22" s="12"/>
      <c r="Q22" s="13"/>
      <c r="R22" s="13"/>
    </row>
    <row r="23" spans="1:18" ht="15.75" customHeight="1" x14ac:dyDescent="0.15">
      <c r="A23" s="5"/>
      <c r="B23" s="10">
        <v>44164</v>
      </c>
      <c r="C23" s="11">
        <v>22099</v>
      </c>
      <c r="D23" s="12">
        <f t="shared" si="1"/>
        <v>1.3129553373455813</v>
      </c>
      <c r="E23" s="12">
        <f t="shared" ref="E23:L23" si="6">E7/$C7</f>
        <v>0.3616453233177972</v>
      </c>
      <c r="F23" s="12">
        <f t="shared" si="6"/>
        <v>0.24209240237114801</v>
      </c>
      <c r="G23" s="12">
        <f t="shared" si="6"/>
        <v>4.7784967645594825E-2</v>
      </c>
      <c r="H23" s="12">
        <f t="shared" si="6"/>
        <v>1.2353500158378208E-2</v>
      </c>
      <c r="I23" s="12">
        <f t="shared" si="6"/>
        <v>2.2037196253224128E-2</v>
      </c>
      <c r="J23" s="12">
        <f t="shared" si="6"/>
        <v>6.0636227883614641E-3</v>
      </c>
      <c r="K23" s="12">
        <f t="shared" si="6"/>
        <v>1.190099099506765E-2</v>
      </c>
      <c r="L23" s="12">
        <f t="shared" si="6"/>
        <v>5.3848590433956288E-3</v>
      </c>
      <c r="M23" s="12"/>
      <c r="N23" s="12"/>
      <c r="O23" s="12"/>
      <c r="P23" s="12"/>
      <c r="Q23" s="13"/>
      <c r="R23" s="13"/>
    </row>
    <row r="24" spans="1:18" ht="15.75" customHeight="1" x14ac:dyDescent="0.15">
      <c r="A24" s="5"/>
      <c r="B24" s="10">
        <v>44171</v>
      </c>
      <c r="C24" s="11">
        <v>28214</v>
      </c>
      <c r="D24" s="12">
        <f t="shared" si="1"/>
        <v>1.196391862196073</v>
      </c>
      <c r="E24" s="12">
        <f t="shared" ref="E24:K24" si="7">E8/$C8</f>
        <v>0.32774509108953004</v>
      </c>
      <c r="F24" s="12">
        <f t="shared" si="7"/>
        <v>8.1059048699227337E-2</v>
      </c>
      <c r="G24" s="12">
        <f t="shared" si="7"/>
        <v>3.4238321400723047E-2</v>
      </c>
      <c r="H24" s="12">
        <f t="shared" si="7"/>
        <v>2.0734387183667682E-2</v>
      </c>
      <c r="I24" s="12">
        <f t="shared" si="7"/>
        <v>2.6795208052739775E-2</v>
      </c>
      <c r="J24" s="12">
        <f t="shared" si="7"/>
        <v>2.4278726873183526E-2</v>
      </c>
      <c r="K24" s="12">
        <f t="shared" si="7"/>
        <v>2.1974906074998229E-3</v>
      </c>
      <c r="L24" s="12"/>
      <c r="M24" s="12"/>
      <c r="N24" s="12"/>
      <c r="O24" s="12"/>
      <c r="P24" s="12"/>
      <c r="Q24" s="13"/>
      <c r="R24" s="13"/>
    </row>
    <row r="25" spans="1:18" ht="15.75" customHeight="1" x14ac:dyDescent="0.15">
      <c r="A25" s="5"/>
      <c r="B25" s="10">
        <v>44178</v>
      </c>
      <c r="C25" s="11">
        <v>25239</v>
      </c>
      <c r="D25" s="12">
        <f t="shared" si="1"/>
        <v>1.0047941677562502</v>
      </c>
      <c r="E25" s="12">
        <f t="shared" ref="E25:J25" si="8">E9/$C9</f>
        <v>0.10745275169380721</v>
      </c>
      <c r="F25" s="12">
        <f t="shared" si="8"/>
        <v>4.0096675779547529E-2</v>
      </c>
      <c r="G25" s="12">
        <f t="shared" si="8"/>
        <v>3.0112128055786679E-2</v>
      </c>
      <c r="H25" s="12">
        <f t="shared" si="8"/>
        <v>4.0690994096438053E-2</v>
      </c>
      <c r="I25" s="12">
        <f t="shared" si="8"/>
        <v>2.971591584452633E-2</v>
      </c>
      <c r="J25" s="12">
        <f t="shared" si="8"/>
        <v>3.9621221126035102E-4</v>
      </c>
      <c r="K25" s="12"/>
      <c r="L25" s="12"/>
      <c r="M25" s="12"/>
      <c r="N25" s="12"/>
      <c r="O25" s="12"/>
      <c r="P25" s="12"/>
      <c r="Q25" s="13"/>
      <c r="R25" s="13"/>
    </row>
    <row r="26" spans="1:18" ht="15.75" customHeight="1" x14ac:dyDescent="0.15">
      <c r="A26" s="5"/>
      <c r="B26" s="10">
        <v>44185</v>
      </c>
      <c r="C26" s="11">
        <v>17848</v>
      </c>
      <c r="D26" s="12">
        <f t="shared" si="1"/>
        <v>0.36833258628417748</v>
      </c>
      <c r="E26" s="12">
        <f t="shared" ref="E26:I26" si="9">E10/$C10</f>
        <v>5.3787539220080678E-2</v>
      </c>
      <c r="F26" s="12">
        <f t="shared" si="9"/>
        <v>2.0898700134468848E-2</v>
      </c>
      <c r="G26" s="12">
        <f t="shared" si="9"/>
        <v>2.325190497534738E-2</v>
      </c>
      <c r="H26" s="12">
        <f t="shared" si="9"/>
        <v>1.7985208426714479E-2</v>
      </c>
      <c r="I26" s="12">
        <f t="shared" si="9"/>
        <v>8.0681308830121024E-3</v>
      </c>
      <c r="J26" s="12"/>
      <c r="K26" s="12"/>
      <c r="L26" s="12"/>
      <c r="M26" s="12"/>
      <c r="N26" s="12"/>
      <c r="O26" s="12"/>
      <c r="P26" s="12"/>
      <c r="Q26" s="13"/>
      <c r="R26" s="13"/>
    </row>
    <row r="27" spans="1:18" ht="15.75" customHeight="1" x14ac:dyDescent="0.15">
      <c r="A27" s="5"/>
      <c r="B27" s="10">
        <v>44192</v>
      </c>
      <c r="C27" s="11">
        <v>16550</v>
      </c>
      <c r="D27" s="12">
        <f t="shared" si="1"/>
        <v>0.33885196374622356</v>
      </c>
      <c r="E27" s="12">
        <f t="shared" ref="E27:H27" si="10">E11/$C11</f>
        <v>5.0815709969788521E-2</v>
      </c>
      <c r="F27" s="12">
        <f t="shared" si="10"/>
        <v>4.5317220543806651E-3</v>
      </c>
      <c r="G27" s="12">
        <f t="shared" si="10"/>
        <v>2.0362537764350454E-2</v>
      </c>
      <c r="H27" s="12">
        <f t="shared" si="10"/>
        <v>5.9818731117824778E-3</v>
      </c>
      <c r="I27" s="12"/>
      <c r="J27" s="12"/>
      <c r="K27" s="12"/>
      <c r="L27" s="12"/>
      <c r="M27" s="12"/>
      <c r="N27" s="12"/>
      <c r="O27" s="12"/>
      <c r="P27" s="12"/>
      <c r="Q27" s="13"/>
      <c r="R27" s="13"/>
    </row>
    <row r="28" spans="1:18" ht="15.75" customHeight="1" x14ac:dyDescent="0.15">
      <c r="A28" s="5"/>
      <c r="B28" s="10">
        <v>44199</v>
      </c>
      <c r="C28" s="11">
        <v>22794</v>
      </c>
      <c r="D28" s="12">
        <f t="shared" si="1"/>
        <v>0.22817408089848207</v>
      </c>
      <c r="E28" s="12">
        <f t="shared" ref="E28:G28" si="11">E12/$C12</f>
        <v>6.422742827059752E-2</v>
      </c>
      <c r="F28" s="12">
        <f t="shared" si="11"/>
        <v>2.7375625164516977E-2</v>
      </c>
      <c r="G28" s="12">
        <f t="shared" si="11"/>
        <v>4.7380889707817845E-3</v>
      </c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13"/>
    </row>
    <row r="29" spans="1:18" ht="15.75" customHeight="1" x14ac:dyDescent="0.15">
      <c r="A29" s="5"/>
      <c r="B29" s="10">
        <v>44206</v>
      </c>
      <c r="C29" s="11">
        <v>21479</v>
      </c>
      <c r="D29" s="12">
        <f t="shared" si="1"/>
        <v>0.39890125238605151</v>
      </c>
      <c r="E29" s="12">
        <f t="shared" ref="E29:F29" si="12">E13/$C13</f>
        <v>5.8429163368871918E-2</v>
      </c>
      <c r="F29" s="12">
        <f t="shared" si="12"/>
        <v>1.2430746310349643E-2</v>
      </c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3"/>
      <c r="R29" s="13"/>
    </row>
    <row r="30" spans="1:18" ht="15.75" customHeight="1" x14ac:dyDescent="0.15">
      <c r="A30" s="5"/>
      <c r="B30" s="10">
        <v>44213</v>
      </c>
      <c r="C30" s="11">
        <v>20801</v>
      </c>
      <c r="D30" s="12">
        <f t="shared" si="1"/>
        <v>0.90236046343925769</v>
      </c>
      <c r="E30" s="12">
        <f>E14/$C14</f>
        <v>0.1219172155184847</v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3"/>
      <c r="R30" s="13"/>
    </row>
    <row r="31" spans="1:18" ht="15.75" customHeight="1" x14ac:dyDescent="0.15">
      <c r="A31" s="5"/>
      <c r="B31" s="10">
        <v>44220</v>
      </c>
      <c r="C31" s="11">
        <v>19561</v>
      </c>
      <c r="D31" s="12">
        <f t="shared" si="1"/>
        <v>0.19211696743520271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3"/>
      <c r="R31" s="13"/>
    </row>
    <row r="32" spans="1:18" ht="15.75" customHeight="1" x14ac:dyDescent="0.15">
      <c r="B32" s="11"/>
      <c r="C32" s="11" t="s">
        <v>17</v>
      </c>
      <c r="D32" s="14">
        <f t="shared" ref="D32:P32" si="13">AVERAGEIF(D19:D31,"&gt;0")</f>
        <v>0.85002155179284256</v>
      </c>
      <c r="E32" s="14">
        <f t="shared" si="13"/>
        <v>0.19785166077368191</v>
      </c>
      <c r="F32" s="14">
        <f t="shared" si="13"/>
        <v>0.12829832753526685</v>
      </c>
      <c r="G32" s="14">
        <f t="shared" si="13"/>
        <v>9.9016207405791187E-2</v>
      </c>
      <c r="H32" s="14">
        <f t="shared" si="13"/>
        <v>8.1351282385661527E-2</v>
      </c>
      <c r="I32" s="14">
        <f t="shared" si="13"/>
        <v>4.7548757768569094E-2</v>
      </c>
      <c r="J32" s="14">
        <f t="shared" si="13"/>
        <v>3.8328542931158324E-2</v>
      </c>
      <c r="K32" s="14">
        <f t="shared" si="13"/>
        <v>2.3319630650683914E-2</v>
      </c>
      <c r="L32" s="14">
        <f t="shared" si="13"/>
        <v>1.7017677651577596E-2</v>
      </c>
      <c r="M32" s="14">
        <f t="shared" si="13"/>
        <v>8.8639823982003957E-3</v>
      </c>
      <c r="N32" s="14">
        <f t="shared" si="13"/>
        <v>2.0836613673655757E-2</v>
      </c>
      <c r="O32" s="14">
        <f t="shared" si="13"/>
        <v>1.7573669445961396E-2</v>
      </c>
      <c r="P32" s="14">
        <f t="shared" si="13"/>
        <v>1.8002466091245378E-2</v>
      </c>
      <c r="Q32" s="15"/>
      <c r="R32" s="15"/>
    </row>
    <row r="33" spans="1:18" ht="15.75" customHeight="1" x14ac:dyDescent="0.15">
      <c r="B33" s="11"/>
      <c r="C33" s="16" t="s">
        <v>18</v>
      </c>
      <c r="D33" s="14">
        <f>SUM(D3:D15)/SUM(C3:C15)</f>
        <v>0.86130990866460067</v>
      </c>
      <c r="E33" s="14">
        <f>SUM(E3:E14)/SUM(C3:C14)</f>
        <v>0.19906073562352489</v>
      </c>
      <c r="F33" s="14">
        <f>SUM(F3:F13)/SUM(C3:C13)</f>
        <v>0.12347654269177639</v>
      </c>
      <c r="G33" s="14">
        <f>SUM(G3:G13)/SUM($D$3:$D$12)</f>
        <v>9.4789185741761248E-2</v>
      </c>
      <c r="H33" s="14">
        <f>SUM(H3:H13)/SUM($D$3:$D$11)</f>
        <v>7.0144298889497025E-2</v>
      </c>
      <c r="I33" s="14">
        <f>SUM(I3:I13)/SUM($D$3:$D$10)</f>
        <v>4.0160304177703818E-2</v>
      </c>
      <c r="J33" s="14">
        <f>SUM(J3:J13)/SUM($D$3:$D$9)</f>
        <v>2.9604778659684149E-2</v>
      </c>
      <c r="K33" s="14">
        <f>SUM(K3:K13)/SUM($D$3:$D$8)</f>
        <v>1.6169162103130637E-2</v>
      </c>
      <c r="L33" s="14">
        <f>SUM(L3:L13)/SUM($D$3:$D$7)</f>
        <v>1.0700483091787439E-2</v>
      </c>
      <c r="M33" s="14">
        <f>SUM(M3:M13)/SUM($D$3:$D$6)</f>
        <v>6.9023480590429164E-3</v>
      </c>
      <c r="N33" s="14">
        <f>SUM(N3:N13)/SUM($D$3:$D$5)</f>
        <v>1.7823609917565805E-2</v>
      </c>
      <c r="O33" s="14">
        <f>SUM(O3:O13)/SUM($D$3:$D$4)</f>
        <v>1.6578926691286241E-2</v>
      </c>
      <c r="P33" s="14">
        <f>SUM(P3:P13)/SUM($D$3)</f>
        <v>1.9380873997769874E-2</v>
      </c>
      <c r="Q33" s="15"/>
      <c r="R33" s="15"/>
    </row>
    <row r="35" spans="1:18" ht="15.75" customHeight="1" x14ac:dyDescent="0.15">
      <c r="D35" s="2" t="s">
        <v>19</v>
      </c>
    </row>
    <row r="36" spans="1:18" ht="15.75" customHeight="1" x14ac:dyDescent="0.15">
      <c r="A36" s="3"/>
      <c r="B36" s="9" t="s">
        <v>1</v>
      </c>
      <c r="C36" s="9" t="s">
        <v>2</v>
      </c>
      <c r="D36" s="9" t="s">
        <v>3</v>
      </c>
      <c r="E36" s="9" t="s">
        <v>4</v>
      </c>
      <c r="F36" s="9" t="s">
        <v>5</v>
      </c>
      <c r="G36" s="9" t="s">
        <v>6</v>
      </c>
      <c r="H36" s="9" t="s">
        <v>7</v>
      </c>
      <c r="I36" s="9" t="s">
        <v>8</v>
      </c>
      <c r="J36" s="9" t="s">
        <v>9</v>
      </c>
      <c r="K36" s="9" t="s">
        <v>10</v>
      </c>
      <c r="L36" s="9" t="s">
        <v>11</v>
      </c>
      <c r="M36" s="9" t="s">
        <v>12</v>
      </c>
      <c r="N36" s="9" t="s">
        <v>13</v>
      </c>
      <c r="O36" s="9" t="s">
        <v>14</v>
      </c>
      <c r="P36" s="9" t="s">
        <v>15</v>
      </c>
      <c r="Q36" s="3"/>
      <c r="R36" s="3"/>
    </row>
    <row r="37" spans="1:18" ht="15.75" customHeight="1" x14ac:dyDescent="0.15">
      <c r="A37" s="5"/>
      <c r="B37" s="10">
        <v>44136</v>
      </c>
      <c r="C37" s="11">
        <v>20275</v>
      </c>
      <c r="D37" s="12">
        <f t="shared" ref="D37:D50" si="14">D19</f>
        <v>0.92887792848335393</v>
      </c>
      <c r="E37" s="12">
        <f t="shared" ref="E37:P37" si="15">IF(E19="","",D37+E19)</f>
        <v>1.2520838471023428</v>
      </c>
      <c r="F37" s="12">
        <f t="shared" si="15"/>
        <v>1.5166954377311961</v>
      </c>
      <c r="G37" s="12">
        <f t="shared" si="15"/>
        <v>1.7758816276202221</v>
      </c>
      <c r="H37" s="12">
        <f t="shared" si="15"/>
        <v>1.9342046855733663</v>
      </c>
      <c r="I37" s="12">
        <f t="shared" si="15"/>
        <v>2.0859186189889027</v>
      </c>
      <c r="J37" s="12">
        <f t="shared" si="15"/>
        <v>2.249617755856967</v>
      </c>
      <c r="K37" s="12">
        <f t="shared" si="15"/>
        <v>2.274377311960543</v>
      </c>
      <c r="L37" s="12">
        <f t="shared" si="15"/>
        <v>2.2821208384710241</v>
      </c>
      <c r="M37" s="12">
        <f t="shared" si="15"/>
        <v>2.2957829839704074</v>
      </c>
      <c r="N37" s="12">
        <f t="shared" si="15"/>
        <v>2.318717632552405</v>
      </c>
      <c r="O37" s="12">
        <f t="shared" si="15"/>
        <v>2.3335141800246615</v>
      </c>
      <c r="P37" s="12">
        <f t="shared" si="15"/>
        <v>2.3515166461159067</v>
      </c>
      <c r="Q37" s="13"/>
      <c r="R37" s="13"/>
    </row>
    <row r="38" spans="1:18" ht="15.75" customHeight="1" x14ac:dyDescent="0.15">
      <c r="A38" s="5"/>
      <c r="B38" s="10">
        <v>44143</v>
      </c>
      <c r="C38" s="11">
        <v>16363</v>
      </c>
      <c r="D38" s="12">
        <f t="shared" si="14"/>
        <v>1.182423760924036</v>
      </c>
      <c r="E38" s="12">
        <f t="shared" ref="E38:P38" si="16">IF(E20="","",D38+E20)</f>
        <v>1.5606551365886452</v>
      </c>
      <c r="F38" s="12">
        <f t="shared" si="16"/>
        <v>1.8396382081525393</v>
      </c>
      <c r="G38" s="12">
        <f t="shared" si="16"/>
        <v>2.0671026095459268</v>
      </c>
      <c r="H38" s="12">
        <f t="shared" si="16"/>
        <v>2.3414410560410683</v>
      </c>
      <c r="I38" s="12">
        <f t="shared" si="16"/>
        <v>2.4450895312595491</v>
      </c>
      <c r="J38" s="12">
        <f t="shared" si="16"/>
        <v>2.4841410499297196</v>
      </c>
      <c r="K38" s="12">
        <f t="shared" si="16"/>
        <v>2.5529548371325554</v>
      </c>
      <c r="L38" s="12">
        <f t="shared" si="16"/>
        <v>2.5529548371325554</v>
      </c>
      <c r="M38" s="12">
        <f t="shared" si="16"/>
        <v>2.564871967243171</v>
      </c>
      <c r="N38" s="12">
        <f t="shared" si="16"/>
        <v>2.6000733361852966</v>
      </c>
      <c r="O38" s="12">
        <f t="shared" si="16"/>
        <v>2.6204241276049629</v>
      </c>
      <c r="P38" s="12" t="str">
        <f t="shared" si="16"/>
        <v/>
      </c>
      <c r="Q38" s="13"/>
      <c r="R38" s="13"/>
    </row>
    <row r="39" spans="1:18" ht="15.75" customHeight="1" x14ac:dyDescent="0.15">
      <c r="A39" s="5"/>
      <c r="B39" s="10">
        <v>44150</v>
      </c>
      <c r="C39" s="11">
        <v>18062</v>
      </c>
      <c r="D39" s="12">
        <f t="shared" si="14"/>
        <v>1.3651312147049053</v>
      </c>
      <c r="E39" s="12">
        <f t="shared" ref="E39:P39" si="17">IF(E21="","",D39+E21)</f>
        <v>1.6583434835566382</v>
      </c>
      <c r="F39" s="12">
        <f t="shared" si="17"/>
        <v>1.8744325102424979</v>
      </c>
      <c r="G39" s="12">
        <f t="shared" si="17"/>
        <v>2.0992691839220461</v>
      </c>
      <c r="H39" s="12">
        <f t="shared" si="17"/>
        <v>2.2643671797143172</v>
      </c>
      <c r="I39" s="12">
        <f t="shared" si="17"/>
        <v>2.289668918170745</v>
      </c>
      <c r="J39" s="12">
        <f t="shared" si="17"/>
        <v>2.3181264533274275</v>
      </c>
      <c r="K39" s="12">
        <f t="shared" si="17"/>
        <v>2.3398848411028679</v>
      </c>
      <c r="L39" s="12">
        <f t="shared" si="17"/>
        <v>2.3605912966448899</v>
      </c>
      <c r="M39" s="12">
        <f t="shared" si="17"/>
        <v>2.366736795482228</v>
      </c>
      <c r="N39" s="12">
        <f t="shared" si="17"/>
        <v>2.3711106189790723</v>
      </c>
      <c r="O39" s="12" t="str">
        <f t="shared" si="17"/>
        <v/>
      </c>
      <c r="P39" s="12" t="str">
        <f t="shared" si="17"/>
        <v/>
      </c>
      <c r="Q39" s="13"/>
      <c r="R39" s="13"/>
    </row>
    <row r="40" spans="1:18" ht="15.75" customHeight="1" x14ac:dyDescent="0.15">
      <c r="A40" s="5"/>
      <c r="B40" s="10">
        <v>44157</v>
      </c>
      <c r="C40" s="11">
        <v>19833</v>
      </c>
      <c r="D40" s="12">
        <f t="shared" si="14"/>
        <v>1.6309685877073565</v>
      </c>
      <c r="E40" s="12">
        <f t="shared" ref="E40:P40" si="18">IF(E22="","",D40+E22)</f>
        <v>1.8645187314072507</v>
      </c>
      <c r="F40" s="12">
        <f t="shared" si="18"/>
        <v>2.0876317249029395</v>
      </c>
      <c r="G40" s="12">
        <f t="shared" si="18"/>
        <v>2.2058185851863055</v>
      </c>
      <c r="H40" s="12">
        <f t="shared" si="18"/>
        <v>2.2424746634397215</v>
      </c>
      <c r="I40" s="12">
        <f t="shared" si="18"/>
        <v>2.2555841274643269</v>
      </c>
      <c r="J40" s="12">
        <f t="shared" si="18"/>
        <v>2.2619371754147126</v>
      </c>
      <c r="K40" s="12">
        <f t="shared" si="18"/>
        <v>2.272424746634397</v>
      </c>
      <c r="L40" s="12">
        <f t="shared" si="18"/>
        <v>2.3066606161448089</v>
      </c>
      <c r="M40" s="12">
        <f t="shared" si="18"/>
        <v>2.3103917712902735</v>
      </c>
      <c r="N40" s="12" t="str">
        <f t="shared" si="18"/>
        <v/>
      </c>
      <c r="O40" s="12" t="str">
        <f t="shared" si="18"/>
        <v/>
      </c>
      <c r="P40" s="12" t="str">
        <f t="shared" si="18"/>
        <v/>
      </c>
      <c r="Q40" s="13"/>
      <c r="R40" s="13"/>
    </row>
    <row r="41" spans="1:18" ht="15.75" customHeight="1" x14ac:dyDescent="0.15">
      <c r="A41" s="5"/>
      <c r="B41" s="10">
        <v>44164</v>
      </c>
      <c r="C41" s="11">
        <v>22099</v>
      </c>
      <c r="D41" s="12">
        <f t="shared" si="14"/>
        <v>1.3129553373455813</v>
      </c>
      <c r="E41" s="12">
        <f t="shared" ref="E41:P41" si="19">IF(E23="","",D41+E23)</f>
        <v>1.6746006606633785</v>
      </c>
      <c r="F41" s="12">
        <f t="shared" si="19"/>
        <v>1.9166930630345265</v>
      </c>
      <c r="G41" s="12">
        <f t="shared" si="19"/>
        <v>1.9644780306801213</v>
      </c>
      <c r="H41" s="12">
        <f t="shared" si="19"/>
        <v>1.9768315308384994</v>
      </c>
      <c r="I41" s="12">
        <f t="shared" si="19"/>
        <v>1.9988687270917236</v>
      </c>
      <c r="J41" s="12">
        <f t="shared" si="19"/>
        <v>2.0049323498800851</v>
      </c>
      <c r="K41" s="12">
        <f t="shared" si="19"/>
        <v>2.0168333408751526</v>
      </c>
      <c r="L41" s="12">
        <f t="shared" si="19"/>
        <v>2.0222181999185485</v>
      </c>
      <c r="M41" s="12" t="str">
        <f t="shared" si="19"/>
        <v/>
      </c>
      <c r="N41" s="12" t="str">
        <f t="shared" si="19"/>
        <v/>
      </c>
      <c r="O41" s="12" t="str">
        <f t="shared" si="19"/>
        <v/>
      </c>
      <c r="P41" s="12" t="str">
        <f t="shared" si="19"/>
        <v/>
      </c>
      <c r="Q41" s="13"/>
      <c r="R41" s="13"/>
    </row>
    <row r="42" spans="1:18" ht="15.75" customHeight="1" x14ac:dyDescent="0.15">
      <c r="A42" s="5"/>
      <c r="B42" s="10">
        <v>44171</v>
      </c>
      <c r="C42" s="11">
        <v>28214</v>
      </c>
      <c r="D42" s="12">
        <f t="shared" si="14"/>
        <v>1.196391862196073</v>
      </c>
      <c r="E42" s="12">
        <f t="shared" ref="E42:P42" si="20">IF(E24="","",D42+E24)</f>
        <v>1.5241369532856031</v>
      </c>
      <c r="F42" s="12">
        <f t="shared" si="20"/>
        <v>1.6051960019848304</v>
      </c>
      <c r="G42" s="12">
        <f t="shared" si="20"/>
        <v>1.6394343233855535</v>
      </c>
      <c r="H42" s="12">
        <f t="shared" si="20"/>
        <v>1.6601687105692211</v>
      </c>
      <c r="I42" s="12">
        <f t="shared" si="20"/>
        <v>1.6869639186219609</v>
      </c>
      <c r="J42" s="12">
        <f t="shared" si="20"/>
        <v>1.7112426454951444</v>
      </c>
      <c r="K42" s="12">
        <f t="shared" si="20"/>
        <v>1.7134401361026441</v>
      </c>
      <c r="L42" s="12" t="str">
        <f t="shared" si="20"/>
        <v/>
      </c>
      <c r="M42" s="12" t="str">
        <f t="shared" si="20"/>
        <v/>
      </c>
      <c r="N42" s="12" t="str">
        <f t="shared" si="20"/>
        <v/>
      </c>
      <c r="O42" s="12" t="str">
        <f t="shared" si="20"/>
        <v/>
      </c>
      <c r="P42" s="12" t="str">
        <f t="shared" si="20"/>
        <v/>
      </c>
      <c r="Q42" s="13"/>
      <c r="R42" s="13"/>
    </row>
    <row r="43" spans="1:18" ht="15.75" customHeight="1" x14ac:dyDescent="0.15">
      <c r="A43" s="5"/>
      <c r="B43" s="10">
        <v>44178</v>
      </c>
      <c r="C43" s="11">
        <v>25239</v>
      </c>
      <c r="D43" s="12">
        <f t="shared" si="14"/>
        <v>1.0047941677562502</v>
      </c>
      <c r="E43" s="12">
        <f t="shared" ref="E43:P43" si="21">IF(E25="","",D43+E25)</f>
        <v>1.1122469194500575</v>
      </c>
      <c r="F43" s="12">
        <f t="shared" si="21"/>
        <v>1.1523435952296051</v>
      </c>
      <c r="G43" s="12">
        <f t="shared" si="21"/>
        <v>1.1824557232853918</v>
      </c>
      <c r="H43" s="12">
        <f t="shared" si="21"/>
        <v>1.2231467173818298</v>
      </c>
      <c r="I43" s="12">
        <f t="shared" si="21"/>
        <v>1.2528626332263562</v>
      </c>
      <c r="J43" s="12">
        <f t="shared" si="21"/>
        <v>1.2532588454376166</v>
      </c>
      <c r="K43" s="12" t="str">
        <f t="shared" si="21"/>
        <v/>
      </c>
      <c r="L43" s="12" t="str">
        <f t="shared" si="21"/>
        <v/>
      </c>
      <c r="M43" s="12" t="str">
        <f t="shared" si="21"/>
        <v/>
      </c>
      <c r="N43" s="12" t="str">
        <f t="shared" si="21"/>
        <v/>
      </c>
      <c r="O43" s="12" t="str">
        <f t="shared" si="21"/>
        <v/>
      </c>
      <c r="P43" s="12" t="str">
        <f t="shared" si="21"/>
        <v/>
      </c>
      <c r="Q43" s="13"/>
      <c r="R43" s="13"/>
    </row>
    <row r="44" spans="1:18" ht="15.75" customHeight="1" x14ac:dyDescent="0.15">
      <c r="A44" s="5"/>
      <c r="B44" s="10">
        <v>44185</v>
      </c>
      <c r="C44" s="11">
        <v>17848</v>
      </c>
      <c r="D44" s="12">
        <f t="shared" si="14"/>
        <v>0.36833258628417748</v>
      </c>
      <c r="E44" s="12">
        <f t="shared" ref="E44:P44" si="22">IF(E26="","",D44+E26)</f>
        <v>0.42212012550425815</v>
      </c>
      <c r="F44" s="12">
        <f t="shared" si="22"/>
        <v>0.44301882563872702</v>
      </c>
      <c r="G44" s="12">
        <f t="shared" si="22"/>
        <v>0.46627073061407442</v>
      </c>
      <c r="H44" s="12">
        <f t="shared" si="22"/>
        <v>0.4842559390407889</v>
      </c>
      <c r="I44" s="12">
        <f t="shared" si="22"/>
        <v>0.49232406992380101</v>
      </c>
      <c r="J44" s="12" t="str">
        <f t="shared" si="22"/>
        <v/>
      </c>
      <c r="K44" s="12" t="str">
        <f t="shared" si="22"/>
        <v/>
      </c>
      <c r="L44" s="12" t="str">
        <f t="shared" si="22"/>
        <v/>
      </c>
      <c r="M44" s="12" t="str">
        <f t="shared" si="22"/>
        <v/>
      </c>
      <c r="N44" s="12" t="str">
        <f t="shared" si="22"/>
        <v/>
      </c>
      <c r="O44" s="12" t="str">
        <f t="shared" si="22"/>
        <v/>
      </c>
      <c r="P44" s="12" t="str">
        <f t="shared" si="22"/>
        <v/>
      </c>
      <c r="Q44" s="13"/>
      <c r="R44" s="13"/>
    </row>
    <row r="45" spans="1:18" ht="15.75" customHeight="1" x14ac:dyDescent="0.15">
      <c r="A45" s="5"/>
      <c r="B45" s="10">
        <v>44192</v>
      </c>
      <c r="C45" s="11">
        <v>16550</v>
      </c>
      <c r="D45" s="12">
        <f t="shared" si="14"/>
        <v>0.33885196374622356</v>
      </c>
      <c r="E45" s="12">
        <f t="shared" ref="E45:P45" si="23">IF(E27="","",D45+E27)</f>
        <v>0.38966767371601208</v>
      </c>
      <c r="F45" s="12">
        <f t="shared" si="23"/>
        <v>0.39419939577039276</v>
      </c>
      <c r="G45" s="12">
        <f t="shared" si="23"/>
        <v>0.41456193353474319</v>
      </c>
      <c r="H45" s="12">
        <f t="shared" si="23"/>
        <v>0.42054380664652569</v>
      </c>
      <c r="I45" s="12" t="str">
        <f t="shared" si="23"/>
        <v/>
      </c>
      <c r="J45" s="12" t="str">
        <f t="shared" si="23"/>
        <v/>
      </c>
      <c r="K45" s="12" t="str">
        <f t="shared" si="23"/>
        <v/>
      </c>
      <c r="L45" s="12" t="str">
        <f t="shared" si="23"/>
        <v/>
      </c>
      <c r="M45" s="12" t="str">
        <f t="shared" si="23"/>
        <v/>
      </c>
      <c r="N45" s="12" t="str">
        <f t="shared" si="23"/>
        <v/>
      </c>
      <c r="O45" s="12" t="str">
        <f t="shared" si="23"/>
        <v/>
      </c>
      <c r="P45" s="12" t="str">
        <f t="shared" si="23"/>
        <v/>
      </c>
      <c r="Q45" s="13"/>
      <c r="R45" s="13"/>
    </row>
    <row r="46" spans="1:18" ht="15.75" customHeight="1" x14ac:dyDescent="0.15">
      <c r="A46" s="5"/>
      <c r="B46" s="10">
        <v>44199</v>
      </c>
      <c r="C46" s="11">
        <v>22794</v>
      </c>
      <c r="D46" s="12">
        <f t="shared" si="14"/>
        <v>0.22817408089848207</v>
      </c>
      <c r="E46" s="12">
        <f t="shared" ref="E46:P46" si="24">IF(E28="","",D46+E28)</f>
        <v>0.29240150916907959</v>
      </c>
      <c r="F46" s="12">
        <f t="shared" si="24"/>
        <v>0.31977713433359656</v>
      </c>
      <c r="G46" s="12">
        <f t="shared" si="24"/>
        <v>0.32451522330437832</v>
      </c>
      <c r="H46" s="12" t="str">
        <f t="shared" si="24"/>
        <v/>
      </c>
      <c r="I46" s="12" t="str">
        <f t="shared" si="24"/>
        <v/>
      </c>
      <c r="J46" s="12" t="str">
        <f t="shared" si="24"/>
        <v/>
      </c>
      <c r="K46" s="12" t="str">
        <f t="shared" si="24"/>
        <v/>
      </c>
      <c r="L46" s="12" t="str">
        <f t="shared" si="24"/>
        <v/>
      </c>
      <c r="M46" s="12" t="str">
        <f t="shared" si="24"/>
        <v/>
      </c>
      <c r="N46" s="12" t="str">
        <f t="shared" si="24"/>
        <v/>
      </c>
      <c r="O46" s="12" t="str">
        <f t="shared" si="24"/>
        <v/>
      </c>
      <c r="P46" s="12" t="str">
        <f t="shared" si="24"/>
        <v/>
      </c>
      <c r="Q46" s="13"/>
      <c r="R46" s="13"/>
    </row>
    <row r="47" spans="1:18" ht="15.75" customHeight="1" x14ac:dyDescent="0.15">
      <c r="A47" s="5"/>
      <c r="B47" s="10">
        <v>44206</v>
      </c>
      <c r="C47" s="11">
        <v>21479</v>
      </c>
      <c r="D47" s="12">
        <f t="shared" si="14"/>
        <v>0.39890125238605151</v>
      </c>
      <c r="E47" s="12">
        <f t="shared" ref="E47:P47" si="25">IF(E29="","",D47+E29)</f>
        <v>0.45733041575492345</v>
      </c>
      <c r="F47" s="12">
        <f t="shared" si="25"/>
        <v>0.46976116206527307</v>
      </c>
      <c r="G47" s="12" t="str">
        <f t="shared" si="25"/>
        <v/>
      </c>
      <c r="H47" s="12" t="str">
        <f t="shared" si="25"/>
        <v/>
      </c>
      <c r="I47" s="12" t="str">
        <f t="shared" si="25"/>
        <v/>
      </c>
      <c r="J47" s="12" t="str">
        <f t="shared" si="25"/>
        <v/>
      </c>
      <c r="K47" s="12" t="str">
        <f t="shared" si="25"/>
        <v/>
      </c>
      <c r="L47" s="12" t="str">
        <f t="shared" si="25"/>
        <v/>
      </c>
      <c r="M47" s="12" t="str">
        <f t="shared" si="25"/>
        <v/>
      </c>
      <c r="N47" s="12" t="str">
        <f t="shared" si="25"/>
        <v/>
      </c>
      <c r="O47" s="12" t="str">
        <f t="shared" si="25"/>
        <v/>
      </c>
      <c r="P47" s="12" t="str">
        <f t="shared" si="25"/>
        <v/>
      </c>
      <c r="Q47" s="13"/>
      <c r="R47" s="13"/>
    </row>
    <row r="48" spans="1:18" ht="15.75" customHeight="1" x14ac:dyDescent="0.15">
      <c r="A48" s="5"/>
      <c r="B48" s="10">
        <v>44213</v>
      </c>
      <c r="C48" s="11">
        <v>20801</v>
      </c>
      <c r="D48" s="12">
        <f t="shared" si="14"/>
        <v>0.90236046343925769</v>
      </c>
      <c r="E48" s="12">
        <f t="shared" ref="E48:P48" si="26">IF(E30="","",D48+E30)</f>
        <v>1.0242776789577424</v>
      </c>
      <c r="F48" s="12" t="str">
        <f t="shared" si="26"/>
        <v/>
      </c>
      <c r="G48" s="12" t="str">
        <f t="shared" si="26"/>
        <v/>
      </c>
      <c r="H48" s="12" t="str">
        <f t="shared" si="26"/>
        <v/>
      </c>
      <c r="I48" s="12" t="str">
        <f t="shared" si="26"/>
        <v/>
      </c>
      <c r="J48" s="12" t="str">
        <f t="shared" si="26"/>
        <v/>
      </c>
      <c r="K48" s="12" t="str">
        <f t="shared" si="26"/>
        <v/>
      </c>
      <c r="L48" s="12" t="str">
        <f t="shared" si="26"/>
        <v/>
      </c>
      <c r="M48" s="12" t="str">
        <f t="shared" si="26"/>
        <v/>
      </c>
      <c r="N48" s="12" t="str">
        <f t="shared" si="26"/>
        <v/>
      </c>
      <c r="O48" s="12" t="str">
        <f t="shared" si="26"/>
        <v/>
      </c>
      <c r="P48" s="12" t="str">
        <f t="shared" si="26"/>
        <v/>
      </c>
      <c r="Q48" s="13"/>
      <c r="R48" s="13"/>
    </row>
    <row r="49" spans="1:18" ht="13" x14ac:dyDescent="0.15">
      <c r="A49" s="5"/>
      <c r="B49" s="10">
        <v>44220</v>
      </c>
      <c r="C49" s="11">
        <v>19561</v>
      </c>
      <c r="D49" s="12">
        <f t="shared" si="14"/>
        <v>0.19211696743520271</v>
      </c>
      <c r="E49" s="12" t="str">
        <f t="shared" ref="E49:P49" si="27">IF(E31="","",D49+E31)</f>
        <v/>
      </c>
      <c r="F49" s="12" t="str">
        <f t="shared" si="27"/>
        <v/>
      </c>
      <c r="G49" s="12" t="str">
        <f t="shared" si="27"/>
        <v/>
      </c>
      <c r="H49" s="12" t="str">
        <f t="shared" si="27"/>
        <v/>
      </c>
      <c r="I49" s="12" t="str">
        <f t="shared" si="27"/>
        <v/>
      </c>
      <c r="J49" s="12" t="str">
        <f t="shared" si="27"/>
        <v/>
      </c>
      <c r="K49" s="12" t="str">
        <f t="shared" si="27"/>
        <v/>
      </c>
      <c r="L49" s="12" t="str">
        <f t="shared" si="27"/>
        <v/>
      </c>
      <c r="M49" s="12" t="str">
        <f t="shared" si="27"/>
        <v/>
      </c>
      <c r="N49" s="12" t="str">
        <f t="shared" si="27"/>
        <v/>
      </c>
      <c r="O49" s="12" t="str">
        <f t="shared" si="27"/>
        <v/>
      </c>
      <c r="P49" s="12" t="str">
        <f t="shared" si="27"/>
        <v/>
      </c>
      <c r="Q49" s="13"/>
      <c r="R49" s="13"/>
    </row>
    <row r="50" spans="1:18" ht="13" x14ac:dyDescent="0.15">
      <c r="B50" s="11"/>
      <c r="C50" s="11" t="s">
        <v>20</v>
      </c>
      <c r="D50" s="17">
        <f t="shared" si="14"/>
        <v>0.85002155179284256</v>
      </c>
      <c r="E50" s="17">
        <f t="shared" ref="E50:P50" si="28">D50+E32</f>
        <v>1.0478732125665244</v>
      </c>
      <c r="F50" s="17">
        <f t="shared" si="28"/>
        <v>1.1761715401017914</v>
      </c>
      <c r="G50" s="17">
        <f t="shared" si="28"/>
        <v>1.2751877475075826</v>
      </c>
      <c r="H50" s="17">
        <f t="shared" si="28"/>
        <v>1.356539029893244</v>
      </c>
      <c r="I50" s="17">
        <f t="shared" si="28"/>
        <v>1.4040877876618132</v>
      </c>
      <c r="J50" s="17">
        <f t="shared" si="28"/>
        <v>1.4424163305929716</v>
      </c>
      <c r="K50" s="17">
        <f t="shared" si="28"/>
        <v>1.4657359612436556</v>
      </c>
      <c r="L50" s="17">
        <f t="shared" si="28"/>
        <v>1.4827536388952332</v>
      </c>
      <c r="M50" s="17">
        <f t="shared" si="28"/>
        <v>1.4916176212934336</v>
      </c>
      <c r="N50" s="17">
        <f t="shared" si="28"/>
        <v>1.5124542349670893</v>
      </c>
      <c r="O50" s="17">
        <f t="shared" si="28"/>
        <v>1.5300279044130507</v>
      </c>
      <c r="P50" s="17">
        <f t="shared" si="28"/>
        <v>1.5480303705042961</v>
      </c>
      <c r="Q50" s="15"/>
      <c r="R50" s="15"/>
    </row>
    <row r="51" spans="1:18" ht="13" x14ac:dyDescent="0.15">
      <c r="B51" s="11"/>
      <c r="C51" s="18" t="s">
        <v>21</v>
      </c>
      <c r="D51" s="19"/>
      <c r="E51" s="20">
        <f t="shared" ref="E51:P51" si="29">(E50-D50)/D50</f>
        <v>0.2327607580729906</v>
      </c>
      <c r="F51" s="20">
        <f t="shared" si="29"/>
        <v>0.12243688071864123</v>
      </c>
      <c r="G51" s="20">
        <f t="shared" si="29"/>
        <v>8.4185175401559093E-2</v>
      </c>
      <c r="H51" s="20">
        <f t="shared" si="29"/>
        <v>6.3795533281014172E-2</v>
      </c>
      <c r="I51" s="20">
        <f t="shared" si="29"/>
        <v>3.505152208728643E-2</v>
      </c>
      <c r="J51" s="20">
        <f t="shared" si="29"/>
        <v>2.7297825155922627E-2</v>
      </c>
      <c r="K51" s="20">
        <f t="shared" si="29"/>
        <v>1.6167059507082384E-2</v>
      </c>
      <c r="L51" s="20">
        <f t="shared" si="29"/>
        <v>1.1610329623855532E-2</v>
      </c>
      <c r="M51" s="20">
        <f t="shared" si="29"/>
        <v>5.978054725803786E-3</v>
      </c>
      <c r="N51" s="20">
        <f t="shared" si="29"/>
        <v>1.3969138857174128E-2</v>
      </c>
      <c r="O51" s="20">
        <f t="shared" si="29"/>
        <v>1.1619306581097175E-2</v>
      </c>
      <c r="P51" s="20">
        <f t="shared" si="29"/>
        <v>1.176610311440794E-2</v>
      </c>
      <c r="Q51" s="21"/>
      <c r="R51" s="21"/>
    </row>
    <row r="52" spans="1:18" ht="13" x14ac:dyDescent="0.15">
      <c r="E52" s="21"/>
    </row>
    <row r="55" spans="1:18" ht="14" x14ac:dyDescent="0.15">
      <c r="B55" s="11"/>
      <c r="C55" s="11"/>
      <c r="D55" s="22" t="s">
        <v>22</v>
      </c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spans="1:18" ht="13" x14ac:dyDescent="0.15">
      <c r="A56" s="3"/>
      <c r="B56" s="9" t="s">
        <v>1</v>
      </c>
      <c r="C56" s="9" t="s">
        <v>2</v>
      </c>
      <c r="D56" s="9" t="s">
        <v>3</v>
      </c>
      <c r="E56" s="9" t="s">
        <v>4</v>
      </c>
      <c r="F56" s="9" t="s">
        <v>5</v>
      </c>
      <c r="G56" s="9" t="s">
        <v>6</v>
      </c>
      <c r="H56" s="9" t="s">
        <v>7</v>
      </c>
      <c r="I56" s="9" t="s">
        <v>8</v>
      </c>
      <c r="J56" s="9" t="s">
        <v>9</v>
      </c>
      <c r="K56" s="9" t="s">
        <v>10</v>
      </c>
      <c r="L56" s="9" t="s">
        <v>11</v>
      </c>
      <c r="M56" s="9" t="s">
        <v>12</v>
      </c>
      <c r="N56" s="9" t="s">
        <v>13</v>
      </c>
      <c r="O56" s="9" t="s">
        <v>14</v>
      </c>
      <c r="P56" s="9" t="s">
        <v>15</v>
      </c>
      <c r="Q56" s="3"/>
      <c r="R56" s="3"/>
    </row>
    <row r="57" spans="1:18" ht="13" x14ac:dyDescent="0.15">
      <c r="A57" s="5"/>
      <c r="B57" s="10">
        <v>44136</v>
      </c>
      <c r="C57" s="11">
        <v>20275</v>
      </c>
      <c r="D57" s="12"/>
      <c r="E57" s="12" t="str">
        <f t="shared" ref="E57:O57" si="30">IF(D57="",IF(E37="",D37*(1+E$51),""),D57*(1+E$51))</f>
        <v/>
      </c>
      <c r="F57" s="12" t="str">
        <f t="shared" si="30"/>
        <v/>
      </c>
      <c r="G57" s="12" t="str">
        <f t="shared" si="30"/>
        <v/>
      </c>
      <c r="H57" s="12" t="str">
        <f t="shared" si="30"/>
        <v/>
      </c>
      <c r="I57" s="12" t="str">
        <f t="shared" si="30"/>
        <v/>
      </c>
      <c r="J57" s="12" t="str">
        <f t="shared" si="30"/>
        <v/>
      </c>
      <c r="K57" s="12" t="str">
        <f t="shared" si="30"/>
        <v/>
      </c>
      <c r="L57" s="12" t="str">
        <f t="shared" si="30"/>
        <v/>
      </c>
      <c r="M57" s="12" t="str">
        <f t="shared" si="30"/>
        <v/>
      </c>
      <c r="N57" s="12" t="str">
        <f t="shared" si="30"/>
        <v/>
      </c>
      <c r="O57" s="12" t="str">
        <f t="shared" si="30"/>
        <v/>
      </c>
      <c r="P57" s="12">
        <v>2.35</v>
      </c>
      <c r="Q57" s="13"/>
      <c r="R57" s="13"/>
    </row>
    <row r="58" spans="1:18" ht="13" x14ac:dyDescent="0.15">
      <c r="A58" s="5"/>
      <c r="B58" s="10">
        <v>44143</v>
      </c>
      <c r="C58" s="11">
        <v>16363</v>
      </c>
      <c r="D58" s="12"/>
      <c r="E58" s="12" t="str">
        <f t="shared" ref="E58:P58" si="31">IF(D58="",IF(E38="",D38*(1+E$51),""),D58*(1+E$51))</f>
        <v/>
      </c>
      <c r="F58" s="12" t="str">
        <f t="shared" si="31"/>
        <v/>
      </c>
      <c r="G58" s="12" t="str">
        <f t="shared" si="31"/>
        <v/>
      </c>
      <c r="H58" s="12" t="str">
        <f t="shared" si="31"/>
        <v/>
      </c>
      <c r="I58" s="12" t="str">
        <f t="shared" si="31"/>
        <v/>
      </c>
      <c r="J58" s="12" t="str">
        <f t="shared" si="31"/>
        <v/>
      </c>
      <c r="K58" s="12" t="str">
        <f t="shared" si="31"/>
        <v/>
      </c>
      <c r="L58" s="12" t="str">
        <f t="shared" si="31"/>
        <v/>
      </c>
      <c r="M58" s="12" t="str">
        <f t="shared" si="31"/>
        <v/>
      </c>
      <c r="N58" s="12" t="str">
        <f t="shared" si="31"/>
        <v/>
      </c>
      <c r="O58" s="12" t="str">
        <f t="shared" si="31"/>
        <v/>
      </c>
      <c r="P58" s="12">
        <f t="shared" si="31"/>
        <v>2.6512563080938452</v>
      </c>
      <c r="Q58" s="13"/>
      <c r="R58" s="13"/>
    </row>
    <row r="59" spans="1:18" ht="13" x14ac:dyDescent="0.15">
      <c r="A59" s="5"/>
      <c r="B59" s="10">
        <v>44150</v>
      </c>
      <c r="C59" s="11">
        <v>18062</v>
      </c>
      <c r="D59" s="12"/>
      <c r="E59" s="12" t="str">
        <f t="shared" ref="E59:P59" si="32">IF(D59="",IF(E39="",D39*(1+E$51),""),D59*(1+E$51))</f>
        <v/>
      </c>
      <c r="F59" s="12" t="str">
        <f t="shared" si="32"/>
        <v/>
      </c>
      <c r="G59" s="12" t="str">
        <f t="shared" si="32"/>
        <v/>
      </c>
      <c r="H59" s="12" t="str">
        <f t="shared" si="32"/>
        <v/>
      </c>
      <c r="I59" s="12" t="str">
        <f t="shared" si="32"/>
        <v/>
      </c>
      <c r="J59" s="12" t="str">
        <f t="shared" si="32"/>
        <v/>
      </c>
      <c r="K59" s="12" t="str">
        <f t="shared" si="32"/>
        <v/>
      </c>
      <c r="L59" s="12" t="str">
        <f t="shared" si="32"/>
        <v/>
      </c>
      <c r="M59" s="12" t="str">
        <f t="shared" si="32"/>
        <v/>
      </c>
      <c r="N59" s="12" t="str">
        <f t="shared" si="32"/>
        <v/>
      </c>
      <c r="O59" s="12">
        <f t="shared" si="32"/>
        <v>2.3986612801986853</v>
      </c>
      <c r="P59" s="12">
        <f t="shared" si="32"/>
        <v>2.4268841761580404</v>
      </c>
      <c r="Q59" s="13"/>
      <c r="R59" s="13"/>
    </row>
    <row r="60" spans="1:18" ht="13" x14ac:dyDescent="0.15">
      <c r="A60" s="5"/>
      <c r="B60" s="10">
        <v>44157</v>
      </c>
      <c r="C60" s="11">
        <v>19833</v>
      </c>
      <c r="D60" s="12"/>
      <c r="E60" s="12" t="str">
        <f t="shared" ref="E60:P60" si="33">IF(D60="",IF(E40="",D40*(1+E$51),""),D60*(1+E$51))</f>
        <v/>
      </c>
      <c r="F60" s="12" t="str">
        <f t="shared" si="33"/>
        <v/>
      </c>
      <c r="G60" s="12" t="str">
        <f t="shared" si="33"/>
        <v/>
      </c>
      <c r="H60" s="12" t="str">
        <f t="shared" si="33"/>
        <v/>
      </c>
      <c r="I60" s="12" t="str">
        <f t="shared" si="33"/>
        <v/>
      </c>
      <c r="J60" s="12" t="str">
        <f t="shared" si="33"/>
        <v/>
      </c>
      <c r="K60" s="12" t="str">
        <f t="shared" si="33"/>
        <v/>
      </c>
      <c r="L60" s="12" t="str">
        <f t="shared" si="33"/>
        <v/>
      </c>
      <c r="M60" s="12" t="str">
        <f t="shared" si="33"/>
        <v/>
      </c>
      <c r="N60" s="12">
        <f t="shared" si="33"/>
        <v>2.3426659547578996</v>
      </c>
      <c r="O60" s="12">
        <f t="shared" si="33"/>
        <v>2.3698861087033305</v>
      </c>
      <c r="P60" s="12">
        <f t="shared" si="33"/>
        <v>2.3977704330277367</v>
      </c>
      <c r="Q60" s="13"/>
      <c r="R60" s="13"/>
    </row>
    <row r="61" spans="1:18" ht="13" x14ac:dyDescent="0.15">
      <c r="A61" s="5"/>
      <c r="B61" s="10">
        <v>44164</v>
      </c>
      <c r="C61" s="11">
        <v>22099</v>
      </c>
      <c r="D61" s="12"/>
      <c r="E61" s="12" t="str">
        <f t="shared" ref="E61:P61" si="34">IF(D61="",IF(E41="",D41*(1+E$51),""),D61*(1+E$51))</f>
        <v/>
      </c>
      <c r="F61" s="12" t="str">
        <f t="shared" si="34"/>
        <v/>
      </c>
      <c r="G61" s="12" t="str">
        <f t="shared" si="34"/>
        <v/>
      </c>
      <c r="H61" s="12" t="str">
        <f t="shared" si="34"/>
        <v/>
      </c>
      <c r="I61" s="12" t="str">
        <f t="shared" si="34"/>
        <v/>
      </c>
      <c r="J61" s="12" t="str">
        <f t="shared" si="34"/>
        <v/>
      </c>
      <c r="K61" s="12" t="str">
        <f t="shared" si="34"/>
        <v/>
      </c>
      <c r="L61" s="12" t="str">
        <f t="shared" si="34"/>
        <v/>
      </c>
      <c r="M61" s="12">
        <f t="shared" si="34"/>
        <v>2.0343071309851779</v>
      </c>
      <c r="N61" s="12">
        <f t="shared" si="34"/>
        <v>2.0627246497760492</v>
      </c>
      <c r="O61" s="12">
        <f t="shared" si="34"/>
        <v>2.0866920798741835</v>
      </c>
      <c r="P61" s="12">
        <f t="shared" si="34"/>
        <v>2.1112443140540011</v>
      </c>
      <c r="Q61" s="13"/>
      <c r="R61" s="13"/>
    </row>
    <row r="62" spans="1:18" ht="13" x14ac:dyDescent="0.15">
      <c r="A62" s="5"/>
      <c r="B62" s="10">
        <v>44171</v>
      </c>
      <c r="C62" s="11">
        <v>28214</v>
      </c>
      <c r="D62" s="12"/>
      <c r="E62" s="12" t="str">
        <f t="shared" ref="E62:P62" si="35">IF(D62="",IF(E42="",D42*(1+E$51),""),D62*(1+E$51))</f>
        <v/>
      </c>
      <c r="F62" s="12" t="str">
        <f t="shared" si="35"/>
        <v/>
      </c>
      <c r="G62" s="12" t="str">
        <f t="shared" si="35"/>
        <v/>
      </c>
      <c r="H62" s="12" t="str">
        <f t="shared" si="35"/>
        <v/>
      </c>
      <c r="I62" s="12" t="str">
        <f t="shared" si="35"/>
        <v/>
      </c>
      <c r="J62" s="12" t="str">
        <f t="shared" si="35"/>
        <v/>
      </c>
      <c r="K62" s="12" t="str">
        <f t="shared" si="35"/>
        <v/>
      </c>
      <c r="L62" s="12">
        <f t="shared" si="35"/>
        <v>1.7333337408735396</v>
      </c>
      <c r="M62" s="12">
        <f t="shared" si="35"/>
        <v>1.7436957048345638</v>
      </c>
      <c r="N62" s="12">
        <f t="shared" si="35"/>
        <v>1.768053632260056</v>
      </c>
      <c r="O62" s="12">
        <f t="shared" si="35"/>
        <v>1.788597189465108</v>
      </c>
      <c r="P62" s="12">
        <f t="shared" si="35"/>
        <v>1.8096420084264946</v>
      </c>
      <c r="Q62" s="13"/>
      <c r="R62" s="13"/>
    </row>
    <row r="63" spans="1:18" ht="13" x14ac:dyDescent="0.15">
      <c r="A63" s="5"/>
      <c r="B63" s="10">
        <v>44178</v>
      </c>
      <c r="C63" s="11">
        <v>25239</v>
      </c>
      <c r="D63" s="12"/>
      <c r="E63" s="12" t="str">
        <f t="shared" ref="E63:P63" si="36">IF(D63="",IF(E43="",D43*(1+E$51),""),D63*(1+E$51))</f>
        <v/>
      </c>
      <c r="F63" s="12" t="str">
        <f t="shared" si="36"/>
        <v/>
      </c>
      <c r="G63" s="12" t="str">
        <f t="shared" si="36"/>
        <v/>
      </c>
      <c r="H63" s="12" t="str">
        <f t="shared" si="36"/>
        <v/>
      </c>
      <c r="I63" s="12" t="str">
        <f t="shared" si="36"/>
        <v/>
      </c>
      <c r="J63" s="12" t="str">
        <f t="shared" si="36"/>
        <v/>
      </c>
      <c r="K63" s="12">
        <f t="shared" si="36"/>
        <v>1.273520355769584</v>
      </c>
      <c r="L63" s="12">
        <f t="shared" si="36"/>
        <v>1.2883063468827585</v>
      </c>
      <c r="M63" s="12">
        <f t="shared" si="36"/>
        <v>1.296007912728024</v>
      </c>
      <c r="N63" s="12">
        <f t="shared" si="36"/>
        <v>1.3141120272209181</v>
      </c>
      <c r="O63" s="12">
        <f t="shared" si="36"/>
        <v>1.3293810977471052</v>
      </c>
      <c r="P63" s="12">
        <f t="shared" si="36"/>
        <v>1.3450227328215423</v>
      </c>
      <c r="Q63" s="13"/>
      <c r="R63" s="13"/>
    </row>
    <row r="64" spans="1:18" ht="13" x14ac:dyDescent="0.15">
      <c r="A64" s="5"/>
      <c r="B64" s="10">
        <v>44185</v>
      </c>
      <c r="C64" s="11">
        <v>17848</v>
      </c>
      <c r="D64" s="12"/>
      <c r="E64" s="12" t="str">
        <f t="shared" ref="E64:P64" si="37">IF(D64="",IF(E44="",D44*(1+E$51),""),D64*(1+E$51))</f>
        <v/>
      </c>
      <c r="F64" s="12" t="str">
        <f t="shared" si="37"/>
        <v/>
      </c>
      <c r="G64" s="12" t="str">
        <f t="shared" si="37"/>
        <v/>
      </c>
      <c r="H64" s="12" t="str">
        <f t="shared" si="37"/>
        <v/>
      </c>
      <c r="I64" s="12" t="str">
        <f t="shared" si="37"/>
        <v/>
      </c>
      <c r="J64" s="12">
        <f t="shared" si="37"/>
        <v>0.5057634463046331</v>
      </c>
      <c r="K64" s="12">
        <f t="shared" si="37"/>
        <v>0.51394015403754723</v>
      </c>
      <c r="L64" s="12">
        <f t="shared" si="37"/>
        <v>0.51990716863285824</v>
      </c>
      <c r="M64" s="12">
        <f t="shared" si="37"/>
        <v>0.5230152021392831</v>
      </c>
      <c r="N64" s="12">
        <f t="shared" si="37"/>
        <v>0.53032127412237973</v>
      </c>
      <c r="O64" s="12">
        <f t="shared" si="37"/>
        <v>0.5364832395928858</v>
      </c>
      <c r="P64" s="12">
        <f t="shared" si="37"/>
        <v>0.5427955567090873</v>
      </c>
      <c r="Q64" s="13"/>
      <c r="R64" s="13"/>
    </row>
    <row r="65" spans="1:18" ht="13" x14ac:dyDescent="0.15">
      <c r="A65" s="5"/>
      <c r="B65" s="10">
        <v>44192</v>
      </c>
      <c r="C65" s="11">
        <v>16550</v>
      </c>
      <c r="D65" s="12"/>
      <c r="E65" s="12" t="str">
        <f t="shared" ref="E65:P65" si="38">IF(D65="",IF(E45="",D45*(1+E$51),""),D65*(1+E$51))</f>
        <v/>
      </c>
      <c r="F65" s="12" t="str">
        <f t="shared" si="38"/>
        <v/>
      </c>
      <c r="G65" s="12" t="str">
        <f t="shared" si="38"/>
        <v/>
      </c>
      <c r="H65" s="12" t="str">
        <f t="shared" si="38"/>
        <v/>
      </c>
      <c r="I65" s="12">
        <f t="shared" si="38"/>
        <v>0.43528450717386791</v>
      </c>
      <c r="J65" s="12">
        <f t="shared" si="38"/>
        <v>0.44716682754378212</v>
      </c>
      <c r="K65" s="12">
        <f t="shared" si="38"/>
        <v>0.45439620025427568</v>
      </c>
      <c r="L65" s="12">
        <f t="shared" si="38"/>
        <v>0.45967188991905528</v>
      </c>
      <c r="M65" s="12">
        <f t="shared" si="38"/>
        <v>0.46241983363290501</v>
      </c>
      <c r="N65" s="12">
        <f t="shared" si="38"/>
        <v>0.46887944049923441</v>
      </c>
      <c r="O65" s="12">
        <f t="shared" si="38"/>
        <v>0.47432749446796835</v>
      </c>
      <c r="P65" s="12">
        <f t="shared" si="38"/>
        <v>0.47990848067787717</v>
      </c>
      <c r="Q65" s="13"/>
      <c r="R65" s="13"/>
    </row>
    <row r="66" spans="1:18" ht="13" x14ac:dyDescent="0.15">
      <c r="A66" s="5"/>
      <c r="B66" s="10">
        <v>44199</v>
      </c>
      <c r="C66" s="11">
        <v>22794</v>
      </c>
      <c r="D66" s="12"/>
      <c r="E66" s="12" t="str">
        <f t="shared" ref="E66:P66" si="39">IF(D66="",IF(E46="",D46*(1+E$51),""),D66*(1+E$51))</f>
        <v/>
      </c>
      <c r="F66" s="12" t="str">
        <f t="shared" si="39"/>
        <v/>
      </c>
      <c r="G66" s="12" t="str">
        <f t="shared" si="39"/>
        <v/>
      </c>
      <c r="H66" s="12">
        <f t="shared" si="39"/>
        <v>0.34521784503288855</v>
      </c>
      <c r="I66" s="12">
        <f t="shared" si="39"/>
        <v>0.35731825595298428</v>
      </c>
      <c r="J66" s="12">
        <f t="shared" si="39"/>
        <v>0.36707226722900804</v>
      </c>
      <c r="K66" s="12">
        <f t="shared" si="39"/>
        <v>0.37300674641669906</v>
      </c>
      <c r="L66" s="12">
        <f t="shared" si="39"/>
        <v>0.37733747769451881</v>
      </c>
      <c r="M66" s="12">
        <f t="shared" si="39"/>
        <v>0.37959322178627336</v>
      </c>
      <c r="N66" s="12">
        <f t="shared" si="39"/>
        <v>0.38489581221064789</v>
      </c>
      <c r="O66" s="12">
        <f t="shared" si="39"/>
        <v>0.38936803465450381</v>
      </c>
      <c r="P66" s="12">
        <f t="shared" si="39"/>
        <v>0.39394937909970301</v>
      </c>
      <c r="Q66" s="13"/>
      <c r="R66" s="13"/>
    </row>
    <row r="67" spans="1:18" ht="13" x14ac:dyDescent="0.15">
      <c r="A67" s="5"/>
      <c r="B67" s="10">
        <v>44206</v>
      </c>
      <c r="C67" s="11">
        <v>21479</v>
      </c>
      <c r="D67" s="12"/>
      <c r="E67" s="12" t="str">
        <f t="shared" ref="E67:P67" si="40">IF(D67="",IF(E47="",D47*(1+E$51),""),D67*(1+E$51))</f>
        <v/>
      </c>
      <c r="F67" s="12" t="str">
        <f t="shared" si="40"/>
        <v/>
      </c>
      <c r="G67" s="12">
        <f t="shared" si="40"/>
        <v>0.50930808789057824</v>
      </c>
      <c r="H67" s="12">
        <f t="shared" si="40"/>
        <v>0.54179966896189136</v>
      </c>
      <c r="I67" s="12">
        <f t="shared" si="40"/>
        <v>0.56079057202539362</v>
      </c>
      <c r="J67" s="12">
        <f t="shared" si="40"/>
        <v>0.57609893500963261</v>
      </c>
      <c r="K67" s="12">
        <f t="shared" si="40"/>
        <v>0.58541276077390014</v>
      </c>
      <c r="L67" s="12">
        <f t="shared" si="40"/>
        <v>0.59220959589249633</v>
      </c>
      <c r="M67" s="12">
        <f t="shared" si="40"/>
        <v>0.59574985726588781</v>
      </c>
      <c r="N67" s="12">
        <f t="shared" si="40"/>
        <v>0.60407196974617661</v>
      </c>
      <c r="O67" s="12">
        <f t="shared" si="40"/>
        <v>0.61109086715970473</v>
      </c>
      <c r="P67" s="12">
        <f t="shared" si="40"/>
        <v>0.61828102531497875</v>
      </c>
      <c r="Q67" s="13"/>
      <c r="R67" s="13"/>
    </row>
    <row r="68" spans="1:18" ht="13" x14ac:dyDescent="0.15">
      <c r="A68" s="5"/>
      <c r="B68" s="10">
        <v>44213</v>
      </c>
      <c r="C68" s="11">
        <v>20801</v>
      </c>
      <c r="D68" s="12"/>
      <c r="E68" s="12" t="str">
        <f t="shared" ref="E68:P68" si="41">IF(D68="",IF(E48="",D48*(1+E$51),""),D68*(1+E$51))</f>
        <v/>
      </c>
      <c r="F68" s="12">
        <f t="shared" si="41"/>
        <v>1.149687042959058</v>
      </c>
      <c r="G68" s="12">
        <f t="shared" si="41"/>
        <v>1.2464736483274661</v>
      </c>
      <c r="H68" s="12">
        <f t="shared" si="41"/>
        <v>1.3259930994432483</v>
      </c>
      <c r="I68" s="12">
        <f t="shared" si="41"/>
        <v>1.3724711758559727</v>
      </c>
      <c r="J68" s="12">
        <f t="shared" si="41"/>
        <v>1.4099366540460325</v>
      </c>
      <c r="K68" s="12">
        <f t="shared" si="41"/>
        <v>1.4327311838332113</v>
      </c>
      <c r="L68" s="12">
        <f t="shared" si="41"/>
        <v>1.4493656651398914</v>
      </c>
      <c r="M68" s="12">
        <f t="shared" si="41"/>
        <v>1.4580300524037986</v>
      </c>
      <c r="N68" s="12">
        <f t="shared" si="41"/>
        <v>1.47839747666376</v>
      </c>
      <c r="O68" s="12">
        <f t="shared" si="41"/>
        <v>1.4955754301938367</v>
      </c>
      <c r="P68" s="12">
        <f t="shared" si="41"/>
        <v>1.5131725249208723</v>
      </c>
      <c r="Q68" s="13"/>
      <c r="R68" s="13"/>
    </row>
    <row r="69" spans="1:18" ht="13" x14ac:dyDescent="0.15">
      <c r="A69" s="5"/>
      <c r="B69" s="10">
        <v>44220</v>
      </c>
      <c r="C69" s="11">
        <v>19561</v>
      </c>
      <c r="D69" s="12">
        <f>D49</f>
        <v>0.19211696743520271</v>
      </c>
      <c r="E69" s="12">
        <f t="shared" ref="E69:P69" si="42">IF(D69="",IF(E49="",D49*(1+E$51),""),D69*(1+E$51))</f>
        <v>0.23683425841410455</v>
      </c>
      <c r="F69" s="12">
        <f t="shared" si="42"/>
        <v>0.26583150626164009</v>
      </c>
      <c r="G69" s="12">
        <f t="shared" si="42"/>
        <v>0.28821057824353691</v>
      </c>
      <c r="H69" s="12">
        <f t="shared" si="42"/>
        <v>0.30659712577981285</v>
      </c>
      <c r="I69" s="12">
        <f t="shared" si="42"/>
        <v>0.31734382170598252</v>
      </c>
      <c r="J69" s="12">
        <f t="shared" si="42"/>
        <v>0.32600661786522472</v>
      </c>
      <c r="K69" s="12">
        <f t="shared" si="42"/>
        <v>0.33127718625595448</v>
      </c>
      <c r="L69" s="12">
        <f t="shared" si="42"/>
        <v>0.33512342358524949</v>
      </c>
      <c r="M69" s="12">
        <f t="shared" si="42"/>
        <v>0.33712680975134079</v>
      </c>
      <c r="N69" s="12">
        <f t="shared" si="42"/>
        <v>0.34183618096923341</v>
      </c>
      <c r="O69" s="12">
        <f t="shared" si="42"/>
        <v>0.34580808035642635</v>
      </c>
      <c r="P69" s="12">
        <f t="shared" si="42"/>
        <v>0.34987689388769549</v>
      </c>
      <c r="Q69" s="13"/>
      <c r="R69" s="13"/>
    </row>
    <row r="70" spans="1:18" ht="13" x14ac:dyDescent="0.15">
      <c r="B70" s="11"/>
      <c r="C70" s="11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7" t="s">
        <v>23</v>
      </c>
      <c r="P70" s="23">
        <f>AVERAGE(P57:P69)</f>
        <v>1.4607541410147595</v>
      </c>
      <c r="Q70" s="15"/>
      <c r="R70" s="15"/>
    </row>
    <row r="71" spans="1:18" ht="13" x14ac:dyDescent="0.15"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8" t="s">
        <v>24</v>
      </c>
      <c r="P71" s="21">
        <v>1.29E-2</v>
      </c>
      <c r="Q71" s="21"/>
      <c r="R71" s="21"/>
    </row>
    <row r="73" spans="1:18" ht="13" x14ac:dyDescent="0.15">
      <c r="A73" s="8"/>
      <c r="B73" s="8" t="s">
        <v>25</v>
      </c>
    </row>
    <row r="75" spans="1:18" ht="28" x14ac:dyDescent="0.15">
      <c r="A75" s="8"/>
      <c r="B75" s="4" t="s">
        <v>1</v>
      </c>
      <c r="C75" s="4" t="s">
        <v>2</v>
      </c>
      <c r="D75" s="24" t="s">
        <v>26</v>
      </c>
      <c r="E75" s="25" t="s">
        <v>27</v>
      </c>
      <c r="F75" s="25" t="s">
        <v>28</v>
      </c>
    </row>
    <row r="76" spans="1:18" ht="13" x14ac:dyDescent="0.15">
      <c r="B76" s="6">
        <v>44136</v>
      </c>
      <c r="C76" s="7">
        <v>20275</v>
      </c>
      <c r="D76" s="26">
        <f t="shared" ref="D76:D88" si="43">C57*2</f>
        <v>40550</v>
      </c>
      <c r="E76" s="26">
        <f t="shared" ref="E76:E88" si="44">P57*C57</f>
        <v>47646.25</v>
      </c>
      <c r="F76" s="26">
        <f t="shared" ref="F76:F88" si="45">E76-D76</f>
        <v>7096.25</v>
      </c>
    </row>
    <row r="77" spans="1:18" ht="13" x14ac:dyDescent="0.15">
      <c r="B77" s="6">
        <v>44143</v>
      </c>
      <c r="C77" s="7">
        <v>16363</v>
      </c>
      <c r="D77" s="26">
        <f t="shared" si="43"/>
        <v>32726</v>
      </c>
      <c r="E77" s="26">
        <f t="shared" si="44"/>
        <v>43382.506969339585</v>
      </c>
      <c r="F77" s="26">
        <f t="shared" si="45"/>
        <v>10656.506969339585</v>
      </c>
    </row>
    <row r="78" spans="1:18" ht="13" x14ac:dyDescent="0.15">
      <c r="B78" s="6">
        <v>44150</v>
      </c>
      <c r="C78" s="7">
        <v>18062</v>
      </c>
      <c r="D78" s="26">
        <f t="shared" si="43"/>
        <v>36124</v>
      </c>
      <c r="E78" s="26">
        <f t="shared" si="44"/>
        <v>43834.381989766523</v>
      </c>
      <c r="F78" s="26">
        <f t="shared" si="45"/>
        <v>7710.3819897665235</v>
      </c>
    </row>
    <row r="79" spans="1:18" ht="13" x14ac:dyDescent="0.15">
      <c r="B79" s="6">
        <v>44157</v>
      </c>
      <c r="C79" s="7">
        <v>19833</v>
      </c>
      <c r="D79" s="26">
        <f t="shared" si="43"/>
        <v>39666</v>
      </c>
      <c r="E79" s="26">
        <f t="shared" si="44"/>
        <v>47554.980998239102</v>
      </c>
      <c r="F79" s="26">
        <f t="shared" si="45"/>
        <v>7888.9809982391016</v>
      </c>
    </row>
    <row r="80" spans="1:18" ht="13" x14ac:dyDescent="0.15">
      <c r="B80" s="6">
        <v>44164</v>
      </c>
      <c r="C80" s="7">
        <v>22099</v>
      </c>
      <c r="D80" s="26">
        <f t="shared" si="43"/>
        <v>44198</v>
      </c>
      <c r="E80" s="26">
        <f t="shared" si="44"/>
        <v>46656.38809627937</v>
      </c>
      <c r="F80" s="26">
        <f t="shared" si="45"/>
        <v>2458.3880962793701</v>
      </c>
    </row>
    <row r="81" spans="2:6" ht="13" x14ac:dyDescent="0.15">
      <c r="B81" s="6">
        <v>44171</v>
      </c>
      <c r="C81" s="7">
        <v>28214</v>
      </c>
      <c r="D81" s="26">
        <f t="shared" si="43"/>
        <v>56428</v>
      </c>
      <c r="E81" s="26">
        <f t="shared" si="44"/>
        <v>51057.239625745118</v>
      </c>
      <c r="F81" s="26">
        <f t="shared" si="45"/>
        <v>-5370.7603742548818</v>
      </c>
    </row>
    <row r="82" spans="2:6" ht="13" x14ac:dyDescent="0.15">
      <c r="B82" s="6">
        <v>44178</v>
      </c>
      <c r="C82" s="7">
        <v>25239</v>
      </c>
      <c r="D82" s="26">
        <f t="shared" si="43"/>
        <v>50478</v>
      </c>
      <c r="E82" s="26">
        <f t="shared" si="44"/>
        <v>33947.028753682906</v>
      </c>
      <c r="F82" s="26">
        <f t="shared" si="45"/>
        <v>-16530.971246317094</v>
      </c>
    </row>
    <row r="83" spans="2:6" ht="13" x14ac:dyDescent="0.15">
      <c r="B83" s="6">
        <v>44185</v>
      </c>
      <c r="C83" s="7">
        <v>17848</v>
      </c>
      <c r="D83" s="26">
        <f t="shared" si="43"/>
        <v>35696</v>
      </c>
      <c r="E83" s="26">
        <f t="shared" si="44"/>
        <v>9687.8150961437896</v>
      </c>
      <c r="F83" s="26">
        <f t="shared" si="45"/>
        <v>-26008.18490385621</v>
      </c>
    </row>
    <row r="84" spans="2:6" ht="13" x14ac:dyDescent="0.15">
      <c r="B84" s="6">
        <v>44192</v>
      </c>
      <c r="C84" s="7">
        <v>16550</v>
      </c>
      <c r="D84" s="26">
        <f t="shared" si="43"/>
        <v>33100</v>
      </c>
      <c r="E84" s="26">
        <f t="shared" si="44"/>
        <v>7942.485355218867</v>
      </c>
      <c r="F84" s="26">
        <f t="shared" si="45"/>
        <v>-25157.514644781135</v>
      </c>
    </row>
    <row r="85" spans="2:6" ht="13" x14ac:dyDescent="0.15">
      <c r="B85" s="6">
        <v>44199</v>
      </c>
      <c r="C85" s="7">
        <v>22794</v>
      </c>
      <c r="D85" s="26">
        <f t="shared" si="43"/>
        <v>45588</v>
      </c>
      <c r="E85" s="26">
        <f t="shared" si="44"/>
        <v>8979.6821471986314</v>
      </c>
      <c r="F85" s="26">
        <f t="shared" si="45"/>
        <v>-36608.317852801367</v>
      </c>
    </row>
    <row r="86" spans="2:6" ht="13" x14ac:dyDescent="0.15">
      <c r="B86" s="6">
        <v>44206</v>
      </c>
      <c r="C86" s="7">
        <v>21479</v>
      </c>
      <c r="D86" s="26">
        <f t="shared" si="43"/>
        <v>42958</v>
      </c>
      <c r="E86" s="26">
        <f t="shared" si="44"/>
        <v>13280.058142740429</v>
      </c>
      <c r="F86" s="26">
        <f t="shared" si="45"/>
        <v>-29677.941857259571</v>
      </c>
    </row>
    <row r="87" spans="2:6" ht="13" x14ac:dyDescent="0.15">
      <c r="B87" s="6">
        <v>44213</v>
      </c>
      <c r="C87" s="7">
        <v>20801</v>
      </c>
      <c r="D87" s="26">
        <f t="shared" si="43"/>
        <v>41602</v>
      </c>
      <c r="E87" s="26">
        <f t="shared" si="44"/>
        <v>31475.501690879064</v>
      </c>
      <c r="F87" s="26">
        <f t="shared" si="45"/>
        <v>-10126.498309120936</v>
      </c>
    </row>
    <row r="88" spans="2:6" ht="13" x14ac:dyDescent="0.15">
      <c r="B88" s="6">
        <v>44220</v>
      </c>
      <c r="C88" s="7">
        <v>19561</v>
      </c>
      <c r="D88" s="26">
        <f t="shared" si="43"/>
        <v>39122</v>
      </c>
      <c r="E88" s="26">
        <f t="shared" si="44"/>
        <v>6843.9419213372112</v>
      </c>
      <c r="F88" s="26">
        <f t="shared" si="45"/>
        <v>-32278.058078662791</v>
      </c>
    </row>
  </sheetData>
  <conditionalFormatting sqref="C19:C31">
    <cfRule type="colorScale" priority="6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D33:P33">
    <cfRule type="colorScale" priority="5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D19:R31">
    <cfRule type="colorScale" priority="1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D37:R49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F76:F88">
    <cfRule type="colorScale" priority="4">
      <colorScale>
        <cfvo type="min"/>
        <cfvo type="percentile" val="50"/>
        <cfvo type="max"/>
        <color rgb="FFE67C73"/>
        <color rgb="FFFFD666"/>
        <color rgb="FF6AA84F"/>
      </colorScale>
    </cfRule>
  </conditionalFormatting>
  <conditionalFormatting sqref="P58:R69">
    <cfRule type="colorScale" priority="3">
      <colorScale>
        <cfvo type="min"/>
        <cfvo type="percentile" val="50"/>
        <cfvo type="max"/>
        <color rgb="FFE67C73"/>
        <color rgb="FFFFD666"/>
        <color rgb="FF57BB8A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20"/>
  <sheetViews>
    <sheetView workbookViewId="0">
      <selection activeCell="B14" sqref="B14"/>
    </sheetView>
  </sheetViews>
  <sheetFormatPr baseColWidth="10" defaultColWidth="12.6640625" defaultRowHeight="15.75" customHeight="1" x14ac:dyDescent="0.15"/>
  <sheetData>
    <row r="1" spans="1:15" ht="15.75" customHeight="1" x14ac:dyDescent="0.1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</row>
    <row r="2" spans="1:15" ht="15.75" customHeight="1" x14ac:dyDescent="0.15">
      <c r="A2" s="27">
        <v>44136</v>
      </c>
      <c r="B2" s="8">
        <v>20275</v>
      </c>
      <c r="C2" s="8">
        <v>18833</v>
      </c>
      <c r="D2" s="8">
        <v>6553</v>
      </c>
      <c r="E2" s="8">
        <v>5365</v>
      </c>
      <c r="F2" s="8">
        <v>5255</v>
      </c>
      <c r="G2" s="8">
        <v>3210</v>
      </c>
      <c r="H2" s="8">
        <v>3076</v>
      </c>
      <c r="I2" s="8">
        <v>3319</v>
      </c>
      <c r="J2" s="8">
        <v>502</v>
      </c>
      <c r="K2" s="8">
        <v>157</v>
      </c>
      <c r="L2" s="8">
        <v>277</v>
      </c>
      <c r="M2" s="8">
        <v>465</v>
      </c>
      <c r="N2" s="8">
        <v>300</v>
      </c>
      <c r="O2" s="8">
        <v>365</v>
      </c>
    </row>
    <row r="3" spans="1:15" ht="15.75" customHeight="1" x14ac:dyDescent="0.15">
      <c r="A3" s="27">
        <v>44143</v>
      </c>
      <c r="B3" s="8">
        <v>16363</v>
      </c>
      <c r="C3" s="8">
        <v>19348</v>
      </c>
      <c r="D3" s="8">
        <v>6189</v>
      </c>
      <c r="E3" s="8">
        <v>4565</v>
      </c>
      <c r="F3" s="8">
        <v>3722</v>
      </c>
      <c r="G3" s="8">
        <v>4489</v>
      </c>
      <c r="H3" s="8">
        <v>1696</v>
      </c>
      <c r="I3" s="8">
        <v>639</v>
      </c>
      <c r="J3" s="8">
        <v>1126</v>
      </c>
      <c r="K3" s="8">
        <v>0</v>
      </c>
      <c r="L3" s="8">
        <v>195</v>
      </c>
      <c r="M3" s="8">
        <v>576</v>
      </c>
      <c r="N3" s="8">
        <v>333</v>
      </c>
      <c r="O3" s="8">
        <v>0</v>
      </c>
    </row>
    <row r="4" spans="1:15" ht="15.75" customHeight="1" x14ac:dyDescent="0.15">
      <c r="A4" s="27">
        <v>44150</v>
      </c>
      <c r="B4" s="8">
        <v>18062</v>
      </c>
      <c r="C4" s="8">
        <v>24657</v>
      </c>
      <c r="D4" s="8">
        <v>5296</v>
      </c>
      <c r="E4" s="8">
        <v>3903</v>
      </c>
      <c r="F4" s="8">
        <v>4061</v>
      </c>
      <c r="G4" s="8">
        <v>2982</v>
      </c>
      <c r="H4" s="8">
        <v>457</v>
      </c>
      <c r="I4" s="8">
        <v>514</v>
      </c>
      <c r="J4" s="8">
        <v>393</v>
      </c>
      <c r="K4" s="8">
        <v>374</v>
      </c>
      <c r="L4" s="8">
        <v>111</v>
      </c>
      <c r="M4" s="8">
        <v>79</v>
      </c>
      <c r="N4" s="8">
        <v>0</v>
      </c>
      <c r="O4" s="8">
        <v>0</v>
      </c>
    </row>
    <row r="5" spans="1:15" ht="15.75" customHeight="1" x14ac:dyDescent="0.15">
      <c r="A5" s="27">
        <v>44157</v>
      </c>
      <c r="B5" s="8">
        <v>19833</v>
      </c>
      <c r="C5" s="8">
        <v>32347</v>
      </c>
      <c r="D5" s="8">
        <v>4632</v>
      </c>
      <c r="E5" s="8">
        <v>4425</v>
      </c>
      <c r="F5" s="8">
        <v>2344</v>
      </c>
      <c r="G5" s="8">
        <v>727</v>
      </c>
      <c r="H5" s="8">
        <v>260</v>
      </c>
      <c r="I5" s="8">
        <v>126</v>
      </c>
      <c r="J5" s="8">
        <v>208</v>
      </c>
      <c r="K5" s="8">
        <v>679</v>
      </c>
      <c r="L5" s="8">
        <v>74</v>
      </c>
      <c r="M5" s="8">
        <v>0</v>
      </c>
      <c r="N5" s="8">
        <v>0</v>
      </c>
      <c r="O5" s="8">
        <v>0</v>
      </c>
    </row>
    <row r="6" spans="1:15" ht="15.75" customHeight="1" x14ac:dyDescent="0.15">
      <c r="A6" s="27">
        <v>44164</v>
      </c>
      <c r="B6" s="8">
        <v>22099</v>
      </c>
      <c r="C6" s="8">
        <v>29015</v>
      </c>
      <c r="D6" s="8">
        <v>7992</v>
      </c>
      <c r="E6" s="8">
        <v>5350</v>
      </c>
      <c r="F6" s="8">
        <v>1056</v>
      </c>
      <c r="G6" s="8">
        <v>273</v>
      </c>
      <c r="H6" s="8">
        <v>487</v>
      </c>
      <c r="I6" s="8">
        <v>134</v>
      </c>
      <c r="J6" s="8">
        <v>263</v>
      </c>
      <c r="K6" s="8">
        <v>119</v>
      </c>
      <c r="L6" s="8">
        <v>0</v>
      </c>
      <c r="M6" s="8">
        <v>0</v>
      </c>
      <c r="N6" s="8">
        <v>0</v>
      </c>
      <c r="O6" s="8">
        <v>0</v>
      </c>
    </row>
    <row r="7" spans="1:15" ht="15.75" customHeight="1" x14ac:dyDescent="0.15">
      <c r="A7" s="27">
        <v>44171</v>
      </c>
      <c r="B7" s="8">
        <v>28214</v>
      </c>
      <c r="C7" s="8">
        <v>33755</v>
      </c>
      <c r="D7" s="8">
        <v>9247</v>
      </c>
      <c r="E7" s="8">
        <v>2287</v>
      </c>
      <c r="F7" s="8">
        <v>966</v>
      </c>
      <c r="G7" s="8">
        <v>585</v>
      </c>
      <c r="H7" s="8">
        <v>756</v>
      </c>
      <c r="I7" s="8">
        <v>685</v>
      </c>
      <c r="J7" s="8">
        <v>62</v>
      </c>
      <c r="K7" s="8">
        <v>0</v>
      </c>
      <c r="L7" s="8">
        <v>0</v>
      </c>
      <c r="M7" s="8">
        <v>0</v>
      </c>
      <c r="N7" s="8">
        <v>0</v>
      </c>
      <c r="O7" s="8">
        <v>0</v>
      </c>
    </row>
    <row r="8" spans="1:15" ht="15.75" customHeight="1" x14ac:dyDescent="0.15">
      <c r="A8" s="27">
        <v>44178</v>
      </c>
      <c r="B8" s="8">
        <v>25239</v>
      </c>
      <c r="C8" s="8">
        <v>25360</v>
      </c>
      <c r="D8" s="8">
        <v>2712</v>
      </c>
      <c r="E8" s="8">
        <v>1012</v>
      </c>
      <c r="F8" s="8">
        <v>760</v>
      </c>
      <c r="G8" s="8">
        <v>1027</v>
      </c>
      <c r="H8" s="8">
        <v>750</v>
      </c>
      <c r="I8" s="8">
        <v>10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</row>
    <row r="9" spans="1:15" ht="15.75" customHeight="1" x14ac:dyDescent="0.15">
      <c r="A9" s="27">
        <v>44185</v>
      </c>
      <c r="B9" s="8">
        <v>17848</v>
      </c>
      <c r="C9" s="8">
        <v>6574</v>
      </c>
      <c r="D9" s="8">
        <v>960</v>
      </c>
      <c r="E9" s="8">
        <v>373</v>
      </c>
      <c r="F9" s="8">
        <v>415</v>
      </c>
      <c r="G9" s="8">
        <v>321</v>
      </c>
      <c r="H9" s="8">
        <v>144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</row>
    <row r="10" spans="1:15" ht="15.75" customHeight="1" x14ac:dyDescent="0.15">
      <c r="A10" s="27">
        <v>44192</v>
      </c>
      <c r="B10" s="8">
        <v>16550</v>
      </c>
      <c r="C10" s="8">
        <v>5608</v>
      </c>
      <c r="D10" s="8">
        <v>841</v>
      </c>
      <c r="E10" s="8">
        <v>75</v>
      </c>
      <c r="F10" s="8">
        <v>337</v>
      </c>
      <c r="G10" s="8">
        <v>99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</row>
    <row r="11" spans="1:15" ht="15.75" customHeight="1" x14ac:dyDescent="0.15">
      <c r="A11" s="27">
        <v>44199</v>
      </c>
      <c r="B11" s="8">
        <v>22794</v>
      </c>
      <c r="C11" s="8">
        <v>5201</v>
      </c>
      <c r="D11" s="8">
        <v>1464</v>
      </c>
      <c r="E11" s="8">
        <v>624</v>
      </c>
      <c r="F11" s="8">
        <v>108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</row>
    <row r="12" spans="1:15" ht="15.75" customHeight="1" x14ac:dyDescent="0.15">
      <c r="A12" s="27">
        <v>44206</v>
      </c>
      <c r="B12" s="8">
        <v>21479</v>
      </c>
      <c r="C12" s="8">
        <v>8568</v>
      </c>
      <c r="D12" s="8">
        <v>1255</v>
      </c>
      <c r="E12" s="8">
        <v>267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</row>
    <row r="13" spans="1:15" ht="15.75" customHeight="1" x14ac:dyDescent="0.15">
      <c r="A13" s="27">
        <v>44213</v>
      </c>
      <c r="B13" s="8">
        <v>20801</v>
      </c>
      <c r="C13" s="8">
        <v>18770</v>
      </c>
      <c r="D13" s="8">
        <v>2536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</row>
    <row r="14" spans="1:15" ht="15.75" customHeight="1" x14ac:dyDescent="0.15">
      <c r="A14" s="27">
        <v>44220</v>
      </c>
      <c r="B14" s="8">
        <v>19561</v>
      </c>
      <c r="C14" s="8">
        <v>3758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</row>
    <row r="15" spans="1:15" ht="15.75" customHeight="1" x14ac:dyDescent="0.15">
      <c r="A15" s="27">
        <v>44227</v>
      </c>
      <c r="B15" s="8">
        <v>2212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</row>
    <row r="20" spans="3:3" ht="15.75" customHeight="1" x14ac:dyDescent="0.15">
      <c r="C20" s="8">
        <f>Analysis!D3/Analysis!C3</f>
        <v>0.92887792848335393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Table 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OOREOLUWA OLADEJI</cp:lastModifiedBy>
  <dcterms:modified xsi:type="dcterms:W3CDTF">2024-11-03T23:51:16Z</dcterms:modified>
</cp:coreProperties>
</file>