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codeName="ThisWorkbook"/>
  <mc:AlternateContent xmlns:mc="http://schemas.openxmlformats.org/markup-compatibility/2006">
    <mc:Choice Requires="x15">
      <x15ac:absPath xmlns:x15ac="http://schemas.microsoft.com/office/spreadsheetml/2010/11/ac" url="F:\Python\project_file_system\data\"/>
    </mc:Choice>
  </mc:AlternateContent>
  <xr:revisionPtr revIDLastSave="0" documentId="13_ncr:1_{B05D4993-7E77-486B-9795-8B5E1D006164}" xr6:coauthVersionLast="47" xr6:coauthVersionMax="47" xr10:uidLastSave="{00000000-0000-0000-0000-000000000000}"/>
  <bookViews>
    <workbookView xWindow="-108" yWindow="-108" windowWidth="30936" windowHeight="16896" xr2:uid="{00000000-000D-0000-FFFF-FFFF00000000}"/>
  </bookViews>
  <sheets>
    <sheet name="问题" sheetId="1" r:id="rId1"/>
    <sheet name="节点ID最大值记录"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19" i="1" l="1"/>
  <c r="J196" i="1"/>
  <c r="J172" i="1"/>
  <c r="J163" i="1"/>
  <c r="F269" i="1"/>
  <c r="F266" i="1"/>
  <c r="F263" i="1"/>
  <c r="F259" i="1"/>
  <c r="F257" i="1"/>
  <c r="F256" i="1"/>
  <c r="F255" i="1"/>
  <c r="F254" i="1"/>
  <c r="F251" i="1"/>
  <c r="F248" i="1"/>
  <c r="F246" i="1"/>
  <c r="F243" i="1"/>
  <c r="F241" i="1"/>
  <c r="F240" i="1"/>
  <c r="F238" i="1"/>
  <c r="F235" i="1"/>
  <c r="F234" i="1"/>
  <c r="F232" i="1"/>
  <c r="F229" i="1"/>
  <c r="F223" i="1"/>
  <c r="F224" i="1"/>
  <c r="F225" i="1" s="1"/>
  <c r="F226" i="1" s="1"/>
  <c r="F227" i="1" s="1"/>
  <c r="F222" i="1"/>
  <c r="F220" i="1"/>
  <c r="F206" i="1"/>
  <c r="F207" i="1"/>
  <c r="F208" i="1" s="1"/>
  <c r="F209" i="1" s="1"/>
  <c r="F210" i="1" s="1"/>
  <c r="F211" i="1" s="1"/>
  <c r="F212" i="1" s="1"/>
  <c r="F213" i="1" s="1"/>
  <c r="F214" i="1" s="1"/>
  <c r="F215" i="1" s="1"/>
  <c r="F216" i="1" s="1"/>
  <c r="F217" i="1" s="1"/>
  <c r="F218" i="1" s="1"/>
  <c r="F205" i="1"/>
  <c r="F202" i="1"/>
  <c r="F200" i="1"/>
  <c r="F197" i="1"/>
  <c r="F195" i="1"/>
  <c r="F193" i="1"/>
  <c r="F191" i="1"/>
  <c r="F188" i="1"/>
  <c r="F187" i="1"/>
  <c r="F186" i="1"/>
  <c r="F184" i="1"/>
  <c r="F181" i="1"/>
  <c r="F178" i="1"/>
  <c r="F176" i="1"/>
  <c r="F173" i="1"/>
  <c r="F170" i="1"/>
  <c r="F167" i="1"/>
  <c r="F164" i="1"/>
  <c r="F162" i="1"/>
  <c r="F160" i="1"/>
  <c r="F158" i="1"/>
  <c r="F156" i="1"/>
  <c r="F153" i="1"/>
  <c r="F150" i="1"/>
  <c r="F147" i="1"/>
  <c r="F144" i="1"/>
  <c r="F141" i="1"/>
  <c r="F136" i="1"/>
  <c r="F137" i="1" s="1"/>
  <c r="F138" i="1" s="1"/>
  <c r="F139" i="1" s="1"/>
  <c r="F135" i="1"/>
  <c r="F125" i="1"/>
  <c r="F126" i="1"/>
  <c r="F127" i="1" s="1"/>
  <c r="F128" i="1" s="1"/>
  <c r="F124" i="1"/>
  <c r="F91" i="1"/>
  <c r="F92" i="1" s="1"/>
  <c r="F93" i="1" s="1"/>
  <c r="F94" i="1" s="1"/>
  <c r="F95" i="1" s="1"/>
  <c r="F96" i="1" s="1"/>
  <c r="F97" i="1" s="1"/>
  <c r="F98" i="1" s="1"/>
  <c r="F99" i="1" s="1"/>
  <c r="F100" i="1" s="1"/>
  <c r="F101" i="1" s="1"/>
  <c r="F102" i="1" s="1"/>
  <c r="F103" i="1" s="1"/>
  <c r="F104" i="1" s="1"/>
  <c r="F105" i="1" s="1"/>
  <c r="F90" i="1"/>
  <c r="F63" i="1"/>
  <c r="F64" i="1" s="1"/>
  <c r="F65" i="1" s="1"/>
  <c r="F66" i="1" s="1"/>
  <c r="F67" i="1" s="1"/>
  <c r="F68" i="1" s="1"/>
  <c r="F69" i="1" s="1"/>
  <c r="F70" i="1" s="1"/>
  <c r="F71" i="1" s="1"/>
  <c r="F72" i="1" s="1"/>
  <c r="F73" i="1" s="1"/>
  <c r="F74" i="1" s="1"/>
  <c r="F62" i="1"/>
  <c r="F58" i="1"/>
  <c r="F56" i="1"/>
  <c r="F54" i="1"/>
  <c r="F50" i="1"/>
  <c r="F47" i="1"/>
  <c r="F45" i="1"/>
  <c r="F44" i="1"/>
  <c r="F41" i="1"/>
  <c r="F42" i="1" s="1"/>
  <c r="F38" i="1"/>
  <c r="F36" i="1"/>
  <c r="F34" i="1"/>
  <c r="F31" i="1"/>
  <c r="F28" i="1"/>
  <c r="F25" i="1"/>
  <c r="F19" i="1"/>
  <c r="F17" i="1"/>
  <c r="F11" i="1"/>
  <c r="F12" i="1" s="1"/>
  <c r="F13" i="1" s="1"/>
  <c r="F14" i="1" s="1"/>
  <c r="F15" i="1" s="1"/>
  <c r="F9" i="1"/>
  <c r="F6" i="1"/>
  <c r="F7" i="1" s="1"/>
  <c r="F5" i="1"/>
  <c r="F3" i="1"/>
  <c r="J268" i="1"/>
  <c r="J270" i="1" s="1"/>
  <c r="J267" i="1"/>
  <c r="J262" i="1"/>
  <c r="J264" i="1" s="1"/>
  <c r="J258" i="1"/>
  <c r="J260" i="1" s="1"/>
  <c r="J250" i="1"/>
  <c r="J252" i="1" s="1"/>
  <c r="J249" i="1"/>
  <c r="J231" i="1"/>
  <c r="J233" i="1" s="1"/>
  <c r="J236" i="1" s="1"/>
  <c r="J237" i="1" s="1"/>
  <c r="J239" i="1" s="1"/>
  <c r="J242" i="1" s="1"/>
  <c r="J244" i="1" s="1"/>
  <c r="J221" i="1"/>
  <c r="J245" i="1" s="1"/>
  <c r="J201" i="1"/>
  <c r="J203" i="1" s="1"/>
  <c r="J198" i="1"/>
  <c r="J194" i="1"/>
  <c r="J192" i="1"/>
  <c r="J189" i="1"/>
  <c r="J185" i="1"/>
  <c r="J180" i="1"/>
  <c r="J182" i="1" s="1"/>
  <c r="J177" i="1"/>
  <c r="J179" i="1" s="1"/>
  <c r="J174" i="1"/>
  <c r="J169" i="1"/>
  <c r="J171" i="1" s="1"/>
  <c r="J168" i="1"/>
  <c r="J165" i="1"/>
  <c r="J161" i="1"/>
  <c r="J159" i="1"/>
  <c r="J157" i="1"/>
  <c r="J154" i="1"/>
  <c r="J149" i="1"/>
  <c r="J151" i="1" s="1"/>
  <c r="J146" i="1"/>
  <c r="J148" i="1" s="1"/>
  <c r="J143" i="1"/>
  <c r="J145" i="1" s="1"/>
  <c r="J142" i="1"/>
  <c r="J134" i="1"/>
  <c r="J123" i="1"/>
  <c r="J129" i="1" s="1"/>
  <c r="J61" i="1"/>
  <c r="J84" i="1" s="1"/>
  <c r="J60" i="1"/>
  <c r="J59" i="1"/>
  <c r="J89" i="1" s="1"/>
  <c r="J55" i="1"/>
  <c r="J52" i="1"/>
  <c r="J51" i="1"/>
  <c r="J35" i="1"/>
  <c r="J37" i="1" s="1"/>
  <c r="J39" i="1" s="1"/>
  <c r="J27" i="1"/>
  <c r="J29" i="1" s="1"/>
  <c r="J26" i="1"/>
  <c r="J23" i="1"/>
  <c r="J22" i="1"/>
  <c r="J21" i="1"/>
  <c r="J20" i="1"/>
  <c r="J18" i="1"/>
  <c r="J33" i="1" s="1"/>
  <c r="J10" i="1"/>
  <c r="J8" i="1"/>
  <c r="J4" i="1"/>
  <c r="J79" i="1" l="1"/>
  <c r="J86" i="1"/>
  <c r="J131" i="1"/>
  <c r="J132" i="1"/>
  <c r="J88" i="1"/>
  <c r="J43" i="1"/>
  <c r="J46" i="1" s="1"/>
  <c r="J48" i="1" s="1"/>
  <c r="J77" i="1"/>
  <c r="J40" i="1"/>
  <c r="J78" i="1"/>
  <c r="J130" i="1"/>
  <c r="J80" i="1"/>
  <c r="J228" i="1"/>
  <c r="J230" i="1" s="1"/>
  <c r="J81" i="1"/>
  <c r="J85" i="1"/>
  <c r="J261" i="1"/>
  <c r="J87" i="1"/>
  <c r="J133" i="1"/>
  <c r="J118" i="1"/>
  <c r="J110" i="1"/>
  <c r="J121" i="1"/>
  <c r="J112" i="1"/>
  <c r="J117" i="1"/>
  <c r="J109" i="1"/>
  <c r="J120" i="1"/>
  <c r="J111" i="1"/>
  <c r="J116" i="1"/>
  <c r="J108" i="1"/>
  <c r="J115" i="1"/>
  <c r="J107" i="1"/>
  <c r="J122" i="1"/>
  <c r="J114" i="1"/>
  <c r="J106" i="1"/>
  <c r="J113" i="1"/>
  <c r="J119" i="1"/>
  <c r="J82" i="1"/>
  <c r="J30" i="1"/>
  <c r="J32" i="1" s="1"/>
  <c r="J75" i="1"/>
  <c r="J83" i="1"/>
  <c r="J76" i="1"/>
  <c r="B2" i="1"/>
  <c r="A3" i="1" a="1"/>
  <c r="A3" i="1" l="1"/>
  <c r="B3" i="1" s="1"/>
  <c r="A4" i="1" a="1"/>
  <c r="A4" i="1" l="1"/>
  <c r="A5" i="1" a="1"/>
  <c r="B4" i="1" l="1"/>
  <c r="A5" i="1"/>
  <c r="B5" i="1" s="1"/>
  <c r="C163" i="1"/>
  <c r="C231" i="1"/>
  <c r="C172" i="1"/>
  <c r="C159" i="1"/>
  <c r="C149" i="1"/>
  <c r="C204" i="1"/>
  <c r="C53" i="1"/>
  <c r="C268" i="1"/>
  <c r="C190" i="1"/>
  <c r="C8" i="1"/>
  <c r="C199" i="1"/>
  <c r="C258" i="1"/>
  <c r="C146" i="1"/>
  <c r="C183" i="1"/>
  <c r="C152" i="1"/>
  <c r="C180" i="1"/>
  <c r="C219" i="1"/>
  <c r="C201" i="1"/>
  <c r="C166" i="1"/>
  <c r="C175" i="1"/>
  <c r="C262" i="1"/>
  <c r="C49" i="1"/>
  <c r="C161" i="1"/>
  <c r="C196" i="1"/>
  <c r="C169" i="1"/>
  <c r="C157" i="1"/>
  <c r="C177" i="1"/>
  <c r="C155" i="1"/>
  <c r="A6" i="1" a="1"/>
  <c r="A6" i="1" l="1"/>
  <c r="A7" i="1" a="1"/>
  <c r="B6" i="1" l="1"/>
  <c r="C55" i="1"/>
  <c r="A7" i="1"/>
  <c r="B7" i="1" s="1"/>
  <c r="A8" i="1" a="1"/>
  <c r="A8" i="1" l="1"/>
  <c r="A9" i="1" a="1"/>
  <c r="B8" i="1" l="1"/>
  <c r="C22" i="1"/>
  <c r="A9" i="1"/>
  <c r="C10" i="1"/>
  <c r="C16" i="1"/>
  <c r="C24" i="1"/>
  <c r="A10" i="1" a="1"/>
  <c r="B9" i="1" l="1"/>
  <c r="A10" i="1"/>
  <c r="C18" i="1" s="1"/>
  <c r="B10" i="1" l="1"/>
  <c r="A11" i="1" a="1"/>
  <c r="A11" i="1" l="1"/>
  <c r="A12" i="1" a="1"/>
  <c r="A12" i="1" l="1"/>
  <c r="B11" i="1" s="1"/>
  <c r="A13" i="1" a="1"/>
  <c r="A13" i="1" l="1"/>
  <c r="B12" i="1"/>
  <c r="A14" i="1" a="1"/>
  <c r="A14" i="1" l="1"/>
  <c r="B14" i="1" s="1"/>
  <c r="B13" i="1"/>
  <c r="A15" i="1" a="1"/>
  <c r="A15" i="1" l="1"/>
  <c r="A16" i="1" a="1"/>
  <c r="A16" i="1" l="1"/>
  <c r="C20" i="1" s="1"/>
  <c r="A17" i="1" a="1"/>
  <c r="C21" i="1" l="1"/>
  <c r="B16" i="1"/>
  <c r="A17" i="1"/>
  <c r="A18" i="1" a="1"/>
  <c r="A18" i="1" l="1"/>
  <c r="C43" i="1" s="1"/>
  <c r="B17" i="1"/>
  <c r="A19" i="1" a="1"/>
  <c r="C37" i="1" l="1"/>
  <c r="C40" i="1"/>
  <c r="C35" i="1"/>
  <c r="C23" i="1"/>
  <c r="C33" i="1"/>
  <c r="C30" i="1"/>
  <c r="C27" i="1"/>
  <c r="A19" i="1"/>
  <c r="B18" i="1"/>
  <c r="A20" i="1" a="1"/>
  <c r="A20" i="1" l="1"/>
  <c r="B19" i="1"/>
  <c r="A21" i="1" a="1"/>
  <c r="A21" i="1" l="1"/>
  <c r="B21" i="1" s="1"/>
  <c r="B20" i="1"/>
  <c r="A22" i="1" a="1"/>
  <c r="A22" i="1" l="1"/>
  <c r="B22" i="1" s="1"/>
  <c r="A23" i="1" a="1"/>
  <c r="A23" i="1" l="1"/>
  <c r="B23" i="1" s="1"/>
  <c r="A24" i="1" a="1"/>
  <c r="A24" i="1" l="1"/>
  <c r="B24" i="1" s="1"/>
  <c r="A25" i="1" a="1"/>
  <c r="C26" i="1" l="1"/>
  <c r="A25" i="1"/>
  <c r="B25" i="1" s="1"/>
  <c r="A26" i="1" a="1"/>
  <c r="A26" i="1" l="1"/>
  <c r="B26" i="1" s="1"/>
  <c r="A27" i="1" a="1"/>
  <c r="A27" i="1" l="1"/>
  <c r="C29" i="1" s="1"/>
  <c r="A28" i="1" a="1"/>
  <c r="B27" i="1" l="1"/>
  <c r="A28" i="1"/>
  <c r="B28" i="1" s="1"/>
  <c r="A29" i="1" a="1"/>
  <c r="A29" i="1" l="1"/>
  <c r="B29" i="1" s="1"/>
  <c r="A30" i="1" a="1"/>
  <c r="A30" i="1" l="1"/>
  <c r="B30" i="1" s="1"/>
  <c r="A31" i="1" a="1"/>
  <c r="C32" i="1" l="1"/>
  <c r="A31" i="1"/>
  <c r="B31" i="1" s="1"/>
  <c r="A32" i="1" a="1"/>
  <c r="A32" i="1" l="1"/>
  <c r="B32" i="1" s="1"/>
  <c r="A33" i="1" a="1"/>
  <c r="A33" i="1" l="1"/>
  <c r="B33" i="1" s="1"/>
  <c r="A34" i="1" a="1"/>
  <c r="A34" i="1" l="1"/>
  <c r="B34" i="1" s="1"/>
  <c r="A35" i="1" a="1"/>
  <c r="A35" i="1" l="1"/>
  <c r="B35" i="1" s="1"/>
  <c r="A36" i="1" a="1"/>
  <c r="A36" i="1" l="1"/>
  <c r="B36" i="1" s="1"/>
  <c r="A37" i="1" a="1"/>
  <c r="A37" i="1" l="1"/>
  <c r="C39" i="1" s="1"/>
  <c r="A38" i="1" a="1"/>
  <c r="B37" i="1" l="1"/>
  <c r="A38" i="1"/>
  <c r="B38" i="1" s="1"/>
  <c r="A39" i="1" a="1"/>
  <c r="A39" i="1" l="1"/>
  <c r="B39" i="1" s="1"/>
  <c r="A40" i="1" a="1"/>
  <c r="A40" i="1" l="1"/>
  <c r="B40" i="1" s="1"/>
  <c r="A41" i="1" a="1"/>
  <c r="A41" i="1" l="1"/>
  <c r="B41" i="1" s="1"/>
  <c r="A42" i="1" a="1"/>
  <c r="A42" i="1" l="1"/>
  <c r="B42" i="1" s="1"/>
  <c r="A43" i="1" a="1"/>
  <c r="A43" i="1" l="1"/>
  <c r="B43" i="1" s="1"/>
  <c r="A44" i="1" a="1"/>
  <c r="A44" i="1" l="1"/>
  <c r="B44" i="1" s="1"/>
  <c r="C46" i="1"/>
  <c r="A45" i="1" a="1"/>
  <c r="A45" i="1" l="1"/>
  <c r="B45" i="1" s="1"/>
  <c r="A46" i="1" a="1"/>
  <c r="A46" i="1" l="1"/>
  <c r="C48" i="1" s="1"/>
  <c r="A47" i="1" a="1"/>
  <c r="B46" i="1" l="1"/>
  <c r="A47" i="1"/>
  <c r="B47" i="1" s="1"/>
  <c r="A48" i="1" a="1"/>
  <c r="A48" i="1" l="1"/>
  <c r="B48" i="1" s="1"/>
  <c r="A49" i="1" a="1"/>
  <c r="A49" i="1" l="1"/>
  <c r="C61" i="1" s="1"/>
  <c r="A50" i="1" a="1"/>
  <c r="B49" i="1" l="1"/>
  <c r="C51" i="1"/>
  <c r="A50" i="1"/>
  <c r="C52" i="1" s="1"/>
  <c r="A51" i="1" a="1"/>
  <c r="B50" i="1" l="1"/>
  <c r="A51" i="1"/>
  <c r="N88" i="1" s="1"/>
  <c r="A52" i="1" a="1"/>
  <c r="N76" i="1" l="1"/>
  <c r="N85" i="1"/>
  <c r="B51" i="1"/>
  <c r="N84" i="1"/>
  <c r="N78" i="1"/>
  <c r="N52" i="1"/>
  <c r="N77" i="1"/>
  <c r="N87" i="1"/>
  <c r="N86" i="1"/>
  <c r="N75" i="1"/>
  <c r="N81" i="1"/>
  <c r="N80" i="1"/>
  <c r="N83" i="1"/>
  <c r="N79" i="1"/>
  <c r="N82" i="1"/>
  <c r="A52" i="1"/>
  <c r="O77" i="1" s="1"/>
  <c r="A53" i="1" a="1"/>
  <c r="O83" i="1" l="1"/>
  <c r="O82" i="1"/>
  <c r="B52" i="1"/>
  <c r="O78" i="1"/>
  <c r="O85" i="1"/>
  <c r="O86" i="1"/>
  <c r="O88" i="1"/>
  <c r="O87" i="1"/>
  <c r="O84" i="1"/>
  <c r="O75" i="1"/>
  <c r="O79" i="1"/>
  <c r="O80" i="1"/>
  <c r="O81" i="1"/>
  <c r="O76" i="1"/>
  <c r="A53" i="1"/>
  <c r="B53" i="1" s="1"/>
  <c r="A54" i="1" a="1"/>
  <c r="C57" i="1" l="1"/>
  <c r="C89" i="1"/>
  <c r="A54" i="1"/>
  <c r="B54" i="1" s="1"/>
  <c r="A55" i="1" a="1"/>
  <c r="A55" i="1" l="1"/>
  <c r="C59" i="1" s="1"/>
  <c r="A56" i="1" a="1"/>
  <c r="B55" i="1" l="1"/>
  <c r="C60" i="1"/>
  <c r="A56" i="1"/>
  <c r="B56" i="1" s="1"/>
  <c r="A57" i="1" a="1"/>
  <c r="A57" i="1" l="1"/>
  <c r="B57" i="1" s="1"/>
  <c r="A58" i="1" a="1"/>
  <c r="C123" i="1" l="1"/>
  <c r="C134" i="1"/>
  <c r="A58" i="1"/>
  <c r="B58" i="1" s="1"/>
  <c r="A59" i="1" a="1"/>
  <c r="A59" i="1" l="1"/>
  <c r="N130" i="1" s="1"/>
  <c r="A60" i="1" a="1"/>
  <c r="N133" i="1" l="1"/>
  <c r="N113" i="1"/>
  <c r="N119" i="1"/>
  <c r="N120" i="1"/>
  <c r="N122" i="1"/>
  <c r="N131" i="1"/>
  <c r="N108" i="1"/>
  <c r="B59" i="1"/>
  <c r="N117" i="1"/>
  <c r="N132" i="1"/>
  <c r="N121" i="1"/>
  <c r="N115" i="1"/>
  <c r="N109" i="1"/>
  <c r="N111" i="1"/>
  <c r="N107" i="1"/>
  <c r="N110" i="1"/>
  <c r="N114" i="1"/>
  <c r="N112" i="1"/>
  <c r="N60" i="1"/>
  <c r="N116" i="1"/>
  <c r="N118" i="1"/>
  <c r="N106" i="1"/>
  <c r="N129" i="1"/>
  <c r="A60" i="1"/>
  <c r="O107" i="1" s="1"/>
  <c r="A61" i="1" a="1"/>
  <c r="O129" i="1" l="1"/>
  <c r="O111" i="1"/>
  <c r="O106" i="1"/>
  <c r="O116" i="1"/>
  <c r="O132" i="1"/>
  <c r="O117" i="1"/>
  <c r="O131" i="1"/>
  <c r="O114" i="1"/>
  <c r="O130" i="1"/>
  <c r="O115" i="1"/>
  <c r="B60" i="1"/>
  <c r="O120" i="1"/>
  <c r="O119" i="1"/>
  <c r="O110" i="1"/>
  <c r="O122" i="1"/>
  <c r="O121" i="1"/>
  <c r="O133" i="1"/>
  <c r="O118" i="1"/>
  <c r="O109" i="1"/>
  <c r="O113" i="1"/>
  <c r="O112" i="1"/>
  <c r="O108" i="1"/>
  <c r="A61" i="1"/>
  <c r="C85" i="1" s="1"/>
  <c r="A62" i="1" a="1"/>
  <c r="C83" i="1" l="1"/>
  <c r="B61" i="1"/>
  <c r="C82" i="1"/>
  <c r="C81" i="1"/>
  <c r="C84" i="1"/>
  <c r="C79" i="1"/>
  <c r="C77" i="1"/>
  <c r="C87" i="1"/>
  <c r="C78" i="1"/>
  <c r="C80" i="1"/>
  <c r="C88" i="1"/>
  <c r="C76" i="1"/>
  <c r="C75" i="1"/>
  <c r="A62" i="1"/>
  <c r="C86" i="1" s="1"/>
  <c r="A63" i="1" a="1"/>
  <c r="B62" i="1" l="1"/>
  <c r="A63" i="1"/>
  <c r="B63" i="1" s="1"/>
  <c r="A64" i="1" a="1"/>
  <c r="A64" i="1" l="1"/>
  <c r="B64" i="1" s="1"/>
  <c r="A65" i="1" a="1"/>
  <c r="A65" i="1" l="1"/>
  <c r="B65" i="1" s="1"/>
  <c r="A66" i="1" a="1"/>
  <c r="A66" i="1" l="1"/>
  <c r="B66" i="1" s="1"/>
  <c r="A67" i="1" a="1"/>
  <c r="A67" i="1" l="1"/>
  <c r="B67" i="1" s="1"/>
  <c r="A68" i="1" a="1"/>
  <c r="A68" i="1" l="1"/>
  <c r="B68" i="1" s="1"/>
  <c r="A69" i="1" a="1"/>
  <c r="A69" i="1" l="1"/>
  <c r="B69" i="1" s="1"/>
  <c r="A70" i="1" a="1"/>
  <c r="A70" i="1" l="1"/>
  <c r="B70" i="1" s="1"/>
  <c r="A71" i="1" a="1"/>
  <c r="A71" i="1" l="1"/>
  <c r="B71" i="1" s="1"/>
  <c r="A72" i="1" a="1"/>
  <c r="A72" i="1" l="1"/>
  <c r="B72" i="1" s="1"/>
  <c r="A73" i="1" a="1"/>
  <c r="A73" i="1" l="1"/>
  <c r="B73" i="1" s="1"/>
  <c r="A74" i="1" a="1"/>
  <c r="A74" i="1" l="1"/>
  <c r="B74" i="1" s="1"/>
  <c r="A75" i="1" a="1"/>
  <c r="A75" i="1" l="1"/>
  <c r="B75" i="1" s="1"/>
  <c r="A76" i="1" a="1"/>
  <c r="A76" i="1" l="1"/>
  <c r="B76" i="1" s="1"/>
  <c r="A77" i="1" a="1"/>
  <c r="A77" i="1" l="1"/>
  <c r="B77" i="1" s="1"/>
  <c r="A78" i="1" a="1"/>
  <c r="A78" i="1" l="1"/>
  <c r="B78" i="1" s="1"/>
  <c r="A79" i="1" a="1"/>
  <c r="A79" i="1" l="1"/>
  <c r="B79" i="1" s="1"/>
  <c r="A80" i="1" a="1"/>
  <c r="A80" i="1" l="1"/>
  <c r="B80" i="1" s="1"/>
  <c r="A81" i="1" a="1"/>
  <c r="A81" i="1" l="1"/>
  <c r="B81" i="1" s="1"/>
  <c r="A82" i="1" a="1"/>
  <c r="A82" i="1" l="1"/>
  <c r="B82" i="1" s="1"/>
  <c r="A83" i="1" a="1"/>
  <c r="A83" i="1" l="1"/>
  <c r="B83" i="1" s="1"/>
  <c r="A84" i="1" a="1"/>
  <c r="A84" i="1" l="1"/>
  <c r="B84" i="1" s="1"/>
  <c r="A85" i="1" a="1"/>
  <c r="A85" i="1" l="1"/>
  <c r="B85" i="1" s="1"/>
  <c r="A86" i="1" a="1"/>
  <c r="A86" i="1" l="1"/>
  <c r="B86" i="1" s="1"/>
  <c r="A87" i="1" a="1"/>
  <c r="A87" i="1" l="1"/>
  <c r="B87" i="1" s="1"/>
  <c r="A88" i="1" a="1"/>
  <c r="A88" i="1" l="1"/>
  <c r="B88" i="1" s="1"/>
  <c r="A89" i="1" a="1"/>
  <c r="A89" i="1" l="1"/>
  <c r="C111" i="1" s="1"/>
  <c r="A90" i="1" a="1"/>
  <c r="C110" i="1" l="1"/>
  <c r="C118" i="1"/>
  <c r="C121" i="1"/>
  <c r="C117" i="1"/>
  <c r="C108" i="1"/>
  <c r="C116" i="1"/>
  <c r="C119" i="1"/>
  <c r="C112" i="1"/>
  <c r="C109" i="1"/>
  <c r="C113" i="1"/>
  <c r="B89" i="1"/>
  <c r="C106" i="1"/>
  <c r="C107" i="1"/>
  <c r="C115" i="1"/>
  <c r="C114" i="1"/>
  <c r="C122" i="1"/>
  <c r="A90" i="1"/>
  <c r="B90" i="1" s="1"/>
  <c r="A91" i="1" a="1"/>
  <c r="A91" i="1" l="1"/>
  <c r="B91" i="1" s="1"/>
  <c r="A92" i="1" a="1"/>
  <c r="A92" i="1" l="1"/>
  <c r="C120" i="1" s="1"/>
  <c r="A93" i="1" a="1"/>
  <c r="B92" i="1" l="1"/>
  <c r="A93" i="1"/>
  <c r="B93" i="1" s="1"/>
  <c r="A94" i="1" a="1"/>
  <c r="A94" i="1" l="1"/>
  <c r="B94" i="1" s="1"/>
  <c r="A95" i="1" a="1"/>
  <c r="A95" i="1" l="1"/>
  <c r="B95" i="1" s="1"/>
  <c r="A96" i="1" a="1"/>
  <c r="A96" i="1" l="1"/>
  <c r="B96" i="1" s="1"/>
  <c r="A97" i="1" a="1"/>
  <c r="A97" i="1" l="1"/>
  <c r="B97" i="1" s="1"/>
  <c r="A98" i="1" a="1"/>
  <c r="A98" i="1" l="1"/>
  <c r="B98" i="1" s="1"/>
  <c r="A99" i="1" a="1"/>
  <c r="A99" i="1" l="1"/>
  <c r="B99" i="1" s="1"/>
  <c r="A100" i="1" a="1"/>
  <c r="A100" i="1" l="1"/>
  <c r="B100" i="1" s="1"/>
  <c r="A101" i="1" a="1"/>
  <c r="A101" i="1" l="1"/>
  <c r="B101" i="1" s="1"/>
  <c r="A102" i="1" a="1"/>
  <c r="A102" i="1" l="1"/>
  <c r="B102" i="1" s="1"/>
  <c r="A103" i="1" a="1"/>
  <c r="A103" i="1" l="1"/>
  <c r="B103" i="1" s="1"/>
  <c r="A104" i="1" a="1"/>
  <c r="A104" i="1" l="1"/>
  <c r="B104" i="1" s="1"/>
  <c r="A105" i="1" a="1"/>
  <c r="A105" i="1" l="1"/>
  <c r="B105" i="1" s="1"/>
  <c r="A106" i="1" a="1"/>
  <c r="A106" i="1" l="1"/>
  <c r="B106" i="1" s="1"/>
  <c r="A107" i="1" a="1"/>
  <c r="A107" i="1" l="1"/>
  <c r="B107" i="1" s="1"/>
  <c r="A108" i="1" a="1"/>
  <c r="A108" i="1" l="1"/>
  <c r="B108" i="1" s="1"/>
  <c r="A109" i="1" a="1"/>
  <c r="A109" i="1" l="1"/>
  <c r="B109" i="1" s="1"/>
  <c r="A110" i="1" a="1"/>
  <c r="A110" i="1" l="1"/>
  <c r="B110" i="1" s="1"/>
  <c r="A111" i="1" a="1"/>
  <c r="A111" i="1" l="1"/>
  <c r="B111" i="1" s="1"/>
  <c r="A112" i="1" a="1"/>
  <c r="A112" i="1" l="1"/>
  <c r="B112" i="1" s="1"/>
  <c r="A113" i="1" a="1"/>
  <c r="A113" i="1" l="1"/>
  <c r="B113" i="1" s="1"/>
  <c r="A114" i="1" a="1"/>
  <c r="A114" i="1" l="1"/>
  <c r="B114" i="1" s="1"/>
  <c r="A115" i="1" a="1"/>
  <c r="A115" i="1" l="1"/>
  <c r="B115" i="1" s="1"/>
  <c r="A116" i="1" a="1"/>
  <c r="A116" i="1" l="1"/>
  <c r="B116" i="1" s="1"/>
  <c r="A117" i="1" a="1"/>
  <c r="A117" i="1" l="1"/>
  <c r="B117" i="1" s="1"/>
  <c r="A118" i="1" a="1"/>
  <c r="A118" i="1" l="1"/>
  <c r="B118" i="1" s="1"/>
  <c r="A119" i="1" a="1"/>
  <c r="A119" i="1" l="1"/>
  <c r="B119" i="1" s="1"/>
  <c r="A120" i="1" a="1"/>
  <c r="A120" i="1" l="1"/>
  <c r="B120" i="1" s="1"/>
  <c r="A121" i="1" a="1"/>
  <c r="A121" i="1" l="1"/>
  <c r="B121" i="1" s="1"/>
  <c r="A122" i="1" a="1"/>
  <c r="A122" i="1" l="1"/>
  <c r="B122" i="1" s="1"/>
  <c r="A123" i="1" a="1"/>
  <c r="A123" i="1" l="1"/>
  <c r="C131" i="1" s="1"/>
  <c r="A124" i="1" a="1"/>
  <c r="C133" i="1" l="1"/>
  <c r="C132" i="1"/>
  <c r="B123" i="1"/>
  <c r="C130" i="1"/>
  <c r="C129" i="1"/>
  <c r="A124" i="1"/>
  <c r="B124" i="1" s="1"/>
  <c r="A125" i="1" a="1"/>
  <c r="A125" i="1" l="1"/>
  <c r="B125" i="1" s="1"/>
  <c r="A126" i="1" a="1"/>
  <c r="A126" i="1" l="1"/>
  <c r="B126" i="1" s="1"/>
  <c r="A127" i="1" a="1"/>
  <c r="A127" i="1" l="1"/>
  <c r="B127" i="1" s="1"/>
  <c r="A128" i="1" a="1"/>
  <c r="A128" i="1" l="1"/>
  <c r="A129" i="1" a="1"/>
  <c r="A129" i="1" l="1"/>
  <c r="A130" i="1" a="1"/>
  <c r="A130" i="1" l="1"/>
  <c r="B129" i="1"/>
  <c r="A131" i="1" a="1"/>
  <c r="A131" i="1" l="1"/>
  <c r="B130" i="1"/>
  <c r="A132" i="1" a="1"/>
  <c r="A132" i="1" l="1"/>
  <c r="B131" i="1"/>
  <c r="A133" i="1" a="1"/>
  <c r="A133" i="1" l="1"/>
  <c r="B132" i="1"/>
  <c r="A134" i="1" a="1"/>
  <c r="A134" i="1" l="1"/>
  <c r="B133" i="1"/>
  <c r="A135" i="1" a="1"/>
  <c r="A135" i="1" l="1"/>
  <c r="B134" i="1"/>
  <c r="A136" i="1" a="1"/>
  <c r="A136" i="1" l="1"/>
  <c r="B135" i="1"/>
  <c r="A137" i="1" a="1"/>
  <c r="A137" i="1" l="1"/>
  <c r="B136" i="1"/>
  <c r="A138" i="1" a="1"/>
  <c r="A138" i="1" l="1"/>
  <c r="B137" i="1"/>
  <c r="A139" i="1" a="1"/>
  <c r="A139" i="1" l="1"/>
  <c r="B138" i="1"/>
  <c r="A140" i="1" a="1"/>
  <c r="A140" i="1" l="1"/>
  <c r="B140" i="1" s="1"/>
  <c r="A141" i="1" a="1"/>
  <c r="C142" i="1" l="1"/>
  <c r="A141" i="1"/>
  <c r="B141" i="1" s="1"/>
  <c r="A142" i="1" a="1"/>
  <c r="A142" i="1" l="1"/>
  <c r="B142" i="1" s="1"/>
  <c r="A143" i="1" a="1"/>
  <c r="A143" i="1" l="1"/>
  <c r="C145" i="1" s="1"/>
  <c r="A144" i="1" a="1"/>
  <c r="B143" i="1" l="1"/>
  <c r="A144" i="1"/>
  <c r="B144" i="1" s="1"/>
  <c r="A145" i="1" a="1"/>
  <c r="A145" i="1" l="1"/>
  <c r="B145" i="1" s="1"/>
  <c r="A146" i="1" a="1"/>
  <c r="A146" i="1" l="1"/>
  <c r="C148" i="1" s="1"/>
  <c r="A147" i="1" a="1"/>
  <c r="A147" i="1" l="1"/>
  <c r="B147" i="1" s="1"/>
  <c r="B146" i="1"/>
  <c r="A148" i="1" a="1"/>
  <c r="A148" i="1" l="1"/>
  <c r="B148" i="1" s="1"/>
  <c r="A149" i="1" a="1"/>
  <c r="A149" i="1" l="1"/>
  <c r="C151" i="1" s="1"/>
  <c r="A150" i="1" a="1"/>
  <c r="B149" i="1" l="1"/>
  <c r="A150" i="1"/>
  <c r="B150" i="1" s="1"/>
  <c r="A151" i="1" a="1"/>
  <c r="A151" i="1" l="1"/>
  <c r="B151" i="1" s="1"/>
  <c r="A152" i="1" a="1"/>
  <c r="A152" i="1" l="1"/>
  <c r="C154" i="1" s="1"/>
  <c r="A153" i="1" a="1"/>
  <c r="B152" i="1" l="1"/>
  <c r="A153" i="1"/>
  <c r="B153" i="1" s="1"/>
  <c r="A154" i="1" a="1"/>
  <c r="A154" i="1" l="1"/>
  <c r="B154" i="1" s="1"/>
  <c r="A155" i="1" a="1"/>
  <c r="A155" i="1" l="1"/>
  <c r="B155" i="1" s="1"/>
  <c r="A156" i="1" a="1"/>
  <c r="A156" i="1" l="1"/>
  <c r="B156" i="1" s="1"/>
  <c r="A157" i="1" a="1"/>
  <c r="A157" i="1" l="1"/>
  <c r="B157" i="1" s="1"/>
  <c r="A158" i="1" a="1"/>
  <c r="A158" i="1" l="1"/>
  <c r="B158" i="1" s="1"/>
  <c r="A159" i="1" a="1"/>
  <c r="A159" i="1" l="1"/>
  <c r="B159" i="1" s="1"/>
  <c r="A160" i="1" a="1"/>
  <c r="A160" i="1" l="1"/>
  <c r="B160" i="1" s="1"/>
  <c r="A161" i="1" a="1"/>
  <c r="A161" i="1" l="1"/>
  <c r="A162" i="1" a="1"/>
  <c r="A162" i="1" l="1"/>
  <c r="A163" i="1" a="1"/>
  <c r="A163" i="1" l="1"/>
  <c r="C165" i="1" s="1"/>
  <c r="B162" i="1"/>
  <c r="A164" i="1" a="1"/>
  <c r="A164" i="1" l="1"/>
  <c r="B164" i="1" s="1"/>
  <c r="B163" i="1"/>
  <c r="A165" i="1" a="1"/>
  <c r="A165" i="1" l="1"/>
  <c r="B165" i="1" s="1"/>
  <c r="A166" i="1" a="1"/>
  <c r="A166" i="1" l="1"/>
  <c r="B166" i="1" s="1"/>
  <c r="B161" i="1"/>
  <c r="A167" i="1" a="1"/>
  <c r="A167" i="1" l="1"/>
  <c r="C168" i="1"/>
  <c r="A168" i="1" a="1"/>
  <c r="A168" i="1" l="1"/>
  <c r="B167" i="1"/>
  <c r="A169" i="1" a="1"/>
  <c r="A169" i="1" l="1"/>
  <c r="B169" i="1" s="1"/>
  <c r="B168" i="1"/>
  <c r="A170" i="1" a="1"/>
  <c r="A170" i="1" l="1"/>
  <c r="C171" i="1"/>
  <c r="A171" i="1" a="1"/>
  <c r="A171" i="1" l="1"/>
  <c r="B170" i="1"/>
  <c r="A172" i="1" a="1"/>
  <c r="A172" i="1" l="1"/>
  <c r="C174" i="1" s="1"/>
  <c r="B171" i="1"/>
  <c r="A173" i="1" a="1"/>
  <c r="A173" i="1" l="1"/>
  <c r="B172" i="1"/>
  <c r="A174" i="1" a="1"/>
  <c r="A174" i="1" l="1"/>
  <c r="B173" i="1"/>
  <c r="A175" i="1" a="1"/>
  <c r="A175" i="1" l="1"/>
  <c r="B174" i="1"/>
  <c r="A176" i="1" a="1"/>
  <c r="A176" i="1" l="1"/>
  <c r="B175" i="1"/>
  <c r="C265" i="1"/>
  <c r="A177" i="1" a="1"/>
  <c r="A177" i="1" l="1"/>
  <c r="B176" i="1"/>
  <c r="A178" i="1" a="1"/>
  <c r="A178" i="1" l="1"/>
  <c r="B177" i="1"/>
  <c r="C179" i="1"/>
  <c r="A179" i="1" a="1"/>
  <c r="A179" i="1" l="1"/>
  <c r="B178" i="1"/>
  <c r="A180" i="1" a="1"/>
  <c r="A180" i="1" l="1"/>
  <c r="B180" i="1" s="1"/>
  <c r="B179" i="1"/>
  <c r="A181" i="1" a="1"/>
  <c r="A181" i="1" l="1"/>
  <c r="C182" i="1"/>
  <c r="A182" i="1" a="1"/>
  <c r="A182" i="1" l="1"/>
  <c r="B181" i="1"/>
  <c r="A183" i="1" a="1"/>
  <c r="A183" i="1" l="1"/>
  <c r="C189" i="1" s="1"/>
  <c r="B182" i="1"/>
  <c r="A184" i="1" a="1"/>
  <c r="B183" i="1" l="1"/>
  <c r="A184" i="1"/>
  <c r="C185" i="1"/>
  <c r="A185" i="1" a="1"/>
  <c r="A185" i="1" l="1"/>
  <c r="B184" i="1"/>
  <c r="A186" i="1" a="1"/>
  <c r="A186" i="1" l="1"/>
  <c r="B185" i="1"/>
  <c r="A187" i="1" a="1"/>
  <c r="A187" i="1" l="1"/>
  <c r="B186" i="1"/>
  <c r="A188" i="1" a="1"/>
  <c r="A188" i="1" l="1"/>
  <c r="B187" i="1"/>
  <c r="A189" i="1" a="1"/>
  <c r="A189" i="1" l="1"/>
  <c r="B188" i="1"/>
  <c r="A190" i="1" a="1"/>
  <c r="A190" i="1" l="1"/>
  <c r="C194" i="1" s="1"/>
  <c r="B189" i="1"/>
  <c r="A191" i="1" a="1"/>
  <c r="C192" i="1" l="1"/>
  <c r="A191" i="1"/>
  <c r="B190" i="1"/>
  <c r="A192" i="1" a="1"/>
  <c r="A192" i="1" l="1"/>
  <c r="B191" i="1"/>
  <c r="A193" i="1" a="1"/>
  <c r="A193" i="1" l="1"/>
  <c r="B192" i="1"/>
  <c r="A194" i="1" a="1"/>
  <c r="A194" i="1" l="1"/>
  <c r="B193" i="1"/>
  <c r="A195" i="1" a="1"/>
  <c r="A195" i="1" l="1"/>
  <c r="B194" i="1"/>
  <c r="A196" i="1" a="1"/>
  <c r="A196" i="1" l="1"/>
  <c r="C198" i="1" s="1"/>
  <c r="B195" i="1"/>
  <c r="A197" i="1" a="1"/>
  <c r="A197" i="1" l="1"/>
  <c r="B196" i="1"/>
  <c r="A198" i="1" a="1"/>
  <c r="A198" i="1" l="1"/>
  <c r="B197" i="1"/>
  <c r="A199" i="1" a="1"/>
  <c r="A199" i="1" l="1"/>
  <c r="B198" i="1"/>
  <c r="A200" i="1" a="1"/>
  <c r="A200" i="1" l="1"/>
  <c r="B199" i="1"/>
  <c r="A201" i="1" a="1"/>
  <c r="A201" i="1" l="1"/>
  <c r="B200" i="1"/>
  <c r="A202" i="1" a="1"/>
  <c r="A202" i="1" l="1"/>
  <c r="B201" i="1"/>
  <c r="C203" i="1"/>
  <c r="A203" i="1" a="1"/>
  <c r="A203" i="1" l="1"/>
  <c r="B202" i="1"/>
  <c r="A204" i="1" a="1"/>
  <c r="A204" i="1" l="1"/>
  <c r="B203" i="1"/>
  <c r="A205" i="1" a="1"/>
  <c r="A205" i="1" l="1"/>
  <c r="B204" i="1"/>
  <c r="A206" i="1" a="1"/>
  <c r="A206" i="1" l="1"/>
  <c r="B205" i="1"/>
  <c r="A207" i="1" a="1"/>
  <c r="A207" i="1" l="1"/>
  <c r="B206" i="1"/>
  <c r="A208" i="1" a="1"/>
  <c r="A208" i="1" l="1"/>
  <c r="B207" i="1"/>
  <c r="A209" i="1" a="1"/>
  <c r="A209" i="1" l="1"/>
  <c r="B208" i="1"/>
  <c r="A210" i="1" a="1"/>
  <c r="A210" i="1" l="1"/>
  <c r="B209" i="1"/>
  <c r="A211" i="1" a="1"/>
  <c r="A211" i="1" l="1"/>
  <c r="B210" i="1"/>
  <c r="A212" i="1" a="1"/>
  <c r="A212" i="1" l="1"/>
  <c r="B211" i="1"/>
  <c r="A213" i="1" a="1"/>
  <c r="A213" i="1" l="1"/>
  <c r="B212" i="1"/>
  <c r="A214" i="1" a="1"/>
  <c r="A214" i="1" l="1"/>
  <c r="B213" i="1"/>
  <c r="A215" i="1" a="1"/>
  <c r="A215" i="1" l="1"/>
  <c r="B214" i="1"/>
  <c r="A216" i="1" a="1"/>
  <c r="A216" i="1" l="1"/>
  <c r="B215" i="1"/>
  <c r="A217" i="1" a="1"/>
  <c r="A217" i="1" l="1"/>
  <c r="B216" i="1"/>
  <c r="A218" i="1" a="1"/>
  <c r="A218" i="1" l="1"/>
  <c r="B217" i="1"/>
  <c r="A219" i="1" a="1"/>
  <c r="A219" i="1" l="1"/>
  <c r="C221" i="1" s="1"/>
  <c r="B218" i="1"/>
  <c r="A220" i="1" a="1"/>
  <c r="B219" i="1" l="1"/>
  <c r="A220" i="1"/>
  <c r="C228" i="1"/>
  <c r="A221" i="1" a="1"/>
  <c r="A221" i="1" l="1"/>
  <c r="B220" i="1"/>
  <c r="A222" i="1" a="1"/>
  <c r="A222" i="1" l="1"/>
  <c r="B221" i="1"/>
  <c r="A223" i="1" a="1"/>
  <c r="A223" i="1" l="1"/>
  <c r="B222" i="1"/>
  <c r="A224" i="1" a="1"/>
  <c r="A224" i="1" l="1"/>
  <c r="B223" i="1"/>
  <c r="A225" i="1" a="1"/>
  <c r="A225" i="1" l="1"/>
  <c r="B224" i="1"/>
  <c r="A226" i="1" a="1"/>
  <c r="A226" i="1" l="1"/>
  <c r="B225" i="1"/>
  <c r="A227" i="1" a="1"/>
  <c r="A227" i="1" l="1"/>
  <c r="B226" i="1"/>
  <c r="A228" i="1" a="1"/>
  <c r="A228" i="1" l="1"/>
  <c r="B228" i="1" s="1"/>
  <c r="B227" i="1"/>
  <c r="A229" i="1" a="1"/>
  <c r="A229" i="1" l="1"/>
  <c r="C230" i="1"/>
  <c r="A230" i="1" a="1"/>
  <c r="A230" i="1" l="1"/>
  <c r="B229" i="1"/>
  <c r="A231" i="1" a="1"/>
  <c r="A231" i="1" l="1"/>
  <c r="C233" i="1" s="1"/>
  <c r="B230" i="1"/>
  <c r="A232" i="1" a="1"/>
  <c r="B231" i="1" l="1"/>
  <c r="C236" i="1"/>
  <c r="A232" i="1"/>
  <c r="C237" i="1"/>
  <c r="A233" i="1" a="1"/>
  <c r="A233" i="1" l="1"/>
  <c r="B232" i="1"/>
  <c r="A234" i="1" a="1"/>
  <c r="A234" i="1" l="1"/>
  <c r="B233" i="1"/>
  <c r="A235" i="1" a="1"/>
  <c r="A235" i="1" l="1"/>
  <c r="B234" i="1"/>
  <c r="A236" i="1" a="1"/>
  <c r="A236" i="1" l="1"/>
  <c r="B235" i="1"/>
  <c r="A237" i="1" a="1"/>
  <c r="A237" i="1" l="1"/>
  <c r="B236" i="1"/>
  <c r="A238" i="1" a="1"/>
  <c r="A238" i="1" l="1"/>
  <c r="C239" i="1"/>
  <c r="B237" i="1"/>
  <c r="C242" i="1"/>
  <c r="A239" i="1" a="1"/>
  <c r="A239" i="1" l="1"/>
  <c r="B238" i="1"/>
  <c r="A240" i="1" a="1"/>
  <c r="A240" i="1" l="1"/>
  <c r="B239" i="1"/>
  <c r="A241" i="1" a="1"/>
  <c r="A241" i="1" l="1"/>
  <c r="B240" i="1"/>
  <c r="A242" i="1" a="1"/>
  <c r="A242" i="1" l="1"/>
  <c r="B241" i="1"/>
  <c r="A243" i="1" a="1"/>
  <c r="A243" i="1" l="1"/>
  <c r="B242" i="1"/>
  <c r="C244" i="1"/>
  <c r="A244" i="1" a="1"/>
  <c r="A244" i="1" l="1"/>
  <c r="B243" i="1"/>
  <c r="A245" i="1" a="1"/>
  <c r="A245" i="1" l="1"/>
  <c r="B244" i="1"/>
  <c r="A246" i="1" a="1"/>
  <c r="A246" i="1" l="1"/>
  <c r="B245" i="1"/>
  <c r="A247" i="1" a="1"/>
  <c r="A247" i="1" l="1"/>
  <c r="C249" i="1" s="1"/>
  <c r="B246" i="1"/>
  <c r="A248" i="1" a="1"/>
  <c r="A248" i="1" l="1"/>
  <c r="B247" i="1"/>
  <c r="A249" i="1" a="1"/>
  <c r="A249" i="1" l="1"/>
  <c r="B248" i="1"/>
  <c r="A250" i="1" a="1"/>
  <c r="A250" i="1" l="1"/>
  <c r="B249" i="1"/>
  <c r="A251" i="1" a="1"/>
  <c r="A251" i="1" l="1"/>
  <c r="C252" i="1"/>
  <c r="B250" i="1"/>
  <c r="A252" i="1" a="1"/>
  <c r="A252" i="1" l="1"/>
  <c r="B251" i="1"/>
  <c r="A253" i="1" a="1"/>
  <c r="A253" i="1" l="1"/>
  <c r="B252" i="1"/>
  <c r="A254" i="1" a="1"/>
  <c r="A254" i="1" l="1"/>
  <c r="B253" i="1"/>
  <c r="A255" i="1" a="1"/>
  <c r="A255" i="1" l="1"/>
  <c r="B254" i="1"/>
  <c r="A256" i="1" a="1"/>
  <c r="A256" i="1" l="1"/>
  <c r="B255" i="1"/>
  <c r="A257" i="1" a="1"/>
  <c r="A257" i="1" l="1"/>
  <c r="B256" i="1"/>
  <c r="A258" i="1" a="1"/>
  <c r="A258" i="1" l="1"/>
  <c r="B257" i="1"/>
  <c r="A259" i="1" a="1"/>
  <c r="A259" i="1" l="1"/>
  <c r="B258" i="1"/>
  <c r="C260" i="1"/>
  <c r="C261" i="1"/>
  <c r="A260" i="1" a="1"/>
  <c r="A260" i="1" l="1"/>
  <c r="B259" i="1"/>
  <c r="A261" i="1" a="1"/>
  <c r="A261" i="1" l="1"/>
  <c r="B260" i="1"/>
  <c r="A262" i="1" a="1"/>
  <c r="A262" i="1" l="1"/>
  <c r="B262" i="1" s="1"/>
  <c r="B261" i="1"/>
  <c r="A263" i="1" a="1"/>
  <c r="A263" i="1" l="1"/>
  <c r="C264" i="1"/>
  <c r="A264" i="1" a="1"/>
  <c r="A264" i="1" l="1"/>
  <c r="B263" i="1"/>
  <c r="A265" i="1" a="1"/>
  <c r="A265" i="1" l="1"/>
  <c r="B265" i="1" s="1"/>
  <c r="B264" i="1"/>
  <c r="A266" i="1" a="1"/>
  <c r="A266" i="1" l="1"/>
  <c r="C267" i="1"/>
  <c r="A267" i="1" a="1"/>
  <c r="A267" i="1" l="1"/>
  <c r="B266" i="1"/>
  <c r="A268" i="1" a="1"/>
  <c r="A268" i="1" l="1"/>
  <c r="C270" i="1" s="1"/>
  <c r="B267" i="1"/>
  <c r="A269" i="1" a="1"/>
  <c r="A269" i="1" l="1"/>
  <c r="B268" i="1"/>
  <c r="A270" i="1" a="1"/>
  <c r="A270" i="1" l="1"/>
  <c r="B269" i="1"/>
  <c r="A271" i="1" a="1"/>
  <c r="A271" i="1" l="1"/>
  <c r="B270" i="1"/>
  <c r="A272" i="1" a="1"/>
  <c r="A272" i="1" l="1"/>
  <c r="B271" i="1"/>
  <c r="A273" i="1" a="1"/>
  <c r="A273" i="1" l="1"/>
  <c r="B272" i="1"/>
  <c r="A274" i="1" a="1"/>
  <c r="A274" i="1" l="1"/>
  <c r="B273" i="1"/>
  <c r="A275" i="1" a="1"/>
  <c r="A275" i="1" l="1"/>
  <c r="B275" i="1" s="1"/>
  <c r="B274" i="1"/>
  <c r="A2" i="2"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<sst xmlns="http://schemas.openxmlformats.org/spreadsheetml/2006/main" count="1604" uniqueCount="697">
  <si>
    <t>选项</t>
    <phoneticPr fontId="23" type="noConversion"/>
  </si>
  <si>
    <t>是</t>
    <phoneticPr fontId="23" type="noConversion"/>
  </si>
  <si>
    <t>否</t>
    <phoneticPr fontId="23" type="noConversion"/>
  </si>
  <si>
    <t>引导描述</t>
    <phoneticPr fontId="23" type="noConversion"/>
  </si>
  <si>
    <t>答案类型</t>
    <phoneticPr fontId="23" type="noConversion"/>
  </si>
  <si>
    <t>单选</t>
    <phoneticPr fontId="23" type="noConversion"/>
  </si>
  <si>
    <t>多选</t>
    <phoneticPr fontId="23" type="noConversion"/>
  </si>
  <si>
    <t>光能输出</t>
    <phoneticPr fontId="23" type="noConversion"/>
  </si>
  <si>
    <t>产品是否涉及导光束</t>
    <phoneticPr fontId="23" type="noConversion"/>
  </si>
  <si>
    <t>产品形态属于整机还是模组</t>
    <phoneticPr fontId="23" type="noConversion"/>
  </si>
  <si>
    <t>整机</t>
    <phoneticPr fontId="23" type="noConversion"/>
  </si>
  <si>
    <t>模组</t>
    <phoneticPr fontId="23" type="noConversion"/>
  </si>
  <si>
    <t>该产品将包含哪些功能组成</t>
    <phoneticPr fontId="23" type="noConversion"/>
  </si>
  <si>
    <t>机械结构</t>
    <phoneticPr fontId="23" type="noConversion"/>
  </si>
  <si>
    <t>软件控制</t>
    <phoneticPr fontId="23" type="noConversion"/>
  </si>
  <si>
    <t>产品电源输入类型</t>
    <phoneticPr fontId="23" type="noConversion"/>
  </si>
  <si>
    <t>直流</t>
    <phoneticPr fontId="23" type="noConversion"/>
  </si>
  <si>
    <t>交流</t>
    <phoneticPr fontId="23" type="noConversion"/>
  </si>
  <si>
    <t>输出标签</t>
    <phoneticPr fontId="23" type="noConversion"/>
  </si>
  <si>
    <t>请选择产品控制模式</t>
    <phoneticPr fontId="23" type="noConversion"/>
  </si>
  <si>
    <t>TTL</t>
  </si>
  <si>
    <t>TTL</t>
    <phoneticPr fontId="23" type="noConversion"/>
  </si>
  <si>
    <t>PWM</t>
    <phoneticPr fontId="23" type="noConversion"/>
  </si>
  <si>
    <t>RS232</t>
  </si>
  <si>
    <t>RS232</t>
    <phoneticPr fontId="23" type="noConversion"/>
  </si>
  <si>
    <t>RS422</t>
  </si>
  <si>
    <t>RS422</t>
    <phoneticPr fontId="23" type="noConversion"/>
  </si>
  <si>
    <t>RS485</t>
  </si>
  <si>
    <t>RS485</t>
    <phoneticPr fontId="23" type="noConversion"/>
  </si>
  <si>
    <t>IIC</t>
  </si>
  <si>
    <t>IIC</t>
    <phoneticPr fontId="23" type="noConversion"/>
  </si>
  <si>
    <t>SPI</t>
  </si>
  <si>
    <t>SPI</t>
    <phoneticPr fontId="23" type="noConversion"/>
  </si>
  <si>
    <t>USB</t>
  </si>
  <si>
    <t>USB</t>
    <phoneticPr fontId="23" type="noConversion"/>
  </si>
  <si>
    <t>CAN</t>
  </si>
  <si>
    <t>CAN</t>
    <phoneticPr fontId="23" type="noConversion"/>
  </si>
  <si>
    <t>LAN</t>
  </si>
  <si>
    <t>LAN</t>
    <phoneticPr fontId="23" type="noConversion"/>
  </si>
  <si>
    <t>按键开关</t>
  </si>
  <si>
    <t>按键开关</t>
    <phoneticPr fontId="23" type="noConversion"/>
  </si>
  <si>
    <t>电位器</t>
  </si>
  <si>
    <t>电位器</t>
    <phoneticPr fontId="23" type="noConversion"/>
  </si>
  <si>
    <t>编码器</t>
  </si>
  <si>
    <t>编码器</t>
    <phoneticPr fontId="23" type="noConversion"/>
  </si>
  <si>
    <t>触控屏</t>
  </si>
  <si>
    <t>触控屏</t>
    <phoneticPr fontId="23" type="noConversion"/>
  </si>
  <si>
    <t>踏板</t>
  </si>
  <si>
    <t>踏板</t>
    <phoneticPr fontId="23" type="noConversion"/>
  </si>
  <si>
    <t>我司是否负责导光束的供货</t>
    <phoneticPr fontId="23" type="noConversion"/>
  </si>
  <si>
    <t>导光束与产品的协同关系</t>
    <phoneticPr fontId="23" type="noConversion"/>
  </si>
  <si>
    <t>导光束→产品</t>
    <phoneticPr fontId="23" type="noConversion"/>
  </si>
  <si>
    <t>产品→导光束→产品</t>
    <phoneticPr fontId="23" type="noConversion"/>
  </si>
  <si>
    <t>产品→导光束</t>
    <phoneticPr fontId="23" type="noConversion"/>
  </si>
  <si>
    <t>激活条件</t>
    <phoneticPr fontId="23" type="noConversion"/>
  </si>
  <si>
    <t>选项输出值</t>
    <phoneticPr fontId="23" type="noConversion"/>
  </si>
  <si>
    <t>硬件</t>
    <phoneticPr fontId="23" type="noConversion"/>
  </si>
  <si>
    <t>软件</t>
    <phoneticPr fontId="23" type="noConversion"/>
  </si>
  <si>
    <t>结构</t>
    <phoneticPr fontId="23" type="noConversion"/>
  </si>
  <si>
    <t>光学</t>
    <phoneticPr fontId="23" type="noConversion"/>
  </si>
  <si>
    <t>直流输入</t>
    <phoneticPr fontId="23" type="noConversion"/>
  </si>
  <si>
    <t>交流输入</t>
    <phoneticPr fontId="23" type="noConversion"/>
  </si>
  <si>
    <t>硬件驱动控制</t>
    <phoneticPr fontId="23" type="noConversion"/>
  </si>
  <si>
    <t>导光束转接座包装要求</t>
    <phoneticPr fontId="23" type="noConversion"/>
  </si>
  <si>
    <t>分拆同箱</t>
    <phoneticPr fontId="23" type="noConversion"/>
  </si>
  <si>
    <t>分箱包装</t>
    <phoneticPr fontId="23" type="noConversion"/>
  </si>
  <si>
    <t>一体包装</t>
    <phoneticPr fontId="23" type="noConversion"/>
  </si>
  <si>
    <t>产品是否需要输出白光</t>
    <phoneticPr fontId="23" type="noConversion"/>
  </si>
  <si>
    <t>相关色温CCT</t>
    <phoneticPr fontId="23" type="noConversion"/>
  </si>
  <si>
    <t>光通量</t>
    <phoneticPr fontId="23" type="noConversion"/>
  </si>
  <si>
    <t>光功率</t>
    <phoneticPr fontId="23" type="noConversion"/>
  </si>
  <si>
    <t>CRI显指Ra</t>
    <phoneticPr fontId="23" type="noConversion"/>
  </si>
  <si>
    <t>CRI显指R9</t>
    <phoneticPr fontId="23" type="noConversion"/>
  </si>
  <si>
    <t>CCT</t>
    <phoneticPr fontId="23" type="noConversion"/>
  </si>
  <si>
    <t>Ra</t>
    <phoneticPr fontId="23" type="noConversion"/>
  </si>
  <si>
    <t>R9</t>
    <phoneticPr fontId="23" type="noConversion"/>
  </si>
  <si>
    <t>色坐标CIExy</t>
    <phoneticPr fontId="23" type="noConversion"/>
  </si>
  <si>
    <t>CIExy</t>
    <phoneticPr fontId="23" type="noConversion"/>
  </si>
  <si>
    <t>产品是否需要输出单色光</t>
    <phoneticPr fontId="23" type="noConversion"/>
  </si>
  <si>
    <t>白光</t>
    <phoneticPr fontId="23" type="noConversion"/>
  </si>
  <si>
    <t>单色光</t>
    <phoneticPr fontId="23" type="noConversion"/>
  </si>
  <si>
    <t>下列哪些单色光参数客户进行限制</t>
    <phoneticPr fontId="23" type="noConversion"/>
  </si>
  <si>
    <t>峰值波长</t>
    <phoneticPr fontId="23" type="noConversion"/>
  </si>
  <si>
    <t>主波长</t>
    <phoneticPr fontId="23" type="noConversion"/>
  </si>
  <si>
    <t>半峰全宽</t>
    <phoneticPr fontId="23" type="noConversion"/>
  </si>
  <si>
    <t>主波长（可见光范围适用）</t>
    <phoneticPr fontId="23" type="noConversion"/>
  </si>
  <si>
    <t>产品是否属于内窥镜冷光源</t>
    <phoneticPr fontId="23" type="noConversion"/>
  </si>
  <si>
    <t>红绿辐通量比</t>
    <phoneticPr fontId="23" type="noConversion"/>
  </si>
  <si>
    <t>蓝绿辐通量比</t>
    <phoneticPr fontId="23" type="noConversion"/>
  </si>
  <si>
    <t>红外截止性能</t>
    <phoneticPr fontId="23" type="noConversion"/>
  </si>
  <si>
    <t>光照均匀性</t>
    <phoneticPr fontId="23" type="noConversion"/>
  </si>
  <si>
    <t>照度超限点</t>
    <phoneticPr fontId="23" type="noConversion"/>
  </si>
  <si>
    <t>照度</t>
    <phoneticPr fontId="23" type="noConversion"/>
  </si>
  <si>
    <t>辐照度</t>
    <phoneticPr fontId="23" type="noConversion"/>
  </si>
  <si>
    <t>光斑尺寸</t>
    <phoneticPr fontId="23" type="noConversion"/>
  </si>
  <si>
    <t>光强</t>
    <phoneticPr fontId="23" type="noConversion"/>
  </si>
  <si>
    <t>光束全角</t>
    <phoneticPr fontId="23" type="noConversion"/>
  </si>
  <si>
    <t>视场全角</t>
    <phoneticPr fontId="23" type="noConversion"/>
  </si>
  <si>
    <t>辐射强度</t>
    <phoneticPr fontId="23" type="noConversion"/>
  </si>
  <si>
    <t>钥匙开关</t>
    <phoneticPr fontId="23" type="noConversion"/>
  </si>
  <si>
    <t>急停开关</t>
    <phoneticPr fontId="23" type="noConversion"/>
  </si>
  <si>
    <t>以下哪些显示类配件需要随货提供</t>
    <phoneticPr fontId="23" type="noConversion"/>
  </si>
  <si>
    <t>LED指示灯</t>
    <phoneticPr fontId="23" type="noConversion"/>
  </si>
  <si>
    <t>数码管</t>
    <phoneticPr fontId="23" type="noConversion"/>
  </si>
  <si>
    <t>显示屏</t>
    <phoneticPr fontId="23" type="noConversion"/>
  </si>
  <si>
    <t>EMC</t>
    <phoneticPr fontId="23" type="noConversion"/>
  </si>
  <si>
    <t>RoHS</t>
    <phoneticPr fontId="23" type="noConversion"/>
  </si>
  <si>
    <t>激光安全</t>
    <phoneticPr fontId="23" type="noConversion"/>
  </si>
  <si>
    <t>光生物安全</t>
    <phoneticPr fontId="23" type="noConversion"/>
  </si>
  <si>
    <t>不要求</t>
    <phoneticPr fontId="23" type="noConversion"/>
  </si>
  <si>
    <t>是否要求产品具备频闪功能</t>
    <phoneticPr fontId="23" type="noConversion"/>
  </si>
  <si>
    <t>是否指定产品调光范围或步距</t>
    <phoneticPr fontId="23" type="noConversion"/>
  </si>
  <si>
    <t>是否指定产品调速风扇的工作逻辑</t>
    <phoneticPr fontId="23" type="noConversion"/>
  </si>
  <si>
    <t>是否指定产品必须使用调速风扇</t>
    <phoneticPr fontId="23" type="noConversion"/>
  </si>
  <si>
    <t>是否要求产品具备定期校正功能</t>
    <phoneticPr fontId="23" type="noConversion"/>
  </si>
  <si>
    <t>是否要求产品具备闭环反馈控制功能</t>
    <phoneticPr fontId="23" type="noConversion"/>
  </si>
  <si>
    <t>以下哪些认证/测试客户要求提供</t>
    <phoneticPr fontId="23" type="noConversion"/>
  </si>
  <si>
    <t>是否限制驱动控制板外形尺寸与安装孔位</t>
    <phoneticPr fontId="23" type="noConversion"/>
  </si>
  <si>
    <t>是否限制产品重量</t>
    <phoneticPr fontId="23" type="noConversion"/>
  </si>
  <si>
    <t>是否指定产品外观颜色</t>
    <phoneticPr fontId="23" type="noConversion"/>
  </si>
  <si>
    <t>是否限制产品进出风位置与方向</t>
    <phoneticPr fontId="23" type="noConversion"/>
  </si>
  <si>
    <t>是否限制产品出线位置</t>
    <phoneticPr fontId="23" type="noConversion"/>
  </si>
  <si>
    <t>是否限制产品外形尺寸或安装孔位</t>
    <phoneticPr fontId="23" type="noConversion"/>
  </si>
  <si>
    <t>是否限定产品外表面或器件的温升/温度</t>
    <phoneticPr fontId="23" type="noConversion"/>
  </si>
  <si>
    <t>是否限定产品工作时的噪声</t>
    <phoneticPr fontId="23" type="noConversion"/>
  </si>
  <si>
    <t>是否限定产品工作环境相对湿度</t>
    <phoneticPr fontId="23" type="noConversion"/>
  </si>
  <si>
    <t>是否限定产品工作环境温度</t>
    <phoneticPr fontId="23" type="noConversion"/>
  </si>
  <si>
    <t>是否指定导光束转接座尺寸形状</t>
    <phoneticPr fontId="23" type="noConversion"/>
  </si>
  <si>
    <t>是否指定转接座拉力测试合格标准</t>
    <phoneticPr fontId="23" type="noConversion"/>
  </si>
  <si>
    <t>是否指定产品超温报警温度与保护逻辑</t>
    <phoneticPr fontId="23" type="noConversion"/>
  </si>
  <si>
    <t>无条件</t>
  </si>
  <si>
    <t>光斑均匀性</t>
    <phoneticPr fontId="23" type="noConversion"/>
  </si>
  <si>
    <t>下列哪些内窥镜冷光源特有光参数客户进行限制</t>
    <phoneticPr fontId="23" type="noConversion"/>
  </si>
  <si>
    <t>产品需要多少个单色光输出</t>
    <phoneticPr fontId="23" type="noConversion"/>
  </si>
  <si>
    <t>需求项提示</t>
    <phoneticPr fontId="23" type="noConversion"/>
  </si>
  <si>
    <t>输入是否要求范围</t>
    <phoneticPr fontId="23" type="noConversion"/>
  </si>
  <si>
    <t>TRUE</t>
    <phoneticPr fontId="23" type="noConversion"/>
  </si>
  <si>
    <t>输入项名称依据</t>
    <phoneticPr fontId="23" type="noConversion"/>
  </si>
  <si>
    <t>输入项数量依据</t>
    <phoneticPr fontId="23" type="noConversion"/>
  </si>
  <si>
    <t>正整数</t>
    <phoneticPr fontId="23" type="noConversion"/>
  </si>
  <si>
    <t>字典</t>
    <phoneticPr fontId="23" type="noConversion"/>
  </si>
  <si>
    <t>机械悬臂检测</t>
    <phoneticPr fontId="23" type="noConversion"/>
  </si>
  <si>
    <t>接近开关检测</t>
    <phoneticPr fontId="23" type="noConversion"/>
  </si>
  <si>
    <t>LED指示灯</t>
  </si>
  <si>
    <t>数码管</t>
  </si>
  <si>
    <t>显示屏</t>
  </si>
  <si>
    <t>FALSE</t>
    <phoneticPr fontId="23" type="noConversion"/>
  </si>
  <si>
    <t>产品要求哪些状态显示方式</t>
    <phoneticPr fontId="23" type="noConversion"/>
  </si>
  <si>
    <t>供货是否包含显示类配件</t>
    <phoneticPr fontId="23" type="noConversion"/>
  </si>
  <si>
    <t>是否指定显示类配件的选型规格参数</t>
    <phoneticPr fontId="23" type="noConversion"/>
  </si>
  <si>
    <t>请选择直流输入电压</t>
    <phoneticPr fontId="23" type="noConversion"/>
  </si>
  <si>
    <t>DC12V</t>
    <phoneticPr fontId="23" type="noConversion"/>
  </si>
  <si>
    <t>DC24V</t>
    <phoneticPr fontId="23" type="noConversion"/>
  </si>
  <si>
    <t>AC90~264V</t>
    <phoneticPr fontId="23" type="noConversion"/>
  </si>
  <si>
    <t>90~264V</t>
    <phoneticPr fontId="23" type="noConversion"/>
  </si>
  <si>
    <t>DC36V</t>
    <phoneticPr fontId="23" type="noConversion"/>
  </si>
  <si>
    <t>DC48V</t>
    <phoneticPr fontId="23" type="noConversion"/>
  </si>
  <si>
    <t>客户成像端是否有摄像系统参与</t>
    <phoneticPr fontId="23" type="noConversion"/>
  </si>
  <si>
    <t>单行文本</t>
  </si>
  <si>
    <t>多行文本</t>
    <phoneticPr fontId="23" type="noConversion"/>
  </si>
  <si>
    <t>单行文本</t>
    <phoneticPr fontId="23" type="noConversion"/>
  </si>
  <si>
    <t>正负</t>
    <phoneticPr fontId="23" type="noConversion"/>
  </si>
  <si>
    <t>下限</t>
    <phoneticPr fontId="23" type="noConversion"/>
  </si>
  <si>
    <t>范围</t>
    <phoneticPr fontId="23" type="noConversion"/>
  </si>
  <si>
    <t>上限</t>
    <phoneticPr fontId="23" type="noConversion"/>
  </si>
  <si>
    <t>该项目我司负责哪些功能模块的设计与生产，即我们卖什么？</t>
    <phoneticPr fontId="23" type="noConversion"/>
  </si>
  <si>
    <t>产品是作为局部模组集成到客户产品上，还是以成品机箱形式供用户直接使用？</t>
    <phoneticPr fontId="23" type="noConversion"/>
  </si>
  <si>
    <t>产品是否需要与导光束进行协同？</t>
    <phoneticPr fontId="23" type="noConversion"/>
  </si>
  <si>
    <t>导光束作为光源给我司产品提供光，还是导光束作为传输工具参与我司产品对光的处理，还是我司产品需要将光输出给导光束？</t>
    <phoneticPr fontId="23" type="noConversion"/>
  </si>
  <si>
    <t>导光束是否作为产品的一部分卖给客户？</t>
    <phoneticPr fontId="23" type="noConversion"/>
  </si>
  <si>
    <t>DC</t>
    <phoneticPr fontId="23" type="noConversion"/>
  </si>
  <si>
    <t>CDC</t>
    <phoneticPr fontId="23" type="noConversion"/>
  </si>
  <si>
    <t>CD</t>
    <phoneticPr fontId="23" type="noConversion"/>
  </si>
  <si>
    <t>导光束→产品→导光束</t>
    <phoneticPr fontId="23" type="noConversion"/>
  </si>
  <si>
    <t>产品→导光束→产品→导光束</t>
    <phoneticPr fontId="23" type="noConversion"/>
  </si>
  <si>
    <t>DCD</t>
    <phoneticPr fontId="23" type="noConversion"/>
  </si>
  <si>
    <t>CDCD</t>
    <phoneticPr fontId="23" type="noConversion"/>
  </si>
  <si>
    <t>文件引用配置</t>
    <phoneticPr fontId="23" type="noConversion"/>
  </si>
  <si>
    <t>导光束转接座是由我司设计生产，还是客户自行设计生产？</t>
    <phoneticPr fontId="23" type="noConversion"/>
  </si>
  <si>
    <t>是否指定导光束转接座材料及表面工艺</t>
    <phoneticPr fontId="23" type="noConversion"/>
  </si>
  <si>
    <t>填写客户指定的具体材料或表面工艺要求。</t>
    <phoneticPr fontId="23" type="noConversion"/>
  </si>
  <si>
    <t>我司转接座材料及表面工艺默认：6061铝合金，100目喷砂，原色阳极氧化；如果客户有其它要求的工艺，请选“是”。</t>
    <phoneticPr fontId="23" type="noConversion"/>
  </si>
  <si>
    <t>我司转接座有默认的设计形式，是否符合客户使用场景？如果客户有形状或尺寸方面的具体定制要求，请选“是”。</t>
    <phoneticPr fontId="23" type="noConversion"/>
  </si>
  <si>
    <t>填写客户指定转接座形状尺寸要求，最好附上图纸说明。</t>
    <phoneticPr fontId="23" type="noConversion"/>
  </si>
  <si>
    <t>我司默认使用自己的导光束头部治具做插拔拉力测试，如果客户对导光束插拔力要求较高，则需要客户提供导光束做专门的拉力测试。</t>
    <phoneticPr fontId="23" type="noConversion"/>
  </si>
  <si>
    <t>我司默认的拉力合格标准为：11~15N，如果客户需要指定合格标准，请选“是”。</t>
    <phoneticPr fontId="23" type="noConversion"/>
  </si>
  <si>
    <t>填写客户指定的转接座插拔拉力合格标准。</t>
    <phoneticPr fontId="23" type="noConversion"/>
  </si>
  <si>
    <t>与客户协商好转接座与产品主体是否装一起发货，还是分拆配好螺丝客户自己装配，包括包装装箱方式。</t>
    <phoneticPr fontId="23" type="noConversion"/>
  </si>
  <si>
    <t>普通无检测</t>
    <phoneticPr fontId="23" type="noConversion"/>
  </si>
  <si>
    <t>大部分单白光模组默认支持机械悬臂检测，也可定制为接近开关检测；大部分荧光模组默认支持接近开关检测；新项目需要检测的情况下推荐接近开关检测；</t>
    <phoneticPr fontId="23" type="noConversion"/>
  </si>
  <si>
    <t>有特殊逻辑</t>
    <phoneticPr fontId="23" type="noConversion"/>
  </si>
  <si>
    <t>导光束插拔有特殊逻辑</t>
    <phoneticPr fontId="23" type="noConversion"/>
  </si>
  <si>
    <t>导光束插拔影响所有光源</t>
    <phoneticPr fontId="23" type="noConversion"/>
  </si>
  <si>
    <t>取名力求简单明了，如：蓝光、R光、450nm光等。</t>
    <phoneticPr fontId="23" type="noConversion"/>
  </si>
  <si>
    <t>产品需要多少个单色光输出。</t>
    <phoneticPr fontId="23" type="noConversion"/>
  </si>
  <si>
    <t>站在客户使用场景考虑，产品是否需要输出单色光，注意RGB合白光不算单色光（即使内部需要单色光源，但客户使用场景只用合白光模式）；例如：红光、绿光、紫光等。</t>
    <phoneticPr fontId="23" type="noConversion"/>
  </si>
  <si>
    <t>产品是否需要输出白光，不管是荧光白光，还是RGB合白光，均属于白光。</t>
    <phoneticPr fontId="23" type="noConversion"/>
  </si>
  <si>
    <t>产品需要多少个白光输出，例如同一个产品，但需要输出不同色温的白光，一种色温算一种。</t>
    <phoneticPr fontId="23" type="noConversion"/>
  </si>
  <si>
    <t>取名力求简单明了，例如：暖白光、冷白光，5500K白光、6500K白光等。</t>
    <phoneticPr fontId="23" type="noConversion"/>
  </si>
  <si>
    <t>亮度</t>
    <phoneticPr fontId="23" type="noConversion"/>
  </si>
  <si>
    <t>多行文本</t>
    <phoneticPr fontId="23" type="noConversion"/>
  </si>
  <si>
    <t>填写该项要求的合格标准，并写明均匀性定义或计算公式；我司默认定义为平面照度分布的50%峰值构成的区域直径与10%峰值构成的区域直径的比值，即D50/D10。</t>
    <phoneticPr fontId="23" type="noConversion"/>
  </si>
  <si>
    <t>填写该项要求的下限值，无单位。</t>
    <phoneticPr fontId="23" type="noConversion"/>
  </si>
  <si>
    <t>请仔细询问下列光参数里，哪些是客户关注并在入厂检时会检测的。</t>
    <phoneticPr fontId="23" type="noConversion"/>
  </si>
  <si>
    <t>请仔细询问下列YY1081-2011标准特有光参数，哪些是客户关注并在入厂检时会检测的。</t>
    <phoneticPr fontId="23" type="noConversion"/>
  </si>
  <si>
    <t>填写该项要求的典型值与公差范围，无单位；推荐YY1081-2011标准默认公差±20%。</t>
    <phoneticPr fontId="23" type="noConversion"/>
  </si>
  <si>
    <t>填写该项要求的上限值，默认单位：mW/lm；推荐YY1081-2011标准上限6mW/lm。</t>
    <phoneticPr fontId="23" type="noConversion"/>
  </si>
  <si>
    <t>填写该项要求的上限值，无单位；推荐YY1081-2011标准上限值2。</t>
    <phoneticPr fontId="23" type="noConversion"/>
  </si>
  <si>
    <t>多选</t>
    <phoneticPr fontId="23" type="noConversion"/>
  </si>
  <si>
    <t>FALSE</t>
    <phoneticPr fontId="23" type="noConversion"/>
  </si>
  <si>
    <t>光通量</t>
    <phoneticPr fontId="23" type="noConversion"/>
  </si>
  <si>
    <t>相对色温CCT</t>
    <phoneticPr fontId="23" type="noConversion"/>
  </si>
  <si>
    <t>CRI显指Ra</t>
    <phoneticPr fontId="23" type="noConversion"/>
  </si>
  <si>
    <t>50%光通量</t>
    <phoneticPr fontId="23" type="noConversion"/>
  </si>
  <si>
    <t>50%CCT</t>
    <phoneticPr fontId="23" type="noConversion"/>
  </si>
  <si>
    <t>50%Ra</t>
    <phoneticPr fontId="23" type="noConversion"/>
  </si>
  <si>
    <t>50%红绿比</t>
    <phoneticPr fontId="23" type="noConversion"/>
  </si>
  <si>
    <t>50%蓝绿比</t>
    <phoneticPr fontId="23" type="noConversion"/>
  </si>
  <si>
    <t>按YY1081-2011标准要求，光通量、相对色温、显色指数、红绿辐通量比、蓝绿辐通量比需要在100%与50%亮度情况下均满足声称的规格标准要求</t>
    <phoneticPr fontId="23" type="noConversion"/>
  </si>
  <si>
    <t>是否限定产品IP防护等级</t>
    <phoneticPr fontId="23" type="noConversion"/>
  </si>
  <si>
    <t>填写客户要求的防护等级，例如：IP65。</t>
    <phoneticPr fontId="23" type="noConversion"/>
  </si>
  <si>
    <t>是否限制产品出光口位置</t>
    <phoneticPr fontId="23" type="noConversion"/>
  </si>
  <si>
    <t>是否指定产品出线位置，选“是”则需要附图纸或图片说明。</t>
    <phoneticPr fontId="23" type="noConversion"/>
  </si>
  <si>
    <t>是否指定产品出光口相对位置，选“是”则需要附图纸或图片说明。</t>
    <phoneticPr fontId="23" type="noConversion"/>
  </si>
  <si>
    <t>是否指定产品外形尺寸或安装孔尺寸，选“是”则需要附图纸或图片说明。</t>
    <phoneticPr fontId="23" type="noConversion"/>
  </si>
  <si>
    <t>是否限定产品的防护等级，即防固体异物、液体进入的能力。</t>
    <phoneticPr fontId="23" type="noConversion"/>
  </si>
  <si>
    <t>是否限定产品工作时的外表面温度或温升。</t>
    <phoneticPr fontId="23" type="noConversion"/>
  </si>
  <si>
    <t>是否限定产品工作时允许产生的噪声上限。</t>
    <phoneticPr fontId="23" type="noConversion"/>
  </si>
  <si>
    <t>是否定制产品出线线材长度？</t>
    <phoneticPr fontId="23" type="noConversion"/>
  </si>
  <si>
    <t>是否定制产品出线线长或连接器规格</t>
    <phoneticPr fontId="23" type="noConversion"/>
  </si>
  <si>
    <t>是否指定产品进出风位置与方向，选“是”则需要附图纸或图片说明。</t>
    <phoneticPr fontId="23" type="noConversion"/>
  </si>
  <si>
    <t>请说明指定的外观颜色，颜色需客户提供色号或色样，并限定色差范围。</t>
    <phoneticPr fontId="23" type="noConversion"/>
  </si>
  <si>
    <t>是否指定产品外观颜色？</t>
    <phoneticPr fontId="23" type="noConversion"/>
  </si>
  <si>
    <t>是否指定产品表面工艺</t>
    <phoneticPr fontId="23" type="noConversion"/>
  </si>
  <si>
    <t>是否指定产品表面处理工艺，特别是要求表面导电氧化。</t>
    <phoneticPr fontId="23" type="noConversion"/>
  </si>
  <si>
    <t>请详细说明指定的表面处理工艺要求。</t>
    <phoneticPr fontId="23" type="noConversion"/>
  </si>
  <si>
    <t>是否限定产品重量上限值？</t>
    <phoneticPr fontId="23" type="noConversion"/>
  </si>
  <si>
    <t>我司常规产品默认使用普通无调速功能风扇，特殊需要才会应用调速风扇，客户是否指定必须使用调速风扇?</t>
    <phoneticPr fontId="23" type="noConversion"/>
  </si>
  <si>
    <t>是否指定产品使用的风扇类型、规格、数量、线长等规格参数?</t>
    <phoneticPr fontId="23" type="noConversion"/>
  </si>
  <si>
    <t>是否限定产品散热器类型与尺寸</t>
    <phoneticPr fontId="23" type="noConversion"/>
  </si>
  <si>
    <t>填写客户指定的风扇规格要求、数量等。</t>
    <phoneticPr fontId="23" type="noConversion"/>
  </si>
  <si>
    <t>是否指定散热器的类型与尺寸？例如：铝型材散热器、铜管散热器、压铸铝合金散热器等。</t>
    <phoneticPr fontId="23" type="noConversion"/>
  </si>
  <si>
    <t>填写客户指定的散热器类别与尺寸要求、数量等。</t>
    <phoneticPr fontId="23" type="noConversion"/>
  </si>
  <si>
    <t>选择产品电源输入类型，模组一般用直流，成品机箱一般用交流。</t>
    <phoneticPr fontId="23" type="noConversion"/>
  </si>
  <si>
    <t>选择直流输入电压，这个需要跟客户配合确认。</t>
    <phoneticPr fontId="23" type="noConversion"/>
  </si>
  <si>
    <t>请确认交流输入电压</t>
    <phoneticPr fontId="23" type="noConversion"/>
  </si>
  <si>
    <t>90~264V宽电压范围基本可以覆各国要求</t>
    <phoneticPr fontId="23" type="noConversion"/>
  </si>
  <si>
    <t>客户成像端有摄像系统参与就意味着产品不止用于为人眼观察提供照明，摄像系统能捕捉到更高频率的照明闪烁，这将影响驱动输出方案的选择。</t>
    <phoneticPr fontId="23" type="noConversion"/>
  </si>
  <si>
    <t>驱动板模拟输出将导致光源输出色温随调光档位变化幅度较大，但可以杜绝摄像系统成像出现闪烁条纹问题；如果拒绝该方案，将采用PWM输出方案，客户得自己考虑如何解决闪烁条纹问题。</t>
    <phoneticPr fontId="23" type="noConversion"/>
  </si>
  <si>
    <t>驱动板PWM输出将可使色温随调光档位变化很小，但遇到摄像系统成像时将出现条纹问题，除非使用场景只用人眼观察；如果拒绝该方案，将采用模拟输出方案，客户得接受附带出现的色温随调光档位变化明显的问题。</t>
    <phoneticPr fontId="23" type="noConversion"/>
  </si>
  <si>
    <t>是否限制产品整体功耗</t>
    <phoneticPr fontId="23" type="noConversion"/>
  </si>
  <si>
    <t>是否限制产品工作时的功耗上限值。通常出现在客户整机系统功率分配已经计划好，且不好不愿调整。</t>
    <phoneticPr fontId="23" type="noConversion"/>
  </si>
  <si>
    <t>是否指定产品驱动板外形尺寸与安装孔尺寸，选“是”则需要附图纸或图片说明。</t>
    <phoneticPr fontId="23" type="noConversion"/>
  </si>
  <si>
    <t>是否指定驱动板使用某种类型的接口或某个特定的接口型号规格？</t>
    <phoneticPr fontId="23" type="noConversion"/>
  </si>
  <si>
    <t>填写具体接口规格要求。</t>
    <phoneticPr fontId="23" type="noConversion"/>
  </si>
  <si>
    <t>选择产品控制模式。</t>
    <phoneticPr fontId="23" type="noConversion"/>
  </si>
  <si>
    <t>产品供货时，是否包含控制操作时需要使用的配件，例如：按钮、电位器、触摸屏等等。</t>
    <phoneticPr fontId="23" type="noConversion"/>
  </si>
  <si>
    <t>是否指定供货的控制操作类配件的具体规格型号。</t>
    <phoneticPr fontId="23" type="noConversion"/>
  </si>
  <si>
    <t>填写具体规格型号要求，必要时附上配件图纸或规格书。</t>
    <phoneticPr fontId="23" type="noConversion"/>
  </si>
  <si>
    <t>是否要求产品使用某些器件来显示功能状态，例如：指示灯、显示屏等等。</t>
    <phoneticPr fontId="23" type="noConversion"/>
  </si>
  <si>
    <t>选择用于产品功能状态显示的配件</t>
    <phoneticPr fontId="23" type="noConversion"/>
  </si>
  <si>
    <t>详细填写说明产品功能状态显示的UI设计要求与逻辑要求。必要时附上说明文档。</t>
    <phoneticPr fontId="23" type="noConversion"/>
  </si>
  <si>
    <t>批量供货是否需要包含显示类配件，例如：指示灯、显示屏等等。</t>
    <phoneticPr fontId="23" type="noConversion"/>
  </si>
  <si>
    <t>选择批量供货时配套的显示类配件。</t>
    <phoneticPr fontId="23" type="noConversion"/>
  </si>
  <si>
    <t>是否指定配套的显示类配件的具体规格型号。</t>
    <phoneticPr fontId="23" type="noConversion"/>
  </si>
  <si>
    <t>详细列明指定的显示类配件规格信息，必要时提供配件规格书。</t>
    <phoneticPr fontId="23" type="noConversion"/>
  </si>
  <si>
    <t>是否批量供货时需要提供电源或信号输入配线。</t>
    <phoneticPr fontId="23" type="noConversion"/>
  </si>
  <si>
    <t>是否要求产品具备定期校正光参数的功能。</t>
    <phoneticPr fontId="23" type="noConversion"/>
  </si>
  <si>
    <t>是否要求产品具备使用传感器实现闭环反馈控制的功能。</t>
    <phoneticPr fontId="23" type="noConversion"/>
  </si>
  <si>
    <t>填写具体校正逻辑功能要求，说明如何校正。</t>
    <phoneticPr fontId="23" type="noConversion"/>
  </si>
  <si>
    <t>填写具体闭环反馈控制功能逻辑要求。</t>
    <phoneticPr fontId="23" type="noConversion"/>
  </si>
  <si>
    <t>研发部只负责EMC摸底测试，EMC与其它认证证书都需要向质量部申请安排正式第三方测试，才能出证。</t>
    <phoneticPr fontId="23" type="noConversion"/>
  </si>
  <si>
    <t>是否指定产品调光范围与调光步距。</t>
    <phoneticPr fontId="23" type="noConversion"/>
  </si>
  <si>
    <t>填写具体调光范围要求。</t>
    <phoneticPr fontId="23" type="noConversion"/>
  </si>
  <si>
    <t>填写具体调光步距要求。</t>
    <phoneticPr fontId="23" type="noConversion"/>
  </si>
  <si>
    <t>是否要求产品具备频闪/脉冲形式输出功能？</t>
    <phoneticPr fontId="23" type="noConversion"/>
  </si>
  <si>
    <t>填写具体频闪/脉冲输出的技术要求。</t>
    <phoneticPr fontId="23" type="noConversion"/>
  </si>
  <si>
    <t>是否指定调速风扇的工作逻辑，即调速逻辑？</t>
    <phoneticPr fontId="23" type="noConversion"/>
  </si>
  <si>
    <t>填写具体调速风扇的调速逻辑。</t>
    <phoneticPr fontId="23" type="noConversion"/>
  </si>
  <si>
    <t>填写详细的超温报警保护温度与保护逻辑。</t>
    <phoneticPr fontId="23" type="noConversion"/>
  </si>
  <si>
    <t>转接座材料及表面工艺要求</t>
    <phoneticPr fontId="23" type="noConversion"/>
  </si>
  <si>
    <t>转接座形状尺寸要求</t>
    <phoneticPr fontId="23" type="noConversion"/>
  </si>
  <si>
    <t>客户要求的转接座拉力测试合格标准</t>
    <phoneticPr fontId="23" type="noConversion"/>
  </si>
  <si>
    <t>峰值波长要求</t>
    <phoneticPr fontId="23" type="noConversion"/>
  </si>
  <si>
    <t>主波长要求</t>
    <phoneticPr fontId="23" type="noConversion"/>
  </si>
  <si>
    <t>半峰全宽要求</t>
    <phoneticPr fontId="23" type="noConversion"/>
  </si>
  <si>
    <t>光通量要求</t>
    <phoneticPr fontId="23" type="noConversion"/>
  </si>
  <si>
    <t>光功率要求</t>
    <phoneticPr fontId="23" type="noConversion"/>
  </si>
  <si>
    <t>照度要求</t>
    <phoneticPr fontId="23" type="noConversion"/>
  </si>
  <si>
    <t>辐照度要求</t>
    <phoneticPr fontId="23" type="noConversion"/>
  </si>
  <si>
    <t>光斑尺寸要求</t>
    <phoneticPr fontId="23" type="noConversion"/>
  </si>
  <si>
    <t>光斑均匀性要求</t>
    <phoneticPr fontId="23" type="noConversion"/>
  </si>
  <si>
    <t>光强要求</t>
    <phoneticPr fontId="23" type="noConversion"/>
  </si>
  <si>
    <t>辐射强度要求</t>
    <phoneticPr fontId="23" type="noConversion"/>
  </si>
  <si>
    <t>亮度要求</t>
    <phoneticPr fontId="23" type="noConversion"/>
  </si>
  <si>
    <t>光束全角要求</t>
    <phoneticPr fontId="23" type="noConversion"/>
  </si>
  <si>
    <t>视场全角要求</t>
    <phoneticPr fontId="23" type="noConversion"/>
  </si>
  <si>
    <t>相关色温CCT要求</t>
    <phoneticPr fontId="23" type="noConversion"/>
  </si>
  <si>
    <t>CRI显指Ra要求</t>
    <phoneticPr fontId="23" type="noConversion"/>
  </si>
  <si>
    <t>CRI显指R9要求</t>
    <phoneticPr fontId="23" type="noConversion"/>
  </si>
  <si>
    <t>色坐标CIExy要求</t>
    <phoneticPr fontId="23" type="noConversion"/>
  </si>
  <si>
    <t>色坐标CIEuv</t>
    <phoneticPr fontId="23" type="noConversion"/>
  </si>
  <si>
    <t>CIEuv</t>
    <phoneticPr fontId="23" type="noConversion"/>
  </si>
  <si>
    <t>色坐标CIEuv要求</t>
    <phoneticPr fontId="23" type="noConversion"/>
  </si>
  <si>
    <t>填写该项要求的合格范围，无单位；通常为一个平面范围，意味着需要四个色坐标点来定义合格范围；或者一个中心色坐标点加上一个椭圆范围。注意该项定义的是CIE 1931 xy 色度图坐标。</t>
    <phoneticPr fontId="23" type="noConversion"/>
  </si>
  <si>
    <t>填写该项要求的合格范围，无单位；通常为一个平面范围，意味着需要四个色坐标点来定义合格范围；或者一个中心色坐标点加上一个椭圆范围。注意该项定义的是CIE 1960 uv 色度图坐标。</t>
    <phoneticPr fontId="23" type="noConversion"/>
  </si>
  <si>
    <t>红绿辐通量比要求</t>
    <phoneticPr fontId="23" type="noConversion"/>
  </si>
  <si>
    <t>蓝绿辐通量比要求</t>
    <phoneticPr fontId="23" type="noConversion"/>
  </si>
  <si>
    <t>红外截止性能要求</t>
    <phoneticPr fontId="23" type="noConversion"/>
  </si>
  <si>
    <t>光照均匀性要求</t>
    <phoneticPr fontId="23" type="noConversion"/>
  </si>
  <si>
    <t>照度超限点要求</t>
    <phoneticPr fontId="23" type="noConversion"/>
  </si>
  <si>
    <t>产品工作环境温度要求</t>
    <phoneticPr fontId="23" type="noConversion"/>
  </si>
  <si>
    <t>产品工作环境相对湿度要求</t>
    <phoneticPr fontId="23" type="noConversion"/>
  </si>
  <si>
    <t>产品工作时噪声的限定要求</t>
    <phoneticPr fontId="23" type="noConversion"/>
  </si>
  <si>
    <t>产品外表面温升/温度要求</t>
    <phoneticPr fontId="23" type="noConversion"/>
  </si>
  <si>
    <t>IP防护等级要求</t>
    <phoneticPr fontId="23" type="noConversion"/>
  </si>
  <si>
    <t>详细的线长或连接器规格要求</t>
    <phoneticPr fontId="23" type="noConversion"/>
  </si>
  <si>
    <t>产品外观颜色要求</t>
    <phoneticPr fontId="23" type="noConversion"/>
  </si>
  <si>
    <t>产品表面工艺要求</t>
    <phoneticPr fontId="23" type="noConversion"/>
  </si>
  <si>
    <t>产品重量要求</t>
    <phoneticPr fontId="23" type="noConversion"/>
  </si>
  <si>
    <t>具体的散热器技术要求</t>
    <phoneticPr fontId="23" type="noConversion"/>
  </si>
  <si>
    <t>产品功耗要求</t>
    <phoneticPr fontId="23" type="noConversion"/>
  </si>
  <si>
    <t>具体的状态显示UI与逻辑要求</t>
    <phoneticPr fontId="23" type="noConversion"/>
  </si>
  <si>
    <t>具体的显示类配件选型规格要求</t>
    <phoneticPr fontId="23" type="noConversion"/>
  </si>
  <si>
    <t>客户对定期校正功能的要求</t>
    <phoneticPr fontId="23" type="noConversion"/>
  </si>
  <si>
    <t>客户对闭环反馈控制功能的要求</t>
    <phoneticPr fontId="23" type="noConversion"/>
  </si>
  <si>
    <t>具体的调光范围要求</t>
    <phoneticPr fontId="23" type="noConversion"/>
  </si>
  <si>
    <t>具体的调光步距要求</t>
    <phoneticPr fontId="23" type="noConversion"/>
  </si>
  <si>
    <t>具体的频闪技术要求</t>
    <phoneticPr fontId="23" type="noConversion"/>
  </si>
  <si>
    <t>具体的调速风扇工作逻辑要求</t>
    <phoneticPr fontId="23" type="noConversion"/>
  </si>
  <si>
    <t>具体的超温报警温度与保护逻辑要求</t>
    <phoneticPr fontId="23" type="noConversion"/>
  </si>
  <si>
    <t>节点序号</t>
    <phoneticPr fontId="23" type="noConversion"/>
  </si>
  <si>
    <t>自动统计</t>
    <phoneticPr fontId="23" type="noConversion"/>
  </si>
  <si>
    <t>手动记录历史最大值（防止误删而自动统计没暴露）</t>
    <phoneticPr fontId="23" type="noConversion"/>
  </si>
  <si>
    <t>固定唯一码</t>
    <phoneticPr fontId="23" type="noConversion"/>
  </si>
  <si>
    <t>涉及</t>
    <phoneticPr fontId="23" type="noConversion"/>
  </si>
  <si>
    <t>不涉及</t>
    <phoneticPr fontId="23" type="noConversion"/>
  </si>
  <si>
    <t>None</t>
    <phoneticPr fontId="23" type="noConversion"/>
  </si>
  <si>
    <t>导光束输入端通光口径</t>
    <phoneticPr fontId="23" type="noConversion"/>
  </si>
  <si>
    <t>导光束输出端通光口径</t>
    <phoneticPr fontId="23" type="noConversion"/>
  </si>
  <si>
    <t>导光束NA值</t>
    <phoneticPr fontId="23" type="noConversion"/>
  </si>
  <si>
    <t>导光束外形尺寸</t>
    <phoneticPr fontId="23" type="noConversion"/>
  </si>
  <si>
    <t>填写客户要求的外表面温度（需写明环境温度）或温升上限值，单位统一为：℃</t>
  </si>
  <si>
    <t>填写该项要求的典型值与公差范围，单位统一为：nm。</t>
  </si>
  <si>
    <t>填写该项要求的典型值与公差范围，单位统一为：lm。</t>
  </si>
  <si>
    <t>填写该项要求的典型值与公差范围，单位统一为：mW。</t>
  </si>
  <si>
    <t>填写该项要求的典型值与公差范围，单位统一为：Lux。</t>
  </si>
  <si>
    <t>填写该项要求的典型值与公差范围，单位统一为：mW/cm²。</t>
  </si>
  <si>
    <t>填写该项要求的典型值与公差范围，单位统一为：mm。</t>
  </si>
  <si>
    <t>填写该项要求的典型值与公差范围，单位统一为：cd。</t>
  </si>
  <si>
    <t>填写该项要求的典型值与公差范围，单位统一为：mW/sr。</t>
  </si>
  <si>
    <t>填写该项要求的典型值与公差范围，单位统一为：cd/m²。</t>
  </si>
  <si>
    <t>填写该项要求的典型值与公差范围，单位统一为：°。注意光束全角指的是光强为法线光强的50%处、法线两边形成的夹角。</t>
  </si>
  <si>
    <t>填写该项要求的典型值与公差范围，单位统一为：°。注意光束全角指的是光强为法线光强的10%处、法线两边形成的夹角。</t>
  </si>
  <si>
    <t>填写该项要求的典型值与公差范围，单位统一为：K。</t>
  </si>
  <si>
    <t>填写客户要求的温度范围上下限，默认单位：℃。</t>
  </si>
  <si>
    <t>填写客户要求的相对湿度（RH）上下限，一般用百分比表示。</t>
  </si>
  <si>
    <t>填写客户要求的噪声上限值，单位统一为：dB(A)。</t>
  </si>
  <si>
    <t>罗列各组线材的长度或连接器规格要求，默认从出线口开始计算线长。默认单位：mm。</t>
  </si>
  <si>
    <t>填写产品重量上限值，默认单位：kg。</t>
  </si>
  <si>
    <t>填写具体功耗上限值，默认单位：W。</t>
  </si>
  <si>
    <t>是否指定光源超温报警保护温度与保护逻辑，包括可能的减半输出温度、关闭温度、恢复温度等等，温度单位统一为：℃。</t>
  </si>
  <si>
    <t>填写客户对导光束输入端通光口径的要求，注意是“透光”部分，单位统一为：mm。</t>
    <phoneticPr fontId="23" type="noConversion"/>
  </si>
  <si>
    <t>填写客户对导光束输出端通光口径的要求，注意是“透光”部分，单位统一为：mm。</t>
    <phoneticPr fontId="23" type="noConversion"/>
  </si>
  <si>
    <t>填写客户对导光束NA值的要求，无单位。</t>
    <phoneticPr fontId="23" type="noConversion"/>
  </si>
  <si>
    <t>配导光束</t>
    <phoneticPr fontId="23" type="noConversion"/>
  </si>
  <si>
    <t>是否购买我司导光束转接座</t>
    <phoneticPr fontId="23" type="noConversion"/>
  </si>
  <si>
    <t>按产品配合所需，提供导光束外形尺寸信息或要求，主要有：输入端头部尺寸、输出端头部尺寸、总长度，建议提供图纸，单位统一为：mm。</t>
    <phoneticPr fontId="23" type="noConversion"/>
  </si>
  <si>
    <t>是否指定或提供导光束做出厂光参数测试</t>
    <phoneticPr fontId="23" type="noConversion"/>
  </si>
  <si>
    <t>产品生产出来后，在做光参数测试时，客户是否指定或提供导光束来测，而不是由我司自行决定？</t>
    <phoneticPr fontId="23" type="noConversion"/>
  </si>
  <si>
    <t>填写客户指定的导光束及测试参数，例如：客供3米导光束测：光通量，显色指数；其余光参数用我司1米导光束测试。</t>
    <phoneticPr fontId="23" type="noConversion"/>
  </si>
  <si>
    <t>指定或提供的导光束检测哪些光参数</t>
    <phoneticPr fontId="23" type="noConversion"/>
  </si>
  <si>
    <t>我司导光束转接座头部旋帽默认会有点胶处理，防止松脱掉，而部分客户要求不点胶出货，他们自行装配后自己点胶。</t>
    <phoneticPr fontId="23" type="noConversion"/>
  </si>
  <si>
    <t>转接座旋帽不点胶</t>
    <phoneticPr fontId="23" type="noConversion"/>
  </si>
  <si>
    <t>是否提供导光束做转接座拉力出厂测试</t>
    <phoneticPr fontId="23" type="noConversion"/>
  </si>
  <si>
    <t>与产品主体“装一起”包装</t>
    <phoneticPr fontId="23" type="noConversion"/>
  </si>
  <si>
    <t>与产品主体“分拆”装同箱</t>
    <phoneticPr fontId="23" type="noConversion"/>
  </si>
  <si>
    <t>与产品主体“分箱”包装</t>
    <phoneticPr fontId="23" type="noConversion"/>
  </si>
  <si>
    <t>导光束转接座是否要求具备插拔检测功能</t>
    <phoneticPr fontId="23" type="noConversion"/>
  </si>
  <si>
    <t>悬臂检测</t>
    <phoneticPr fontId="23" type="noConversion"/>
  </si>
  <si>
    <t>接近开关检测</t>
    <phoneticPr fontId="23" type="noConversion"/>
  </si>
  <si>
    <t>分拆装同箱</t>
    <phoneticPr fontId="23" type="noConversion"/>
  </si>
  <si>
    <t>装一起包装</t>
    <phoneticPr fontId="23" type="noConversion"/>
  </si>
  <si>
    <t>分箱包装</t>
    <phoneticPr fontId="23" type="noConversion"/>
  </si>
  <si>
    <t>普通无检测</t>
    <phoneticPr fontId="23" type="noConversion"/>
  </si>
  <si>
    <t>导光束插拔影响哪些光源的亮灭，“影响所有光源”代表：拔出导光束所有光源灭，插入导光束所有光源亮；其它情况选“有特殊逻辑”</t>
    <phoneticPr fontId="23" type="noConversion"/>
  </si>
  <si>
    <t>导光束插拔影响的光源与处理逻辑</t>
    <phoneticPr fontId="23" type="noConversion"/>
  </si>
  <si>
    <t>导光束插拔处理逻辑</t>
    <phoneticPr fontId="23" type="noConversion"/>
  </si>
  <si>
    <t>详细罗列客户指定的导光束插拔处理逻辑，例如：插拔指控制白光，激光不受影响。</t>
    <phoneticPr fontId="23" type="noConversion"/>
  </si>
  <si>
    <t>下列哪些白光或混合光参数客户进行限制</t>
    <phoneticPr fontId="23" type="noConversion"/>
  </si>
  <si>
    <t>光谱峰值比</t>
    <phoneticPr fontId="23" type="noConversion"/>
  </si>
  <si>
    <t>光谱峰值比要求</t>
    <phoneticPr fontId="23" type="noConversion"/>
  </si>
  <si>
    <t>填写该项要求的典型值与公差范围，无单位。例如：典型值：1:0.5:0.3；公差：±10%</t>
    <phoneticPr fontId="23" type="noConversion"/>
  </si>
  <si>
    <t>产品是否需要输出特定混合光</t>
    <phoneticPr fontId="23" type="noConversion"/>
  </si>
  <si>
    <t>产品需要多少个白光或特定混合光输出</t>
    <phoneticPr fontId="23" type="noConversion"/>
  </si>
  <si>
    <t>请给各输出白光或特定混合光取名</t>
    <phoneticPr fontId="23" type="noConversion"/>
  </si>
  <si>
    <t>请给各输出单色光取名</t>
    <phoneticPr fontId="23" type="noConversion"/>
  </si>
  <si>
    <t>特定混合光</t>
    <phoneticPr fontId="23" type="noConversion"/>
  </si>
  <si>
    <t>产品是否需要输出特定混合光，“特定”指的是需要在某些光参数方面做特定要求、由我司控制光源实现的混合光；客户通过单色光自由混合实现的除外。</t>
    <phoneticPr fontId="23" type="noConversion"/>
  </si>
  <si>
    <t>如果属于内窥镜冷光源，则需要考虑行业标准YY1081-2011的一些合规性技术要求。</t>
    <phoneticPr fontId="23" type="noConversion"/>
  </si>
  <si>
    <t>产品以{V}形态交付</t>
  </si>
  <si>
    <t>由{V}，共{N}个功能模块组成</t>
  </si>
  <si>
    <t>产品{V}导光束</t>
  </si>
  <si>
    <t>导光束限定要求：{V}</t>
  </si>
  <si>
    <t>转接座材料及表面工艺要求：{V}</t>
  </si>
  <si>
    <t>转接座外形尺寸要求：{V}</t>
  </si>
  <si>
    <t>转接座与主体{V}</t>
  </si>
  <si>
    <t>转接座选用{V}类</t>
  </si>
  <si>
    <t>插拔处理逻辑要求：{V}</t>
  </si>
  <si>
    <t>共要求{V}个单色光输出</t>
  </si>
  <si>
    <t>共要求{V}个白光或混合光输出</t>
  </si>
  <si>
    <t>白光或混合光对{V}等光参数进行了限制</t>
    <phoneticPr fontId="23" type="noConversion"/>
  </si>
  <si>
    <t>R9</t>
    <phoneticPr fontId="23" type="noConversion"/>
  </si>
  <si>
    <t>尽量与客户做清晰的约定</t>
    <phoneticPr fontId="23" type="noConversion"/>
  </si>
  <si>
    <t>产品工作环境相对湿度：{V}~{T}</t>
    <phoneticPr fontId="23" type="noConversion"/>
  </si>
  <si>
    <t>产品工作噪声上限：{V}</t>
    <phoneticPr fontId="23" type="noConversion"/>
  </si>
  <si>
    <t>产品IP防护等级要求：{V}</t>
    <phoneticPr fontId="23" type="noConversion"/>
  </si>
  <si>
    <t>产品线长或连接器要求：{V}</t>
    <phoneticPr fontId="23" type="noConversion"/>
  </si>
  <si>
    <t>产品外观颜色要求：{V}</t>
    <phoneticPr fontId="23" type="noConversion"/>
  </si>
  <si>
    <t>产品表面工艺要求：{V}</t>
    <phoneticPr fontId="23" type="noConversion"/>
  </si>
  <si>
    <t>产品重量上限：{V}</t>
    <phoneticPr fontId="23" type="noConversion"/>
  </si>
  <si>
    <t>是否指定产品风扇类型、规格、数量、线长、连接器</t>
    <phoneticPr fontId="23" type="noConversion"/>
  </si>
  <si>
    <t>具体风扇规格、数量、线长、连接器要求</t>
    <phoneticPr fontId="23" type="noConversion"/>
  </si>
  <si>
    <t>产品选型、数量、线长、连接器要求：{V}</t>
    <phoneticPr fontId="23" type="noConversion"/>
  </si>
  <si>
    <t>产品散热器要求：{V}</t>
    <phoneticPr fontId="23" type="noConversion"/>
  </si>
  <si>
    <t>直流输入电压：{V}</t>
    <phoneticPr fontId="23" type="noConversion"/>
  </si>
  <si>
    <t>12V</t>
    <phoneticPr fontId="23" type="noConversion"/>
  </si>
  <si>
    <t>24V</t>
    <phoneticPr fontId="23" type="noConversion"/>
  </si>
  <si>
    <t>36V</t>
    <phoneticPr fontId="23" type="noConversion"/>
  </si>
  <si>
    <t>48V</t>
    <phoneticPr fontId="23" type="noConversion"/>
  </si>
  <si>
    <t>交流输入电压：{V}</t>
    <phoneticPr fontId="23" type="noConversion"/>
  </si>
  <si>
    <t>驱动板采用模拟输出方案，客户是否接受</t>
    <phoneticPr fontId="23" type="noConversion"/>
  </si>
  <si>
    <t>驱动板采用PWM输出方案，客户是否接受</t>
    <phoneticPr fontId="23" type="noConversion"/>
  </si>
  <si>
    <t>产品功耗上限：{V}</t>
    <phoneticPr fontId="23" type="noConversion"/>
  </si>
  <si>
    <t>是否指定产品/驱动板接口类型或规格</t>
    <phoneticPr fontId="23" type="noConversion"/>
  </si>
  <si>
    <t>产品/驱动板接口要求</t>
    <phoneticPr fontId="23" type="noConversion"/>
  </si>
  <si>
    <t>产品/驱动板接口要求：{V}</t>
    <phoneticPr fontId="23" type="noConversion"/>
  </si>
  <si>
    <t>产品采用{V}控制模式</t>
    <phoneticPr fontId="23" type="noConversion"/>
  </si>
  <si>
    <t>供货是否包含操控类配件</t>
    <phoneticPr fontId="23" type="noConversion"/>
  </si>
  <si>
    <t>以下哪些操控类配件需要随货提供</t>
    <phoneticPr fontId="23" type="noConversion"/>
  </si>
  <si>
    <t>选择批量供货时具体提供的操控类配件。</t>
    <phoneticPr fontId="23" type="noConversion"/>
  </si>
  <si>
    <t>是否指定操控类配件的选型规格参数</t>
    <phoneticPr fontId="23" type="noConversion"/>
  </si>
  <si>
    <t>具体的操控类配件选型规格要求</t>
    <phoneticPr fontId="23" type="noConversion"/>
  </si>
  <si>
    <t>随货提供{V}等操控类配件</t>
    <phoneticPr fontId="23" type="noConversion"/>
  </si>
  <si>
    <t>操控类配件规格要求：{V}</t>
    <phoneticPr fontId="23" type="noConversion"/>
  </si>
  <si>
    <t>是否要求具备状态显示界面</t>
    <phoneticPr fontId="23" type="noConversion"/>
  </si>
  <si>
    <t>采用{V}等方式做状态显示设计</t>
    <phoneticPr fontId="23" type="noConversion"/>
  </si>
  <si>
    <t>状态显示UI与逻辑要求：{V}</t>
    <phoneticPr fontId="23" type="noConversion"/>
  </si>
  <si>
    <t>随货提供{V}等显示类配件</t>
    <phoneticPr fontId="23" type="noConversion"/>
  </si>
  <si>
    <t>显示类配件规格要求：{V}</t>
    <phoneticPr fontId="23" type="noConversion"/>
  </si>
  <si>
    <t>是否要求随货提供输入配线</t>
    <phoneticPr fontId="23" type="noConversion"/>
  </si>
  <si>
    <t>定期校正功能要求：{V}</t>
    <phoneticPr fontId="23" type="noConversion"/>
  </si>
  <si>
    <t>闭环反馈控制要求：{V}</t>
    <phoneticPr fontId="23" type="noConversion"/>
  </si>
  <si>
    <t>证书要求：{V}</t>
    <phoneticPr fontId="23" type="noConversion"/>
  </si>
  <si>
    <t>要求调光范围：{V}</t>
    <phoneticPr fontId="23" type="noConversion"/>
  </si>
  <si>
    <t>要求调光步距：{V}</t>
    <phoneticPr fontId="23" type="noConversion"/>
  </si>
  <si>
    <t>频闪技术要求：{V}</t>
    <phoneticPr fontId="23" type="noConversion"/>
  </si>
  <si>
    <t>调速风扇工作逻辑要求：{V}</t>
    <phoneticPr fontId="23" type="noConversion"/>
  </si>
  <si>
    <t>超温报警温度与保护逻辑：{V}</t>
    <phoneticPr fontId="23" type="noConversion"/>
  </si>
  <si>
    <t>请提供剩余产品光学补充需求</t>
    <phoneticPr fontId="23" type="noConversion"/>
  </si>
  <si>
    <t>请提供剩余产品结构补充需求</t>
    <phoneticPr fontId="23" type="noConversion"/>
  </si>
  <si>
    <t>请提供剩余产品硬件补充需求</t>
    <phoneticPr fontId="23" type="noConversion"/>
  </si>
  <si>
    <t>请提供剩余产品软件补充需求</t>
    <phoneticPr fontId="23" type="noConversion"/>
  </si>
  <si>
    <t>最后请提供剩余产品工艺补充需求</t>
    <phoneticPr fontId="23" type="noConversion"/>
  </si>
  <si>
    <t>填写上面需求确认项无提及但客户有要求的光学内容，没有则写“无”。</t>
    <phoneticPr fontId="23" type="noConversion"/>
  </si>
  <si>
    <t>填写上面需求确认项无提及但客户有要求的结构内容，没有则写“无”。</t>
    <phoneticPr fontId="23" type="noConversion"/>
  </si>
  <si>
    <t>填写上面需求确认项无提及但客户有要求的硬件内容，没有则写“无”。</t>
    <phoneticPr fontId="23" type="noConversion"/>
  </si>
  <si>
    <t>填写上面需求确认项无提及但客户有要求的软件内容，没有则写“无”。</t>
    <phoneticPr fontId="23" type="noConversion"/>
  </si>
  <si>
    <t>填写上面需求确认项无提及但客户有要求的工艺内容，没有则写“无”。</t>
    <phoneticPr fontId="23" type="noConversion"/>
  </si>
  <si>
    <t>补充光学要求：{V}</t>
    <phoneticPr fontId="23" type="noConversion"/>
  </si>
  <si>
    <t>补充结构要求：{V}</t>
    <phoneticPr fontId="23" type="noConversion"/>
  </si>
  <si>
    <t>补充硬件要求：{V}</t>
    <phoneticPr fontId="23" type="noConversion"/>
  </si>
  <si>
    <t>补充软件要求：{V}</t>
    <phoneticPr fontId="23" type="noConversion"/>
  </si>
  <si>
    <t>补充工艺要求：{V}</t>
    <phoneticPr fontId="23" type="noConversion"/>
  </si>
  <si>
    <t>无导光束</t>
    <phoneticPr fontId="23" type="noConversion"/>
  </si>
  <si>
    <t>接近开关</t>
    <phoneticPr fontId="23" type="noConversion"/>
  </si>
  <si>
    <t>悬臂</t>
    <phoneticPr fontId="23" type="noConversion"/>
  </si>
  <si>
    <t>普通</t>
    <phoneticPr fontId="23" type="noConversion"/>
  </si>
  <si>
    <t>选项展示组</t>
    <phoneticPr fontId="23" type="noConversion"/>
  </si>
  <si>
    <t>1</t>
    <phoneticPr fontId="23" type="noConversion"/>
  </si>
  <si>
    <t>2</t>
    <phoneticPr fontId="23" type="noConversion"/>
  </si>
  <si>
    <t>3</t>
    <phoneticPr fontId="23" type="noConversion"/>
  </si>
  <si>
    <t>全员</t>
    <phoneticPr fontId="23" type="noConversion"/>
  </si>
  <si>
    <t>选项查阅整理要求</t>
    <phoneticPr fontId="23" type="noConversion"/>
  </si>
  <si>
    <t>光学+硬件+软件</t>
    <phoneticPr fontId="23" type="noConversion"/>
  </si>
  <si>
    <t>光学+硬件+软件+工艺</t>
    <phoneticPr fontId="23" type="noConversion"/>
  </si>
  <si>
    <t>结构+工艺+质量</t>
    <phoneticPr fontId="23" type="noConversion"/>
  </si>
  <si>
    <t>光学+工艺+质量</t>
    <phoneticPr fontId="23" type="noConversion"/>
  </si>
  <si>
    <t>结构+质量</t>
    <phoneticPr fontId="23" type="noConversion"/>
  </si>
  <si>
    <t>光学+结构+工艺+质量</t>
    <phoneticPr fontId="23" type="noConversion"/>
  </si>
  <si>
    <t>结构+硬件+质量</t>
    <phoneticPr fontId="23" type="noConversion"/>
  </si>
  <si>
    <t>硬件+软件+工艺+质量</t>
    <phoneticPr fontId="23" type="noConversion"/>
  </si>
  <si>
    <t>结构+硬件+工艺+质量</t>
    <phoneticPr fontId="23" type="noConversion"/>
  </si>
  <si>
    <t>结构+硬件+软件+工艺+质量</t>
    <phoneticPr fontId="23" type="noConversion"/>
  </si>
  <si>
    <t>光学+硬件+软件+工艺+质量</t>
    <phoneticPr fontId="23" type="noConversion"/>
  </si>
  <si>
    <t>光学+硬件+软件+质量</t>
    <phoneticPr fontId="23" type="noConversion"/>
  </si>
  <si>
    <t>硬件+工艺+质量</t>
    <phoneticPr fontId="23" type="noConversion"/>
  </si>
  <si>
    <t>软件+工艺+质量</t>
    <phoneticPr fontId="23" type="noConversion"/>
  </si>
  <si>
    <t>工艺+结构+质量</t>
    <phoneticPr fontId="23" type="noConversion"/>
  </si>
  <si>
    <t>光学+结构+硬件+质量</t>
    <phoneticPr fontId="23" type="noConversion"/>
  </si>
  <si>
    <t>光学+结构+质量</t>
    <phoneticPr fontId="23" type="noConversion"/>
  </si>
  <si>
    <t>不限制</t>
    <phoneticPr fontId="23" type="noConversion"/>
  </si>
  <si>
    <t>限制的内窥镜特有光参数：{V}</t>
    <phoneticPr fontId="23" type="noConversion"/>
  </si>
  <si>
    <t>填写该项要求的上限值，无单位，客户要求≤0.5则我司部分产品不满足。</t>
    <phoneticPr fontId="23" type="noConversion"/>
  </si>
  <si>
    <t>要求加测50%亮度档，并满足合格标准的光参数有{V}</t>
    <phoneticPr fontId="23" type="noConversion"/>
  </si>
  <si>
    <t>导光束输入端通光口径：{V}</t>
    <phoneticPr fontId="23" type="noConversion"/>
  </si>
  <si>
    <t>导光束输出端通光口径：{V}</t>
    <phoneticPr fontId="23" type="noConversion"/>
  </si>
  <si>
    <t>导光束NA值：{V}</t>
    <phoneticPr fontId="23" type="noConversion"/>
  </si>
  <si>
    <t>导光束外形尺寸要求：{V}</t>
    <phoneticPr fontId="23" type="noConversion"/>
  </si>
  <si>
    <t>单色光分别为：[{V}]</t>
    <phoneticPr fontId="23" type="noConversion"/>
  </si>
  <si>
    <t>白光或混合光分别为：[{V}]</t>
    <phoneticPr fontId="23" type="noConversion"/>
  </si>
  <si>
    <t>单色光对{V}等光参数进行了限制</t>
    <phoneticPr fontId="23" type="noConversion"/>
  </si>
  <si>
    <t>峰值波长要求：[{K}典型值{V}，公差{T}]</t>
  </si>
  <si>
    <t>主波长要求：[{K}典型值{V}，公差{T}]</t>
  </si>
  <si>
    <t>半峰全宽要求：[{K}典型值{V}，公差{T}]</t>
  </si>
  <si>
    <t>光通量要求：[{K}典型值{V}，公差{T}]</t>
  </si>
  <si>
    <t>光功率要求：[{K}典型值{V}，公差{T}]</t>
  </si>
  <si>
    <t>照度要求：[{K}典型值{V}，公差{T}]</t>
  </si>
  <si>
    <t>辐照度要求：[{K}典型值{V}，公差{T}]</t>
  </si>
  <si>
    <t>光斑尺寸要求：[{K}典型值{V}，公差{T}]</t>
  </si>
  <si>
    <t>光强要求：[{K}典型值{V}，公差{T}]</t>
  </si>
  <si>
    <t>辐射强度要求：[{K}典型值{V}，公差{T}]</t>
  </si>
  <si>
    <t>亮度要求：[{K}典型值{V}，公差{T}]</t>
  </si>
  <si>
    <t>光束全角要求：[{K}典型值{V}，公差{T}]</t>
  </si>
  <si>
    <t>视场全角要求：[{K}典型值{V}，公差{T}]</t>
  </si>
  <si>
    <t>相关色温CCT要求：[{K}典型值{V}，公差{T}]</t>
  </si>
  <si>
    <t>光谱峰值比要求：[{K}典型值{V}，公差{T}]</t>
  </si>
  <si>
    <t>红绿辐通量比要求：[{K}典型值{V}，公差{T}]</t>
  </si>
  <si>
    <t>蓝绿辐通量比要求：[{K}典型值{V}，公差{T}]</t>
  </si>
  <si>
    <t>要求的转接座拉力测试合格标准为：典型值{V}，公差{T}</t>
    <phoneticPr fontId="23" type="noConversion"/>
  </si>
  <si>
    <t>红外截止性能要求：[{K}上限值{V}]</t>
    <phoneticPr fontId="23" type="noConversion"/>
  </si>
  <si>
    <t>光照均匀性要求：[{K}上限值{V}]</t>
    <phoneticPr fontId="23" type="noConversion"/>
  </si>
  <si>
    <t>照度超限点要求：[{K}上限值{V}]</t>
    <phoneticPr fontId="23" type="noConversion"/>
  </si>
  <si>
    <t>色坐标CIExy要求：[{K}{V}]</t>
    <phoneticPr fontId="23" type="noConversion"/>
  </si>
  <si>
    <t>色坐标CIEuv要求：[{K}{V}]</t>
    <phoneticPr fontId="23" type="noConversion"/>
  </si>
  <si>
    <t>光斑均匀性要求：[{K}{V}]</t>
    <phoneticPr fontId="23" type="noConversion"/>
  </si>
  <si>
    <t>CRI显指Ra要求：[{K}下限值{V}]</t>
    <phoneticPr fontId="23" type="noConversion"/>
  </si>
  <si>
    <t>CRI显指R9要求：[{K}下限值{V}]</t>
    <phoneticPr fontId="23" type="noConversion"/>
  </si>
  <si>
    <t>选项呈现语句</t>
    <phoneticPr fontId="23" type="noConversion"/>
  </si>
  <si>
    <t>选项重点值</t>
    <phoneticPr fontId="23" type="noConversion"/>
  </si>
  <si>
    <t>导光束→产品→导光束→产品→导光束</t>
    <phoneticPr fontId="23" type="noConversion"/>
  </si>
  <si>
    <t>DCDCD</t>
    <phoneticPr fontId="23" type="noConversion"/>
  </si>
  <si>
    <t>导光束{V}</t>
    <phoneticPr fontId="23" type="noConversion"/>
  </si>
  <si>
    <t>导光束为输入源：{V}</t>
    <phoneticPr fontId="23" type="noConversion"/>
  </si>
  <si>
    <t>导光束为输出目标：{V}</t>
    <phoneticPr fontId="23" type="noConversion"/>
  </si>
  <si>
    <t>导光束为传输作用：{V}</t>
    <phoneticPr fontId="23" type="noConversion"/>
  </si>
  <si>
    <t>导光束作为源与目标：{V}</t>
    <phoneticPr fontId="23" type="noConversion"/>
  </si>
  <si>
    <t>导光束参与传输也是目标：{V}</t>
    <phoneticPr fontId="23" type="noConversion"/>
  </si>
  <si>
    <t>导光束作为输入、过程、目标：{V}</t>
    <phoneticPr fontId="23" type="noConversion"/>
  </si>
  <si>
    <t>导光束由{V}负责供货</t>
    <phoneticPr fontId="23" type="noConversion"/>
  </si>
  <si>
    <t>我司</t>
    <phoneticPr fontId="23" type="noConversion"/>
  </si>
  <si>
    <t>导光束由{V}自行搭配</t>
    <phoneticPr fontId="23" type="noConversion"/>
  </si>
  <si>
    <t>客户</t>
    <phoneticPr fontId="23" type="noConversion"/>
  </si>
  <si>
    <t>导光束转接座{V}的</t>
    <phoneticPr fontId="23" type="noConversion"/>
  </si>
  <si>
    <t>购买我司</t>
    <phoneticPr fontId="23" type="noConversion"/>
  </si>
  <si>
    <t>{V}导光束转接机构</t>
    <phoneticPr fontId="23" type="noConversion"/>
  </si>
  <si>
    <t>客户自制</t>
    <phoneticPr fontId="23" type="noConversion"/>
  </si>
  <si>
    <t>{V}导光束做光参数测试</t>
    <phoneticPr fontId="23" type="noConversion"/>
  </si>
  <si>
    <t>客户指定/提供</t>
    <phoneticPr fontId="23" type="noConversion"/>
  </si>
  <si>
    <t>{V}光参数测试工具</t>
    <phoneticPr fontId="23" type="noConversion"/>
  </si>
  <si>
    <t>{V}转接座材料与表面工艺</t>
    <phoneticPr fontId="23" type="noConversion"/>
  </si>
  <si>
    <t>{V}转接座外形尺寸</t>
    <phoneticPr fontId="23" type="noConversion"/>
  </si>
  <si>
    <t>转接座头部旋帽是否按我司工艺点胶出货</t>
    <phoneticPr fontId="23" type="noConversion"/>
  </si>
  <si>
    <t>不点胶</t>
    <phoneticPr fontId="23" type="noConversion"/>
  </si>
  <si>
    <t>转接座旋帽{V}</t>
    <phoneticPr fontId="23" type="noConversion"/>
  </si>
  <si>
    <t>客供</t>
    <phoneticPr fontId="23" type="noConversion"/>
  </si>
  <si>
    <t>使用{V}导光束做拉力测试</t>
    <phoneticPr fontId="23" type="noConversion"/>
  </si>
  <si>
    <t>转接座拉力测试{V}</t>
    <phoneticPr fontId="23" type="noConversion"/>
  </si>
  <si>
    <t>指定拉力标准</t>
    <phoneticPr fontId="23" type="noConversion"/>
  </si>
  <si>
    <t>插拔使所有光源亮灭</t>
    <phoneticPr fontId="23" type="noConversion"/>
  </si>
  <si>
    <t>使所有光源亮灭</t>
    <phoneticPr fontId="23" type="noConversion"/>
  </si>
  <si>
    <t>产品需输出{V}</t>
    <phoneticPr fontId="23" type="noConversion"/>
  </si>
  <si>
    <t>产品属于{V}，需符合YY1081-2011标准要求</t>
    <phoneticPr fontId="23" type="noConversion"/>
  </si>
  <si>
    <t>内窥镜领域</t>
    <phoneticPr fontId="23" type="noConversion"/>
  </si>
  <si>
    <t>产品工作环境温度{V}</t>
    <phoneticPr fontId="23" type="noConversion"/>
  </si>
  <si>
    <t>不限定</t>
    <phoneticPr fontId="23" type="noConversion"/>
  </si>
  <si>
    <t>产品工作环境相对湿度{V}</t>
    <phoneticPr fontId="23" type="noConversion"/>
  </si>
  <si>
    <t>产品指定工作环境温度：{V}~{T}</t>
    <phoneticPr fontId="23" type="noConversion"/>
  </si>
  <si>
    <t>None</t>
    <phoneticPr fontId="23" type="noConversion"/>
  </si>
  <si>
    <t>产品工作时噪声{V}</t>
    <phoneticPr fontId="23" type="noConversion"/>
  </si>
  <si>
    <t>产品工作时外表面温度或温升{V}</t>
    <phoneticPr fontId="23" type="noConversion"/>
  </si>
  <si>
    <t>产品工作时外表面温度/温升：{V}</t>
    <phoneticPr fontId="23" type="noConversion"/>
  </si>
  <si>
    <t>产品IP防护等级{V}</t>
    <phoneticPr fontId="23" type="noConversion"/>
  </si>
  <si>
    <t>不限定</t>
    <phoneticPr fontId="23" type="noConversion"/>
  </si>
  <si>
    <t>不指定</t>
    <phoneticPr fontId="23" type="noConversion"/>
  </si>
  <si>
    <t>有限制</t>
    <phoneticPr fontId="23" type="noConversion"/>
  </si>
  <si>
    <t>由我司自行设计</t>
    <phoneticPr fontId="23" type="noConversion"/>
  </si>
  <si>
    <t>对产品外形或安装孔位尺寸{V}</t>
    <phoneticPr fontId="23" type="noConversion"/>
  </si>
  <si>
    <t>产品外形与安装孔位]{V}</t>
    <phoneticPr fontId="23" type="noConversion"/>
  </si>
  <si>
    <t>产品进出风位置{V}</t>
    <phoneticPr fontId="23" type="noConversion"/>
  </si>
  <si>
    <t>产品出线位置{V}</t>
    <phoneticPr fontId="23" type="noConversion"/>
  </si>
  <si>
    <t>产品出光口位置{V}</t>
    <phoneticPr fontId="23" type="noConversion"/>
  </si>
  <si>
    <t>产品线材规格{V}</t>
    <phoneticPr fontId="23" type="noConversion"/>
  </si>
  <si>
    <t>产品外观颜色{V}</t>
    <phoneticPr fontId="23" type="noConversion"/>
  </si>
  <si>
    <t>产品表面工艺{V}</t>
    <phoneticPr fontId="23" type="noConversion"/>
  </si>
  <si>
    <t>产品重量{V}</t>
    <phoneticPr fontId="23" type="noConversion"/>
  </si>
  <si>
    <t>产品必须使用{V}</t>
    <phoneticPr fontId="23" type="noConversion"/>
  </si>
  <si>
    <t>调速风扇</t>
    <phoneticPr fontId="23" type="noConversion"/>
  </si>
  <si>
    <t>产品是否使用调试风扇{V}</t>
    <phoneticPr fontId="23" type="noConversion"/>
  </si>
  <si>
    <t>由我司自行决定</t>
    <phoneticPr fontId="23" type="noConversion"/>
  </si>
  <si>
    <t>自行选型</t>
    <phoneticPr fontId="23" type="noConversion"/>
  </si>
  <si>
    <t>产品风扇由我司{V}</t>
    <phoneticPr fontId="23" type="noConversion"/>
  </si>
  <si>
    <t>产品散热器由我司{V}</t>
    <phoneticPr fontId="23" type="noConversion"/>
  </si>
  <si>
    <t>自行设计</t>
    <phoneticPr fontId="23" type="noConversion"/>
  </si>
  <si>
    <t>产品供电为{V}</t>
    <phoneticPr fontId="23" type="noConversion"/>
  </si>
  <si>
    <t>客户有使用{V}进行成像拍摄</t>
    <phoneticPr fontId="23" type="noConversion"/>
  </si>
  <si>
    <t>摄像系统</t>
    <phoneticPr fontId="23" type="noConversion"/>
  </si>
  <si>
    <t>仅使用{V}进行成像观察</t>
    <phoneticPr fontId="23" type="noConversion"/>
  </si>
  <si>
    <t>人眼</t>
    <phoneticPr fontId="23" type="noConversion"/>
  </si>
  <si>
    <t>接受驱动{V}方案</t>
    <phoneticPr fontId="23" type="noConversion"/>
  </si>
  <si>
    <t>模拟输出</t>
    <phoneticPr fontId="23" type="noConversion"/>
  </si>
  <si>
    <t>{V}驱动模拟输出方案</t>
    <phoneticPr fontId="23" type="noConversion"/>
  </si>
  <si>
    <t>不接受</t>
    <phoneticPr fontId="23" type="noConversion"/>
  </si>
  <si>
    <t>接受{V}方案</t>
    <phoneticPr fontId="23" type="noConversion"/>
  </si>
  <si>
    <t>PWM输出</t>
    <phoneticPr fontId="23" type="noConversion"/>
  </si>
  <si>
    <t>{V}PWM输出方案</t>
    <phoneticPr fontId="23" type="noConversion"/>
  </si>
  <si>
    <t>产品整体功耗{V}</t>
    <phoneticPr fontId="23" type="noConversion"/>
  </si>
  <si>
    <t>无要求</t>
    <phoneticPr fontId="23" type="noConversion"/>
  </si>
  <si>
    <t>驱动板外形或安装孔位尺寸{V}</t>
    <phoneticPr fontId="23" type="noConversion"/>
  </si>
  <si>
    <t>驱动板外形与安装孔位{V}</t>
    <phoneticPr fontId="23" type="noConversion"/>
  </si>
  <si>
    <t>产品接口规格{V}</t>
    <phoneticPr fontId="23" type="noConversion"/>
  </si>
  <si>
    <t>{V}操控类配件</t>
    <phoneticPr fontId="23" type="noConversion"/>
  </si>
  <si>
    <t>无需提供</t>
    <phoneticPr fontId="23" type="noConversion"/>
  </si>
  <si>
    <t>操控类配件{V}</t>
    <phoneticPr fontId="23" type="noConversion"/>
  </si>
  <si>
    <t>由我司选型决定</t>
    <phoneticPr fontId="23" type="noConversion"/>
  </si>
  <si>
    <t>产品需具备{V}</t>
    <phoneticPr fontId="23" type="noConversion"/>
  </si>
  <si>
    <t>状态显示界面</t>
    <phoneticPr fontId="23" type="noConversion"/>
  </si>
  <si>
    <t>{V}显示类配件</t>
    <phoneticPr fontId="23" type="noConversion"/>
  </si>
  <si>
    <t>无需提供</t>
    <phoneticPr fontId="23" type="noConversion"/>
  </si>
  <si>
    <t>显示类配件{V}</t>
    <phoneticPr fontId="23" type="noConversion"/>
  </si>
  <si>
    <t>随货{V}输入配线</t>
    <phoneticPr fontId="23" type="noConversion"/>
  </si>
  <si>
    <t>需提供</t>
    <phoneticPr fontId="23" type="noConversion"/>
  </si>
  <si>
    <t>产品{V}定期校正功能</t>
    <phoneticPr fontId="23" type="noConversion"/>
  </si>
  <si>
    <t>需要具备</t>
    <phoneticPr fontId="23" type="noConversion"/>
  </si>
  <si>
    <t>产品{V}闭环反馈控制功能</t>
    <phoneticPr fontId="23" type="noConversion"/>
  </si>
  <si>
    <t>不用</t>
    <phoneticPr fontId="23" type="noConversion"/>
  </si>
  <si>
    <t>调光范围与步距{V}</t>
    <phoneticPr fontId="23" type="noConversion"/>
  </si>
  <si>
    <t>产品具备{V}</t>
    <phoneticPr fontId="23" type="noConversion"/>
  </si>
  <si>
    <t>频闪模式</t>
    <phoneticPr fontId="23" type="noConversion"/>
  </si>
  <si>
    <t>产品{V}工作</t>
    <phoneticPr fontId="23" type="noConversion"/>
  </si>
  <si>
    <t>无需频闪</t>
    <phoneticPr fontId="23" type="noConversion"/>
  </si>
  <si>
    <t>调速风扇工作逻辑{V}</t>
    <phoneticPr fontId="23" type="noConversion"/>
  </si>
  <si>
    <t>超温报警温度与保护逻辑{V}</t>
    <phoneticPr fontId="23" type="noConversion"/>
  </si>
  <si>
    <t>涉及导光束</t>
    <phoneticPr fontId="23" type="noConversion"/>
  </si>
  <si>
    <t>配转接座</t>
    <phoneticPr fontId="23" type="noConversion"/>
  </si>
  <si>
    <t>指定导光束测光</t>
    <phoneticPr fontId="23" type="noConversion"/>
  </si>
  <si>
    <t>定制转接座尺寸</t>
    <phoneticPr fontId="23" type="noConversion"/>
  </si>
  <si>
    <t>定制转接座材质表面</t>
    <phoneticPr fontId="23" type="noConversion"/>
  </si>
  <si>
    <t>客供导光束测拉力</t>
    <phoneticPr fontId="23" type="noConversion"/>
  </si>
  <si>
    <t>指定拉力标准</t>
    <phoneticPr fontId="23" type="noConversion"/>
  </si>
  <si>
    <t>内窥镜光源</t>
    <phoneticPr fontId="23" type="noConversion"/>
  </si>
  <si>
    <t>限制红绿比</t>
    <phoneticPr fontId="23" type="noConversion"/>
  </si>
  <si>
    <t>限制蓝绿比</t>
    <phoneticPr fontId="23" type="noConversion"/>
  </si>
  <si>
    <t>限制红外截止</t>
    <phoneticPr fontId="23" type="noConversion"/>
  </si>
  <si>
    <t>限制光照均匀性</t>
    <phoneticPr fontId="23" type="noConversion"/>
  </si>
  <si>
    <t>限制超限点数</t>
    <phoneticPr fontId="23" type="noConversion"/>
  </si>
  <si>
    <t>测50%光通量</t>
    <phoneticPr fontId="23" type="noConversion"/>
  </si>
  <si>
    <t>测50%蓝绿比</t>
    <phoneticPr fontId="23" type="noConversion"/>
  </si>
  <si>
    <t>测50%红绿比</t>
    <phoneticPr fontId="23" type="noConversion"/>
  </si>
  <si>
    <t>测50%Ra</t>
    <phoneticPr fontId="23" type="noConversion"/>
  </si>
  <si>
    <t>测50%CCT</t>
    <phoneticPr fontId="23" type="noConversion"/>
  </si>
  <si>
    <t>限环境温度</t>
    <phoneticPr fontId="23" type="noConversion"/>
  </si>
  <si>
    <t>限环境湿度</t>
    <phoneticPr fontId="23" type="noConversion"/>
  </si>
  <si>
    <t>限噪声</t>
    <phoneticPr fontId="23" type="noConversion"/>
  </si>
  <si>
    <t>限表面温度</t>
    <phoneticPr fontId="23" type="noConversion"/>
  </si>
  <si>
    <t>限IP防护等级</t>
    <phoneticPr fontId="23" type="noConversion"/>
  </si>
  <si>
    <t>限产品外形与安装孔</t>
    <phoneticPr fontId="23" type="noConversion"/>
  </si>
  <si>
    <t>限出光口位置</t>
    <phoneticPr fontId="23" type="noConversion"/>
  </si>
  <si>
    <t>限出线位置</t>
    <phoneticPr fontId="23" type="noConversion"/>
  </si>
  <si>
    <t>限进出风道</t>
    <phoneticPr fontId="23" type="noConversion"/>
  </si>
  <si>
    <t>定制线材</t>
    <phoneticPr fontId="23" type="noConversion"/>
  </si>
  <si>
    <t>指定外观颜色</t>
    <phoneticPr fontId="23" type="noConversion"/>
  </si>
  <si>
    <t>指定产品表面工艺</t>
    <phoneticPr fontId="23" type="noConversion"/>
  </si>
  <si>
    <t>限制重量</t>
    <phoneticPr fontId="23" type="noConversion"/>
  </si>
  <si>
    <t>规定使用调速风扇</t>
    <phoneticPr fontId="23" type="noConversion"/>
  </si>
  <si>
    <t>指定风扇</t>
    <phoneticPr fontId="23" type="noConversion"/>
  </si>
  <si>
    <t>定制散热器</t>
    <phoneticPr fontId="23" type="noConversion"/>
  </si>
  <si>
    <t>直流输入</t>
    <phoneticPr fontId="23" type="noConversion"/>
  </si>
  <si>
    <t>交流输入</t>
    <phoneticPr fontId="23" type="noConversion"/>
  </si>
  <si>
    <t>涉及摄像系统</t>
    <phoneticPr fontId="23" type="noConversion"/>
  </si>
  <si>
    <t>限制功耗</t>
    <phoneticPr fontId="23" type="noConversion"/>
  </si>
  <si>
    <t>限制驱动板外形与安装孔</t>
    <phoneticPr fontId="23" type="noConversion"/>
  </si>
  <si>
    <t>指定接口</t>
    <phoneticPr fontId="23" type="noConversion"/>
  </si>
  <si>
    <t>提供操控类配件</t>
    <phoneticPr fontId="23" type="noConversion"/>
  </si>
  <si>
    <t>指定操控类配件型号</t>
    <phoneticPr fontId="23" type="noConversion"/>
  </si>
  <si>
    <t>要状态显示</t>
    <phoneticPr fontId="23" type="noConversion"/>
  </si>
  <si>
    <t>提供显示类配件</t>
    <phoneticPr fontId="23" type="noConversion"/>
  </si>
  <si>
    <t>指定显示类配件型号</t>
    <phoneticPr fontId="23" type="noConversion"/>
  </si>
  <si>
    <t>提供输入线材</t>
    <phoneticPr fontId="23" type="noConversion"/>
  </si>
  <si>
    <t>具备定期校正功能</t>
    <phoneticPr fontId="23" type="noConversion"/>
  </si>
  <si>
    <t>具备闭环反馈控制</t>
    <phoneticPr fontId="23" type="noConversion"/>
  </si>
  <si>
    <t>特定调光要求</t>
    <phoneticPr fontId="23" type="noConversion"/>
  </si>
  <si>
    <t>具备频闪功能</t>
    <phoneticPr fontId="23" type="noConversion"/>
  </si>
  <si>
    <t>指定风扇调速逻辑</t>
    <phoneticPr fontId="23" type="noConversion"/>
  </si>
  <si>
    <t>指定超温报警温度与逻辑</t>
    <phoneticPr fontId="23" type="noConversion"/>
  </si>
  <si>
    <t>50%亮度要测的光参数有哪些</t>
    <phoneticPr fontId="23" type="noConversion"/>
  </si>
  <si>
    <t>光斑均匀性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</si>
</sst>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等线"/>
      <family val="2"/>
      <scheme val="minor"/>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11"/>
      <color theme="1"/>
      <name val="微软雅黑"/>
      <family val="2"/>
      <charset val="134"/>
    </font>
    <font>
      <sz val="9"/>
      <name val="等线"/>
      <family val="3"/>
      <charset val="134"/>
      <scheme val="minor"/>
    </font>
    <font>
      <sz val="11"/>
      <color theme="1"/>
      <name val="微软雅黑"/>
      <family val="2"/>
      <charset val="134"/>
    </font>
    <font>
      <sz val="11"/>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cellStyleXfs>
  <cellXfs count="60">
    <xf numFmtId="0" fontId="0" fillId="0" borderId="0" xfId="0"/>
    <xf numFmtId="0" fontId="0" fillId="0" borderId="0" xfId="0" applyAlignment="1">
      <alignment horizontal="center" vertical="center"/>
    </xf>
    <xf numFmtId="0" fontId="21" fillId="0" borderId="0" xfId="0" applyNumberFormat="1" applyFont="1" applyAlignment="1">
      <alignment horizontal="center" vertical="center" wrapText="1"/>
    </xf>
    <xf numFmtId="0" fontId="24" fillId="0" borderId="0" xfId="0" applyNumberFormat="1" applyFont="1" applyAlignment="1">
      <alignment horizontal="center" vertical="center" wrapText="1"/>
    </xf>
    <xf numFmtId="0" fontId="25" fillId="0" borderId="0" xfId="0" applyFont="1" applyAlignment="1">
      <alignment horizontal="center" vertical="center" wrapText="1"/>
    </xf>
    <xf numFmtId="0" fontId="24" fillId="0" borderId="0" xfId="0" applyFont="1" applyAlignment="1">
      <alignment horizontal="center" vertical="center" wrapText="1"/>
    </xf>
    <xf numFmtId="49" fontId="12" fillId="0" borderId="0" xfId="0" applyNumberFormat="1" applyFont="1" applyAlignment="1">
      <alignment horizontal="center" vertical="center" wrapText="1"/>
    </xf>
    <xf numFmtId="49" fontId="24" fillId="0" borderId="0" xfId="0" applyNumberFormat="1" applyFont="1" applyAlignment="1">
      <alignment horizontal="center" vertical="center" wrapText="1"/>
    </xf>
    <xf numFmtId="0" fontId="19" fillId="0" borderId="0" xfId="0" applyNumberFormat="1" applyFont="1" applyAlignment="1">
      <alignment horizontal="center" vertical="center" wrapText="1"/>
    </xf>
    <xf numFmtId="49" fontId="20" fillId="0" borderId="0" xfId="0" applyNumberFormat="1" applyFont="1" applyAlignment="1">
      <alignment horizontal="center" vertical="center" wrapText="1"/>
    </xf>
    <xf numFmtId="0" fontId="19" fillId="0" borderId="0" xfId="0" applyFont="1" applyAlignment="1">
      <alignment horizontal="center" vertical="center" wrapText="1"/>
    </xf>
    <xf numFmtId="0" fontId="14" fillId="0" borderId="0" xfId="0" applyFont="1" applyAlignment="1">
      <alignment horizontal="center" vertical="center" wrapText="1"/>
    </xf>
    <xf numFmtId="0" fontId="12" fillId="0" borderId="0" xfId="0" applyFont="1" applyAlignment="1">
      <alignment horizontal="left" vertical="center" wrapText="1"/>
    </xf>
    <xf numFmtId="0" fontId="24" fillId="0" borderId="0" xfId="0" applyFont="1" applyAlignment="1">
      <alignment horizontal="left" vertical="center" wrapText="1"/>
    </xf>
    <xf numFmtId="0" fontId="12" fillId="0" borderId="0" xfId="0" applyFont="1" applyAlignment="1">
      <alignment horizontal="center" vertical="center" wrapText="1"/>
    </xf>
    <xf numFmtId="49" fontId="18" fillId="0" borderId="0" xfId="0" applyNumberFormat="1" applyFont="1" applyAlignment="1">
      <alignment horizontal="center" vertical="center" wrapText="1"/>
    </xf>
    <xf numFmtId="0" fontId="20" fillId="0" borderId="0" xfId="0" applyNumberFormat="1" applyFont="1" applyAlignment="1">
      <alignment horizontal="center" vertical="center" wrapText="1"/>
    </xf>
    <xf numFmtId="0" fontId="16" fillId="0" borderId="0" xfId="0" applyNumberFormat="1" applyFont="1" applyAlignment="1">
      <alignment horizontal="center" vertical="center" wrapText="1"/>
    </xf>
    <xf numFmtId="49" fontId="17" fillId="0" borderId="0" xfId="0" applyNumberFormat="1" applyFont="1" applyAlignment="1">
      <alignment horizontal="center" vertical="center" wrapText="1"/>
    </xf>
    <xf numFmtId="0" fontId="11" fillId="0" borderId="0" xfId="0" applyFont="1" applyAlignment="1">
      <alignment horizontal="left" vertical="center" wrapText="1"/>
    </xf>
    <xf numFmtId="49" fontId="11" fillId="0" borderId="0" xfId="0" applyNumberFormat="1" applyFont="1" applyAlignment="1">
      <alignment horizontal="center" vertical="center" wrapText="1"/>
    </xf>
    <xf numFmtId="0" fontId="11" fillId="0" borderId="0" xfId="0" applyFont="1" applyAlignment="1">
      <alignment horizontal="center" vertical="center" wrapText="1"/>
    </xf>
    <xf numFmtId="49" fontId="13" fillId="0" borderId="0" xfId="0" applyNumberFormat="1" applyFont="1" applyAlignment="1">
      <alignment horizontal="center" vertical="center" wrapText="1"/>
    </xf>
    <xf numFmtId="0" fontId="17" fillId="0" borderId="0" xfId="0" applyFont="1" applyAlignment="1">
      <alignment horizontal="center" vertical="center" wrapText="1"/>
    </xf>
    <xf numFmtId="0" fontId="18" fillId="0" borderId="0" xfId="0" applyFont="1" applyAlignment="1">
      <alignment horizontal="center" vertical="center" wrapText="1"/>
    </xf>
    <xf numFmtId="0" fontId="20" fillId="0" borderId="0" xfId="0" applyFont="1" applyAlignment="1">
      <alignment horizontal="center" vertical="center" wrapText="1"/>
    </xf>
    <xf numFmtId="0" fontId="17" fillId="0" borderId="0" xfId="0" applyFont="1" applyAlignment="1">
      <alignment horizontal="left" vertical="center" wrapText="1"/>
    </xf>
    <xf numFmtId="0" fontId="22" fillId="0" borderId="0" xfId="0" applyNumberFormat="1" applyFont="1" applyAlignment="1">
      <alignment horizontal="center" vertical="center" wrapText="1"/>
    </xf>
    <xf numFmtId="49" fontId="10" fillId="0" borderId="0" xfId="0" applyNumberFormat="1" applyFont="1" applyAlignment="1">
      <alignment horizontal="center" vertical="center" wrapText="1"/>
    </xf>
    <xf numFmtId="0" fontId="10" fillId="0" borderId="0" xfId="0" applyFont="1" applyAlignment="1">
      <alignment horizontal="left" vertical="center" wrapText="1"/>
    </xf>
    <xf numFmtId="0" fontId="10" fillId="0" borderId="0" xfId="0" applyFont="1" applyAlignment="1">
      <alignment horizontal="center" vertical="center" wrapText="1"/>
    </xf>
    <xf numFmtId="0" fontId="9" fillId="0" borderId="0" xfId="0" applyNumberFormat="1" applyFont="1" applyAlignment="1">
      <alignment horizontal="center" vertical="center" wrapText="1"/>
    </xf>
    <xf numFmtId="0" fontId="8" fillId="0" borderId="0" xfId="0" applyNumberFormat="1" applyFont="1" applyAlignment="1">
      <alignment horizontal="center" vertical="center" wrapText="1"/>
    </xf>
    <xf numFmtId="0" fontId="8" fillId="0" borderId="0" xfId="0" applyFont="1" applyAlignment="1">
      <alignment horizontal="center" vertical="center" wrapText="1"/>
    </xf>
    <xf numFmtId="49" fontId="8" fillId="0" borderId="0" xfId="0" applyNumberFormat="1" applyFont="1" applyAlignment="1">
      <alignment horizontal="center" vertical="center" wrapText="1"/>
    </xf>
    <xf numFmtId="49" fontId="7" fillId="0" borderId="0" xfId="0" applyNumberFormat="1" applyFont="1" applyAlignment="1">
      <alignment horizontal="center" vertical="center" wrapText="1"/>
    </xf>
    <xf numFmtId="0" fontId="7" fillId="0" borderId="0" xfId="0" applyFont="1" applyAlignment="1">
      <alignment horizontal="center" vertical="center" wrapText="1"/>
    </xf>
    <xf numFmtId="0" fontId="7" fillId="0" borderId="0" xfId="0" applyFont="1" applyAlignment="1">
      <alignment horizontal="left" vertical="center" wrapText="1"/>
    </xf>
    <xf numFmtId="49" fontId="6" fillId="0" borderId="0" xfId="0" applyNumberFormat="1"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left" vertical="center" wrapText="1"/>
    </xf>
    <xf numFmtId="49" fontId="5" fillId="0" borderId="0" xfId="0" applyNumberFormat="1" applyFont="1" applyAlignment="1">
      <alignment horizontal="center" vertical="center" wrapText="1"/>
    </xf>
    <xf numFmtId="49" fontId="4" fillId="0" borderId="0" xfId="0" applyNumberFormat="1" applyFont="1" applyAlignment="1">
      <alignment horizontal="center" vertical="center" wrapText="1"/>
    </xf>
    <xf numFmtId="0" fontId="4" fillId="0" borderId="0" xfId="0" applyNumberFormat="1" applyFont="1" applyAlignment="1">
      <alignment horizontal="center" vertical="center" wrapText="1"/>
    </xf>
    <xf numFmtId="0" fontId="7" fillId="0" borderId="0" xfId="0" applyNumberFormat="1" applyFont="1" applyAlignment="1">
      <alignment horizontal="center" vertical="center" wrapText="1"/>
    </xf>
    <xf numFmtId="0" fontId="18" fillId="0" borderId="0" xfId="0" applyNumberFormat="1" applyFont="1" applyAlignment="1">
      <alignment horizontal="center" vertical="center" wrapText="1"/>
    </xf>
    <xf numFmtId="0" fontId="11" fillId="0" borderId="0" xfId="0" applyNumberFormat="1" applyFont="1" applyAlignment="1">
      <alignment horizontal="center" vertical="center" wrapText="1"/>
    </xf>
    <xf numFmtId="0" fontId="10" fillId="0" borderId="0" xfId="0" applyNumberFormat="1" applyFont="1" applyAlignment="1">
      <alignment horizontal="center" vertical="center" wrapText="1"/>
    </xf>
    <xf numFmtId="0" fontId="17" fillId="0" borderId="0" xfId="0" applyNumberFormat="1" applyFont="1" applyAlignment="1">
      <alignment horizontal="center" vertical="center" wrapText="1"/>
    </xf>
    <xf numFmtId="0" fontId="6" fillId="0" borderId="0" xfId="0" applyNumberFormat="1" applyFont="1" applyAlignment="1">
      <alignment horizontal="center" vertical="center" wrapText="1"/>
    </xf>
    <xf numFmtId="0" fontId="4"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Alignment="1">
      <alignment horizontal="center" vertical="center" wrapText="1"/>
    </xf>
    <xf numFmtId="0" fontId="2" fillId="0" borderId="0" xfId="0" applyFont="1" applyAlignment="1">
      <alignment horizontal="center" vertical="center" wrapText="1"/>
    </xf>
    <xf numFmtId="49" fontId="2" fillId="0" borderId="0" xfId="0" applyNumberFormat="1" applyFont="1" applyAlignment="1">
      <alignment horizontal="center" vertical="center" wrapText="1"/>
    </xf>
    <xf numFmtId="49" fontId="1" fillId="0" borderId="0" xfId="0" applyNumberFormat="1" applyFont="1" applyAlignment="1">
      <alignment horizontal="center" vertical="center" wrapText="1"/>
    </xf>
    <xf numFmtId="0" fontId="12" fillId="0" borderId="0" xfId="0" applyNumberFormat="1" applyFont="1" applyAlignment="1">
      <alignment horizontal="center" vertical="center" wrapText="1"/>
    </xf>
    <xf numFmtId="0" fontId="1" fillId="0" borderId="0" xfId="0" applyNumberFormat="1" applyFont="1" applyAlignment="1">
      <alignment horizontal="center" vertical="center" wrapText="1"/>
    </xf>
    <xf numFmtId="0" fontId="15" fillId="0" borderId="0" xfId="0" applyNumberFormat="1" applyFont="1" applyAlignment="1">
      <alignment horizontal="center" vertical="center" wrapText="1"/>
    </xf>
    <xf numFmtId="0" fontId="3" fillId="0" borderId="0" xfId="0" applyNumberFormat="1" applyFont="1" applyAlignment="1">
      <alignment horizontal="center" vertical="center" wrapText="1"/>
    </xf>
  </cellXfs>
  <cellStyles count="1">
    <cellStyle name="常规" xfId="0" builtinId="0"/>
  </cellStyles>
  <dxfs count="5">
    <dxf>
      <font>
        <color rgb="FF00B050"/>
      </font>
      <numFmt numFmtId="176" formatCode="0.00_ "/>
    </dxf>
    <dxf>
      <font>
        <color rgb="FFFF0000"/>
      </font>
      <numFmt numFmtId="176" formatCode="0.00_ "/>
    </dxf>
    <dxf>
      <fill>
        <patternFill>
          <bgColor rgb="FFFFFF00"/>
        </patternFill>
      </fill>
    </dxf>
    <dxf>
      <fill>
        <patternFill>
          <bgColor theme="5" tint="0.79998168889431442"/>
        </patternFill>
      </fill>
    </dxf>
    <dxf>
      <fill>
        <patternFill>
          <bgColor theme="4"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Q275"/>
  <sheetViews>
    <sheetView tabSelected="1" zoomScale="85" zoomScaleNormal="85" workbookViewId="0">
      <pane xSplit="1" ySplit="1" topLeftCell="C261" activePane="bottomRight" state="frozen"/>
      <selection pane="topRight" activeCell="B1" sqref="B1"/>
      <selection pane="bottomLeft" activeCell="A2" sqref="A2"/>
      <selection pane="bottomRight" activeCell="J276" sqref="J276"/>
    </sheetView>
  </sheetViews>
  <sheetFormatPr defaultRowHeight="15.6" x14ac:dyDescent="0.25"/>
  <cols>
    <col min="1" max="1" width="6.33203125" style="3" customWidth="1"/>
    <col min="2" max="2" width="7.6640625" style="3" customWidth="1"/>
    <col min="3" max="3" width="22.21875" style="3" customWidth="1"/>
    <col min="4" max="4" width="49.6640625" style="4" customWidth="1"/>
    <col min="5" max="5" width="11.33203125" style="5" customWidth="1"/>
    <col min="6" max="6" width="9.21875" style="3" customWidth="1"/>
    <col min="7" max="7" width="21.6640625" style="5" customWidth="1"/>
    <col min="8" max="8" width="13.21875" style="7" customWidth="1"/>
    <col min="9" max="9" width="25.44140625" style="7" customWidth="1"/>
    <col min="10" max="10" width="12.88671875" style="3" customWidth="1"/>
    <col min="11" max="11" width="18.5546875" style="3" customWidth="1"/>
    <col min="12" max="12" width="12.33203125" style="5" customWidth="1"/>
    <col min="13" max="13" width="74.21875" style="5" customWidth="1"/>
    <col min="14" max="15" width="11" style="3" customWidth="1"/>
    <col min="16" max="16" width="10.33203125" style="7" customWidth="1"/>
    <col min="17" max="17" width="92.6640625" style="13" customWidth="1"/>
    <col min="18" max="16384" width="8.88671875" style="5"/>
  </cols>
  <sheetData>
    <row r="1" spans="1:17" ht="31.2" x14ac:dyDescent="0.25">
      <c r="A1" s="31" t="s">
        <v>331</v>
      </c>
      <c r="B1" s="32" t="s">
        <v>334</v>
      </c>
      <c r="C1" s="3" t="s">
        <v>54</v>
      </c>
      <c r="D1" s="4" t="s">
        <v>3</v>
      </c>
      <c r="E1" s="5" t="s">
        <v>4</v>
      </c>
      <c r="F1" s="56" t="s">
        <v>177</v>
      </c>
      <c r="G1" s="5" t="s">
        <v>0</v>
      </c>
      <c r="H1" s="7" t="s">
        <v>55</v>
      </c>
      <c r="I1" s="54" t="s">
        <v>539</v>
      </c>
      <c r="J1" s="43" t="s">
        <v>478</v>
      </c>
      <c r="K1" s="43" t="s">
        <v>483</v>
      </c>
      <c r="L1" s="5" t="s">
        <v>18</v>
      </c>
      <c r="M1" s="53" t="s">
        <v>538</v>
      </c>
      <c r="N1" s="8" t="s">
        <v>138</v>
      </c>
      <c r="O1" s="8" t="s">
        <v>137</v>
      </c>
      <c r="P1" s="9" t="s">
        <v>135</v>
      </c>
      <c r="Q1" s="10" t="s">
        <v>134</v>
      </c>
    </row>
    <row r="2" spans="1:17" x14ac:dyDescent="0.25">
      <c r="A2" s="3">
        <v>1</v>
      </c>
      <c r="B2" s="3">
        <f>A2</f>
        <v>1</v>
      </c>
      <c r="C2" s="3" t="s">
        <v>130</v>
      </c>
      <c r="D2" s="4" t="s">
        <v>9</v>
      </c>
      <c r="E2" s="5" t="s">
        <v>5</v>
      </c>
      <c r="F2" s="47" t="s">
        <v>146</v>
      </c>
      <c r="G2" s="5" t="s">
        <v>10</v>
      </c>
      <c r="H2" s="7" t="s">
        <v>10</v>
      </c>
      <c r="I2" s="7" t="s">
        <v>10</v>
      </c>
      <c r="J2" s="43" t="s">
        <v>479</v>
      </c>
      <c r="K2" s="43" t="s">
        <v>482</v>
      </c>
      <c r="L2" s="5" t="s">
        <v>10</v>
      </c>
      <c r="M2" s="33" t="s">
        <v>400</v>
      </c>
      <c r="Q2" s="12" t="s">
        <v>166</v>
      </c>
    </row>
    <row r="3" spans="1:17" x14ac:dyDescent="0.25">
      <c r="A3" s="3" cm="1">
        <f t="array" aca="1" ref="A3" ca="1">INDIRECT("A"&amp;ROW()-1)</f>
        <v>1</v>
      </c>
      <c r="B3" s="3" t="str">
        <f ca="1">IF(A3=A2,"",A3)</f>
        <v/>
      </c>
      <c r="F3" s="57" t="str">
        <f>F2</f>
        <v>FALSE</v>
      </c>
      <c r="G3" s="5" t="s">
        <v>11</v>
      </c>
      <c r="H3" s="7" t="s">
        <v>11</v>
      </c>
      <c r="I3" s="7" t="s">
        <v>11</v>
      </c>
      <c r="J3" s="43"/>
      <c r="K3" s="43"/>
      <c r="L3" s="5" t="s">
        <v>11</v>
      </c>
      <c r="M3" s="33" t="s">
        <v>400</v>
      </c>
    </row>
    <row r="4" spans="1:17" x14ac:dyDescent="0.25">
      <c r="A4" s="3" cm="1">
        <f t="array" aca="1" ref="A4" ca="1">INDIRECT("A"&amp;ROW()-1)+1</f>
        <v>2</v>
      </c>
      <c r="B4" s="3">
        <f t="shared" ref="B4:B73" ca="1" si="0">IF(A4=A3,"",A4)</f>
        <v>2</v>
      </c>
      <c r="C4" s="3" t="s">
        <v>130</v>
      </c>
      <c r="D4" s="4" t="s">
        <v>12</v>
      </c>
      <c r="E4" s="5" t="s">
        <v>6</v>
      </c>
      <c r="F4" s="56" t="s">
        <v>146</v>
      </c>
      <c r="G4" s="5" t="s">
        <v>7</v>
      </c>
      <c r="H4" s="7" t="s">
        <v>59</v>
      </c>
      <c r="I4" s="7" t="s">
        <v>59</v>
      </c>
      <c r="J4" s="43" t="str">
        <f>J2</f>
        <v>1</v>
      </c>
      <c r="K4" s="43" t="s">
        <v>482</v>
      </c>
      <c r="L4" s="7"/>
      <c r="M4" s="33" t="s">
        <v>401</v>
      </c>
      <c r="Q4" s="12" t="s">
        <v>165</v>
      </c>
    </row>
    <row r="5" spans="1:17" x14ac:dyDescent="0.25">
      <c r="A5" s="3" cm="1">
        <f t="array" aca="1" ref="A5" ca="1">INDIRECT("A"&amp;ROW()-1)</f>
        <v>2</v>
      </c>
      <c r="B5" s="3" t="str">
        <f t="shared" ca="1" si="0"/>
        <v/>
      </c>
      <c r="F5" s="57" t="str">
        <f>F4</f>
        <v>FALSE</v>
      </c>
      <c r="G5" s="5" t="s">
        <v>13</v>
      </c>
      <c r="H5" s="7" t="s">
        <v>58</v>
      </c>
      <c r="I5" s="7" t="s">
        <v>58</v>
      </c>
      <c r="L5" s="7"/>
    </row>
    <row r="6" spans="1:17" x14ac:dyDescent="0.25">
      <c r="A6" s="3" cm="1">
        <f t="array" aca="1" ref="A6" ca="1">INDIRECT("A"&amp;ROW()-1)</f>
        <v>2</v>
      </c>
      <c r="B6" s="3" t="str">
        <f t="shared" ca="1" si="0"/>
        <v/>
      </c>
      <c r="F6" s="57" t="str">
        <f t="shared" ref="F6:F19" si="1">F5</f>
        <v>FALSE</v>
      </c>
      <c r="G6" s="33" t="s">
        <v>62</v>
      </c>
      <c r="H6" s="7" t="s">
        <v>56</v>
      </c>
      <c r="I6" s="7" t="s">
        <v>56</v>
      </c>
      <c r="L6" s="7"/>
    </row>
    <row r="7" spans="1:17" x14ac:dyDescent="0.25">
      <c r="A7" s="3" cm="1">
        <f t="array" aca="1" ref="A7" ca="1">INDIRECT("A"&amp;ROW()-1)</f>
        <v>2</v>
      </c>
      <c r="B7" s="3" t="str">
        <f t="shared" ca="1" si="0"/>
        <v/>
      </c>
      <c r="F7" s="57" t="str">
        <f t="shared" si="1"/>
        <v>FALSE</v>
      </c>
      <c r="G7" s="5" t="s">
        <v>14</v>
      </c>
      <c r="H7" s="7" t="s">
        <v>57</v>
      </c>
      <c r="I7" s="7" t="s">
        <v>57</v>
      </c>
      <c r="L7" s="7"/>
    </row>
    <row r="8" spans="1:17" x14ac:dyDescent="0.25">
      <c r="A8" s="3" cm="1">
        <f t="array" aca="1" ref="A8" ca="1">INDIRECT("A"&amp;ROW()-1)+1</f>
        <v>3</v>
      </c>
      <c r="B8" s="3">
        <f t="shared" ca="1" si="0"/>
        <v>3</v>
      </c>
      <c r="C8" s="3" t="str">
        <f ca="1">A4&amp;"any['光学','结构']"</f>
        <v>2any['光学','结构']</v>
      </c>
      <c r="D8" s="4" t="s">
        <v>8</v>
      </c>
      <c r="E8" s="5" t="s">
        <v>5</v>
      </c>
      <c r="F8" s="58" t="s">
        <v>146</v>
      </c>
      <c r="G8" s="5" t="s">
        <v>1</v>
      </c>
      <c r="H8" s="7" t="b">
        <v>1</v>
      </c>
      <c r="I8" s="34" t="s">
        <v>335</v>
      </c>
      <c r="J8" s="43" t="str">
        <f>J2</f>
        <v>1</v>
      </c>
      <c r="K8" s="43" t="s">
        <v>482</v>
      </c>
      <c r="L8" s="53" t="s">
        <v>643</v>
      </c>
      <c r="M8" s="33" t="s">
        <v>402</v>
      </c>
      <c r="Q8" s="12" t="s">
        <v>167</v>
      </c>
    </row>
    <row r="9" spans="1:17" x14ac:dyDescent="0.25">
      <c r="A9" s="3" cm="1">
        <f t="array" aca="1" ref="A9" ca="1">INDIRECT("A"&amp;ROW()-1)</f>
        <v>3</v>
      </c>
      <c r="B9" s="3" t="str">
        <f t="shared" ca="1" si="0"/>
        <v/>
      </c>
      <c r="F9" s="57" t="str">
        <f t="shared" si="1"/>
        <v>FALSE</v>
      </c>
      <c r="G9" s="5" t="s">
        <v>2</v>
      </c>
      <c r="H9" s="7" t="b">
        <v>0</v>
      </c>
      <c r="I9" s="34" t="s">
        <v>336</v>
      </c>
      <c r="J9" s="32"/>
      <c r="K9" s="32"/>
      <c r="L9" s="39" t="s">
        <v>474</v>
      </c>
      <c r="M9" s="33" t="s">
        <v>402</v>
      </c>
    </row>
    <row r="10" spans="1:17" ht="31.2" x14ac:dyDescent="0.25">
      <c r="A10" s="3" cm="1">
        <f t="array" aca="1" ref="A10" ca="1">INDIRECT("A"&amp;ROW()-1)+1</f>
        <v>4</v>
      </c>
      <c r="B10" s="3">
        <f t="shared" ca="1" si="0"/>
        <v>4</v>
      </c>
      <c r="C10" s="3" t="str">
        <f ca="1">A8&amp;"==True"</f>
        <v>3==True</v>
      </c>
      <c r="D10" s="4" t="s">
        <v>50</v>
      </c>
      <c r="E10" s="5" t="s">
        <v>5</v>
      </c>
      <c r="F10" s="56" t="s">
        <v>136</v>
      </c>
      <c r="G10" s="5" t="s">
        <v>51</v>
      </c>
      <c r="H10" s="6" t="s">
        <v>170</v>
      </c>
      <c r="I10" s="5" t="s">
        <v>51</v>
      </c>
      <c r="J10" s="43" t="str">
        <f>J2</f>
        <v>1</v>
      </c>
      <c r="K10" s="43" t="s">
        <v>489</v>
      </c>
      <c r="M10" s="53" t="s">
        <v>543</v>
      </c>
      <c r="Q10" s="12" t="s">
        <v>168</v>
      </c>
    </row>
    <row r="11" spans="1:17" x14ac:dyDescent="0.25">
      <c r="A11" s="3" cm="1">
        <f t="array" aca="1" ref="A11" ca="1">INDIRECT("A"&amp;ROW()-1)</f>
        <v>4</v>
      </c>
      <c r="B11" s="3" t="str">
        <f ca="1">IF(A11=A12,"",A11)</f>
        <v/>
      </c>
      <c r="F11" s="57" t="str">
        <f t="shared" si="1"/>
        <v>TRUE</v>
      </c>
      <c r="G11" s="5" t="s">
        <v>53</v>
      </c>
      <c r="H11" s="6" t="s">
        <v>172</v>
      </c>
      <c r="I11" s="5" t="s">
        <v>53</v>
      </c>
      <c r="J11" s="32"/>
      <c r="K11" s="32"/>
      <c r="M11" s="53" t="s">
        <v>544</v>
      </c>
    </row>
    <row r="12" spans="1:17" x14ac:dyDescent="0.25">
      <c r="A12" s="3" cm="1">
        <f t="array" aca="1" ref="A12" ca="1">INDIRECT("A"&amp;ROW()-1)</f>
        <v>4</v>
      </c>
      <c r="B12" s="3" t="str">
        <f ca="1">IF(A12=A10,"",A12)</f>
        <v/>
      </c>
      <c r="F12" s="57" t="str">
        <f t="shared" si="1"/>
        <v>TRUE</v>
      </c>
      <c r="G12" s="5" t="s">
        <v>52</v>
      </c>
      <c r="H12" s="6" t="s">
        <v>171</v>
      </c>
      <c r="I12" s="5" t="s">
        <v>52</v>
      </c>
      <c r="J12" s="32"/>
      <c r="K12" s="32"/>
      <c r="M12" s="53" t="s">
        <v>545</v>
      </c>
    </row>
    <row r="13" spans="1:17" x14ac:dyDescent="0.25">
      <c r="A13" s="3" cm="1">
        <f t="array" aca="1" ref="A13" ca="1">INDIRECT("A"&amp;ROW()-1)</f>
        <v>4</v>
      </c>
      <c r="B13" s="3" t="str">
        <f ca="1">IF(A13=A11,"",A13)</f>
        <v/>
      </c>
      <c r="F13" s="57" t="str">
        <f t="shared" si="1"/>
        <v>TRUE</v>
      </c>
      <c r="G13" s="14" t="s">
        <v>173</v>
      </c>
      <c r="H13" s="6" t="s">
        <v>175</v>
      </c>
      <c r="I13" s="14" t="s">
        <v>173</v>
      </c>
      <c r="J13" s="32"/>
      <c r="K13" s="32"/>
      <c r="M13" s="53" t="s">
        <v>546</v>
      </c>
    </row>
    <row r="14" spans="1:17" ht="31.2" x14ac:dyDescent="0.25">
      <c r="A14" s="3" cm="1">
        <f t="array" aca="1" ref="A14" ca="1">INDIRECT("A"&amp;ROW()-1)</f>
        <v>4</v>
      </c>
      <c r="B14" s="3" t="str">
        <f t="shared" ca="1" si="0"/>
        <v/>
      </c>
      <c r="F14" s="57" t="str">
        <f t="shared" si="1"/>
        <v>TRUE</v>
      </c>
      <c r="G14" s="53" t="s">
        <v>174</v>
      </c>
      <c r="H14" s="6" t="s">
        <v>176</v>
      </c>
      <c r="I14" s="53" t="s">
        <v>174</v>
      </c>
      <c r="J14" s="32"/>
      <c r="K14" s="32"/>
      <c r="M14" s="53" t="s">
        <v>547</v>
      </c>
    </row>
    <row r="15" spans="1:17" ht="31.2" x14ac:dyDescent="0.25">
      <c r="A15" s="3" cm="1">
        <f t="array" aca="1" ref="A15" ca="1">INDIRECT("A"&amp;ROW()-1)</f>
        <v>4</v>
      </c>
      <c r="F15" s="57" t="str">
        <f t="shared" si="1"/>
        <v>TRUE</v>
      </c>
      <c r="G15" s="53" t="s">
        <v>540</v>
      </c>
      <c r="H15" s="54" t="s">
        <v>541</v>
      </c>
      <c r="I15" s="53" t="s">
        <v>540</v>
      </c>
      <c r="J15" s="32"/>
      <c r="K15" s="32"/>
      <c r="M15" s="53" t="s">
        <v>548</v>
      </c>
    </row>
    <row r="16" spans="1:17" ht="31.2" x14ac:dyDescent="0.25">
      <c r="A16" s="3" cm="1">
        <f t="array" aca="1" ref="A16" ca="1">INDIRECT("A"&amp;ROW()-1)+1</f>
        <v>5</v>
      </c>
      <c r="B16" s="3">
        <f ca="1">IF(A16=A14,"",A16)</f>
        <v>5</v>
      </c>
      <c r="C16" s="3" t="str">
        <f ca="1">A8&amp;"==True"</f>
        <v>3==True</v>
      </c>
      <c r="D16" s="4" t="s">
        <v>49</v>
      </c>
      <c r="E16" s="5" t="s">
        <v>5</v>
      </c>
      <c r="F16" s="58" t="s">
        <v>146</v>
      </c>
      <c r="G16" s="5" t="s">
        <v>1</v>
      </c>
      <c r="H16" s="7" t="b">
        <v>1</v>
      </c>
      <c r="I16" s="54" t="s">
        <v>550</v>
      </c>
      <c r="J16" s="43" t="s">
        <v>480</v>
      </c>
      <c r="K16" s="43" t="s">
        <v>489</v>
      </c>
      <c r="L16" s="36" t="s">
        <v>365</v>
      </c>
      <c r="M16" s="53" t="s">
        <v>549</v>
      </c>
      <c r="Q16" s="37" t="s">
        <v>169</v>
      </c>
    </row>
    <row r="17" spans="1:17" x14ac:dyDescent="0.25">
      <c r="A17" s="3" cm="1">
        <f t="array" aca="1" ref="A17" ca="1">INDIRECT("A"&amp;ROW()-1)</f>
        <v>5</v>
      </c>
      <c r="B17" s="3" t="str">
        <f t="shared" ca="1" si="0"/>
        <v/>
      </c>
      <c r="F17" s="57" t="str">
        <f t="shared" si="1"/>
        <v>FALSE</v>
      </c>
      <c r="G17" s="5" t="s">
        <v>2</v>
      </c>
      <c r="H17" s="7" t="b">
        <v>0</v>
      </c>
      <c r="I17" s="54" t="s">
        <v>552</v>
      </c>
      <c r="J17" s="44"/>
      <c r="K17" s="44"/>
      <c r="M17" s="53" t="s">
        <v>551</v>
      </c>
    </row>
    <row r="18" spans="1:17" ht="31.2" x14ac:dyDescent="0.25">
      <c r="A18" s="3" cm="1">
        <f t="array" aca="1" ref="A18" ca="1">INDIRECT("A"&amp;ROW()-1)+1</f>
        <v>6</v>
      </c>
      <c r="B18" s="3">
        <f t="shared" ca="1" si="0"/>
        <v>6</v>
      </c>
      <c r="C18" s="2" t="str">
        <f ca="1">A10&amp;"any['CD','DCD','CDCD','DCDCD']"</f>
        <v>4any['CD','DCD','CDCD','DCDCD']</v>
      </c>
      <c r="D18" s="4" t="s">
        <v>366</v>
      </c>
      <c r="E18" s="5" t="s">
        <v>5</v>
      </c>
      <c r="F18" s="58" t="s">
        <v>146</v>
      </c>
      <c r="G18" s="5" t="s">
        <v>1</v>
      </c>
      <c r="H18" s="7" t="b">
        <v>1</v>
      </c>
      <c r="I18" s="54" t="s">
        <v>554</v>
      </c>
      <c r="J18" s="43" t="str">
        <f>J16</f>
        <v>2</v>
      </c>
      <c r="K18" s="43" t="s">
        <v>489</v>
      </c>
      <c r="L18" s="53" t="s">
        <v>644</v>
      </c>
      <c r="M18" s="53" t="s">
        <v>553</v>
      </c>
      <c r="Q18" s="12" t="s">
        <v>178</v>
      </c>
    </row>
    <row r="19" spans="1:17" x14ac:dyDescent="0.25">
      <c r="A19" s="3" cm="1">
        <f t="array" aca="1" ref="A19" ca="1">INDIRECT("A"&amp;ROW()-1)</f>
        <v>6</v>
      </c>
      <c r="B19" s="3" t="str">
        <f t="shared" ca="1" si="0"/>
        <v/>
      </c>
      <c r="F19" s="57" t="str">
        <f t="shared" si="1"/>
        <v>FALSE</v>
      </c>
      <c r="G19" s="5" t="s">
        <v>2</v>
      </c>
      <c r="H19" s="7" t="b">
        <v>0</v>
      </c>
      <c r="I19" s="54" t="s">
        <v>556</v>
      </c>
      <c r="J19" s="44"/>
      <c r="K19" s="44"/>
      <c r="M19" s="53" t="s">
        <v>555</v>
      </c>
    </row>
    <row r="20" spans="1:17" ht="56.4" customHeight="1" x14ac:dyDescent="0.25">
      <c r="A20" s="3" cm="1">
        <f t="array" aca="1" ref="A20" ca="1">INDIRECT("A"&amp;ROW()-1)+1</f>
        <v>7</v>
      </c>
      <c r="B20" s="3">
        <f t="shared" ca="1" si="0"/>
        <v>7</v>
      </c>
      <c r="C20" s="17" t="str">
        <f ca="1">A16&amp;"==True or "&amp;A10&amp;"any['CDC','CD','DCD','CDCD','DCDCD']"</f>
        <v>5==True or 4any['CDC','CD','DCD','CDCD','DCDCD']</v>
      </c>
      <c r="D20" s="4" t="s">
        <v>338</v>
      </c>
      <c r="E20" s="36" t="s">
        <v>160</v>
      </c>
      <c r="F20" s="56" t="s">
        <v>136</v>
      </c>
      <c r="H20" s="15" t="s">
        <v>140</v>
      </c>
      <c r="I20" s="15"/>
      <c r="J20" s="43" t="str">
        <f>J16</f>
        <v>2</v>
      </c>
      <c r="K20" s="43" t="s">
        <v>489</v>
      </c>
      <c r="M20" s="52" t="s">
        <v>505</v>
      </c>
      <c r="N20" s="16"/>
      <c r="O20" s="8"/>
      <c r="P20" s="18"/>
      <c r="Q20" s="37" t="s">
        <v>362</v>
      </c>
    </row>
    <row r="21" spans="1:17" ht="46.8" customHeight="1" x14ac:dyDescent="0.25">
      <c r="A21" s="3" cm="1">
        <f t="array" aca="1" ref="A21" ca="1">INDIRECT("A"&amp;ROW()-1)+1</f>
        <v>8</v>
      </c>
      <c r="B21" s="3">
        <f t="shared" ca="1" si="0"/>
        <v>8</v>
      </c>
      <c r="C21" s="17" t="str">
        <f ca="1">A16&amp;"==True or "&amp;A10&amp;"any['DC','CDC','DCD','CDCD','DCDCD']"</f>
        <v>5==True or 4any['DC','CDC','DCD','CDCD','DCDCD']</v>
      </c>
      <c r="D21" s="4" t="s">
        <v>339</v>
      </c>
      <c r="E21" s="36" t="s">
        <v>160</v>
      </c>
      <c r="F21" s="56" t="s">
        <v>136</v>
      </c>
      <c r="H21" s="15" t="s">
        <v>140</v>
      </c>
      <c r="I21" s="15"/>
      <c r="J21" s="43" t="str">
        <f>J16</f>
        <v>2</v>
      </c>
      <c r="K21" s="43" t="s">
        <v>489</v>
      </c>
      <c r="M21" s="52" t="s">
        <v>506</v>
      </c>
      <c r="N21" s="16"/>
      <c r="O21" s="8"/>
      <c r="P21" s="18"/>
      <c r="Q21" s="37" t="s">
        <v>363</v>
      </c>
    </row>
    <row r="22" spans="1:17" ht="31.2" x14ac:dyDescent="0.25">
      <c r="A22" s="3" cm="1">
        <f t="array" aca="1" ref="A22" ca="1">INDIRECT("A"&amp;ROW()-1)+1</f>
        <v>9</v>
      </c>
      <c r="B22" s="3">
        <f t="shared" ca="1" si="0"/>
        <v>9</v>
      </c>
      <c r="C22" s="17" t="str">
        <f ca="1">A8&amp;"==True"</f>
        <v>3==True</v>
      </c>
      <c r="D22" s="4" t="s">
        <v>340</v>
      </c>
      <c r="E22" s="36" t="s">
        <v>160</v>
      </c>
      <c r="F22" s="56" t="s">
        <v>136</v>
      </c>
      <c r="H22" s="15" t="s">
        <v>140</v>
      </c>
      <c r="I22" s="15"/>
      <c r="J22" s="43" t="str">
        <f>J16</f>
        <v>2</v>
      </c>
      <c r="K22" s="43" t="s">
        <v>489</v>
      </c>
      <c r="M22" s="52" t="s">
        <v>507</v>
      </c>
      <c r="N22" s="16"/>
      <c r="O22" s="8"/>
      <c r="P22" s="18"/>
      <c r="Q22" s="37" t="s">
        <v>364</v>
      </c>
    </row>
    <row r="23" spans="1:17" ht="30.6" customHeight="1" x14ac:dyDescent="0.25">
      <c r="A23" s="3" cm="1">
        <f t="array" aca="1" ref="A23" ca="1">INDIRECT("A"&amp;ROW()-1)+1</f>
        <v>10</v>
      </c>
      <c r="B23" s="3">
        <f t="shared" ca="1" si="0"/>
        <v>10</v>
      </c>
      <c r="C23" s="17" t="str">
        <f ca="1">A16&amp;"==True or "&amp;A18&amp;"==True or "&amp;A10&amp;"any['CDC','DC','DCD','CDCD']"</f>
        <v>5==True or 6==True or 4any['CDC','DC','DCD','CDCD']</v>
      </c>
      <c r="D23" s="4" t="s">
        <v>341</v>
      </c>
      <c r="E23" s="36" t="s">
        <v>159</v>
      </c>
      <c r="F23" s="56" t="s">
        <v>136</v>
      </c>
      <c r="H23" s="15" t="s">
        <v>140</v>
      </c>
      <c r="I23" s="15"/>
      <c r="J23" s="43" t="str">
        <f>J16</f>
        <v>2</v>
      </c>
      <c r="K23" s="43" t="s">
        <v>489</v>
      </c>
      <c r="M23" s="52" t="s">
        <v>508</v>
      </c>
      <c r="N23" s="16"/>
      <c r="O23" s="8"/>
      <c r="P23" s="18"/>
      <c r="Q23" s="37" t="s">
        <v>367</v>
      </c>
    </row>
    <row r="24" spans="1:17" ht="31.2" x14ac:dyDescent="0.25">
      <c r="A24" s="3" cm="1">
        <f t="array" aca="1" ref="A24" ca="1">INDIRECT("A"&amp;ROW()-1)+1</f>
        <v>11</v>
      </c>
      <c r="B24" s="3">
        <f t="shared" ca="1" si="0"/>
        <v>11</v>
      </c>
      <c r="C24" s="3" t="str">
        <f ca="1">A8&amp;"==True"</f>
        <v>3==True</v>
      </c>
      <c r="D24" s="4" t="s">
        <v>368</v>
      </c>
      <c r="E24" s="5" t="s">
        <v>5</v>
      </c>
      <c r="F24" s="58" t="s">
        <v>146</v>
      </c>
      <c r="G24" s="5" t="s">
        <v>1</v>
      </c>
      <c r="H24" s="7" t="b">
        <v>1</v>
      </c>
      <c r="I24" s="54" t="s">
        <v>558</v>
      </c>
      <c r="J24" s="43" t="s">
        <v>481</v>
      </c>
      <c r="K24" s="43" t="s">
        <v>489</v>
      </c>
      <c r="L24" s="53" t="s">
        <v>645</v>
      </c>
      <c r="M24" s="54" t="s">
        <v>557</v>
      </c>
      <c r="Q24" s="37" t="s">
        <v>369</v>
      </c>
    </row>
    <row r="25" spans="1:17" x14ac:dyDescent="0.25">
      <c r="A25" s="3" cm="1">
        <f t="array" aca="1" ref="A25" ca="1">INDIRECT("A"&amp;ROW()-1)</f>
        <v>11</v>
      </c>
      <c r="B25" s="3" t="str">
        <f t="shared" ca="1" si="0"/>
        <v/>
      </c>
      <c r="F25" s="57" t="str">
        <f t="shared" ref="F25" si="2">F24</f>
        <v>FALSE</v>
      </c>
      <c r="G25" s="5" t="s">
        <v>2</v>
      </c>
      <c r="H25" s="7" t="b">
        <v>0</v>
      </c>
      <c r="I25" s="54" t="s">
        <v>337</v>
      </c>
      <c r="J25" s="44"/>
      <c r="K25" s="44"/>
      <c r="M25" s="54" t="s">
        <v>559</v>
      </c>
    </row>
    <row r="26" spans="1:17" ht="31.2" x14ac:dyDescent="0.25">
      <c r="A26" s="3" cm="1">
        <f t="array" aca="1" ref="A26" ca="1">INDIRECT("A"&amp;ROW()-1)+1</f>
        <v>12</v>
      </c>
      <c r="B26" s="3">
        <f t="shared" ca="1" si="0"/>
        <v>12</v>
      </c>
      <c r="C26" s="17" t="str">
        <f ca="1">A24&amp;"==True"</f>
        <v>11==True</v>
      </c>
      <c r="D26" s="4" t="s">
        <v>371</v>
      </c>
      <c r="E26" s="11" t="s">
        <v>159</v>
      </c>
      <c r="F26" s="56" t="s">
        <v>136</v>
      </c>
      <c r="H26" s="15" t="s">
        <v>140</v>
      </c>
      <c r="I26" s="15"/>
      <c r="J26" s="45" t="str">
        <f>J24</f>
        <v>3</v>
      </c>
      <c r="K26" s="43" t="s">
        <v>487</v>
      </c>
      <c r="M26" s="36" t="s">
        <v>403</v>
      </c>
      <c r="N26" s="16"/>
      <c r="O26" s="8"/>
      <c r="P26" s="18"/>
      <c r="Q26" s="37" t="s">
        <v>370</v>
      </c>
    </row>
    <row r="27" spans="1:17" ht="31.2" x14ac:dyDescent="0.25">
      <c r="A27" s="3" cm="1">
        <f t="array" aca="1" ref="A27" ca="1">INDIRECT("A"&amp;ROW()-1)+1</f>
        <v>13</v>
      </c>
      <c r="B27" s="3">
        <f ca="1">IF(A27=A19,"",A27)</f>
        <v>13</v>
      </c>
      <c r="C27" s="3" t="str">
        <f ca="1">A18&amp;"==True"</f>
        <v>6==True</v>
      </c>
      <c r="D27" s="4" t="s">
        <v>179</v>
      </c>
      <c r="E27" s="5" t="s">
        <v>5</v>
      </c>
      <c r="F27" s="58" t="s">
        <v>146</v>
      </c>
      <c r="G27" s="5" t="s">
        <v>1</v>
      </c>
      <c r="H27" s="7" t="b">
        <v>1</v>
      </c>
      <c r="I27" s="54" t="s">
        <v>337</v>
      </c>
      <c r="J27" s="44" t="str">
        <f>J16</f>
        <v>2</v>
      </c>
      <c r="K27" s="43" t="s">
        <v>486</v>
      </c>
      <c r="L27" s="53" t="s">
        <v>647</v>
      </c>
      <c r="M27" s="54"/>
      <c r="Q27" s="12" t="s">
        <v>181</v>
      </c>
    </row>
    <row r="28" spans="1:17" x14ac:dyDescent="0.25">
      <c r="A28" s="3" cm="1">
        <f t="array" aca="1" ref="A28" ca="1">INDIRECT("A"&amp;ROW()-1)</f>
        <v>13</v>
      </c>
      <c r="B28" s="3" t="str">
        <f t="shared" ca="1" si="0"/>
        <v/>
      </c>
      <c r="F28" s="57" t="str">
        <f t="shared" ref="F28" si="3">F27</f>
        <v>FALSE</v>
      </c>
      <c r="G28" s="5" t="s">
        <v>2</v>
      </c>
      <c r="H28" s="7" t="b">
        <v>0</v>
      </c>
      <c r="I28" s="54" t="s">
        <v>584</v>
      </c>
      <c r="J28" s="44"/>
      <c r="K28" s="44"/>
      <c r="M28" s="54" t="s">
        <v>560</v>
      </c>
    </row>
    <row r="29" spans="1:17" x14ac:dyDescent="0.25">
      <c r="A29" s="3" cm="1">
        <f t="array" aca="1" ref="A29" ca="1">INDIRECT("A"&amp;ROW()-1)+1</f>
        <v>14</v>
      </c>
      <c r="B29" s="3">
        <f t="shared" ca="1" si="0"/>
        <v>14</v>
      </c>
      <c r="C29" s="3" t="str">
        <f ca="1">A27&amp;"==True"</f>
        <v>13==True</v>
      </c>
      <c r="D29" s="4" t="s">
        <v>280</v>
      </c>
      <c r="E29" s="11" t="s">
        <v>159</v>
      </c>
      <c r="F29" s="47" t="s">
        <v>136</v>
      </c>
      <c r="H29" s="15" t="s">
        <v>140</v>
      </c>
      <c r="I29" s="15"/>
      <c r="J29" s="45" t="str">
        <f>J27</f>
        <v>2</v>
      </c>
      <c r="K29" s="43" t="s">
        <v>486</v>
      </c>
      <c r="M29" s="36" t="s">
        <v>404</v>
      </c>
      <c r="N29" s="16"/>
      <c r="O29" s="8"/>
      <c r="P29" s="9"/>
      <c r="Q29" s="12" t="s">
        <v>180</v>
      </c>
    </row>
    <row r="30" spans="1:17" ht="31.2" x14ac:dyDescent="0.25">
      <c r="A30" s="3" cm="1">
        <f t="array" aca="1" ref="A30" ca="1">INDIRECT("A"&amp;ROW()-1)+1</f>
        <v>15</v>
      </c>
      <c r="B30" s="3">
        <f t="shared" ca="1" si="0"/>
        <v>15</v>
      </c>
      <c r="C30" s="3" t="str">
        <f ca="1">A18&amp;"==True"</f>
        <v>6==True</v>
      </c>
      <c r="D30" s="4" t="s">
        <v>127</v>
      </c>
      <c r="E30" s="5" t="s">
        <v>5</v>
      </c>
      <c r="F30" s="58" t="s">
        <v>136</v>
      </c>
      <c r="G30" s="5" t="s">
        <v>1</v>
      </c>
      <c r="H30" s="7" t="b">
        <v>1</v>
      </c>
      <c r="I30" s="54" t="s">
        <v>337</v>
      </c>
      <c r="J30" s="44" t="str">
        <f>J18</f>
        <v>2</v>
      </c>
      <c r="K30" s="43" t="s">
        <v>500</v>
      </c>
      <c r="L30" s="53" t="s">
        <v>646</v>
      </c>
      <c r="M30" s="54"/>
      <c r="Q30" s="12" t="s">
        <v>182</v>
      </c>
    </row>
    <row r="31" spans="1:17" x14ac:dyDescent="0.25">
      <c r="A31" s="3" cm="1">
        <f t="array" aca="1" ref="A31" ca="1">INDIRECT("A"&amp;ROW()-1)</f>
        <v>15</v>
      </c>
      <c r="B31" s="3" t="str">
        <f t="shared" ca="1" si="0"/>
        <v/>
      </c>
      <c r="F31" s="57" t="str">
        <f t="shared" ref="F31" si="4">F30</f>
        <v>TRUE</v>
      </c>
      <c r="G31" s="5" t="s">
        <v>2</v>
      </c>
      <c r="H31" s="7" t="b">
        <v>0</v>
      </c>
      <c r="I31" s="54" t="s">
        <v>583</v>
      </c>
      <c r="J31" s="44"/>
      <c r="K31" s="44"/>
      <c r="M31" s="54" t="s">
        <v>561</v>
      </c>
    </row>
    <row r="32" spans="1:17" x14ac:dyDescent="0.25">
      <c r="A32" s="3" cm="1">
        <f t="array" aca="1" ref="A32" ca="1">INDIRECT("A"&amp;ROW()-1)+1</f>
        <v>16</v>
      </c>
      <c r="B32" s="3">
        <f t="shared" ca="1" si="0"/>
        <v>16</v>
      </c>
      <c r="C32" s="3" t="str">
        <f ca="1">A30&amp;"==True"</f>
        <v>15==True</v>
      </c>
      <c r="D32" s="4" t="s">
        <v>281</v>
      </c>
      <c r="E32" s="11" t="s">
        <v>159</v>
      </c>
      <c r="F32" s="46" t="s">
        <v>136</v>
      </c>
      <c r="H32" s="15" t="s">
        <v>140</v>
      </c>
      <c r="I32" s="15"/>
      <c r="J32" s="45" t="str">
        <f>J30</f>
        <v>2</v>
      </c>
      <c r="K32" s="43" t="s">
        <v>500</v>
      </c>
      <c r="M32" s="36" t="s">
        <v>405</v>
      </c>
      <c r="N32" s="16"/>
      <c r="O32" s="8"/>
      <c r="P32" s="9"/>
      <c r="Q32" s="19" t="s">
        <v>183</v>
      </c>
    </row>
    <row r="33" spans="1:17" ht="31.2" x14ac:dyDescent="0.25">
      <c r="A33" s="3" cm="1">
        <f t="array" aca="1" ref="A33" ca="1">INDIRECT("A"&amp;ROW()-1)+1</f>
        <v>17</v>
      </c>
      <c r="B33" s="3">
        <f t="shared" ca="1" si="0"/>
        <v>17</v>
      </c>
      <c r="C33" s="3" t="str">
        <f ca="1">A18&amp;"==True"</f>
        <v>6==True</v>
      </c>
      <c r="D33" s="4" t="s">
        <v>562</v>
      </c>
      <c r="E33" s="5" t="s">
        <v>5</v>
      </c>
      <c r="F33" s="58" t="s">
        <v>146</v>
      </c>
      <c r="G33" s="5" t="s">
        <v>1</v>
      </c>
      <c r="H33" s="7" t="b">
        <v>1</v>
      </c>
      <c r="I33" s="54" t="s">
        <v>337</v>
      </c>
      <c r="J33" s="44" t="str">
        <f>J18</f>
        <v>2</v>
      </c>
      <c r="K33" s="43" t="s">
        <v>486</v>
      </c>
      <c r="M33" s="53" t="s">
        <v>564</v>
      </c>
      <c r="Q33" s="37" t="s">
        <v>372</v>
      </c>
    </row>
    <row r="34" spans="1:17" ht="31.2" x14ac:dyDescent="0.25">
      <c r="A34" s="3" cm="1">
        <f t="array" aca="1" ref="A34" ca="1">INDIRECT("A"&amp;ROW()-1)</f>
        <v>17</v>
      </c>
      <c r="B34" s="3" t="str">
        <f t="shared" ca="1" si="0"/>
        <v/>
      </c>
      <c r="F34" s="57" t="str">
        <f t="shared" ref="F34" si="5">F33</f>
        <v>FALSE</v>
      </c>
      <c r="G34" s="5" t="s">
        <v>2</v>
      </c>
      <c r="H34" s="7" t="b">
        <v>0</v>
      </c>
      <c r="I34" s="54" t="s">
        <v>563</v>
      </c>
      <c r="J34" s="44"/>
      <c r="K34" s="44"/>
      <c r="L34" s="36" t="s">
        <v>373</v>
      </c>
      <c r="M34" s="53" t="s">
        <v>564</v>
      </c>
    </row>
    <row r="35" spans="1:17" ht="31.2" x14ac:dyDescent="0.25">
      <c r="A35" s="3" cm="1">
        <f t="array" aca="1" ref="A35" ca="1">INDIRECT("A"&amp;ROW()-1)+1</f>
        <v>18</v>
      </c>
      <c r="B35" s="3">
        <f t="shared" ca="1" si="0"/>
        <v>18</v>
      </c>
      <c r="C35" s="3" t="str">
        <f ca="1">A18&amp;"==True"</f>
        <v>6==True</v>
      </c>
      <c r="D35" s="4" t="s">
        <v>374</v>
      </c>
      <c r="E35" s="21" t="s">
        <v>5</v>
      </c>
      <c r="F35" s="58" t="s">
        <v>146</v>
      </c>
      <c r="G35" s="5" t="s">
        <v>1</v>
      </c>
      <c r="H35" s="7" t="b">
        <v>1</v>
      </c>
      <c r="I35" s="54" t="s">
        <v>565</v>
      </c>
      <c r="J35" s="44" t="str">
        <f>J24</f>
        <v>3</v>
      </c>
      <c r="K35" s="43" t="s">
        <v>486</v>
      </c>
      <c r="L35" s="53" t="s">
        <v>648</v>
      </c>
      <c r="M35" s="53" t="s">
        <v>566</v>
      </c>
      <c r="Q35" s="19" t="s">
        <v>184</v>
      </c>
    </row>
    <row r="36" spans="1:17" x14ac:dyDescent="0.25">
      <c r="A36" s="3" cm="1">
        <f t="array" aca="1" ref="A36" ca="1">INDIRECT("A"&amp;ROW()-1)</f>
        <v>18</v>
      </c>
      <c r="B36" s="3" t="str">
        <f t="shared" ca="1" si="0"/>
        <v/>
      </c>
      <c r="F36" s="57" t="str">
        <f t="shared" ref="F36" si="6">F35</f>
        <v>FALSE</v>
      </c>
      <c r="G36" s="5" t="s">
        <v>2</v>
      </c>
      <c r="H36" s="7" t="b">
        <v>0</v>
      </c>
      <c r="I36" s="54" t="s">
        <v>337</v>
      </c>
      <c r="J36" s="44"/>
      <c r="K36" s="44"/>
      <c r="M36" s="53" t="s">
        <v>566</v>
      </c>
    </row>
    <row r="37" spans="1:17" ht="31.2" x14ac:dyDescent="0.25">
      <c r="A37" s="3" cm="1">
        <f t="array" aca="1" ref="A37" ca="1">INDIRECT("A"&amp;ROW()-1)+1</f>
        <v>19</v>
      </c>
      <c r="B37" s="3">
        <f t="shared" ca="1" si="0"/>
        <v>19</v>
      </c>
      <c r="C37" s="3" t="str">
        <f ca="1">A18&amp;"==True"</f>
        <v>6==True</v>
      </c>
      <c r="D37" s="4" t="s">
        <v>128</v>
      </c>
      <c r="E37" s="5" t="s">
        <v>5</v>
      </c>
      <c r="F37" s="58" t="s">
        <v>146</v>
      </c>
      <c r="G37" s="5" t="s">
        <v>1</v>
      </c>
      <c r="H37" s="7" t="b">
        <v>1</v>
      </c>
      <c r="I37" s="54" t="s">
        <v>568</v>
      </c>
      <c r="J37" s="44" t="str">
        <f>J35</f>
        <v>3</v>
      </c>
      <c r="K37" s="43" t="s">
        <v>486</v>
      </c>
      <c r="L37" s="53" t="s">
        <v>649</v>
      </c>
      <c r="M37" s="53" t="s">
        <v>567</v>
      </c>
      <c r="Q37" s="19" t="s">
        <v>185</v>
      </c>
    </row>
    <row r="38" spans="1:17" x14ac:dyDescent="0.25">
      <c r="A38" s="3" cm="1">
        <f t="array" aca="1" ref="A38" ca="1">INDIRECT("A"&amp;ROW()-1)</f>
        <v>19</v>
      </c>
      <c r="B38" s="3" t="str">
        <f t="shared" ca="1" si="0"/>
        <v/>
      </c>
      <c r="F38" s="57" t="str">
        <f t="shared" ref="F38" si="7">F37</f>
        <v>FALSE</v>
      </c>
      <c r="G38" s="5" t="s">
        <v>2</v>
      </c>
      <c r="H38" s="7" t="b">
        <v>0</v>
      </c>
      <c r="I38" s="35" t="s">
        <v>337</v>
      </c>
      <c r="J38" s="44"/>
      <c r="K38" s="44"/>
      <c r="M38" s="53" t="s">
        <v>567</v>
      </c>
    </row>
    <row r="39" spans="1:17" x14ac:dyDescent="0.25">
      <c r="A39" s="3" cm="1">
        <f t="array" aca="1" ref="A39" ca="1">INDIRECT("A"&amp;ROW()-1)+1</f>
        <v>20</v>
      </c>
      <c r="B39" s="3">
        <f t="shared" ca="1" si="0"/>
        <v>20</v>
      </c>
      <c r="C39" s="3" t="str">
        <f ca="1">A37&amp;"==True"</f>
        <v>19==True</v>
      </c>
      <c r="D39" s="4" t="s">
        <v>282</v>
      </c>
      <c r="E39" s="11" t="s">
        <v>160</v>
      </c>
      <c r="F39" s="46" t="s">
        <v>136</v>
      </c>
      <c r="H39" s="15" t="s">
        <v>140</v>
      </c>
      <c r="I39" s="15"/>
      <c r="J39" s="45" t="str">
        <f>J37</f>
        <v>3</v>
      </c>
      <c r="K39" s="43" t="s">
        <v>486</v>
      </c>
      <c r="M39" s="52" t="s">
        <v>529</v>
      </c>
      <c r="N39" s="16"/>
      <c r="O39" s="8"/>
      <c r="P39" s="22" t="s">
        <v>161</v>
      </c>
      <c r="Q39" s="19" t="s">
        <v>186</v>
      </c>
    </row>
    <row r="40" spans="1:17" ht="31.2" x14ac:dyDescent="0.25">
      <c r="A40" s="3" cm="1">
        <f t="array" aca="1" ref="A40" ca="1">INDIRECT("A"&amp;ROW()-1)+1</f>
        <v>21</v>
      </c>
      <c r="B40" s="3">
        <f t="shared" ca="1" si="0"/>
        <v>21</v>
      </c>
      <c r="C40" s="3" t="str">
        <f ca="1">A18&amp;"==True"</f>
        <v>6==True</v>
      </c>
      <c r="D40" s="4" t="s">
        <v>63</v>
      </c>
      <c r="E40" s="5" t="s">
        <v>5</v>
      </c>
      <c r="F40" s="58" t="s">
        <v>136</v>
      </c>
      <c r="G40" s="36" t="s">
        <v>376</v>
      </c>
      <c r="H40" s="7" t="s">
        <v>64</v>
      </c>
      <c r="I40" s="35" t="s">
        <v>381</v>
      </c>
      <c r="J40" s="44" t="str">
        <f>J18</f>
        <v>2</v>
      </c>
      <c r="K40" s="43" t="s">
        <v>486</v>
      </c>
      <c r="L40" s="7" t="s">
        <v>64</v>
      </c>
      <c r="M40" s="36" t="s">
        <v>406</v>
      </c>
      <c r="Q40" s="19" t="s">
        <v>187</v>
      </c>
    </row>
    <row r="41" spans="1:17" ht="31.2" x14ac:dyDescent="0.25">
      <c r="A41" s="3" cm="1">
        <f t="array" aca="1" ref="A41" ca="1">INDIRECT("A"&amp;ROW()-1)</f>
        <v>21</v>
      </c>
      <c r="B41" s="3" t="str">
        <f t="shared" ca="1" si="0"/>
        <v/>
      </c>
      <c r="F41" s="57" t="str">
        <f t="shared" ref="F41:F42" si="8">F40</f>
        <v>TRUE</v>
      </c>
      <c r="G41" s="36" t="s">
        <v>375</v>
      </c>
      <c r="H41" s="7" t="s">
        <v>66</v>
      </c>
      <c r="I41" s="35" t="s">
        <v>382</v>
      </c>
      <c r="J41" s="44"/>
      <c r="K41" s="44"/>
      <c r="L41" s="7" t="s">
        <v>66</v>
      </c>
      <c r="M41" s="36" t="s">
        <v>406</v>
      </c>
    </row>
    <row r="42" spans="1:17" ht="31.2" x14ac:dyDescent="0.25">
      <c r="A42" s="3" cm="1">
        <f t="array" aca="1" ref="A42" ca="1">INDIRECT("A"&amp;ROW()-1)</f>
        <v>21</v>
      </c>
      <c r="B42" s="3" t="str">
        <f t="shared" ca="1" si="0"/>
        <v/>
      </c>
      <c r="F42" s="57" t="str">
        <f t="shared" si="8"/>
        <v>TRUE</v>
      </c>
      <c r="G42" s="36" t="s">
        <v>377</v>
      </c>
      <c r="H42" s="7" t="s">
        <v>65</v>
      </c>
      <c r="I42" s="35" t="s">
        <v>383</v>
      </c>
      <c r="J42" s="44"/>
      <c r="K42" s="44"/>
      <c r="L42" s="7" t="s">
        <v>65</v>
      </c>
      <c r="M42" s="36" t="s">
        <v>406</v>
      </c>
    </row>
    <row r="43" spans="1:17" ht="31.2" x14ac:dyDescent="0.25">
      <c r="A43" s="3" cm="1">
        <f t="array" aca="1" ref="A43" ca="1">INDIRECT("A"&amp;ROW()-1)+1</f>
        <v>22</v>
      </c>
      <c r="B43" s="3">
        <f t="shared" ca="1" si="0"/>
        <v>22</v>
      </c>
      <c r="C43" s="3" t="str">
        <f ca="1">A18&amp;"==True"</f>
        <v>6==True</v>
      </c>
      <c r="D43" s="4" t="s">
        <v>378</v>
      </c>
      <c r="E43" s="5" t="s">
        <v>5</v>
      </c>
      <c r="F43" s="58" t="s">
        <v>146</v>
      </c>
      <c r="G43" s="36" t="s">
        <v>141</v>
      </c>
      <c r="H43" s="41" t="s">
        <v>476</v>
      </c>
      <c r="I43" s="35" t="s">
        <v>379</v>
      </c>
      <c r="J43" s="44" t="str">
        <f>J18</f>
        <v>2</v>
      </c>
      <c r="K43" s="43" t="s">
        <v>482</v>
      </c>
      <c r="L43" s="35" t="s">
        <v>379</v>
      </c>
      <c r="M43" s="36" t="s">
        <v>407</v>
      </c>
      <c r="Q43" s="19" t="s">
        <v>189</v>
      </c>
    </row>
    <row r="44" spans="1:17" ht="31.2" x14ac:dyDescent="0.25">
      <c r="A44" s="3" cm="1">
        <f t="array" aca="1" ref="A44" ca="1">INDIRECT("A"&amp;ROW()-1)</f>
        <v>22</v>
      </c>
      <c r="B44" s="3" t="str">
        <f t="shared" ca="1" si="0"/>
        <v/>
      </c>
      <c r="F44" s="57" t="str">
        <f>F43</f>
        <v>FALSE</v>
      </c>
      <c r="G44" s="23" t="s">
        <v>142</v>
      </c>
      <c r="H44" s="41" t="s">
        <v>475</v>
      </c>
      <c r="I44" s="35" t="s">
        <v>380</v>
      </c>
      <c r="J44" s="44"/>
      <c r="K44" s="44"/>
      <c r="L44" s="35" t="s">
        <v>142</v>
      </c>
      <c r="M44" s="36" t="s">
        <v>407</v>
      </c>
    </row>
    <row r="45" spans="1:17" x14ac:dyDescent="0.25">
      <c r="A45" s="3" cm="1">
        <f t="array" aca="1" ref="A45" ca="1">INDIRECT("A"&amp;ROW()-1)</f>
        <v>22</v>
      </c>
      <c r="B45" s="3" t="str">
        <f t="shared" ca="1" si="0"/>
        <v/>
      </c>
      <c r="F45" s="57" t="str">
        <f>F44</f>
        <v>FALSE</v>
      </c>
      <c r="G45" s="21" t="s">
        <v>188</v>
      </c>
      <c r="H45" s="41" t="s">
        <v>477</v>
      </c>
      <c r="I45" s="35" t="s">
        <v>384</v>
      </c>
      <c r="J45" s="44"/>
      <c r="K45" s="44"/>
      <c r="L45" s="35" t="s">
        <v>188</v>
      </c>
      <c r="M45" s="36" t="s">
        <v>407</v>
      </c>
    </row>
    <row r="46" spans="1:17" ht="46.8" x14ac:dyDescent="0.25">
      <c r="A46" s="3" cm="1">
        <f t="array" aca="1" ref="A46" ca="1">INDIRECT("A"&amp;ROW()-1)+1</f>
        <v>23</v>
      </c>
      <c r="B46" s="3">
        <f t="shared" ca="1" si="0"/>
        <v>23</v>
      </c>
      <c r="C46" s="2" t="str">
        <f ca="1">A4&amp;"any['硬件'] and "&amp;A43&amp;"any['悬臂','接近开关']"</f>
        <v>2any['硬件'] and 22any['悬臂','接近开关']</v>
      </c>
      <c r="D46" s="4" t="s">
        <v>386</v>
      </c>
      <c r="E46" s="5" t="s">
        <v>5</v>
      </c>
      <c r="F46" s="58" t="s">
        <v>146</v>
      </c>
      <c r="G46" s="21" t="s">
        <v>190</v>
      </c>
      <c r="H46" s="7" t="b">
        <v>1</v>
      </c>
      <c r="I46" s="54" t="s">
        <v>578</v>
      </c>
      <c r="J46" s="44" t="str">
        <f>J43</f>
        <v>2</v>
      </c>
      <c r="K46" s="43" t="s">
        <v>482</v>
      </c>
      <c r="L46" s="21" t="s">
        <v>191</v>
      </c>
      <c r="M46" s="53"/>
      <c r="Q46" s="37" t="s">
        <v>385</v>
      </c>
    </row>
    <row r="47" spans="1:17" ht="46.8" x14ac:dyDescent="0.25">
      <c r="A47" s="3" cm="1">
        <f t="array" aca="1" ref="A47" ca="1">INDIRECT("A"&amp;ROW()-1)</f>
        <v>23</v>
      </c>
      <c r="B47" s="3" t="str">
        <f t="shared" ca="1" si="0"/>
        <v/>
      </c>
      <c r="F47" s="57" t="str">
        <f>F46</f>
        <v>FALSE</v>
      </c>
      <c r="G47" s="53" t="s">
        <v>570</v>
      </c>
      <c r="H47" s="7" t="b">
        <v>0</v>
      </c>
      <c r="I47" s="54" t="s">
        <v>569</v>
      </c>
      <c r="J47" s="44"/>
      <c r="K47" s="44"/>
      <c r="L47" s="21" t="s">
        <v>192</v>
      </c>
      <c r="M47" s="53" t="s">
        <v>542</v>
      </c>
    </row>
    <row r="48" spans="1:17" x14ac:dyDescent="0.25">
      <c r="A48" s="3" cm="1">
        <f t="array" aca="1" ref="A48" ca="1">INDIRECT("A"&amp;ROW()-1)+1</f>
        <v>24</v>
      </c>
      <c r="B48" s="3">
        <f t="shared" ca="1" si="0"/>
        <v>24</v>
      </c>
      <c r="C48" s="17" t="str">
        <f ca="1">A46&amp;"==True"</f>
        <v>23==True</v>
      </c>
      <c r="D48" s="4" t="s">
        <v>387</v>
      </c>
      <c r="E48" s="11" t="s">
        <v>159</v>
      </c>
      <c r="F48" s="47" t="s">
        <v>136</v>
      </c>
      <c r="H48" s="15" t="s">
        <v>140</v>
      </c>
      <c r="I48" s="15"/>
      <c r="J48" s="45" t="str">
        <f>J46</f>
        <v>2</v>
      </c>
      <c r="K48" s="43" t="s">
        <v>482</v>
      </c>
      <c r="M48" s="36" t="s">
        <v>408</v>
      </c>
      <c r="N48" s="16"/>
      <c r="O48" s="8"/>
      <c r="P48" s="18"/>
      <c r="Q48" s="37" t="s">
        <v>388</v>
      </c>
    </row>
    <row r="49" spans="1:17" ht="31.2" x14ac:dyDescent="0.25">
      <c r="A49" s="3" cm="1">
        <f t="array" aca="1" ref="A49" ca="1">INDIRECT("A"&amp;ROW()-1)+1</f>
        <v>25</v>
      </c>
      <c r="B49" s="3">
        <f t="shared" ca="1" si="0"/>
        <v>25</v>
      </c>
      <c r="C49" s="3" t="str">
        <f ca="1">A4&amp;"any['光学']"</f>
        <v>2any['光学']</v>
      </c>
      <c r="D49" s="4" t="s">
        <v>78</v>
      </c>
      <c r="E49" s="5" t="s">
        <v>5</v>
      </c>
      <c r="F49" s="58" t="s">
        <v>146</v>
      </c>
      <c r="G49" s="5" t="s">
        <v>1</v>
      </c>
      <c r="H49" s="7" t="b">
        <v>1</v>
      </c>
      <c r="I49" s="54" t="s">
        <v>80</v>
      </c>
      <c r="J49" s="44">
        <v>4</v>
      </c>
      <c r="K49" s="43" t="s">
        <v>482</v>
      </c>
      <c r="L49" s="5" t="s">
        <v>80</v>
      </c>
      <c r="M49" s="53" t="s">
        <v>571</v>
      </c>
      <c r="Q49" s="19" t="s">
        <v>195</v>
      </c>
    </row>
    <row r="50" spans="1:17" x14ac:dyDescent="0.25">
      <c r="A50" s="3" cm="1">
        <f t="array" aca="1" ref="A50" ca="1">INDIRECT("A"&amp;ROW()-1)</f>
        <v>25</v>
      </c>
      <c r="B50" s="3" t="str">
        <f t="shared" ca="1" si="0"/>
        <v/>
      </c>
      <c r="F50" s="57" t="str">
        <f>F49</f>
        <v>FALSE</v>
      </c>
      <c r="G50" s="5" t="s">
        <v>2</v>
      </c>
      <c r="H50" s="7" t="b">
        <v>0</v>
      </c>
      <c r="I50" s="35" t="s">
        <v>337</v>
      </c>
      <c r="J50" s="44"/>
      <c r="K50" s="44"/>
      <c r="M50" s="53"/>
    </row>
    <row r="51" spans="1:17" x14ac:dyDescent="0.25">
      <c r="A51" s="3" cm="1">
        <f t="array" aca="1" ref="A51" ca="1">INDIRECT("A"&amp;ROW()-1)+1</f>
        <v>26</v>
      </c>
      <c r="B51" s="3">
        <f t="shared" ca="1" si="0"/>
        <v>26</v>
      </c>
      <c r="C51" s="3" t="str">
        <f ca="1">A49&amp;"==True"</f>
        <v>25==True</v>
      </c>
      <c r="D51" s="4" t="s">
        <v>133</v>
      </c>
      <c r="E51" s="24" t="s">
        <v>139</v>
      </c>
      <c r="F51" s="58" t="s">
        <v>146</v>
      </c>
      <c r="H51" s="15" t="s">
        <v>140</v>
      </c>
      <c r="I51" s="15"/>
      <c r="J51" s="45">
        <f>J49</f>
        <v>4</v>
      </c>
      <c r="K51" s="43" t="s">
        <v>482</v>
      </c>
      <c r="M51" s="36" t="s">
        <v>409</v>
      </c>
      <c r="N51" s="16"/>
      <c r="O51" s="16"/>
      <c r="P51" s="9"/>
      <c r="Q51" s="19" t="s">
        <v>194</v>
      </c>
    </row>
    <row r="52" spans="1:17" x14ac:dyDescent="0.25">
      <c r="A52" s="3" cm="1">
        <f t="array" aca="1" ref="A52" ca="1">INDIRECT("A"&amp;ROW()-1)+1</f>
        <v>27</v>
      </c>
      <c r="B52" s="3">
        <f t="shared" ca="1" si="0"/>
        <v>27</v>
      </c>
      <c r="C52" s="3" t="str">
        <f ca="1">A50&amp;"==True"</f>
        <v>25==True</v>
      </c>
      <c r="D52" s="4" t="s">
        <v>396</v>
      </c>
      <c r="E52" s="25" t="s">
        <v>158</v>
      </c>
      <c r="F52" s="58" t="s">
        <v>146</v>
      </c>
      <c r="H52" s="15" t="s">
        <v>140</v>
      </c>
      <c r="I52" s="15"/>
      <c r="J52" s="45">
        <f>J49</f>
        <v>4</v>
      </c>
      <c r="K52" s="43" t="s">
        <v>482</v>
      </c>
      <c r="M52" s="52" t="s">
        <v>509</v>
      </c>
      <c r="N52" s="16">
        <f ca="1">A51</f>
        <v>26</v>
      </c>
      <c r="O52" s="16"/>
      <c r="P52" s="9"/>
      <c r="Q52" s="19" t="s">
        <v>193</v>
      </c>
    </row>
    <row r="53" spans="1:17" x14ac:dyDescent="0.25">
      <c r="A53" s="3" cm="1">
        <f t="array" aca="1" ref="A53" ca="1">INDIRECT("A"&amp;ROW()-1)+1</f>
        <v>28</v>
      </c>
      <c r="B53" s="3">
        <f t="shared" ca="1" si="0"/>
        <v>28</v>
      </c>
      <c r="C53" s="3" t="str">
        <f ca="1">A4&amp;"any['光学']"</f>
        <v>2any['光学']</v>
      </c>
      <c r="D53" s="4" t="s">
        <v>67</v>
      </c>
      <c r="E53" s="5" t="s">
        <v>5</v>
      </c>
      <c r="F53" s="58" t="s">
        <v>146</v>
      </c>
      <c r="G53" s="5" t="s">
        <v>1</v>
      </c>
      <c r="H53" s="7" t="b">
        <v>1</v>
      </c>
      <c r="I53" s="54" t="s">
        <v>79</v>
      </c>
      <c r="J53" s="44">
        <v>5</v>
      </c>
      <c r="K53" s="43" t="s">
        <v>482</v>
      </c>
      <c r="L53" s="36" t="s">
        <v>79</v>
      </c>
      <c r="M53" s="53" t="s">
        <v>571</v>
      </c>
      <c r="Q53" s="19" t="s">
        <v>196</v>
      </c>
    </row>
    <row r="54" spans="1:17" x14ac:dyDescent="0.25">
      <c r="A54" s="3" cm="1">
        <f t="array" aca="1" ref="A54" ca="1">INDIRECT("A"&amp;ROW()-1)</f>
        <v>28</v>
      </c>
      <c r="B54" s="3" t="str">
        <f t="shared" ca="1" si="0"/>
        <v/>
      </c>
      <c r="F54" s="57" t="str">
        <f>F53</f>
        <v>FALSE</v>
      </c>
      <c r="G54" s="5" t="s">
        <v>2</v>
      </c>
      <c r="H54" s="7" t="b">
        <v>0</v>
      </c>
      <c r="I54" s="35" t="s">
        <v>337</v>
      </c>
      <c r="J54" s="44"/>
      <c r="K54" s="44"/>
      <c r="M54" s="53"/>
    </row>
    <row r="55" spans="1:17" ht="31.2" x14ac:dyDescent="0.25">
      <c r="A55" s="3" cm="1">
        <f t="array" aca="1" ref="A55" ca="1">INDIRECT("A"&amp;ROW()-1)+1</f>
        <v>29</v>
      </c>
      <c r="B55" s="3">
        <f t="shared" ref="B55:B56" ca="1" si="9">IF(A55=A54,"",A55)</f>
        <v>29</v>
      </c>
      <c r="C55" s="3" t="str">
        <f ca="1">A6&amp;"any['光学']"</f>
        <v>2any['光学']</v>
      </c>
      <c r="D55" s="4" t="s">
        <v>393</v>
      </c>
      <c r="E55" s="5" t="s">
        <v>5</v>
      </c>
      <c r="F55" s="58" t="s">
        <v>146</v>
      </c>
      <c r="G55" s="5" t="s">
        <v>1</v>
      </c>
      <c r="H55" s="7" t="b">
        <v>1</v>
      </c>
      <c r="I55" s="54" t="s">
        <v>397</v>
      </c>
      <c r="J55" s="44">
        <f>J53</f>
        <v>5</v>
      </c>
      <c r="K55" s="43" t="s">
        <v>482</v>
      </c>
      <c r="L55" s="36" t="s">
        <v>397</v>
      </c>
      <c r="M55" s="53" t="s">
        <v>571</v>
      </c>
      <c r="Q55" s="37" t="s">
        <v>398</v>
      </c>
    </row>
    <row r="56" spans="1:17" x14ac:dyDescent="0.25">
      <c r="A56" s="3" cm="1">
        <f t="array" aca="1" ref="A56" ca="1">INDIRECT("A"&amp;ROW()-1)</f>
        <v>29</v>
      </c>
      <c r="B56" s="3" t="str">
        <f t="shared" ca="1" si="9"/>
        <v/>
      </c>
      <c r="F56" s="57" t="str">
        <f>F55</f>
        <v>FALSE</v>
      </c>
      <c r="G56" s="5" t="s">
        <v>2</v>
      </c>
      <c r="H56" s="7" t="b">
        <v>0</v>
      </c>
      <c r="I56" s="35" t="s">
        <v>337</v>
      </c>
      <c r="J56" s="44"/>
      <c r="K56" s="44"/>
    </row>
    <row r="57" spans="1:17" x14ac:dyDescent="0.25">
      <c r="A57" s="3" cm="1">
        <f t="array" aca="1" ref="A57" ca="1">INDIRECT("A"&amp;ROW()-1)+1</f>
        <v>30</v>
      </c>
      <c r="B57" s="3">
        <f ca="1">IF(A57=A54,"",A57)</f>
        <v>30</v>
      </c>
      <c r="C57" s="3" t="str">
        <f ca="1">A53&amp;"==True"</f>
        <v>28==True</v>
      </c>
      <c r="D57" s="4" t="s">
        <v>86</v>
      </c>
      <c r="E57" s="5" t="s">
        <v>5</v>
      </c>
      <c r="F57" s="58" t="s">
        <v>146</v>
      </c>
      <c r="G57" s="5" t="s">
        <v>1</v>
      </c>
      <c r="H57" s="7" t="b">
        <v>1</v>
      </c>
      <c r="I57" s="54" t="s">
        <v>573</v>
      </c>
      <c r="J57" s="44">
        <v>6</v>
      </c>
      <c r="K57" s="43" t="s">
        <v>482</v>
      </c>
      <c r="L57" s="53" t="s">
        <v>650</v>
      </c>
      <c r="M57" s="53" t="s">
        <v>572</v>
      </c>
      <c r="Q57" s="37" t="s">
        <v>399</v>
      </c>
    </row>
    <row r="58" spans="1:17" x14ac:dyDescent="0.25">
      <c r="A58" s="3" cm="1">
        <f t="array" aca="1" ref="A58" ca="1">INDIRECT("A"&amp;ROW()-1)</f>
        <v>30</v>
      </c>
      <c r="B58" s="3" t="str">
        <f t="shared" ca="1" si="0"/>
        <v/>
      </c>
      <c r="F58" s="57" t="str">
        <f>F57</f>
        <v>FALSE</v>
      </c>
      <c r="G58" s="5" t="s">
        <v>2</v>
      </c>
      <c r="H58" s="7" t="b">
        <v>0</v>
      </c>
      <c r="I58" s="54" t="s">
        <v>337</v>
      </c>
      <c r="J58" s="44"/>
      <c r="K58" s="44"/>
    </row>
    <row r="59" spans="1:17" ht="34.200000000000003" customHeight="1" x14ac:dyDescent="0.25">
      <c r="A59" s="3" cm="1">
        <f t="array" aca="1" ref="A59" ca="1">INDIRECT("A"&amp;ROW()-1)+1</f>
        <v>31</v>
      </c>
      <c r="B59" s="3">
        <f t="shared" ca="1" si="0"/>
        <v>31</v>
      </c>
      <c r="C59" s="3" t="str">
        <f ca="1">A53&amp;"==True or "&amp;A55&amp;"==True"</f>
        <v>28==True or 29==True</v>
      </c>
      <c r="D59" s="4" t="s">
        <v>394</v>
      </c>
      <c r="E59" s="24" t="s">
        <v>139</v>
      </c>
      <c r="F59" s="58" t="s">
        <v>146</v>
      </c>
      <c r="H59" s="15" t="s">
        <v>140</v>
      </c>
      <c r="I59" s="15"/>
      <c r="J59" s="45">
        <f>J53</f>
        <v>5</v>
      </c>
      <c r="K59" s="43" t="s">
        <v>482</v>
      </c>
      <c r="M59" s="36" t="s">
        <v>410</v>
      </c>
      <c r="N59" s="16"/>
      <c r="O59" s="16"/>
      <c r="P59" s="9"/>
      <c r="Q59" s="19" t="s">
        <v>197</v>
      </c>
    </row>
    <row r="60" spans="1:17" ht="34.200000000000003" customHeight="1" x14ac:dyDescent="0.25">
      <c r="A60" s="3" cm="1">
        <f t="array" aca="1" ref="A60" ca="1">INDIRECT("A"&amp;ROW()-1)+1</f>
        <v>32</v>
      </c>
      <c r="B60" s="3">
        <f t="shared" ca="1" si="0"/>
        <v>32</v>
      </c>
      <c r="C60" s="3" t="str">
        <f ca="1">A53&amp;"==True or "&amp;A55&amp;"==True"</f>
        <v>28==True or 29==True</v>
      </c>
      <c r="D60" s="4" t="s">
        <v>395</v>
      </c>
      <c r="E60" s="25" t="s">
        <v>158</v>
      </c>
      <c r="F60" s="58" t="s">
        <v>146</v>
      </c>
      <c r="H60" s="15" t="s">
        <v>140</v>
      </c>
      <c r="I60" s="15"/>
      <c r="J60" s="45">
        <f>J53</f>
        <v>5</v>
      </c>
      <c r="K60" s="43" t="s">
        <v>482</v>
      </c>
      <c r="M60" s="52" t="s">
        <v>510</v>
      </c>
      <c r="N60" s="16">
        <f ca="1">A59</f>
        <v>31</v>
      </c>
      <c r="O60" s="16"/>
      <c r="P60" s="9"/>
      <c r="Q60" s="19" t="s">
        <v>198</v>
      </c>
    </row>
    <row r="61" spans="1:17" x14ac:dyDescent="0.25">
      <c r="A61" s="3" cm="1">
        <f t="array" aca="1" ref="A61" ca="1">INDIRECT("A"&amp;ROW()-1)+1</f>
        <v>33</v>
      </c>
      <c r="B61" s="3">
        <f t="shared" ca="1" si="0"/>
        <v>33</v>
      </c>
      <c r="C61" s="3" t="str">
        <f ca="1">A49&amp;"==True"</f>
        <v>25==True</v>
      </c>
      <c r="D61" s="4" t="s">
        <v>81</v>
      </c>
      <c r="E61" s="5" t="s">
        <v>6</v>
      </c>
      <c r="F61" s="58" t="s">
        <v>146</v>
      </c>
      <c r="G61" s="5" t="s">
        <v>82</v>
      </c>
      <c r="H61" s="7" t="s">
        <v>82</v>
      </c>
      <c r="I61" s="7" t="s">
        <v>82</v>
      </c>
      <c r="J61" s="3">
        <f>J49</f>
        <v>4</v>
      </c>
      <c r="K61" s="43" t="s">
        <v>487</v>
      </c>
      <c r="M61" s="52" t="s">
        <v>511</v>
      </c>
      <c r="Q61" s="19" t="s">
        <v>203</v>
      </c>
    </row>
    <row r="62" spans="1:17" ht="31.2" x14ac:dyDescent="0.25">
      <c r="A62" s="3" cm="1">
        <f t="array" aca="1" ref="A62" ca="1">INDIRECT("A"&amp;ROW()-1)</f>
        <v>33</v>
      </c>
      <c r="B62" s="3" t="str">
        <f t="shared" ca="1" si="0"/>
        <v/>
      </c>
      <c r="F62" s="57" t="str">
        <f>F61</f>
        <v>FALSE</v>
      </c>
      <c r="G62" s="5" t="s">
        <v>85</v>
      </c>
      <c r="H62" s="7" t="s">
        <v>83</v>
      </c>
      <c r="I62" s="7" t="s">
        <v>83</v>
      </c>
    </row>
    <row r="63" spans="1:17" x14ac:dyDescent="0.25">
      <c r="A63" s="3" cm="1">
        <f t="array" aca="1" ref="A63" ca="1">INDIRECT("A"&amp;ROW()-1)</f>
        <v>33</v>
      </c>
      <c r="B63" s="3" t="str">
        <f t="shared" ca="1" si="0"/>
        <v/>
      </c>
      <c r="F63" s="57" t="str">
        <f t="shared" ref="F63:F74" si="10">F62</f>
        <v>FALSE</v>
      </c>
      <c r="G63" s="5" t="s">
        <v>84</v>
      </c>
      <c r="H63" s="7" t="s">
        <v>84</v>
      </c>
      <c r="I63" s="7" t="s">
        <v>84</v>
      </c>
    </row>
    <row r="64" spans="1:17" x14ac:dyDescent="0.25">
      <c r="A64" s="3" cm="1">
        <f t="array" aca="1" ref="A64" ca="1">INDIRECT("A"&amp;ROW()-1)</f>
        <v>33</v>
      </c>
      <c r="B64" s="3" t="str">
        <f t="shared" ca="1" si="0"/>
        <v/>
      </c>
      <c r="F64" s="57" t="str">
        <f t="shared" si="10"/>
        <v>FALSE</v>
      </c>
      <c r="G64" s="5" t="s">
        <v>69</v>
      </c>
      <c r="H64" s="7" t="s">
        <v>69</v>
      </c>
      <c r="I64" s="7" t="s">
        <v>69</v>
      </c>
    </row>
    <row r="65" spans="1:17" x14ac:dyDescent="0.25">
      <c r="A65" s="3" cm="1">
        <f t="array" aca="1" ref="A65" ca="1">INDIRECT("A"&amp;ROW()-1)</f>
        <v>33</v>
      </c>
      <c r="B65" s="3" t="str">
        <f t="shared" ca="1" si="0"/>
        <v/>
      </c>
      <c r="F65" s="57" t="str">
        <f t="shared" si="10"/>
        <v>FALSE</v>
      </c>
      <c r="G65" s="5" t="s">
        <v>70</v>
      </c>
      <c r="H65" s="7" t="s">
        <v>70</v>
      </c>
      <c r="I65" s="7" t="s">
        <v>70</v>
      </c>
    </row>
    <row r="66" spans="1:17" x14ac:dyDescent="0.25">
      <c r="A66" s="3" cm="1">
        <f t="array" aca="1" ref="A66" ca="1">INDIRECT("A"&amp;ROW()-1)</f>
        <v>33</v>
      </c>
      <c r="B66" s="3" t="str">
        <f t="shared" ca="1" si="0"/>
        <v/>
      </c>
      <c r="F66" s="57" t="str">
        <f t="shared" si="10"/>
        <v>FALSE</v>
      </c>
      <c r="G66" s="5" t="s">
        <v>92</v>
      </c>
      <c r="H66" s="7" t="s">
        <v>92</v>
      </c>
      <c r="I66" s="7" t="s">
        <v>92</v>
      </c>
    </row>
    <row r="67" spans="1:17" x14ac:dyDescent="0.25">
      <c r="A67" s="3" cm="1">
        <f t="array" aca="1" ref="A67" ca="1">INDIRECT("A"&amp;ROW()-1)</f>
        <v>33</v>
      </c>
      <c r="B67" s="3" t="str">
        <f t="shared" ca="1" si="0"/>
        <v/>
      </c>
      <c r="F67" s="57" t="str">
        <f t="shared" si="10"/>
        <v>FALSE</v>
      </c>
      <c r="G67" s="5" t="s">
        <v>93</v>
      </c>
      <c r="H67" s="7" t="s">
        <v>93</v>
      </c>
      <c r="I67" s="7" t="s">
        <v>93</v>
      </c>
    </row>
    <row r="68" spans="1:17" x14ac:dyDescent="0.25">
      <c r="A68" s="3" cm="1">
        <f t="array" aca="1" ref="A68" ca="1">INDIRECT("A"&amp;ROW()-1)</f>
        <v>33</v>
      </c>
      <c r="B68" s="3" t="str">
        <f t="shared" ca="1" si="0"/>
        <v/>
      </c>
      <c r="F68" s="57" t="str">
        <f t="shared" si="10"/>
        <v>FALSE</v>
      </c>
      <c r="G68" s="5" t="s">
        <v>94</v>
      </c>
      <c r="H68" s="7" t="s">
        <v>94</v>
      </c>
      <c r="I68" s="7" t="s">
        <v>94</v>
      </c>
    </row>
    <row r="69" spans="1:17" x14ac:dyDescent="0.25">
      <c r="A69" s="3" cm="1">
        <f t="array" aca="1" ref="A69" ca="1">INDIRECT("A"&amp;ROW()-1)</f>
        <v>33</v>
      </c>
      <c r="B69" s="3" t="str">
        <f t="shared" ca="1" si="0"/>
        <v/>
      </c>
      <c r="F69" s="57" t="str">
        <f t="shared" si="10"/>
        <v>FALSE</v>
      </c>
      <c r="G69" s="21" t="s">
        <v>131</v>
      </c>
      <c r="H69" s="20" t="s">
        <v>131</v>
      </c>
      <c r="I69" s="20" t="s">
        <v>131</v>
      </c>
      <c r="J69" s="46"/>
      <c r="K69" s="46"/>
    </row>
    <row r="70" spans="1:17" x14ac:dyDescent="0.25">
      <c r="A70" s="3" cm="1">
        <f t="array" aca="1" ref="A70" ca="1">INDIRECT("A"&amp;ROW()-1)</f>
        <v>33</v>
      </c>
      <c r="B70" s="3" t="str">
        <f t="shared" ca="1" si="0"/>
        <v/>
      </c>
      <c r="F70" s="57" t="str">
        <f t="shared" si="10"/>
        <v>FALSE</v>
      </c>
      <c r="G70" s="5" t="s">
        <v>95</v>
      </c>
      <c r="H70" s="7" t="s">
        <v>95</v>
      </c>
      <c r="I70" s="7" t="s">
        <v>95</v>
      </c>
    </row>
    <row r="71" spans="1:17" x14ac:dyDescent="0.25">
      <c r="A71" s="3" cm="1">
        <f t="array" aca="1" ref="A71" ca="1">INDIRECT("A"&amp;ROW()-1)</f>
        <v>33</v>
      </c>
      <c r="B71" s="3" t="str">
        <f t="shared" ca="1" si="0"/>
        <v/>
      </c>
      <c r="F71" s="57" t="str">
        <f t="shared" si="10"/>
        <v>FALSE</v>
      </c>
      <c r="G71" s="5" t="s">
        <v>98</v>
      </c>
      <c r="H71" s="7" t="s">
        <v>98</v>
      </c>
      <c r="I71" s="7" t="s">
        <v>98</v>
      </c>
    </row>
    <row r="72" spans="1:17" x14ac:dyDescent="0.25">
      <c r="A72" s="3" cm="1">
        <f t="array" aca="1" ref="A72" ca="1">INDIRECT("A"&amp;ROW()-1)</f>
        <v>33</v>
      </c>
      <c r="B72" s="3" t="str">
        <f t="shared" ca="1" si="0"/>
        <v/>
      </c>
      <c r="F72" s="57" t="str">
        <f t="shared" si="10"/>
        <v>FALSE</v>
      </c>
      <c r="G72" s="21" t="s">
        <v>199</v>
      </c>
      <c r="H72" s="20" t="s">
        <v>199</v>
      </c>
      <c r="I72" s="20" t="s">
        <v>199</v>
      </c>
      <c r="J72" s="46"/>
      <c r="K72" s="46"/>
    </row>
    <row r="73" spans="1:17" x14ac:dyDescent="0.25">
      <c r="A73" s="3" cm="1">
        <f t="array" aca="1" ref="A73" ca="1">INDIRECT("A"&amp;ROW()-1)</f>
        <v>33</v>
      </c>
      <c r="B73" s="3" t="str">
        <f t="shared" ca="1" si="0"/>
        <v/>
      </c>
      <c r="F73" s="57" t="str">
        <f t="shared" si="10"/>
        <v>FALSE</v>
      </c>
      <c r="G73" s="5" t="s">
        <v>96</v>
      </c>
      <c r="H73" s="7" t="s">
        <v>96</v>
      </c>
      <c r="I73" s="7" t="s">
        <v>96</v>
      </c>
    </row>
    <row r="74" spans="1:17" x14ac:dyDescent="0.25">
      <c r="A74" s="3" cm="1">
        <f t="array" aca="1" ref="A74" ca="1">INDIRECT("A"&amp;ROW()-1)</f>
        <v>33</v>
      </c>
      <c r="B74" s="3" t="str">
        <f t="shared" ref="B74:B141" ca="1" si="11">IF(A74=A73,"",A74)</f>
        <v/>
      </c>
      <c r="F74" s="57" t="str">
        <f t="shared" si="10"/>
        <v>FALSE</v>
      </c>
      <c r="G74" s="5" t="s">
        <v>97</v>
      </c>
      <c r="H74" s="7" t="s">
        <v>97</v>
      </c>
      <c r="I74" s="7" t="s">
        <v>97</v>
      </c>
    </row>
    <row r="75" spans="1:17" x14ac:dyDescent="0.25">
      <c r="A75" s="3" cm="1">
        <f t="array" aca="1" ref="A75" ca="1">INDIRECT("A"&amp;ROW()-1)+1</f>
        <v>34</v>
      </c>
      <c r="B75" s="3">
        <f t="shared" ca="1" si="11"/>
        <v>34</v>
      </c>
      <c r="C75" s="3" t="str">
        <f ca="1">A61&amp;"any['峰值波长']"</f>
        <v>33any['峰值波长']</v>
      </c>
      <c r="D75" s="4" t="s">
        <v>283</v>
      </c>
      <c r="E75" s="24" t="s">
        <v>158</v>
      </c>
      <c r="F75" s="47" t="s">
        <v>136</v>
      </c>
      <c r="H75" s="15" t="s">
        <v>140</v>
      </c>
      <c r="I75" s="15"/>
      <c r="J75" s="45">
        <f>J61</f>
        <v>4</v>
      </c>
      <c r="K75" s="43" t="s">
        <v>487</v>
      </c>
      <c r="M75" s="4" t="s">
        <v>512</v>
      </c>
      <c r="N75" s="16">
        <f ca="1">A51</f>
        <v>26</v>
      </c>
      <c r="O75" s="8">
        <f ca="1">A52</f>
        <v>27</v>
      </c>
      <c r="P75" s="22" t="s">
        <v>161</v>
      </c>
      <c r="Q75" s="37" t="s">
        <v>343</v>
      </c>
    </row>
    <row r="76" spans="1:17" x14ac:dyDescent="0.25">
      <c r="A76" s="3" cm="1">
        <f t="array" aca="1" ref="A76" ca="1">INDIRECT("A"&amp;ROW()-1)+1</f>
        <v>35</v>
      </c>
      <c r="B76" s="3">
        <f t="shared" ca="1" si="11"/>
        <v>35</v>
      </c>
      <c r="C76" s="3" t="str">
        <f ca="1">A61&amp;"any['主波长']"</f>
        <v>33any['主波长']</v>
      </c>
      <c r="D76" s="4" t="s">
        <v>284</v>
      </c>
      <c r="E76" s="25" t="s">
        <v>158</v>
      </c>
      <c r="F76" s="47" t="s">
        <v>136</v>
      </c>
      <c r="H76" s="9" t="s">
        <v>140</v>
      </c>
      <c r="I76" s="9"/>
      <c r="J76" s="45">
        <f>J61</f>
        <v>4</v>
      </c>
      <c r="K76" s="43" t="s">
        <v>487</v>
      </c>
      <c r="M76" s="4" t="s">
        <v>513</v>
      </c>
      <c r="N76" s="16">
        <f ca="1">A51</f>
        <v>26</v>
      </c>
      <c r="O76" s="8">
        <f ca="1">A52</f>
        <v>27</v>
      </c>
      <c r="P76" s="22" t="s">
        <v>161</v>
      </c>
      <c r="Q76" s="19" t="s">
        <v>343</v>
      </c>
    </row>
    <row r="77" spans="1:17" x14ac:dyDescent="0.25">
      <c r="A77" s="3" cm="1">
        <f t="array" aca="1" ref="A77" ca="1">INDIRECT("A"&amp;ROW()-1)+1</f>
        <v>36</v>
      </c>
      <c r="B77" s="3">
        <f t="shared" ca="1" si="11"/>
        <v>36</v>
      </c>
      <c r="C77" s="3" t="str">
        <f ca="1">A61&amp;"any['半峰全宽']"</f>
        <v>33any['半峰全宽']</v>
      </c>
      <c r="D77" s="4" t="s">
        <v>285</v>
      </c>
      <c r="E77" s="25" t="s">
        <v>158</v>
      </c>
      <c r="F77" s="47" t="s">
        <v>136</v>
      </c>
      <c r="H77" s="9" t="s">
        <v>140</v>
      </c>
      <c r="I77" s="9"/>
      <c r="J77" s="45">
        <f>J61</f>
        <v>4</v>
      </c>
      <c r="K77" s="43" t="s">
        <v>487</v>
      </c>
      <c r="M77" s="4" t="s">
        <v>514</v>
      </c>
      <c r="N77" s="16">
        <f ca="1">A51</f>
        <v>26</v>
      </c>
      <c r="O77" s="8">
        <f ca="1">A52</f>
        <v>27</v>
      </c>
      <c r="P77" s="22" t="s">
        <v>161</v>
      </c>
      <c r="Q77" s="19" t="s">
        <v>343</v>
      </c>
    </row>
    <row r="78" spans="1:17" x14ac:dyDescent="0.25">
      <c r="A78" s="3" cm="1">
        <f t="array" aca="1" ref="A78" ca="1">INDIRECT("A"&amp;ROW()-1)+1</f>
        <v>37</v>
      </c>
      <c r="B78" s="3">
        <f t="shared" ca="1" si="11"/>
        <v>37</v>
      </c>
      <c r="C78" s="3" t="str">
        <f ca="1">A61&amp;"any['光通量']"</f>
        <v>33any['光通量']</v>
      </c>
      <c r="D78" s="4" t="s">
        <v>286</v>
      </c>
      <c r="E78" s="25" t="s">
        <v>158</v>
      </c>
      <c r="F78" s="47" t="s">
        <v>136</v>
      </c>
      <c r="H78" s="9" t="s">
        <v>140</v>
      </c>
      <c r="I78" s="9"/>
      <c r="J78" s="45">
        <f>J61</f>
        <v>4</v>
      </c>
      <c r="K78" s="43" t="s">
        <v>487</v>
      </c>
      <c r="M78" s="4" t="s">
        <v>515</v>
      </c>
      <c r="N78" s="16">
        <f ca="1">A51</f>
        <v>26</v>
      </c>
      <c r="O78" s="8">
        <f ca="1">A52</f>
        <v>27</v>
      </c>
      <c r="P78" s="22" t="s">
        <v>161</v>
      </c>
      <c r="Q78" s="19" t="s">
        <v>344</v>
      </c>
    </row>
    <row r="79" spans="1:17" x14ac:dyDescent="0.25">
      <c r="A79" s="3" cm="1">
        <f t="array" aca="1" ref="A79" ca="1">INDIRECT("A"&amp;ROW()-1)+1</f>
        <v>38</v>
      </c>
      <c r="B79" s="3">
        <f t="shared" ca="1" si="11"/>
        <v>38</v>
      </c>
      <c r="C79" s="3" t="str">
        <f ca="1">A61&amp;"any['光功率']"</f>
        <v>33any['光功率']</v>
      </c>
      <c r="D79" s="4" t="s">
        <v>287</v>
      </c>
      <c r="E79" s="25" t="s">
        <v>158</v>
      </c>
      <c r="F79" s="47" t="s">
        <v>136</v>
      </c>
      <c r="H79" s="9" t="s">
        <v>140</v>
      </c>
      <c r="I79" s="9"/>
      <c r="J79" s="45">
        <f>J61</f>
        <v>4</v>
      </c>
      <c r="K79" s="43" t="s">
        <v>487</v>
      </c>
      <c r="M79" s="4" t="s">
        <v>516</v>
      </c>
      <c r="N79" s="16">
        <f ca="1">A51</f>
        <v>26</v>
      </c>
      <c r="O79" s="8">
        <f ca="1">A52</f>
        <v>27</v>
      </c>
      <c r="P79" s="22" t="s">
        <v>161</v>
      </c>
      <c r="Q79" s="19" t="s">
        <v>345</v>
      </c>
    </row>
    <row r="80" spans="1:17" x14ac:dyDescent="0.25">
      <c r="A80" s="3" cm="1">
        <f t="array" aca="1" ref="A80" ca="1">INDIRECT("A"&amp;ROW()-1)+1</f>
        <v>39</v>
      </c>
      <c r="B80" s="3">
        <f t="shared" ca="1" si="11"/>
        <v>39</v>
      </c>
      <c r="C80" s="3" t="str">
        <f ca="1">A61&amp;"any['照度']"</f>
        <v>33any['照度']</v>
      </c>
      <c r="D80" s="4" t="s">
        <v>288</v>
      </c>
      <c r="E80" s="25" t="s">
        <v>158</v>
      </c>
      <c r="F80" s="47" t="s">
        <v>136</v>
      </c>
      <c r="H80" s="9" t="s">
        <v>140</v>
      </c>
      <c r="I80" s="9"/>
      <c r="J80" s="45">
        <f>J61</f>
        <v>4</v>
      </c>
      <c r="K80" s="43" t="s">
        <v>487</v>
      </c>
      <c r="M80" s="4" t="s">
        <v>517</v>
      </c>
      <c r="N80" s="16">
        <f ca="1">A51</f>
        <v>26</v>
      </c>
      <c r="O80" s="8">
        <f ca="1">A52</f>
        <v>27</v>
      </c>
      <c r="P80" s="22" t="s">
        <v>161</v>
      </c>
      <c r="Q80" s="19" t="s">
        <v>346</v>
      </c>
    </row>
    <row r="81" spans="1:17" x14ac:dyDescent="0.25">
      <c r="A81" s="3" cm="1">
        <f t="array" aca="1" ref="A81" ca="1">INDIRECT("A"&amp;ROW()-1)+1</f>
        <v>40</v>
      </c>
      <c r="B81" s="3">
        <f t="shared" ca="1" si="11"/>
        <v>40</v>
      </c>
      <c r="C81" s="3" t="str">
        <f ca="1">A61&amp;"any['辐照度']"</f>
        <v>33any['辐照度']</v>
      </c>
      <c r="D81" s="4" t="s">
        <v>289</v>
      </c>
      <c r="E81" s="25" t="s">
        <v>158</v>
      </c>
      <c r="F81" s="47" t="s">
        <v>136</v>
      </c>
      <c r="H81" s="9" t="s">
        <v>140</v>
      </c>
      <c r="I81" s="9"/>
      <c r="J81" s="45">
        <f>J61</f>
        <v>4</v>
      </c>
      <c r="K81" s="43" t="s">
        <v>487</v>
      </c>
      <c r="M81" s="4" t="s">
        <v>518</v>
      </c>
      <c r="N81" s="16">
        <f ca="1">A51</f>
        <v>26</v>
      </c>
      <c r="O81" s="8">
        <f ca="1">A52</f>
        <v>27</v>
      </c>
      <c r="P81" s="22" t="s">
        <v>161</v>
      </c>
      <c r="Q81" s="19" t="s">
        <v>347</v>
      </c>
    </row>
    <row r="82" spans="1:17" x14ac:dyDescent="0.25">
      <c r="A82" s="3" cm="1">
        <f t="array" aca="1" ref="A82" ca="1">INDIRECT("A"&amp;ROW()-1)+1</f>
        <v>41</v>
      </c>
      <c r="B82" s="3">
        <f t="shared" ca="1" si="11"/>
        <v>41</v>
      </c>
      <c r="C82" s="3" t="str">
        <f ca="1">A61&amp;"any['光斑尺寸']"</f>
        <v>33any['光斑尺寸']</v>
      </c>
      <c r="D82" s="4" t="s">
        <v>290</v>
      </c>
      <c r="E82" s="25" t="s">
        <v>158</v>
      </c>
      <c r="F82" s="47" t="s">
        <v>136</v>
      </c>
      <c r="H82" s="9" t="s">
        <v>140</v>
      </c>
      <c r="I82" s="9"/>
      <c r="J82" s="45">
        <f>J61</f>
        <v>4</v>
      </c>
      <c r="K82" s="43" t="s">
        <v>487</v>
      </c>
      <c r="M82" s="4" t="s">
        <v>519</v>
      </c>
      <c r="N82" s="16">
        <f ca="1">A51</f>
        <v>26</v>
      </c>
      <c r="O82" s="8">
        <f ca="1">A52</f>
        <v>27</v>
      </c>
      <c r="P82" s="22" t="s">
        <v>161</v>
      </c>
      <c r="Q82" s="19" t="s">
        <v>348</v>
      </c>
    </row>
    <row r="83" spans="1:17" ht="31.2" x14ac:dyDescent="0.25">
      <c r="A83" s="3" cm="1">
        <f t="array" aca="1" ref="A83" ca="1">INDIRECT("A"&amp;ROW()-1)+1</f>
        <v>42</v>
      </c>
      <c r="B83" s="3">
        <f t="shared" ca="1" si="11"/>
        <v>42</v>
      </c>
      <c r="C83" s="3" t="str">
        <f ca="1">A61&amp;"any['光斑均匀性']"</f>
        <v>33any['光斑均匀性']</v>
      </c>
      <c r="D83" s="4" t="s">
        <v>291</v>
      </c>
      <c r="E83" s="21" t="s">
        <v>200</v>
      </c>
      <c r="F83" s="47" t="s">
        <v>136</v>
      </c>
      <c r="H83" s="9" t="s">
        <v>140</v>
      </c>
      <c r="I83" s="9"/>
      <c r="J83" s="43">
        <f>J61</f>
        <v>4</v>
      </c>
      <c r="K83" s="43" t="s">
        <v>487</v>
      </c>
      <c r="M83" s="4" t="s">
        <v>535</v>
      </c>
      <c r="N83" s="16">
        <f ca="1">A51</f>
        <v>26</v>
      </c>
      <c r="O83" s="8">
        <f ca="1">A52</f>
        <v>27</v>
      </c>
      <c r="P83" s="22"/>
      <c r="Q83" s="19" t="s">
        <v>201</v>
      </c>
    </row>
    <row r="84" spans="1:17" x14ac:dyDescent="0.25">
      <c r="A84" s="3" cm="1">
        <f t="array" aca="1" ref="A84" ca="1">INDIRECT("A"&amp;ROW()-1)+1</f>
        <v>43</v>
      </c>
      <c r="B84" s="3">
        <f t="shared" ca="1" si="11"/>
        <v>43</v>
      </c>
      <c r="C84" s="3" t="str">
        <f ca="1">A61&amp;"any['光强']"</f>
        <v>33any['光强']</v>
      </c>
      <c r="D84" s="4" t="s">
        <v>292</v>
      </c>
      <c r="E84" s="25" t="s">
        <v>158</v>
      </c>
      <c r="F84" s="47" t="s">
        <v>136</v>
      </c>
      <c r="H84" s="9" t="s">
        <v>140</v>
      </c>
      <c r="I84" s="9"/>
      <c r="J84" s="45">
        <f>J61</f>
        <v>4</v>
      </c>
      <c r="K84" s="43" t="s">
        <v>487</v>
      </c>
      <c r="M84" s="4" t="s">
        <v>520</v>
      </c>
      <c r="N84" s="16">
        <f ca="1">A51</f>
        <v>26</v>
      </c>
      <c r="O84" s="8">
        <f ca="1">A52</f>
        <v>27</v>
      </c>
      <c r="P84" s="22" t="s">
        <v>161</v>
      </c>
      <c r="Q84" s="19" t="s">
        <v>349</v>
      </c>
    </row>
    <row r="85" spans="1:17" x14ac:dyDescent="0.25">
      <c r="A85" s="3" cm="1">
        <f t="array" aca="1" ref="A85" ca="1">INDIRECT("A"&amp;ROW()-1)+1</f>
        <v>44</v>
      </c>
      <c r="B85" s="3">
        <f t="shared" ca="1" si="11"/>
        <v>44</v>
      </c>
      <c r="C85" s="3" t="str">
        <f ca="1">A61&amp;"any['辐射强度']"</f>
        <v>33any['辐射强度']</v>
      </c>
      <c r="D85" s="4" t="s">
        <v>293</v>
      </c>
      <c r="E85" s="25" t="s">
        <v>158</v>
      </c>
      <c r="F85" s="47" t="s">
        <v>136</v>
      </c>
      <c r="H85" s="9" t="s">
        <v>140</v>
      </c>
      <c r="I85" s="9"/>
      <c r="J85" s="45">
        <f>J61</f>
        <v>4</v>
      </c>
      <c r="K85" s="43" t="s">
        <v>487</v>
      </c>
      <c r="M85" s="4" t="s">
        <v>521</v>
      </c>
      <c r="N85" s="16">
        <f ca="1">A51</f>
        <v>26</v>
      </c>
      <c r="O85" s="8">
        <f ca="1">A52</f>
        <v>27</v>
      </c>
      <c r="P85" s="22" t="s">
        <v>161</v>
      </c>
      <c r="Q85" s="19" t="s">
        <v>350</v>
      </c>
    </row>
    <row r="86" spans="1:17" x14ac:dyDescent="0.25">
      <c r="A86" s="3" cm="1">
        <f t="array" aca="1" ref="A86" ca="1">INDIRECT("A"&amp;ROW()-1)+1</f>
        <v>45</v>
      </c>
      <c r="B86" s="3">
        <f t="shared" ca="1" si="11"/>
        <v>45</v>
      </c>
      <c r="C86" s="3" t="str">
        <f ca="1">A62&amp;"any['亮度']"</f>
        <v>33any['亮度']</v>
      </c>
      <c r="D86" s="4" t="s">
        <v>294</v>
      </c>
      <c r="E86" s="25" t="s">
        <v>158</v>
      </c>
      <c r="F86" s="47" t="s">
        <v>136</v>
      </c>
      <c r="H86" s="9" t="s">
        <v>140</v>
      </c>
      <c r="I86" s="9"/>
      <c r="J86" s="45">
        <f>J61</f>
        <v>4</v>
      </c>
      <c r="K86" s="43" t="s">
        <v>487</v>
      </c>
      <c r="M86" s="4" t="s">
        <v>522</v>
      </c>
      <c r="N86" s="16">
        <f ca="1">A51</f>
        <v>26</v>
      </c>
      <c r="O86" s="8">
        <f ca="1">A52</f>
        <v>27</v>
      </c>
      <c r="P86" s="22" t="s">
        <v>161</v>
      </c>
      <c r="Q86" s="19" t="s">
        <v>351</v>
      </c>
    </row>
    <row r="87" spans="1:17" ht="31.2" x14ac:dyDescent="0.25">
      <c r="A87" s="3" cm="1">
        <f t="array" aca="1" ref="A87" ca="1">INDIRECT("A"&amp;ROW()-1)+1</f>
        <v>46</v>
      </c>
      <c r="B87" s="3">
        <f t="shared" ca="1" si="11"/>
        <v>46</v>
      </c>
      <c r="C87" s="3" t="str">
        <f ca="1">A61&amp;"any['光束全角']"</f>
        <v>33any['光束全角']</v>
      </c>
      <c r="D87" s="4" t="s">
        <v>295</v>
      </c>
      <c r="E87" s="25" t="s">
        <v>158</v>
      </c>
      <c r="F87" s="47" t="s">
        <v>136</v>
      </c>
      <c r="H87" s="9" t="s">
        <v>140</v>
      </c>
      <c r="I87" s="9"/>
      <c r="J87" s="45">
        <f>J61</f>
        <v>4</v>
      </c>
      <c r="K87" s="43" t="s">
        <v>487</v>
      </c>
      <c r="M87" s="4" t="s">
        <v>523</v>
      </c>
      <c r="N87" s="16">
        <f ca="1">A51</f>
        <v>26</v>
      </c>
      <c r="O87" s="8">
        <f ca="1">A52</f>
        <v>27</v>
      </c>
      <c r="P87" s="22" t="s">
        <v>161</v>
      </c>
      <c r="Q87" s="19" t="s">
        <v>352</v>
      </c>
    </row>
    <row r="88" spans="1:17" ht="31.2" x14ac:dyDescent="0.25">
      <c r="A88" s="3" cm="1">
        <f t="array" aca="1" ref="A88" ca="1">INDIRECT("A"&amp;ROW()-1)+1</f>
        <v>47</v>
      </c>
      <c r="B88" s="3">
        <f t="shared" ca="1" si="11"/>
        <v>47</v>
      </c>
      <c r="C88" s="3" t="str">
        <f ca="1">A61&amp;"any['视场全角']"</f>
        <v>33any['视场全角']</v>
      </c>
      <c r="D88" s="4" t="s">
        <v>296</v>
      </c>
      <c r="E88" s="25" t="s">
        <v>158</v>
      </c>
      <c r="F88" s="47" t="s">
        <v>136</v>
      </c>
      <c r="H88" s="9" t="s">
        <v>140</v>
      </c>
      <c r="I88" s="9"/>
      <c r="J88" s="45">
        <f>J61</f>
        <v>4</v>
      </c>
      <c r="K88" s="43" t="s">
        <v>487</v>
      </c>
      <c r="M88" s="4" t="s">
        <v>524</v>
      </c>
      <c r="N88" s="16">
        <f ca="1">A51</f>
        <v>26</v>
      </c>
      <c r="O88" s="8">
        <f ca="1">A52</f>
        <v>27</v>
      </c>
      <c r="P88" s="22" t="s">
        <v>161</v>
      </c>
      <c r="Q88" s="19" t="s">
        <v>353</v>
      </c>
    </row>
    <row r="89" spans="1:17" x14ac:dyDescent="0.25">
      <c r="A89" s="3" cm="1">
        <f t="array" aca="1" ref="A89" ca="1">INDIRECT("A"&amp;ROW()-1)+1</f>
        <v>48</v>
      </c>
      <c r="B89" s="3">
        <f t="shared" ca="1" si="11"/>
        <v>48</v>
      </c>
      <c r="C89" s="3" t="str">
        <f ca="1">A53&amp;"==True"</f>
        <v>28==True</v>
      </c>
      <c r="D89" s="4" t="s">
        <v>389</v>
      </c>
      <c r="E89" s="5" t="s">
        <v>6</v>
      </c>
      <c r="F89" s="58" t="s">
        <v>146</v>
      </c>
      <c r="G89" s="23" t="s">
        <v>68</v>
      </c>
      <c r="H89" s="7" t="s">
        <v>73</v>
      </c>
      <c r="I89" s="7" t="s">
        <v>73</v>
      </c>
      <c r="J89" s="3">
        <f>J59</f>
        <v>5</v>
      </c>
      <c r="K89" s="43" t="s">
        <v>487</v>
      </c>
      <c r="M89" s="36" t="s">
        <v>411</v>
      </c>
      <c r="Q89" s="19" t="s">
        <v>203</v>
      </c>
    </row>
    <row r="90" spans="1:17" x14ac:dyDescent="0.25">
      <c r="A90" s="3" cm="1">
        <f t="array" aca="1" ref="A90" ca="1">INDIRECT("A"&amp;ROW()-1)</f>
        <v>48</v>
      </c>
      <c r="B90" s="3" t="str">
        <f t="shared" ca="1" si="11"/>
        <v/>
      </c>
      <c r="F90" s="57" t="str">
        <f t="shared" ref="F90:F105" si="12">F89</f>
        <v>FALSE</v>
      </c>
      <c r="G90" s="21" t="s">
        <v>71</v>
      </c>
      <c r="H90" s="7" t="s">
        <v>74</v>
      </c>
      <c r="I90" s="7" t="s">
        <v>74</v>
      </c>
    </row>
    <row r="91" spans="1:17" x14ac:dyDescent="0.25">
      <c r="A91" s="3" cm="1">
        <f t="array" aca="1" ref="A91" ca="1">INDIRECT("A"&amp;ROW()-1)</f>
        <v>48</v>
      </c>
      <c r="B91" s="3" t="str">
        <f t="shared" ca="1" si="11"/>
        <v/>
      </c>
      <c r="F91" s="57" t="str">
        <f t="shared" si="12"/>
        <v>FALSE</v>
      </c>
      <c r="G91" s="23" t="s">
        <v>72</v>
      </c>
      <c r="H91" s="7" t="s">
        <v>75</v>
      </c>
      <c r="I91" s="35" t="s">
        <v>412</v>
      </c>
      <c r="J91" s="44"/>
      <c r="K91" s="44"/>
    </row>
    <row r="92" spans="1:17" x14ac:dyDescent="0.25">
      <c r="A92" s="3" cm="1">
        <f t="array" aca="1" ref="A92" ca="1">INDIRECT("A"&amp;ROW()-1)</f>
        <v>48</v>
      </c>
      <c r="B92" s="3" t="str">
        <f t="shared" ca="1" si="11"/>
        <v/>
      </c>
      <c r="F92" s="57" t="str">
        <f t="shared" si="12"/>
        <v>FALSE</v>
      </c>
      <c r="G92" s="30" t="s">
        <v>76</v>
      </c>
      <c r="H92" s="7" t="s">
        <v>77</v>
      </c>
      <c r="I92" s="7" t="s">
        <v>77</v>
      </c>
    </row>
    <row r="93" spans="1:17" x14ac:dyDescent="0.25">
      <c r="A93" s="3" cm="1">
        <f t="array" aca="1" ref="A93" ca="1">INDIRECT("A"&amp;ROW()-1)</f>
        <v>48</v>
      </c>
      <c r="B93" s="3" t="str">
        <f t="shared" ca="1" si="11"/>
        <v/>
      </c>
      <c r="F93" s="57" t="str">
        <f t="shared" si="12"/>
        <v>FALSE</v>
      </c>
      <c r="G93" s="30" t="s">
        <v>301</v>
      </c>
      <c r="H93" s="28" t="s">
        <v>302</v>
      </c>
      <c r="I93" s="28" t="s">
        <v>302</v>
      </c>
      <c r="J93" s="47"/>
      <c r="K93" s="47"/>
    </row>
    <row r="94" spans="1:17" x14ac:dyDescent="0.25">
      <c r="A94" s="3" cm="1">
        <f t="array" aca="1" ref="A94" ca="1">INDIRECT("A"&amp;ROW()-1)</f>
        <v>48</v>
      </c>
      <c r="B94" s="3" t="str">
        <f ca="1">IF(A94=A92,"",A94)</f>
        <v/>
      </c>
      <c r="F94" s="57" t="str">
        <f t="shared" si="12"/>
        <v>FALSE</v>
      </c>
      <c r="G94" s="36" t="s">
        <v>390</v>
      </c>
      <c r="H94" s="35" t="s">
        <v>390</v>
      </c>
      <c r="I94" s="35" t="s">
        <v>390</v>
      </c>
      <c r="J94" s="44"/>
      <c r="K94" s="44"/>
    </row>
    <row r="95" spans="1:17" x14ac:dyDescent="0.25">
      <c r="A95" s="3" cm="1">
        <f t="array" aca="1" ref="A95" ca="1">INDIRECT("A"&amp;ROW()-1)</f>
        <v>48</v>
      </c>
      <c r="B95" s="3" t="str">
        <f ca="1">IF(A95=A93,"",A95)</f>
        <v/>
      </c>
      <c r="F95" s="57" t="str">
        <f t="shared" si="12"/>
        <v>FALSE</v>
      </c>
      <c r="G95" s="23" t="s">
        <v>69</v>
      </c>
      <c r="H95" s="7" t="s">
        <v>69</v>
      </c>
      <c r="I95" s="7" t="s">
        <v>69</v>
      </c>
    </row>
    <row r="96" spans="1:17" x14ac:dyDescent="0.25">
      <c r="A96" s="3" cm="1">
        <f t="array" aca="1" ref="A96" ca="1">INDIRECT("A"&amp;ROW()-1)</f>
        <v>48</v>
      </c>
      <c r="B96" s="3" t="str">
        <f t="shared" ca="1" si="11"/>
        <v/>
      </c>
      <c r="F96" s="57" t="str">
        <f t="shared" si="12"/>
        <v>FALSE</v>
      </c>
      <c r="G96" s="23" t="s">
        <v>70</v>
      </c>
      <c r="H96" s="7" t="s">
        <v>70</v>
      </c>
      <c r="I96" s="7" t="s">
        <v>70</v>
      </c>
    </row>
    <row r="97" spans="1:17" x14ac:dyDescent="0.25">
      <c r="A97" s="3" cm="1">
        <f t="array" aca="1" ref="A97" ca="1">INDIRECT("A"&amp;ROW()-1)</f>
        <v>48</v>
      </c>
      <c r="B97" s="3" t="str">
        <f t="shared" ca="1" si="11"/>
        <v/>
      </c>
      <c r="F97" s="57" t="str">
        <f t="shared" si="12"/>
        <v>FALSE</v>
      </c>
      <c r="G97" s="23" t="s">
        <v>92</v>
      </c>
      <c r="H97" s="7" t="s">
        <v>92</v>
      </c>
      <c r="I97" s="7" t="s">
        <v>92</v>
      </c>
    </row>
    <row r="98" spans="1:17" x14ac:dyDescent="0.25">
      <c r="A98" s="3" cm="1">
        <f t="array" aca="1" ref="A98" ca="1">INDIRECT("A"&amp;ROW()-1)</f>
        <v>48</v>
      </c>
      <c r="B98" s="3" t="str">
        <f t="shared" ca="1" si="11"/>
        <v/>
      </c>
      <c r="F98" s="57" t="str">
        <f t="shared" si="12"/>
        <v>FALSE</v>
      </c>
      <c r="G98" s="23" t="s">
        <v>93</v>
      </c>
      <c r="H98" s="7" t="s">
        <v>93</v>
      </c>
      <c r="I98" s="7" t="s">
        <v>93</v>
      </c>
    </row>
    <row r="99" spans="1:17" x14ac:dyDescent="0.25">
      <c r="A99" s="3" cm="1">
        <f t="array" aca="1" ref="A99" ca="1">INDIRECT("A"&amp;ROW()-1)</f>
        <v>48</v>
      </c>
      <c r="B99" s="3" t="str">
        <f t="shared" ca="1" si="11"/>
        <v/>
      </c>
      <c r="F99" s="57" t="str">
        <f t="shared" si="12"/>
        <v>FALSE</v>
      </c>
      <c r="G99" s="23" t="s">
        <v>94</v>
      </c>
      <c r="H99" s="7" t="s">
        <v>94</v>
      </c>
      <c r="I99" s="7" t="s">
        <v>94</v>
      </c>
    </row>
    <row r="100" spans="1:17" x14ac:dyDescent="0.25">
      <c r="A100" s="3" cm="1">
        <f t="array" aca="1" ref="A100" ca="1">INDIRECT("A"&amp;ROW()-1)</f>
        <v>48</v>
      </c>
      <c r="B100" s="3" t="str">
        <f t="shared" ca="1" si="11"/>
        <v/>
      </c>
      <c r="F100" s="57" t="str">
        <f t="shared" si="12"/>
        <v>FALSE</v>
      </c>
      <c r="G100" s="23" t="s">
        <v>131</v>
      </c>
      <c r="H100" s="55" t="s">
        <v>696</v>
      </c>
      <c r="I100" s="7" t="s">
        <v>696</v>
      </c>
    </row>
    <row r="101" spans="1:17" x14ac:dyDescent="0.25">
      <c r="A101" s="3" cm="1">
        <f t="array" aca="1" ref="A101" ca="1">INDIRECT("A"&amp;ROW()-1)</f>
        <v>48</v>
      </c>
      <c r="B101" s="3" t="str">
        <f t="shared" ca="1" si="11"/>
        <v/>
      </c>
      <c r="F101" s="57" t="str">
        <f t="shared" si="12"/>
        <v>FALSE</v>
      </c>
      <c r="G101" s="23" t="s">
        <v>95</v>
      </c>
      <c r="H101" s="7" t="s">
        <v>95</v>
      </c>
      <c r="I101" s="7" t="s">
        <v>95</v>
      </c>
    </row>
    <row r="102" spans="1:17" x14ac:dyDescent="0.25">
      <c r="A102" s="3" cm="1">
        <f t="array" aca="1" ref="A102" ca="1">INDIRECT("A"&amp;ROW()-1)</f>
        <v>48</v>
      </c>
      <c r="B102" s="3" t="str">
        <f t="shared" ca="1" si="11"/>
        <v/>
      </c>
      <c r="F102" s="57" t="str">
        <f t="shared" si="12"/>
        <v>FALSE</v>
      </c>
      <c r="G102" s="23" t="s">
        <v>98</v>
      </c>
      <c r="H102" s="7" t="s">
        <v>98</v>
      </c>
      <c r="I102" s="7" t="s">
        <v>98</v>
      </c>
    </row>
    <row r="103" spans="1:17" x14ac:dyDescent="0.25">
      <c r="A103" s="3" cm="1">
        <f t="array" aca="1" ref="A103" ca="1">INDIRECT("A"&amp;ROW()-1)</f>
        <v>48</v>
      </c>
      <c r="B103" s="3" t="str">
        <f t="shared" ca="1" si="11"/>
        <v/>
      </c>
      <c r="F103" s="57" t="str">
        <f t="shared" si="12"/>
        <v>FALSE</v>
      </c>
      <c r="G103" s="21" t="s">
        <v>199</v>
      </c>
      <c r="H103" s="20" t="s">
        <v>199</v>
      </c>
      <c r="I103" s="20" t="s">
        <v>199</v>
      </c>
      <c r="J103" s="46"/>
      <c r="K103" s="46"/>
    </row>
    <row r="104" spans="1:17" x14ac:dyDescent="0.25">
      <c r="A104" s="3" cm="1">
        <f t="array" aca="1" ref="A104" ca="1">INDIRECT("A"&amp;ROW()-1)</f>
        <v>48</v>
      </c>
      <c r="B104" s="3" t="str">
        <f t="shared" ca="1" si="11"/>
        <v/>
      </c>
      <c r="F104" s="57" t="str">
        <f t="shared" si="12"/>
        <v>FALSE</v>
      </c>
      <c r="G104" s="23" t="s">
        <v>96</v>
      </c>
      <c r="H104" s="7" t="s">
        <v>96</v>
      </c>
      <c r="I104" s="7" t="s">
        <v>96</v>
      </c>
    </row>
    <row r="105" spans="1:17" x14ac:dyDescent="0.25">
      <c r="A105" s="3" cm="1">
        <f t="array" aca="1" ref="A105" ca="1">INDIRECT("A"&amp;ROW()-1)</f>
        <v>48</v>
      </c>
      <c r="B105" s="3" t="str">
        <f t="shared" ca="1" si="11"/>
        <v/>
      </c>
      <c r="F105" s="57" t="str">
        <f t="shared" si="12"/>
        <v>FALSE</v>
      </c>
      <c r="G105" s="23" t="s">
        <v>97</v>
      </c>
      <c r="H105" s="7" t="s">
        <v>97</v>
      </c>
      <c r="I105" s="7" t="s">
        <v>97</v>
      </c>
    </row>
    <row r="106" spans="1:17" x14ac:dyDescent="0.25">
      <c r="A106" s="3" cm="1">
        <f t="array" aca="1" ref="A106" ca="1">INDIRECT("A"&amp;ROW()-1)+1</f>
        <v>49</v>
      </c>
      <c r="B106" s="3">
        <f t="shared" ca="1" si="11"/>
        <v>49</v>
      </c>
      <c r="C106" s="3" t="str">
        <f ca="1">A89&amp;"any['CCT']"</f>
        <v>48any['CCT']</v>
      </c>
      <c r="D106" s="4" t="s">
        <v>297</v>
      </c>
      <c r="E106" s="24" t="s">
        <v>158</v>
      </c>
      <c r="F106" s="47" t="s">
        <v>136</v>
      </c>
      <c r="H106" s="15" t="s">
        <v>140</v>
      </c>
      <c r="I106" s="15"/>
      <c r="J106" s="45">
        <f>J89</f>
        <v>5</v>
      </c>
      <c r="K106" s="43" t="s">
        <v>487</v>
      </c>
      <c r="M106" s="4" t="s">
        <v>525</v>
      </c>
      <c r="N106" s="16">
        <f ca="1">A59</f>
        <v>31</v>
      </c>
      <c r="O106" s="8">
        <f ca="1">A60</f>
        <v>32</v>
      </c>
      <c r="P106" s="22" t="s">
        <v>161</v>
      </c>
      <c r="Q106" s="19" t="s">
        <v>354</v>
      </c>
    </row>
    <row r="107" spans="1:17" x14ac:dyDescent="0.25">
      <c r="A107" s="3" cm="1">
        <f t="array" aca="1" ref="A107" ca="1">INDIRECT("A"&amp;ROW()-1)+1</f>
        <v>50</v>
      </c>
      <c r="B107" s="3">
        <f t="shared" ca="1" si="11"/>
        <v>50</v>
      </c>
      <c r="C107" s="3" t="str">
        <f ca="1">A89&amp;"any['Ra']"</f>
        <v>48any['Ra']</v>
      </c>
      <c r="D107" s="4" t="s">
        <v>298</v>
      </c>
      <c r="E107" s="25" t="s">
        <v>158</v>
      </c>
      <c r="F107" s="47" t="s">
        <v>136</v>
      </c>
      <c r="H107" s="9" t="s">
        <v>140</v>
      </c>
      <c r="I107" s="9"/>
      <c r="J107" s="16">
        <f>J89</f>
        <v>5</v>
      </c>
      <c r="K107" s="43" t="s">
        <v>487</v>
      </c>
      <c r="M107" s="4" t="s">
        <v>536</v>
      </c>
      <c r="N107" s="16">
        <f ca="1">A59</f>
        <v>31</v>
      </c>
      <c r="O107" s="8">
        <f ca="1">A60</f>
        <v>32</v>
      </c>
      <c r="P107" s="22" t="s">
        <v>162</v>
      </c>
      <c r="Q107" s="19" t="s">
        <v>202</v>
      </c>
    </row>
    <row r="108" spans="1:17" x14ac:dyDescent="0.25">
      <c r="A108" s="3" cm="1">
        <f t="array" aca="1" ref="A108" ca="1">INDIRECT("A"&amp;ROW()-1)+1</f>
        <v>51</v>
      </c>
      <c r="B108" s="3">
        <f t="shared" ca="1" si="11"/>
        <v>51</v>
      </c>
      <c r="C108" s="3" t="str">
        <f ca="1">A89&amp;"any['R9']"</f>
        <v>48any['R9']</v>
      </c>
      <c r="D108" s="4" t="s">
        <v>299</v>
      </c>
      <c r="E108" s="25" t="s">
        <v>158</v>
      </c>
      <c r="F108" s="47" t="s">
        <v>136</v>
      </c>
      <c r="H108" s="9" t="s">
        <v>140</v>
      </c>
      <c r="I108" s="9"/>
      <c r="J108" s="16">
        <f>J89</f>
        <v>5</v>
      </c>
      <c r="K108" s="43" t="s">
        <v>487</v>
      </c>
      <c r="M108" s="4" t="s">
        <v>537</v>
      </c>
      <c r="N108" s="16">
        <f ca="1">A59</f>
        <v>31</v>
      </c>
      <c r="O108" s="8">
        <f ca="1">A60</f>
        <v>32</v>
      </c>
      <c r="P108" s="22" t="s">
        <v>162</v>
      </c>
      <c r="Q108" s="19" t="s">
        <v>202</v>
      </c>
    </row>
    <row r="109" spans="1:17" ht="31.2" x14ac:dyDescent="0.25">
      <c r="A109" s="3" cm="1">
        <f t="array" aca="1" ref="A109" ca="1">INDIRECT("A"&amp;ROW()-1)+1</f>
        <v>52</v>
      </c>
      <c r="B109" s="3">
        <f t="shared" ca="1" si="11"/>
        <v>52</v>
      </c>
      <c r="C109" s="3" t="str">
        <f ca="1">A89&amp;"any['CIExy']"</f>
        <v>48any['CIExy']</v>
      </c>
      <c r="D109" s="4" t="s">
        <v>300</v>
      </c>
      <c r="E109" s="21" t="s">
        <v>200</v>
      </c>
      <c r="F109" s="47" t="s">
        <v>136</v>
      </c>
      <c r="H109" s="9" t="s">
        <v>140</v>
      </c>
      <c r="I109" s="9"/>
      <c r="J109" s="16">
        <f>J89</f>
        <v>5</v>
      </c>
      <c r="K109" s="43" t="s">
        <v>487</v>
      </c>
      <c r="M109" s="4" t="s">
        <v>533</v>
      </c>
      <c r="N109" s="16">
        <f ca="1">A59</f>
        <v>31</v>
      </c>
      <c r="O109" s="8">
        <f ca="1">A60</f>
        <v>32</v>
      </c>
      <c r="P109" s="22"/>
      <c r="Q109" s="29" t="s">
        <v>304</v>
      </c>
    </row>
    <row r="110" spans="1:17" ht="31.2" x14ac:dyDescent="0.25">
      <c r="A110" s="3" cm="1">
        <f t="array" aca="1" ref="A110" ca="1">INDIRECT("A"&amp;ROW()-1)+1</f>
        <v>53</v>
      </c>
      <c r="B110" s="3">
        <f t="shared" ca="1" si="11"/>
        <v>53</v>
      </c>
      <c r="C110" s="3" t="str">
        <f ca="1">A89&amp;"any['CIEuv']"</f>
        <v>48any['CIEuv']</v>
      </c>
      <c r="D110" s="4" t="s">
        <v>303</v>
      </c>
      <c r="E110" s="21" t="s">
        <v>159</v>
      </c>
      <c r="F110" s="47" t="s">
        <v>136</v>
      </c>
      <c r="H110" s="9" t="s">
        <v>140</v>
      </c>
      <c r="I110" s="9"/>
      <c r="J110" s="16">
        <f>J89</f>
        <v>5</v>
      </c>
      <c r="K110" s="43" t="s">
        <v>487</v>
      </c>
      <c r="M110" s="4" t="s">
        <v>534</v>
      </c>
      <c r="N110" s="16">
        <f ca="1">A59</f>
        <v>31</v>
      </c>
      <c r="O110" s="8">
        <f ca="1">A60</f>
        <v>32</v>
      </c>
      <c r="P110" s="22"/>
      <c r="Q110" s="29" t="s">
        <v>305</v>
      </c>
    </row>
    <row r="111" spans="1:17" x14ac:dyDescent="0.25">
      <c r="A111" s="3" cm="1">
        <f t="array" aca="1" ref="A111" ca="1">INDIRECT("A"&amp;ROW()-1)+1</f>
        <v>54</v>
      </c>
      <c r="B111" s="3">
        <f ca="1">IF(A111=A109,"",A111)</f>
        <v>54</v>
      </c>
      <c r="C111" s="3" t="str">
        <f ca="1">A89&amp;"any['光谱峰值比']"</f>
        <v>48any['光谱峰值比']</v>
      </c>
      <c r="D111" s="4" t="s">
        <v>391</v>
      </c>
      <c r="E111" s="25" t="s">
        <v>158</v>
      </c>
      <c r="F111" s="47" t="s">
        <v>136</v>
      </c>
      <c r="H111" s="9" t="s">
        <v>140</v>
      </c>
      <c r="I111" s="9"/>
      <c r="J111" s="16">
        <f>J89</f>
        <v>5</v>
      </c>
      <c r="K111" s="43" t="s">
        <v>487</v>
      </c>
      <c r="M111" s="4" t="s">
        <v>526</v>
      </c>
      <c r="N111" s="16">
        <f ca="1">A59</f>
        <v>31</v>
      </c>
      <c r="O111" s="8">
        <f ca="1">A60</f>
        <v>32</v>
      </c>
      <c r="P111" s="22" t="s">
        <v>161</v>
      </c>
      <c r="Q111" s="37" t="s">
        <v>392</v>
      </c>
    </row>
    <row r="112" spans="1:17" x14ac:dyDescent="0.25">
      <c r="A112" s="3" cm="1">
        <f t="array" aca="1" ref="A112" ca="1">INDIRECT("A"&amp;ROW()-1)+1</f>
        <v>55</v>
      </c>
      <c r="B112" s="3">
        <f ca="1">IF(A112=A110,"",A112)</f>
        <v>55</v>
      </c>
      <c r="C112" s="3" t="str">
        <f ca="1">A89&amp;"any['光通量']"</f>
        <v>48any['光通量']</v>
      </c>
      <c r="D112" s="4" t="s">
        <v>286</v>
      </c>
      <c r="E112" s="25" t="s">
        <v>158</v>
      </c>
      <c r="F112" s="47" t="s">
        <v>136</v>
      </c>
      <c r="H112" s="9" t="s">
        <v>140</v>
      </c>
      <c r="I112" s="9"/>
      <c r="J112" s="16">
        <f>J89</f>
        <v>5</v>
      </c>
      <c r="K112" s="43" t="s">
        <v>487</v>
      </c>
      <c r="M112" s="4" t="s">
        <v>515</v>
      </c>
      <c r="N112" s="16">
        <f ca="1">A59</f>
        <v>31</v>
      </c>
      <c r="O112" s="8">
        <f ca="1">A60</f>
        <v>32</v>
      </c>
      <c r="P112" s="22" t="s">
        <v>161</v>
      </c>
      <c r="Q112" s="19" t="s">
        <v>344</v>
      </c>
    </row>
    <row r="113" spans="1:17" x14ac:dyDescent="0.25">
      <c r="A113" s="3" cm="1">
        <f t="array" aca="1" ref="A113" ca="1">INDIRECT("A"&amp;ROW()-1)+1</f>
        <v>56</v>
      </c>
      <c r="B113" s="3">
        <f t="shared" ca="1" si="11"/>
        <v>56</v>
      </c>
      <c r="C113" s="3" t="str">
        <f ca="1">A89&amp;"any['光功率']"</f>
        <v>48any['光功率']</v>
      </c>
      <c r="D113" s="4" t="s">
        <v>287</v>
      </c>
      <c r="E113" s="25" t="s">
        <v>158</v>
      </c>
      <c r="F113" s="47" t="s">
        <v>136</v>
      </c>
      <c r="H113" s="9" t="s">
        <v>140</v>
      </c>
      <c r="I113" s="9"/>
      <c r="J113" s="16">
        <f>J89</f>
        <v>5</v>
      </c>
      <c r="K113" s="43" t="s">
        <v>487</v>
      </c>
      <c r="M113" s="4" t="s">
        <v>516</v>
      </c>
      <c r="N113" s="16">
        <f ca="1">A59</f>
        <v>31</v>
      </c>
      <c r="O113" s="8">
        <f ca="1">A60</f>
        <v>32</v>
      </c>
      <c r="P113" s="22" t="s">
        <v>161</v>
      </c>
      <c r="Q113" s="19" t="s">
        <v>345</v>
      </c>
    </row>
    <row r="114" spans="1:17" x14ac:dyDescent="0.25">
      <c r="A114" s="3" cm="1">
        <f t="array" aca="1" ref="A114" ca="1">INDIRECT("A"&amp;ROW()-1)+1</f>
        <v>57</v>
      </c>
      <c r="B114" s="3">
        <f t="shared" ca="1" si="11"/>
        <v>57</v>
      </c>
      <c r="C114" s="3" t="str">
        <f ca="1">A89&amp;"any['照度']"</f>
        <v>48any['照度']</v>
      </c>
      <c r="D114" s="4" t="s">
        <v>288</v>
      </c>
      <c r="E114" s="25" t="s">
        <v>158</v>
      </c>
      <c r="F114" s="47" t="s">
        <v>136</v>
      </c>
      <c r="H114" s="9" t="s">
        <v>140</v>
      </c>
      <c r="I114" s="9"/>
      <c r="J114" s="16">
        <f>J89</f>
        <v>5</v>
      </c>
      <c r="K114" s="43" t="s">
        <v>487</v>
      </c>
      <c r="M114" s="4" t="s">
        <v>517</v>
      </c>
      <c r="N114" s="16">
        <f ca="1">A59</f>
        <v>31</v>
      </c>
      <c r="O114" s="8">
        <f ca="1">A60</f>
        <v>32</v>
      </c>
      <c r="P114" s="22" t="s">
        <v>161</v>
      </c>
      <c r="Q114" s="19" t="s">
        <v>346</v>
      </c>
    </row>
    <row r="115" spans="1:17" x14ac:dyDescent="0.25">
      <c r="A115" s="3" cm="1">
        <f t="array" aca="1" ref="A115" ca="1">INDIRECT("A"&amp;ROW()-1)+1</f>
        <v>58</v>
      </c>
      <c r="B115" s="3">
        <f t="shared" ca="1" si="11"/>
        <v>58</v>
      </c>
      <c r="C115" s="3" t="str">
        <f ca="1">A89&amp;"any['辐照度']"</f>
        <v>48any['辐照度']</v>
      </c>
      <c r="D115" s="4" t="s">
        <v>289</v>
      </c>
      <c r="E115" s="25" t="s">
        <v>158</v>
      </c>
      <c r="F115" s="47" t="s">
        <v>136</v>
      </c>
      <c r="H115" s="9" t="s">
        <v>140</v>
      </c>
      <c r="I115" s="9"/>
      <c r="J115" s="16">
        <f>J89</f>
        <v>5</v>
      </c>
      <c r="K115" s="43" t="s">
        <v>487</v>
      </c>
      <c r="M115" s="4" t="s">
        <v>518</v>
      </c>
      <c r="N115" s="16">
        <f ca="1">A59</f>
        <v>31</v>
      </c>
      <c r="O115" s="8">
        <f ca="1">A60</f>
        <v>32</v>
      </c>
      <c r="P115" s="22" t="s">
        <v>161</v>
      </c>
      <c r="Q115" s="19" t="s">
        <v>347</v>
      </c>
    </row>
    <row r="116" spans="1:17" x14ac:dyDescent="0.25">
      <c r="A116" s="3" cm="1">
        <f t="array" aca="1" ref="A116" ca="1">INDIRECT("A"&amp;ROW()-1)+1</f>
        <v>59</v>
      </c>
      <c r="B116" s="3">
        <f t="shared" ca="1" si="11"/>
        <v>59</v>
      </c>
      <c r="C116" s="3" t="str">
        <f ca="1">A89&amp;"any['光斑尺寸']"</f>
        <v>48any['光斑尺寸']</v>
      </c>
      <c r="D116" s="4" t="s">
        <v>290</v>
      </c>
      <c r="E116" s="25" t="s">
        <v>158</v>
      </c>
      <c r="F116" s="47" t="s">
        <v>136</v>
      </c>
      <c r="H116" s="9" t="s">
        <v>140</v>
      </c>
      <c r="I116" s="9"/>
      <c r="J116" s="16">
        <f>J89</f>
        <v>5</v>
      </c>
      <c r="K116" s="43" t="s">
        <v>487</v>
      </c>
      <c r="M116" s="4" t="s">
        <v>519</v>
      </c>
      <c r="N116" s="16">
        <f ca="1">A59</f>
        <v>31</v>
      </c>
      <c r="O116" s="8">
        <f ca="1">A60</f>
        <v>32</v>
      </c>
      <c r="P116" s="22" t="s">
        <v>161</v>
      </c>
      <c r="Q116" s="19" t="s">
        <v>348</v>
      </c>
    </row>
    <row r="117" spans="1:17" ht="31.2" x14ac:dyDescent="0.25">
      <c r="A117" s="3" cm="1">
        <f t="array" aca="1" ref="A117" ca="1">INDIRECT("A"&amp;ROW()-1)+1</f>
        <v>60</v>
      </c>
      <c r="B117" s="3">
        <f t="shared" ca="1" si="11"/>
        <v>60</v>
      </c>
      <c r="C117" s="3" t="str">
        <f ca="1">A89&amp;"any['光斑均匀性']"</f>
        <v>48any['光斑均匀性']</v>
      </c>
      <c r="D117" s="4" t="s">
        <v>291</v>
      </c>
      <c r="E117" s="21" t="s">
        <v>200</v>
      </c>
      <c r="F117" s="47" t="s">
        <v>136</v>
      </c>
      <c r="H117" s="9" t="s">
        <v>140</v>
      </c>
      <c r="I117" s="9"/>
      <c r="J117" s="16">
        <f>J89</f>
        <v>5</v>
      </c>
      <c r="K117" s="43" t="s">
        <v>487</v>
      </c>
      <c r="M117" s="4" t="s">
        <v>535</v>
      </c>
      <c r="N117" s="16">
        <f ca="1">A59</f>
        <v>31</v>
      </c>
      <c r="O117" s="8">
        <f ca="1">A60</f>
        <v>32</v>
      </c>
      <c r="P117" s="22"/>
      <c r="Q117" s="19" t="s">
        <v>201</v>
      </c>
    </row>
    <row r="118" spans="1:17" x14ac:dyDescent="0.25">
      <c r="A118" s="3" cm="1">
        <f t="array" aca="1" ref="A118" ca="1">INDIRECT("A"&amp;ROW()-1)+1</f>
        <v>61</v>
      </c>
      <c r="B118" s="3">
        <f t="shared" ca="1" si="11"/>
        <v>61</v>
      </c>
      <c r="C118" s="3" t="str">
        <f ca="1">A89&amp;"any['光强']"</f>
        <v>48any['光强']</v>
      </c>
      <c r="D118" s="4" t="s">
        <v>292</v>
      </c>
      <c r="E118" s="25" t="s">
        <v>158</v>
      </c>
      <c r="F118" s="47" t="s">
        <v>136</v>
      </c>
      <c r="H118" s="9" t="s">
        <v>140</v>
      </c>
      <c r="I118" s="9"/>
      <c r="J118" s="16">
        <f>J89</f>
        <v>5</v>
      </c>
      <c r="K118" s="43" t="s">
        <v>487</v>
      </c>
      <c r="M118" s="4" t="s">
        <v>520</v>
      </c>
      <c r="N118" s="16">
        <f ca="1">A59</f>
        <v>31</v>
      </c>
      <c r="O118" s="8">
        <f ca="1">A60</f>
        <v>32</v>
      </c>
      <c r="P118" s="22" t="s">
        <v>161</v>
      </c>
      <c r="Q118" s="19" t="s">
        <v>349</v>
      </c>
    </row>
    <row r="119" spans="1:17" x14ac:dyDescent="0.25">
      <c r="A119" s="3" cm="1">
        <f t="array" aca="1" ref="A119" ca="1">INDIRECT("A"&amp;ROW()-1)+1</f>
        <v>62</v>
      </c>
      <c r="B119" s="3">
        <f t="shared" ca="1" si="11"/>
        <v>62</v>
      </c>
      <c r="C119" s="3" t="str">
        <f ca="1">A89&amp;"any['辐射强度']"</f>
        <v>48any['辐射强度']</v>
      </c>
      <c r="D119" s="4" t="s">
        <v>293</v>
      </c>
      <c r="E119" s="25" t="s">
        <v>158</v>
      </c>
      <c r="F119" s="47" t="s">
        <v>136</v>
      </c>
      <c r="H119" s="9" t="s">
        <v>140</v>
      </c>
      <c r="I119" s="9"/>
      <c r="J119" s="16">
        <f>J89</f>
        <v>5</v>
      </c>
      <c r="K119" s="43" t="s">
        <v>487</v>
      </c>
      <c r="M119" s="4" t="s">
        <v>521</v>
      </c>
      <c r="N119" s="16">
        <f ca="1">A59</f>
        <v>31</v>
      </c>
      <c r="O119" s="8">
        <f ca="1">A60</f>
        <v>32</v>
      </c>
      <c r="P119" s="22" t="s">
        <v>161</v>
      </c>
      <c r="Q119" s="19" t="s">
        <v>350</v>
      </c>
    </row>
    <row r="120" spans="1:17" x14ac:dyDescent="0.25">
      <c r="A120" s="3" cm="1">
        <f t="array" aca="1" ref="A120" ca="1">INDIRECT("A"&amp;ROW()-1)+1</f>
        <v>63</v>
      </c>
      <c r="B120" s="3">
        <f t="shared" ca="1" si="11"/>
        <v>63</v>
      </c>
      <c r="C120" s="3" t="str">
        <f ca="1">A92&amp;"any['亮度']"</f>
        <v>48any['亮度']</v>
      </c>
      <c r="D120" s="4" t="s">
        <v>294</v>
      </c>
      <c r="E120" s="25" t="s">
        <v>158</v>
      </c>
      <c r="F120" s="47" t="s">
        <v>136</v>
      </c>
      <c r="H120" s="9" t="s">
        <v>140</v>
      </c>
      <c r="I120" s="9"/>
      <c r="J120" s="16">
        <f>J89</f>
        <v>5</v>
      </c>
      <c r="K120" s="43" t="s">
        <v>487</v>
      </c>
      <c r="M120" s="4" t="s">
        <v>522</v>
      </c>
      <c r="N120" s="16">
        <f ca="1">A59</f>
        <v>31</v>
      </c>
      <c r="O120" s="8">
        <f ca="1">A60</f>
        <v>32</v>
      </c>
      <c r="P120" s="22" t="s">
        <v>161</v>
      </c>
      <c r="Q120" s="19" t="s">
        <v>351</v>
      </c>
    </row>
    <row r="121" spans="1:17" ht="31.2" x14ac:dyDescent="0.25">
      <c r="A121" s="3" cm="1">
        <f t="array" aca="1" ref="A121" ca="1">INDIRECT("A"&amp;ROW()-1)+1</f>
        <v>64</v>
      </c>
      <c r="B121" s="3">
        <f t="shared" ca="1" si="11"/>
        <v>64</v>
      </c>
      <c r="C121" s="3" t="str">
        <f ca="1">A89&amp;"any['光束全角']"</f>
        <v>48any['光束全角']</v>
      </c>
      <c r="D121" s="4" t="s">
        <v>295</v>
      </c>
      <c r="E121" s="25" t="s">
        <v>158</v>
      </c>
      <c r="F121" s="47" t="s">
        <v>136</v>
      </c>
      <c r="H121" s="9" t="s">
        <v>140</v>
      </c>
      <c r="I121" s="9"/>
      <c r="J121" s="16">
        <f>J89</f>
        <v>5</v>
      </c>
      <c r="K121" s="43" t="s">
        <v>487</v>
      </c>
      <c r="M121" s="4" t="s">
        <v>523</v>
      </c>
      <c r="N121" s="16">
        <f ca="1">A59</f>
        <v>31</v>
      </c>
      <c r="O121" s="8">
        <f ca="1">A60</f>
        <v>32</v>
      </c>
      <c r="P121" s="22" t="s">
        <v>161</v>
      </c>
      <c r="Q121" s="19" t="s">
        <v>352</v>
      </c>
    </row>
    <row r="122" spans="1:17" ht="31.2" x14ac:dyDescent="0.25">
      <c r="A122" s="3" cm="1">
        <f t="array" aca="1" ref="A122" ca="1">INDIRECT("A"&amp;ROW()-1)+1</f>
        <v>65</v>
      </c>
      <c r="B122" s="3">
        <f t="shared" ca="1" si="11"/>
        <v>65</v>
      </c>
      <c r="C122" s="3" t="str">
        <f ca="1">A89&amp;"any['视场全角']"</f>
        <v>48any['视场全角']</v>
      </c>
      <c r="D122" s="4" t="s">
        <v>296</v>
      </c>
      <c r="E122" s="25" t="s">
        <v>158</v>
      </c>
      <c r="F122" s="47" t="s">
        <v>136</v>
      </c>
      <c r="H122" s="9" t="s">
        <v>140</v>
      </c>
      <c r="I122" s="9"/>
      <c r="J122" s="16">
        <f>J89</f>
        <v>5</v>
      </c>
      <c r="K122" s="43" t="s">
        <v>487</v>
      </c>
      <c r="M122" s="4" t="s">
        <v>524</v>
      </c>
      <c r="N122" s="16">
        <f ca="1">A59</f>
        <v>31</v>
      </c>
      <c r="O122" s="8">
        <f ca="1">A60</f>
        <v>32</v>
      </c>
      <c r="P122" s="22" t="s">
        <v>161</v>
      </c>
      <c r="Q122" s="19" t="s">
        <v>353</v>
      </c>
    </row>
    <row r="123" spans="1:17" x14ac:dyDescent="0.25">
      <c r="A123" s="3" cm="1">
        <f t="array" aca="1" ref="A123" ca="1">INDIRECT("A"&amp;ROW()-1)+1</f>
        <v>66</v>
      </c>
      <c r="B123" s="3">
        <f t="shared" ca="1" si="11"/>
        <v>66</v>
      </c>
      <c r="C123" s="3" t="str">
        <f ca="1">A57&amp;"==True"</f>
        <v>30==True</v>
      </c>
      <c r="D123" s="4" t="s">
        <v>132</v>
      </c>
      <c r="E123" s="5" t="s">
        <v>6</v>
      </c>
      <c r="F123" s="58" t="s">
        <v>146</v>
      </c>
      <c r="G123" s="5" t="s">
        <v>87</v>
      </c>
      <c r="H123" s="18" t="s">
        <v>87</v>
      </c>
      <c r="I123" s="18" t="s">
        <v>87</v>
      </c>
      <c r="J123" s="48">
        <f>J57</f>
        <v>6</v>
      </c>
      <c r="K123" s="43" t="s">
        <v>487</v>
      </c>
      <c r="L123" s="53" t="s">
        <v>651</v>
      </c>
      <c r="M123" s="50" t="s">
        <v>502</v>
      </c>
      <c r="Q123" s="19" t="s">
        <v>204</v>
      </c>
    </row>
    <row r="124" spans="1:17" x14ac:dyDescent="0.25">
      <c r="A124" s="3" cm="1">
        <f t="array" aca="1" ref="A124" ca="1">INDIRECT("A"&amp;ROW()-1)</f>
        <v>66</v>
      </c>
      <c r="B124" s="3" t="str">
        <f t="shared" ca="1" si="11"/>
        <v/>
      </c>
      <c r="F124" s="57" t="str">
        <f t="shared" ref="F124:F128" si="13">F123</f>
        <v>FALSE</v>
      </c>
      <c r="G124" s="5" t="s">
        <v>88</v>
      </c>
      <c r="H124" s="18" t="s">
        <v>88</v>
      </c>
      <c r="I124" s="18" t="s">
        <v>88</v>
      </c>
      <c r="J124" s="48"/>
      <c r="K124" s="48"/>
      <c r="L124" s="53" t="s">
        <v>652</v>
      </c>
    </row>
    <row r="125" spans="1:17" ht="31.2" x14ac:dyDescent="0.25">
      <c r="A125" s="3" cm="1">
        <f t="array" aca="1" ref="A125" ca="1">INDIRECT("A"&amp;ROW()-1)</f>
        <v>66</v>
      </c>
      <c r="B125" s="3" t="str">
        <f t="shared" ca="1" si="11"/>
        <v/>
      </c>
      <c r="F125" s="57" t="str">
        <f t="shared" si="13"/>
        <v>FALSE</v>
      </c>
      <c r="G125" s="5" t="s">
        <v>89</v>
      </c>
      <c r="H125" s="18" t="s">
        <v>89</v>
      </c>
      <c r="I125" s="18" t="s">
        <v>89</v>
      </c>
      <c r="J125" s="48"/>
      <c r="K125" s="48"/>
      <c r="L125" s="53" t="s">
        <v>653</v>
      </c>
    </row>
    <row r="126" spans="1:17" ht="31.2" x14ac:dyDescent="0.25">
      <c r="A126" s="3" cm="1">
        <f t="array" aca="1" ref="A126" ca="1">INDIRECT("A"&amp;ROW()-1)</f>
        <v>66</v>
      </c>
      <c r="B126" s="3" t="str">
        <f t="shared" ca="1" si="11"/>
        <v/>
      </c>
      <c r="F126" s="57" t="str">
        <f t="shared" si="13"/>
        <v>FALSE</v>
      </c>
      <c r="G126" s="5" t="s">
        <v>90</v>
      </c>
      <c r="H126" s="18" t="s">
        <v>90</v>
      </c>
      <c r="I126" s="18" t="s">
        <v>90</v>
      </c>
      <c r="J126" s="48"/>
      <c r="K126" s="48"/>
      <c r="L126" s="53" t="s">
        <v>654</v>
      </c>
      <c r="P126" s="18"/>
    </row>
    <row r="127" spans="1:17" ht="31.2" x14ac:dyDescent="0.25">
      <c r="A127" s="3" cm="1">
        <f t="array" aca="1" ref="A127" ca="1">INDIRECT("A"&amp;ROW()-1)</f>
        <v>66</v>
      </c>
      <c r="B127" s="3" t="str">
        <f t="shared" ca="1" si="11"/>
        <v/>
      </c>
      <c r="F127" s="57" t="str">
        <f t="shared" si="13"/>
        <v>FALSE</v>
      </c>
      <c r="G127" s="5" t="s">
        <v>91</v>
      </c>
      <c r="H127" s="18" t="s">
        <v>91</v>
      </c>
      <c r="I127" s="18" t="s">
        <v>91</v>
      </c>
      <c r="J127" s="48"/>
      <c r="K127" s="48"/>
      <c r="L127" s="53" t="s">
        <v>655</v>
      </c>
    </row>
    <row r="128" spans="1:17" x14ac:dyDescent="0.25">
      <c r="A128" s="3" cm="1">
        <f t="array" aca="1" ref="A128" ca="1">INDIRECT("A"&amp;ROW()-1)</f>
        <v>66</v>
      </c>
      <c r="F128" s="57" t="str">
        <f t="shared" si="13"/>
        <v>FALSE</v>
      </c>
      <c r="G128" s="50" t="s">
        <v>501</v>
      </c>
      <c r="H128" s="42" t="s">
        <v>501</v>
      </c>
      <c r="I128" s="42" t="s">
        <v>501</v>
      </c>
      <c r="J128" s="48"/>
      <c r="K128" s="48"/>
    </row>
    <row r="129" spans="1:17" x14ac:dyDescent="0.25">
      <c r="A129" s="3" cm="1">
        <f t="array" aca="1" ref="A129" ca="1">INDIRECT("A"&amp;ROW()-1)+1</f>
        <v>67</v>
      </c>
      <c r="B129" s="3">
        <f ca="1">IF(A129=A127,"",A129)</f>
        <v>67</v>
      </c>
      <c r="C129" s="3" t="str">
        <f ca="1">A123&amp;"any['红绿辐通量比']"</f>
        <v>66any['红绿辐通量比']</v>
      </c>
      <c r="D129" s="4" t="s">
        <v>306</v>
      </c>
      <c r="E129" s="24" t="s">
        <v>158</v>
      </c>
      <c r="F129" s="58" t="s">
        <v>146</v>
      </c>
      <c r="H129" s="15" t="s">
        <v>140</v>
      </c>
      <c r="I129" s="15"/>
      <c r="J129" s="45">
        <f>J123</f>
        <v>6</v>
      </c>
      <c r="K129" s="43" t="s">
        <v>487</v>
      </c>
      <c r="M129" s="4" t="s">
        <v>527</v>
      </c>
      <c r="N129" s="16">
        <f ca="1">A59</f>
        <v>31</v>
      </c>
      <c r="O129" s="8">
        <f ca="1">A60</f>
        <v>32</v>
      </c>
      <c r="P129" s="22" t="s">
        <v>161</v>
      </c>
      <c r="Q129" s="19" t="s">
        <v>205</v>
      </c>
    </row>
    <row r="130" spans="1:17" x14ac:dyDescent="0.25">
      <c r="A130" s="3" cm="1">
        <f t="array" aca="1" ref="A130" ca="1">INDIRECT("A"&amp;ROW()-1)+1</f>
        <v>68</v>
      </c>
      <c r="B130" s="3">
        <f t="shared" ca="1" si="11"/>
        <v>68</v>
      </c>
      <c r="C130" s="3" t="str">
        <f ca="1">A123&amp;"any['蓝绿辐通量比']"</f>
        <v>66any['蓝绿辐通量比']</v>
      </c>
      <c r="D130" s="4" t="s">
        <v>307</v>
      </c>
      <c r="E130" s="25" t="s">
        <v>158</v>
      </c>
      <c r="F130" s="58" t="s">
        <v>146</v>
      </c>
      <c r="H130" s="9" t="s">
        <v>140</v>
      </c>
      <c r="I130" s="9"/>
      <c r="J130" s="16">
        <f>J123</f>
        <v>6</v>
      </c>
      <c r="K130" s="43" t="s">
        <v>487</v>
      </c>
      <c r="M130" s="4" t="s">
        <v>528</v>
      </c>
      <c r="N130" s="16">
        <f ca="1">A59</f>
        <v>31</v>
      </c>
      <c r="O130" s="8">
        <f ca="1">A60</f>
        <v>32</v>
      </c>
      <c r="P130" s="22" t="s">
        <v>161</v>
      </c>
      <c r="Q130" s="19" t="s">
        <v>205</v>
      </c>
    </row>
    <row r="131" spans="1:17" x14ac:dyDescent="0.25">
      <c r="A131" s="3" cm="1">
        <f t="array" aca="1" ref="A131" ca="1">INDIRECT("A"&amp;ROW()-1)+1</f>
        <v>69</v>
      </c>
      <c r="B131" s="3">
        <f t="shared" ca="1" si="11"/>
        <v>69</v>
      </c>
      <c r="C131" s="3" t="str">
        <f ca="1">A123&amp;"any['红外截止性能']"</f>
        <v>66any['红外截止性能']</v>
      </c>
      <c r="D131" s="4" t="s">
        <v>308</v>
      </c>
      <c r="E131" s="25" t="s">
        <v>158</v>
      </c>
      <c r="F131" s="58" t="s">
        <v>146</v>
      </c>
      <c r="H131" s="9" t="s">
        <v>140</v>
      </c>
      <c r="I131" s="9"/>
      <c r="J131" s="16">
        <f>J123</f>
        <v>6</v>
      </c>
      <c r="K131" s="43" t="s">
        <v>487</v>
      </c>
      <c r="M131" s="4" t="s">
        <v>530</v>
      </c>
      <c r="N131" s="16">
        <f ca="1">A59</f>
        <v>31</v>
      </c>
      <c r="O131" s="8">
        <f ca="1">A60</f>
        <v>32</v>
      </c>
      <c r="P131" s="20" t="s">
        <v>164</v>
      </c>
      <c r="Q131" s="19" t="s">
        <v>206</v>
      </c>
    </row>
    <row r="132" spans="1:17" x14ac:dyDescent="0.25">
      <c r="A132" s="3" cm="1">
        <f t="array" aca="1" ref="A132" ca="1">INDIRECT("A"&amp;ROW()-1)+1</f>
        <v>70</v>
      </c>
      <c r="B132" s="3">
        <f t="shared" ca="1" si="11"/>
        <v>70</v>
      </c>
      <c r="C132" s="3" t="str">
        <f ca="1">A123&amp;"any['光照均匀性']"</f>
        <v>66any['光照均匀性']</v>
      </c>
      <c r="D132" s="4" t="s">
        <v>309</v>
      </c>
      <c r="E132" s="25" t="s">
        <v>158</v>
      </c>
      <c r="F132" s="58" t="s">
        <v>146</v>
      </c>
      <c r="H132" s="9" t="s">
        <v>140</v>
      </c>
      <c r="I132" s="9"/>
      <c r="J132" s="16">
        <f>J123</f>
        <v>6</v>
      </c>
      <c r="K132" s="43" t="s">
        <v>487</v>
      </c>
      <c r="M132" s="4" t="s">
        <v>531</v>
      </c>
      <c r="N132" s="16">
        <f ca="1">A59</f>
        <v>31</v>
      </c>
      <c r="O132" s="8">
        <f ca="1">A60</f>
        <v>32</v>
      </c>
      <c r="P132" s="22" t="s">
        <v>164</v>
      </c>
      <c r="Q132" s="51" t="s">
        <v>503</v>
      </c>
    </row>
    <row r="133" spans="1:17" x14ac:dyDescent="0.25">
      <c r="A133" s="3" cm="1">
        <f t="array" aca="1" ref="A133" ca="1">INDIRECT("A"&amp;ROW()-1)+1</f>
        <v>71</v>
      </c>
      <c r="B133" s="3">
        <f t="shared" ca="1" si="11"/>
        <v>71</v>
      </c>
      <c r="C133" s="3" t="str">
        <f ca="1">A123&amp;"any['照度超限点']"</f>
        <v>66any['照度超限点']</v>
      </c>
      <c r="D133" s="4" t="s">
        <v>310</v>
      </c>
      <c r="E133" s="25" t="s">
        <v>158</v>
      </c>
      <c r="F133" s="58" t="s">
        <v>146</v>
      </c>
      <c r="H133" s="9" t="s">
        <v>140</v>
      </c>
      <c r="I133" s="9"/>
      <c r="J133" s="16">
        <f>J123</f>
        <v>6</v>
      </c>
      <c r="K133" s="43" t="s">
        <v>487</v>
      </c>
      <c r="M133" s="4" t="s">
        <v>532</v>
      </c>
      <c r="N133" s="16">
        <f ca="1">A59</f>
        <v>31</v>
      </c>
      <c r="O133" s="8">
        <f ca="1">A60</f>
        <v>32</v>
      </c>
      <c r="P133" s="22" t="s">
        <v>164</v>
      </c>
      <c r="Q133" s="19" t="s">
        <v>207</v>
      </c>
    </row>
    <row r="134" spans="1:17" ht="31.2" x14ac:dyDescent="0.25">
      <c r="A134" s="3" cm="1">
        <f t="array" aca="1" ref="A134" ca="1">INDIRECT("A"&amp;ROW()-1)+1</f>
        <v>72</v>
      </c>
      <c r="B134" s="3">
        <f t="shared" ca="1" si="11"/>
        <v>72</v>
      </c>
      <c r="C134" s="3" t="str">
        <f ca="1">A57&amp;"==True"</f>
        <v>30==True</v>
      </c>
      <c r="D134" s="4" t="s">
        <v>695</v>
      </c>
      <c r="E134" s="21" t="s">
        <v>208</v>
      </c>
      <c r="F134" s="46" t="s">
        <v>209</v>
      </c>
      <c r="G134" s="21" t="s">
        <v>210</v>
      </c>
      <c r="H134" s="21" t="s">
        <v>213</v>
      </c>
      <c r="I134" s="36" t="s">
        <v>69</v>
      </c>
      <c r="J134" s="44">
        <f>J57</f>
        <v>6</v>
      </c>
      <c r="K134" s="43" t="s">
        <v>482</v>
      </c>
      <c r="L134" s="53" t="s">
        <v>656</v>
      </c>
      <c r="M134" s="52" t="s">
        <v>504</v>
      </c>
      <c r="N134" s="16"/>
      <c r="O134" s="8"/>
      <c r="P134" s="22"/>
      <c r="Q134" s="19" t="s">
        <v>218</v>
      </c>
    </row>
    <row r="135" spans="1:17" x14ac:dyDescent="0.25">
      <c r="A135" s="3" cm="1">
        <f t="array" aca="1" ref="A135" ca="1">INDIRECT("A"&amp;ROW()-1)</f>
        <v>72</v>
      </c>
      <c r="B135" s="3" t="str">
        <f t="shared" ca="1" si="11"/>
        <v/>
      </c>
      <c r="E135" s="25"/>
      <c r="F135" s="57" t="str">
        <f t="shared" ref="F135:F141" si="14">F134</f>
        <v>FALSE</v>
      </c>
      <c r="G135" s="21" t="s">
        <v>211</v>
      </c>
      <c r="H135" s="21" t="s">
        <v>214</v>
      </c>
      <c r="I135" s="36" t="s">
        <v>73</v>
      </c>
      <c r="J135" s="44"/>
      <c r="K135" s="44"/>
      <c r="L135" s="53" t="s">
        <v>660</v>
      </c>
      <c r="N135" s="16"/>
      <c r="O135" s="8"/>
      <c r="P135" s="22"/>
      <c r="Q135" s="19"/>
    </row>
    <row r="136" spans="1:17" x14ac:dyDescent="0.25">
      <c r="A136" s="3" cm="1">
        <f t="array" aca="1" ref="A136" ca="1">INDIRECT("A"&amp;ROW()-1)</f>
        <v>72</v>
      </c>
      <c r="B136" s="3" t="str">
        <f t="shared" ca="1" si="11"/>
        <v/>
      </c>
      <c r="E136" s="25"/>
      <c r="F136" s="57" t="str">
        <f t="shared" si="14"/>
        <v>FALSE</v>
      </c>
      <c r="G136" s="21" t="s">
        <v>212</v>
      </c>
      <c r="H136" s="21" t="s">
        <v>215</v>
      </c>
      <c r="I136" s="36" t="s">
        <v>74</v>
      </c>
      <c r="J136" s="44"/>
      <c r="K136" s="44"/>
      <c r="L136" s="53" t="s">
        <v>659</v>
      </c>
      <c r="N136" s="16"/>
      <c r="O136" s="8"/>
      <c r="P136" s="22"/>
      <c r="Q136" s="19"/>
    </row>
    <row r="137" spans="1:17" ht="31.2" x14ac:dyDescent="0.25">
      <c r="A137" s="3" cm="1">
        <f t="array" aca="1" ref="A137" ca="1">INDIRECT("A"&amp;ROW()-1)</f>
        <v>72</v>
      </c>
      <c r="B137" s="3" t="str">
        <f t="shared" ca="1" si="11"/>
        <v/>
      </c>
      <c r="E137" s="25"/>
      <c r="F137" s="57" t="str">
        <f t="shared" si="14"/>
        <v>FALSE</v>
      </c>
      <c r="G137" s="5" t="s">
        <v>87</v>
      </c>
      <c r="H137" s="21" t="s">
        <v>216</v>
      </c>
      <c r="I137" s="18" t="s">
        <v>87</v>
      </c>
      <c r="J137" s="48"/>
      <c r="K137" s="48"/>
      <c r="L137" s="53" t="s">
        <v>658</v>
      </c>
      <c r="N137" s="16"/>
      <c r="O137" s="8"/>
      <c r="P137" s="22"/>
      <c r="Q137" s="19"/>
    </row>
    <row r="138" spans="1:17" ht="31.2" x14ac:dyDescent="0.25">
      <c r="A138" s="3" cm="1">
        <f t="array" aca="1" ref="A138" ca="1">INDIRECT("A"&amp;ROW()-1)</f>
        <v>72</v>
      </c>
      <c r="B138" s="3" t="str">
        <f t="shared" ca="1" si="11"/>
        <v/>
      </c>
      <c r="E138" s="25"/>
      <c r="F138" s="57" t="str">
        <f t="shared" si="14"/>
        <v>FALSE</v>
      </c>
      <c r="G138" s="5" t="s">
        <v>88</v>
      </c>
      <c r="H138" s="21" t="s">
        <v>217</v>
      </c>
      <c r="I138" s="18" t="s">
        <v>88</v>
      </c>
      <c r="J138" s="48"/>
      <c r="K138" s="48"/>
      <c r="L138" s="53" t="s">
        <v>657</v>
      </c>
      <c r="N138" s="16"/>
      <c r="O138" s="8"/>
      <c r="P138" s="22"/>
      <c r="Q138" s="19"/>
    </row>
    <row r="139" spans="1:17" x14ac:dyDescent="0.25">
      <c r="A139" s="3" cm="1">
        <f t="array" aca="1" ref="A139" ca="1">INDIRECT("A"&amp;ROW()-1)</f>
        <v>72</v>
      </c>
      <c r="E139" s="25"/>
      <c r="F139" s="57" t="str">
        <f t="shared" si="14"/>
        <v>FALSE</v>
      </c>
      <c r="G139" s="52" t="s">
        <v>109</v>
      </c>
      <c r="H139" s="52" t="s">
        <v>109</v>
      </c>
      <c r="I139" s="52" t="s">
        <v>109</v>
      </c>
      <c r="J139" s="48"/>
      <c r="K139" s="48"/>
      <c r="L139" s="53"/>
      <c r="N139" s="16"/>
      <c r="O139" s="8"/>
      <c r="P139" s="22"/>
      <c r="Q139" s="19"/>
    </row>
    <row r="140" spans="1:17" x14ac:dyDescent="0.25">
      <c r="A140" s="3" cm="1">
        <f t="array" aca="1" ref="A140" ca="1">INDIRECT("A"&amp;ROW()-1)+1</f>
        <v>73</v>
      </c>
      <c r="B140" s="3">
        <f ca="1">IF(A140=A138,"",A140)</f>
        <v>73</v>
      </c>
      <c r="C140" s="3" t="s">
        <v>130</v>
      </c>
      <c r="D140" s="4" t="s">
        <v>126</v>
      </c>
      <c r="E140" s="5" t="s">
        <v>5</v>
      </c>
      <c r="F140" s="58" t="s">
        <v>146</v>
      </c>
      <c r="G140" s="5" t="s">
        <v>1</v>
      </c>
      <c r="H140" s="7" t="b">
        <v>1</v>
      </c>
      <c r="I140" s="54" t="s">
        <v>337</v>
      </c>
      <c r="J140" s="44">
        <v>7</v>
      </c>
      <c r="K140" s="43" t="s">
        <v>482</v>
      </c>
      <c r="L140" s="53" t="s">
        <v>661</v>
      </c>
      <c r="M140" s="53"/>
      <c r="Q140" s="37" t="s">
        <v>413</v>
      </c>
    </row>
    <row r="141" spans="1:17" x14ac:dyDescent="0.25">
      <c r="A141" s="3" cm="1">
        <f t="array" aca="1" ref="A141" ca="1">INDIRECT("A"&amp;ROW()-1)</f>
        <v>73</v>
      </c>
      <c r="B141" s="3" t="str">
        <f t="shared" ca="1" si="11"/>
        <v/>
      </c>
      <c r="F141" s="57" t="str">
        <f t="shared" si="14"/>
        <v>FALSE</v>
      </c>
      <c r="G141" s="5" t="s">
        <v>2</v>
      </c>
      <c r="H141" s="7" t="b">
        <v>0</v>
      </c>
      <c r="I141" s="54" t="s">
        <v>575</v>
      </c>
      <c r="J141" s="44"/>
      <c r="K141" s="44"/>
      <c r="M141" s="53" t="s">
        <v>574</v>
      </c>
    </row>
    <row r="142" spans="1:17" x14ac:dyDescent="0.25">
      <c r="A142" s="3" cm="1">
        <f t="array" aca="1" ref="A142" ca="1">INDIRECT("A"&amp;ROW()-1)+1</f>
        <v>74</v>
      </c>
      <c r="B142" s="3">
        <f t="shared" ref="B142:B205" ca="1" si="15">IF(A142=A141,"",A142)</f>
        <v>74</v>
      </c>
      <c r="C142" s="3" t="str">
        <f ca="1">A140&amp;"==True"</f>
        <v>73==True</v>
      </c>
      <c r="D142" s="4" t="s">
        <v>311</v>
      </c>
      <c r="E142" s="24" t="s">
        <v>158</v>
      </c>
      <c r="F142" s="58" t="s">
        <v>146</v>
      </c>
      <c r="H142" s="15" t="s">
        <v>140</v>
      </c>
      <c r="I142" s="15"/>
      <c r="J142" s="45">
        <f>J140</f>
        <v>7</v>
      </c>
      <c r="K142" s="43" t="s">
        <v>482</v>
      </c>
      <c r="L142" s="53"/>
      <c r="M142" s="53" t="s">
        <v>577</v>
      </c>
      <c r="N142" s="16"/>
      <c r="O142" s="8"/>
      <c r="P142" s="22" t="s">
        <v>163</v>
      </c>
      <c r="Q142" s="19" t="s">
        <v>355</v>
      </c>
    </row>
    <row r="143" spans="1:17" x14ac:dyDescent="0.25">
      <c r="A143" s="3" cm="1">
        <f t="array" aca="1" ref="A143" ca="1">INDIRECT("A"&amp;ROW()-1)+1</f>
        <v>75</v>
      </c>
      <c r="B143" s="3">
        <f t="shared" ca="1" si="15"/>
        <v>75</v>
      </c>
      <c r="C143" s="3" t="s">
        <v>130</v>
      </c>
      <c r="D143" s="4" t="s">
        <v>125</v>
      </c>
      <c r="E143" s="5" t="s">
        <v>5</v>
      </c>
      <c r="F143" s="58" t="s">
        <v>146</v>
      </c>
      <c r="G143" s="5" t="s">
        <v>1</v>
      </c>
      <c r="H143" s="7" t="b">
        <v>1</v>
      </c>
      <c r="I143" s="54" t="s">
        <v>578</v>
      </c>
      <c r="J143" s="44">
        <f>J140</f>
        <v>7</v>
      </c>
      <c r="K143" s="43" t="s">
        <v>482</v>
      </c>
      <c r="L143" s="53" t="s">
        <v>662</v>
      </c>
      <c r="M143" s="53"/>
      <c r="Q143" s="37" t="s">
        <v>413</v>
      </c>
    </row>
    <row r="144" spans="1:17" x14ac:dyDescent="0.25">
      <c r="A144" s="3" cm="1">
        <f t="array" aca="1" ref="A144" ca="1">INDIRECT("A"&amp;ROW()-1)</f>
        <v>75</v>
      </c>
      <c r="B144" s="3" t="str">
        <f t="shared" ca="1" si="15"/>
        <v/>
      </c>
      <c r="F144" s="57" t="str">
        <f t="shared" ref="F144" si="16">F143</f>
        <v>FALSE</v>
      </c>
      <c r="G144" s="5" t="s">
        <v>2</v>
      </c>
      <c r="H144" s="7" t="b">
        <v>0</v>
      </c>
      <c r="I144" s="54" t="s">
        <v>575</v>
      </c>
      <c r="J144" s="44"/>
      <c r="K144" s="44"/>
      <c r="M144" s="53" t="s">
        <v>576</v>
      </c>
    </row>
    <row r="145" spans="1:17" x14ac:dyDescent="0.25">
      <c r="A145" s="3" cm="1">
        <f t="array" aca="1" ref="A145" ca="1">INDIRECT("A"&amp;ROW()-1)+1</f>
        <v>76</v>
      </c>
      <c r="B145" s="3">
        <f t="shared" ca="1" si="15"/>
        <v>76</v>
      </c>
      <c r="C145" s="3" t="str">
        <f ca="1">A143&amp;"==True"</f>
        <v>75==True</v>
      </c>
      <c r="D145" s="4" t="s">
        <v>312</v>
      </c>
      <c r="E145" s="24" t="s">
        <v>158</v>
      </c>
      <c r="F145" s="58" t="s">
        <v>146</v>
      </c>
      <c r="H145" s="15" t="s">
        <v>140</v>
      </c>
      <c r="I145" s="15"/>
      <c r="J145" s="45">
        <f>J143</f>
        <v>7</v>
      </c>
      <c r="K145" s="43" t="s">
        <v>482</v>
      </c>
      <c r="M145" s="52" t="s">
        <v>414</v>
      </c>
      <c r="N145" s="16"/>
      <c r="O145" s="8"/>
      <c r="P145" s="22" t="s">
        <v>163</v>
      </c>
      <c r="Q145" s="19" t="s">
        <v>356</v>
      </c>
    </row>
    <row r="146" spans="1:17" x14ac:dyDescent="0.25">
      <c r="A146" s="3" cm="1">
        <f t="array" aca="1" ref="A146" ca="1">INDIRECT("A"&amp;ROW()-1)+1</f>
        <v>77</v>
      </c>
      <c r="B146" s="3">
        <f t="shared" ca="1" si="15"/>
        <v>77</v>
      </c>
      <c r="C146" s="3" t="str">
        <f ca="1">A4&amp;"any['光学','结构']"</f>
        <v>2any['光学','结构']</v>
      </c>
      <c r="D146" s="4" t="s">
        <v>124</v>
      </c>
      <c r="E146" s="5" t="s">
        <v>5</v>
      </c>
      <c r="F146" s="58" t="s">
        <v>146</v>
      </c>
      <c r="G146" s="5" t="s">
        <v>1</v>
      </c>
      <c r="H146" s="7" t="b">
        <v>1</v>
      </c>
      <c r="I146" s="54" t="s">
        <v>578</v>
      </c>
      <c r="J146" s="44">
        <f>J140</f>
        <v>7</v>
      </c>
      <c r="K146" s="43" t="s">
        <v>482</v>
      </c>
      <c r="L146" s="53" t="s">
        <v>663</v>
      </c>
      <c r="Q146" s="19" t="s">
        <v>227</v>
      </c>
    </row>
    <row r="147" spans="1:17" x14ac:dyDescent="0.25">
      <c r="A147" s="3" cm="1">
        <f t="array" aca="1" ref="A147" ca="1">INDIRECT("A"&amp;ROW()-1)</f>
        <v>77</v>
      </c>
      <c r="B147" s="3" t="str">
        <f t="shared" ca="1" si="15"/>
        <v/>
      </c>
      <c r="F147" s="57" t="str">
        <f t="shared" ref="F147" si="17">F146</f>
        <v>FALSE</v>
      </c>
      <c r="G147" s="5" t="s">
        <v>2</v>
      </c>
      <c r="H147" s="7" t="b">
        <v>0</v>
      </c>
      <c r="I147" s="54" t="s">
        <v>575</v>
      </c>
      <c r="J147" s="44"/>
      <c r="K147" s="44"/>
      <c r="M147" s="53" t="s">
        <v>579</v>
      </c>
    </row>
    <row r="148" spans="1:17" x14ac:dyDescent="0.25">
      <c r="A148" s="3" cm="1">
        <f t="array" aca="1" ref="A148" ca="1">INDIRECT("A"&amp;ROW()-1)+1</f>
        <v>78</v>
      </c>
      <c r="B148" s="3">
        <f t="shared" ca="1" si="15"/>
        <v>78</v>
      </c>
      <c r="C148" s="3" t="str">
        <f ca="1">A146&amp;"==True"</f>
        <v>77==True</v>
      </c>
      <c r="D148" s="4" t="s">
        <v>313</v>
      </c>
      <c r="E148" s="24" t="s">
        <v>158</v>
      </c>
      <c r="F148" s="58" t="s">
        <v>146</v>
      </c>
      <c r="H148" s="15" t="s">
        <v>140</v>
      </c>
      <c r="I148" s="15"/>
      <c r="J148" s="45">
        <f>J146</f>
        <v>7</v>
      </c>
      <c r="K148" s="43" t="s">
        <v>482</v>
      </c>
      <c r="M148" s="53" t="s">
        <v>415</v>
      </c>
      <c r="N148" s="16"/>
      <c r="O148" s="8"/>
      <c r="P148" s="22" t="s">
        <v>164</v>
      </c>
      <c r="Q148" s="19" t="s">
        <v>357</v>
      </c>
    </row>
    <row r="149" spans="1:17" x14ac:dyDescent="0.25">
      <c r="A149" s="3" cm="1">
        <f t="array" aca="1" ref="A149" ca="1">INDIRECT("A"&amp;ROW()-1)+1</f>
        <v>79</v>
      </c>
      <c r="B149" s="3">
        <f t="shared" ca="1" si="15"/>
        <v>79</v>
      </c>
      <c r="C149" s="3" t="str">
        <f ca="1">A4&amp;"any['光学','硬件']"</f>
        <v>2any['光学','硬件']</v>
      </c>
      <c r="D149" s="4" t="s">
        <v>123</v>
      </c>
      <c r="E149" s="5" t="s">
        <v>5</v>
      </c>
      <c r="F149" s="58" t="s">
        <v>146</v>
      </c>
      <c r="G149" s="5" t="s">
        <v>1</v>
      </c>
      <c r="H149" s="7" t="b">
        <v>1</v>
      </c>
      <c r="I149" s="54" t="s">
        <v>578</v>
      </c>
      <c r="J149" s="44">
        <f>J140</f>
        <v>7</v>
      </c>
      <c r="K149" s="43" t="s">
        <v>482</v>
      </c>
      <c r="L149" s="53" t="s">
        <v>664</v>
      </c>
      <c r="Q149" s="19" t="s">
        <v>226</v>
      </c>
    </row>
    <row r="150" spans="1:17" x14ac:dyDescent="0.25">
      <c r="A150" s="3" cm="1">
        <f t="array" aca="1" ref="A150" ca="1">INDIRECT("A"&amp;ROW()-1)</f>
        <v>79</v>
      </c>
      <c r="B150" s="3" t="str">
        <f t="shared" ca="1" si="15"/>
        <v/>
      </c>
      <c r="F150" s="57" t="str">
        <f t="shared" ref="F150" si="18">F149</f>
        <v>FALSE</v>
      </c>
      <c r="G150" s="5" t="s">
        <v>2</v>
      </c>
      <c r="H150" s="7" t="b">
        <v>0</v>
      </c>
      <c r="I150" s="54" t="s">
        <v>575</v>
      </c>
      <c r="J150" s="44"/>
      <c r="K150" s="44"/>
      <c r="M150" s="53" t="s">
        <v>580</v>
      </c>
    </row>
    <row r="151" spans="1:17" x14ac:dyDescent="0.25">
      <c r="A151" s="3" cm="1">
        <f t="array" aca="1" ref="A151" ca="1">INDIRECT("A"&amp;ROW()-1)+1</f>
        <v>80</v>
      </c>
      <c r="B151" s="3">
        <f t="shared" ca="1" si="15"/>
        <v>80</v>
      </c>
      <c r="C151" s="3" t="str">
        <f ca="1">A149&amp;"==True"</f>
        <v>79==True</v>
      </c>
      <c r="D151" s="4" t="s">
        <v>314</v>
      </c>
      <c r="E151" s="24" t="s">
        <v>158</v>
      </c>
      <c r="F151" s="58" t="s">
        <v>146</v>
      </c>
      <c r="H151" s="15" t="s">
        <v>140</v>
      </c>
      <c r="I151" s="15"/>
      <c r="J151" s="45">
        <f>J149</f>
        <v>7</v>
      </c>
      <c r="K151" s="43" t="s">
        <v>482</v>
      </c>
      <c r="M151" s="53" t="s">
        <v>581</v>
      </c>
      <c r="N151" s="16"/>
      <c r="O151" s="8"/>
      <c r="P151" s="22" t="s">
        <v>164</v>
      </c>
      <c r="Q151" s="19" t="s">
        <v>342</v>
      </c>
    </row>
    <row r="152" spans="1:17" ht="31.2" x14ac:dyDescent="0.25">
      <c r="A152" s="3" cm="1">
        <f t="array" aca="1" ref="A152" ca="1">INDIRECT("A"&amp;ROW()-1)+1</f>
        <v>81</v>
      </c>
      <c r="B152" s="3">
        <f t="shared" ca="1" si="15"/>
        <v>81</v>
      </c>
      <c r="C152" s="3" t="str">
        <f ca="1">A4&amp;"any['结构','硬件']"</f>
        <v>2any['结构','硬件']</v>
      </c>
      <c r="D152" s="4" t="s">
        <v>219</v>
      </c>
      <c r="E152" s="5" t="s">
        <v>5</v>
      </c>
      <c r="F152" s="58" t="s">
        <v>146</v>
      </c>
      <c r="G152" s="5" t="s">
        <v>1</v>
      </c>
      <c r="H152" s="7" t="b">
        <v>1</v>
      </c>
      <c r="I152" s="54" t="s">
        <v>578</v>
      </c>
      <c r="J152" s="49">
        <v>8</v>
      </c>
      <c r="K152" s="43" t="s">
        <v>486</v>
      </c>
      <c r="L152" s="53" t="s">
        <v>665</v>
      </c>
      <c r="Q152" s="19" t="s">
        <v>225</v>
      </c>
    </row>
    <row r="153" spans="1:17" x14ac:dyDescent="0.25">
      <c r="A153" s="3" cm="1">
        <f t="array" aca="1" ref="A153" ca="1">INDIRECT("A"&amp;ROW()-1)</f>
        <v>81</v>
      </c>
      <c r="B153" s="3" t="str">
        <f t="shared" ca="1" si="15"/>
        <v/>
      </c>
      <c r="F153" s="57" t="str">
        <f>F152</f>
        <v>FALSE</v>
      </c>
      <c r="G153" s="5" t="s">
        <v>2</v>
      </c>
      <c r="H153" s="7" t="b">
        <v>0</v>
      </c>
      <c r="I153" s="54" t="s">
        <v>575</v>
      </c>
      <c r="J153" s="49"/>
      <c r="K153" s="49"/>
      <c r="M153" s="53" t="s">
        <v>582</v>
      </c>
    </row>
    <row r="154" spans="1:17" x14ac:dyDescent="0.25">
      <c r="A154" s="3" cm="1">
        <f t="array" aca="1" ref="A154" ca="1">INDIRECT("A"&amp;ROW()-1)+1</f>
        <v>82</v>
      </c>
      <c r="B154" s="3">
        <f t="shared" ca="1" si="15"/>
        <v>82</v>
      </c>
      <c r="C154" s="3" t="str">
        <f ca="1">A152&amp;"==True"</f>
        <v>81==True</v>
      </c>
      <c r="D154" s="4" t="s">
        <v>315</v>
      </c>
      <c r="E154" s="24" t="s">
        <v>158</v>
      </c>
      <c r="F154" s="58" t="s">
        <v>146</v>
      </c>
      <c r="H154" s="15" t="s">
        <v>140</v>
      </c>
      <c r="I154" s="15"/>
      <c r="J154" s="45">
        <f>J152</f>
        <v>8</v>
      </c>
      <c r="K154" s="43" t="s">
        <v>486</v>
      </c>
      <c r="M154" s="39" t="s">
        <v>416</v>
      </c>
      <c r="N154" s="16"/>
      <c r="O154" s="8"/>
      <c r="P154" s="18"/>
      <c r="Q154" s="19" t="s">
        <v>220</v>
      </c>
    </row>
    <row r="155" spans="1:17" ht="31.2" x14ac:dyDescent="0.25">
      <c r="A155" s="3" cm="1">
        <f t="array" aca="1" ref="A155" ca="1">INDIRECT("A"&amp;ROW()-1)+1</f>
        <v>83</v>
      </c>
      <c r="B155" s="3">
        <f t="shared" ca="1" si="15"/>
        <v>83</v>
      </c>
      <c r="C155" s="3" t="str">
        <f ca="1">A4&amp;"any['结构']"</f>
        <v>2any['结构']</v>
      </c>
      <c r="D155" s="4" t="s">
        <v>122</v>
      </c>
      <c r="E155" s="5" t="s">
        <v>5</v>
      </c>
      <c r="F155" s="58" t="s">
        <v>136</v>
      </c>
      <c r="G155" s="5" t="s">
        <v>1</v>
      </c>
      <c r="H155" s="7" t="b">
        <v>1</v>
      </c>
      <c r="I155" s="54" t="s">
        <v>585</v>
      </c>
      <c r="J155" s="49">
        <v>9</v>
      </c>
      <c r="K155" s="43" t="s">
        <v>488</v>
      </c>
      <c r="L155" s="53" t="s">
        <v>666</v>
      </c>
      <c r="M155" s="54" t="s">
        <v>587</v>
      </c>
      <c r="Q155" s="19" t="s">
        <v>224</v>
      </c>
    </row>
    <row r="156" spans="1:17" x14ac:dyDescent="0.25">
      <c r="A156" s="3" cm="1">
        <f t="array" aca="1" ref="A156" ca="1">INDIRECT("A"&amp;ROW()-1)</f>
        <v>83</v>
      </c>
      <c r="B156" s="3" t="str">
        <f t="shared" ca="1" si="15"/>
        <v/>
      </c>
      <c r="F156" s="57" t="str">
        <f>F155</f>
        <v>TRUE</v>
      </c>
      <c r="G156" s="5" t="s">
        <v>2</v>
      </c>
      <c r="H156" s="7" t="b">
        <v>0</v>
      </c>
      <c r="I156" s="54" t="s">
        <v>586</v>
      </c>
      <c r="J156" s="49"/>
      <c r="K156" s="49"/>
      <c r="M156" s="54" t="s">
        <v>588</v>
      </c>
    </row>
    <row r="157" spans="1:17" ht="31.2" x14ac:dyDescent="0.25">
      <c r="A157" s="3" cm="1">
        <f t="array" aca="1" ref="A157" ca="1">INDIRECT("A"&amp;ROW()-1)+1</f>
        <v>84</v>
      </c>
      <c r="B157" s="3">
        <f t="shared" ca="1" si="15"/>
        <v>84</v>
      </c>
      <c r="C157" s="3" t="str">
        <f ca="1">A4&amp;"any['光学','结构']"</f>
        <v>2any['光学','结构']</v>
      </c>
      <c r="D157" s="4" t="s">
        <v>221</v>
      </c>
      <c r="E157" s="5" t="s">
        <v>5</v>
      </c>
      <c r="F157" s="58" t="s">
        <v>136</v>
      </c>
      <c r="G157" s="5" t="s">
        <v>1</v>
      </c>
      <c r="H157" s="7" t="b">
        <v>1</v>
      </c>
      <c r="I157" s="54" t="s">
        <v>585</v>
      </c>
      <c r="J157" s="49">
        <f>J155</f>
        <v>9</v>
      </c>
      <c r="K157" s="43" t="s">
        <v>489</v>
      </c>
      <c r="L157" s="53" t="s">
        <v>667</v>
      </c>
      <c r="M157" s="54" t="s">
        <v>591</v>
      </c>
      <c r="Q157" s="19" t="s">
        <v>223</v>
      </c>
    </row>
    <row r="158" spans="1:17" x14ac:dyDescent="0.25">
      <c r="A158" s="3" cm="1">
        <f t="array" aca="1" ref="A158" ca="1">INDIRECT("A"&amp;ROW()-1)</f>
        <v>84</v>
      </c>
      <c r="B158" s="3" t="str">
        <f t="shared" ca="1" si="15"/>
        <v/>
      </c>
      <c r="F158" s="57" t="str">
        <f>F157</f>
        <v>TRUE</v>
      </c>
      <c r="G158" s="5" t="s">
        <v>2</v>
      </c>
      <c r="H158" s="7" t="b">
        <v>0</v>
      </c>
      <c r="I158" s="54" t="s">
        <v>586</v>
      </c>
      <c r="J158" s="49"/>
      <c r="K158" s="49"/>
      <c r="M158" s="54" t="s">
        <v>591</v>
      </c>
    </row>
    <row r="159" spans="1:17" x14ac:dyDescent="0.25">
      <c r="A159" s="3" cm="1">
        <f t="array" aca="1" ref="A159" ca="1">INDIRECT("A"&amp;ROW()-1)+1</f>
        <v>85</v>
      </c>
      <c r="B159" s="3">
        <f t="shared" ca="1" si="15"/>
        <v>85</v>
      </c>
      <c r="C159" s="3" t="str">
        <f ca="1">A4&amp;"any['结构']"</f>
        <v>2any['结构']</v>
      </c>
      <c r="D159" s="4" t="s">
        <v>121</v>
      </c>
      <c r="E159" s="5" t="s">
        <v>5</v>
      </c>
      <c r="F159" s="58" t="s">
        <v>136</v>
      </c>
      <c r="G159" s="5" t="s">
        <v>1</v>
      </c>
      <c r="H159" s="7" t="b">
        <v>1</v>
      </c>
      <c r="I159" s="54" t="s">
        <v>585</v>
      </c>
      <c r="J159" s="49">
        <f>J155</f>
        <v>9</v>
      </c>
      <c r="K159" s="43" t="s">
        <v>486</v>
      </c>
      <c r="L159" s="53" t="s">
        <v>668</v>
      </c>
      <c r="M159" s="54" t="s">
        <v>590</v>
      </c>
      <c r="Q159" s="19" t="s">
        <v>222</v>
      </c>
    </row>
    <row r="160" spans="1:17" x14ac:dyDescent="0.25">
      <c r="A160" s="3" cm="1">
        <f t="array" aca="1" ref="A160" ca="1">INDIRECT("A"&amp;ROW()-1)</f>
        <v>85</v>
      </c>
      <c r="B160" s="3" t="str">
        <f t="shared" ca="1" si="15"/>
        <v/>
      </c>
      <c r="F160" s="57" t="str">
        <f>F159</f>
        <v>TRUE</v>
      </c>
      <c r="G160" s="5" t="s">
        <v>2</v>
      </c>
      <c r="H160" s="7" t="b">
        <v>0</v>
      </c>
      <c r="I160" s="54" t="s">
        <v>586</v>
      </c>
      <c r="J160" s="49"/>
      <c r="K160" s="49"/>
      <c r="M160" s="54" t="s">
        <v>590</v>
      </c>
    </row>
    <row r="161" spans="1:17" ht="31.2" x14ac:dyDescent="0.25">
      <c r="A161" s="3" cm="1">
        <f t="array" aca="1" ref="A161" ca="1">INDIRECT("A"&amp;ROW()-1)+1</f>
        <v>86</v>
      </c>
      <c r="B161" s="3">
        <f ca="1">IF(A161=A165,"",A161)</f>
        <v>86</v>
      </c>
      <c r="C161" s="3" t="str">
        <f ca="1">A4&amp;"any['结构']"</f>
        <v>2any['结构']</v>
      </c>
      <c r="D161" s="4" t="s">
        <v>120</v>
      </c>
      <c r="E161" s="5" t="s">
        <v>5</v>
      </c>
      <c r="F161" s="58" t="s">
        <v>136</v>
      </c>
      <c r="G161" s="5" t="s">
        <v>1</v>
      </c>
      <c r="H161" s="7" t="b">
        <v>1</v>
      </c>
      <c r="I161" s="54" t="s">
        <v>585</v>
      </c>
      <c r="J161" s="49">
        <f>J140</f>
        <v>7</v>
      </c>
      <c r="K161" s="43" t="s">
        <v>489</v>
      </c>
      <c r="L161" s="53" t="s">
        <v>669</v>
      </c>
      <c r="M161" s="54" t="s">
        <v>589</v>
      </c>
      <c r="Q161" s="19" t="s">
        <v>230</v>
      </c>
    </row>
    <row r="162" spans="1:17" x14ac:dyDescent="0.25">
      <c r="A162" s="3" cm="1">
        <f t="array" aca="1" ref="A162" ca="1">INDIRECT("A"&amp;ROW()-1)</f>
        <v>86</v>
      </c>
      <c r="B162" s="3" t="str">
        <f ca="1">IF(A162=A161,"",A162)</f>
        <v/>
      </c>
      <c r="F162" s="57" t="str">
        <f>F161</f>
        <v>TRUE</v>
      </c>
      <c r="G162" s="5" t="s">
        <v>2</v>
      </c>
      <c r="H162" s="7" t="b">
        <v>0</v>
      </c>
      <c r="I162" s="54" t="s">
        <v>586</v>
      </c>
      <c r="J162" s="49"/>
      <c r="K162" s="49"/>
      <c r="M162" s="54" t="s">
        <v>589</v>
      </c>
    </row>
    <row r="163" spans="1:17" x14ac:dyDescent="0.25">
      <c r="A163" s="3" cm="1">
        <f t="array" aca="1" ref="A163" ca="1">INDIRECT("A"&amp;ROW()-1)+1</f>
        <v>87</v>
      </c>
      <c r="B163" s="3">
        <f ca="1">IF(A163=A160,"",A163)</f>
        <v>87</v>
      </c>
      <c r="C163" s="3" t="str">
        <f ca="1">A4&amp;"any['结构']"</f>
        <v>2any['结构']</v>
      </c>
      <c r="D163" s="4" t="s">
        <v>229</v>
      </c>
      <c r="E163" s="5" t="s">
        <v>5</v>
      </c>
      <c r="F163" s="58" t="s">
        <v>146</v>
      </c>
      <c r="G163" s="5" t="s">
        <v>1</v>
      </c>
      <c r="H163" s="7" t="b">
        <v>1</v>
      </c>
      <c r="I163" s="38" t="s">
        <v>337</v>
      </c>
      <c r="J163" s="49">
        <f>J159</f>
        <v>9</v>
      </c>
      <c r="K163" s="43" t="s">
        <v>490</v>
      </c>
      <c r="L163" s="53" t="s">
        <v>670</v>
      </c>
      <c r="Q163" s="19" t="s">
        <v>228</v>
      </c>
    </row>
    <row r="164" spans="1:17" x14ac:dyDescent="0.25">
      <c r="A164" s="3" cm="1">
        <f t="array" aca="1" ref="A164" ca="1">INDIRECT("A"&amp;ROW()-1)</f>
        <v>87</v>
      </c>
      <c r="B164" s="3" t="str">
        <f t="shared" ca="1" si="15"/>
        <v/>
      </c>
      <c r="F164" s="57" t="str">
        <f>F163</f>
        <v>FALSE</v>
      </c>
      <c r="G164" s="5" t="s">
        <v>2</v>
      </c>
      <c r="H164" s="7" t="b">
        <v>0</v>
      </c>
      <c r="I164" s="54" t="s">
        <v>586</v>
      </c>
      <c r="J164" s="49"/>
      <c r="K164" s="49"/>
      <c r="M164" s="53" t="s">
        <v>592</v>
      </c>
    </row>
    <row r="165" spans="1:17" x14ac:dyDescent="0.25">
      <c r="A165" s="3" cm="1">
        <f t="array" aca="1" ref="A165" ca="1">INDIRECT("A"&amp;ROW()-1)+1</f>
        <v>88</v>
      </c>
      <c r="B165" s="3">
        <f t="shared" ca="1" si="15"/>
        <v>88</v>
      </c>
      <c r="C165" s="3" t="str">
        <f ca="1">A163&amp;"==True"</f>
        <v>87==True</v>
      </c>
      <c r="D165" s="4" t="s">
        <v>316</v>
      </c>
      <c r="E165" s="11" t="s">
        <v>159</v>
      </c>
      <c r="F165" s="58" t="s">
        <v>136</v>
      </c>
      <c r="H165" s="15" t="s">
        <v>140</v>
      </c>
      <c r="I165" s="15"/>
      <c r="J165" s="45">
        <f>J163</f>
        <v>9</v>
      </c>
      <c r="K165" s="43" t="s">
        <v>490</v>
      </c>
      <c r="M165" s="39" t="s">
        <v>417</v>
      </c>
      <c r="N165" s="16"/>
      <c r="O165" s="8"/>
      <c r="P165" s="18"/>
      <c r="Q165" s="19" t="s">
        <v>358</v>
      </c>
    </row>
    <row r="166" spans="1:17" ht="31.2" x14ac:dyDescent="0.25">
      <c r="A166" s="3" cm="1">
        <f t="array" aca="1" ref="A166" ca="1">INDIRECT("A"&amp;ROW()-1)+1</f>
        <v>89</v>
      </c>
      <c r="B166" s="3">
        <f ca="1">IF(A166=A162,"",A166)</f>
        <v>89</v>
      </c>
      <c r="C166" s="3" t="str">
        <f ca="1">A4&amp;"any['结构']"</f>
        <v>2any['结构']</v>
      </c>
      <c r="D166" s="4" t="s">
        <v>119</v>
      </c>
      <c r="E166" s="5" t="s">
        <v>5</v>
      </c>
      <c r="F166" s="58" t="s">
        <v>146</v>
      </c>
      <c r="G166" s="5" t="s">
        <v>1</v>
      </c>
      <c r="H166" s="7" t="b">
        <v>1</v>
      </c>
      <c r="I166" s="38" t="s">
        <v>337</v>
      </c>
      <c r="J166" s="49">
        <v>10</v>
      </c>
      <c r="K166" s="43" t="s">
        <v>488</v>
      </c>
      <c r="L166" s="53" t="s">
        <v>671</v>
      </c>
      <c r="Q166" s="19" t="s">
        <v>232</v>
      </c>
    </row>
    <row r="167" spans="1:17" x14ac:dyDescent="0.25">
      <c r="A167" s="3" cm="1">
        <f t="array" aca="1" ref="A167" ca="1">INDIRECT("A"&amp;ROW()-1)</f>
        <v>89</v>
      </c>
      <c r="B167" s="3" t="str">
        <f t="shared" ca="1" si="15"/>
        <v/>
      </c>
      <c r="F167" s="57" t="str">
        <f>F166</f>
        <v>FALSE</v>
      </c>
      <c r="G167" s="5" t="s">
        <v>2</v>
      </c>
      <c r="H167" s="7" t="b">
        <v>0</v>
      </c>
      <c r="I167" s="54" t="s">
        <v>586</v>
      </c>
      <c r="J167" s="49"/>
      <c r="K167" s="49"/>
      <c r="M167" s="53" t="s">
        <v>593</v>
      </c>
    </row>
    <row r="168" spans="1:17" x14ac:dyDescent="0.25">
      <c r="A168" s="3" cm="1">
        <f t="array" aca="1" ref="A168" ca="1">INDIRECT("A"&amp;ROW()-1)+1</f>
        <v>90</v>
      </c>
      <c r="B168" s="3">
        <f t="shared" ca="1" si="15"/>
        <v>90</v>
      </c>
      <c r="C168" s="3" t="str">
        <f ca="1">A166&amp;"==True"</f>
        <v>89==True</v>
      </c>
      <c r="D168" s="4" t="s">
        <v>317</v>
      </c>
      <c r="E168" s="11" t="s">
        <v>159</v>
      </c>
      <c r="F168" s="47" t="s">
        <v>136</v>
      </c>
      <c r="H168" s="15" t="s">
        <v>140</v>
      </c>
      <c r="I168" s="15"/>
      <c r="J168" s="45">
        <f>J166</f>
        <v>10</v>
      </c>
      <c r="K168" s="43" t="s">
        <v>488</v>
      </c>
      <c r="M168" s="39" t="s">
        <v>418</v>
      </c>
      <c r="N168" s="16"/>
      <c r="O168" s="8"/>
      <c r="P168" s="18"/>
      <c r="Q168" s="19" t="s">
        <v>231</v>
      </c>
    </row>
    <row r="169" spans="1:17" ht="31.2" x14ac:dyDescent="0.25">
      <c r="A169" s="3" cm="1">
        <f t="array" aca="1" ref="A169" ca="1">INDIRECT("A"&amp;ROW()-1)+1</f>
        <v>91</v>
      </c>
      <c r="B169" s="3">
        <f t="shared" ca="1" si="15"/>
        <v>91</v>
      </c>
      <c r="C169" s="3" t="str">
        <f ca="1">A4&amp;"any['结构']"</f>
        <v>2any['结构']</v>
      </c>
      <c r="D169" s="4" t="s">
        <v>233</v>
      </c>
      <c r="E169" s="5" t="s">
        <v>5</v>
      </c>
      <c r="F169" s="58" t="s">
        <v>146</v>
      </c>
      <c r="G169" s="5" t="s">
        <v>1</v>
      </c>
      <c r="H169" s="7" t="b">
        <v>1</v>
      </c>
      <c r="I169" s="38" t="s">
        <v>337</v>
      </c>
      <c r="J169" s="49">
        <f>J166</f>
        <v>10</v>
      </c>
      <c r="K169" s="43" t="s">
        <v>488</v>
      </c>
      <c r="L169" s="53" t="s">
        <v>672</v>
      </c>
      <c r="Q169" s="19" t="s">
        <v>234</v>
      </c>
    </row>
    <row r="170" spans="1:17" x14ac:dyDescent="0.25">
      <c r="A170" s="3" cm="1">
        <f t="array" aca="1" ref="A170" ca="1">INDIRECT("A"&amp;ROW()-1)</f>
        <v>91</v>
      </c>
      <c r="B170" s="3" t="str">
        <f t="shared" ca="1" si="15"/>
        <v/>
      </c>
      <c r="F170" s="57" t="str">
        <f>F169</f>
        <v>FALSE</v>
      </c>
      <c r="G170" s="5" t="s">
        <v>2</v>
      </c>
      <c r="H170" s="7" t="b">
        <v>0</v>
      </c>
      <c r="I170" s="54" t="s">
        <v>586</v>
      </c>
      <c r="J170" s="49"/>
      <c r="K170" s="49"/>
      <c r="M170" s="53" t="s">
        <v>594</v>
      </c>
    </row>
    <row r="171" spans="1:17" x14ac:dyDescent="0.25">
      <c r="A171" s="3" cm="1">
        <f t="array" aca="1" ref="A171" ca="1">INDIRECT("A"&amp;ROW()-1)+1</f>
        <v>92</v>
      </c>
      <c r="B171" s="3">
        <f t="shared" ca="1" si="15"/>
        <v>92</v>
      </c>
      <c r="C171" s="3" t="str">
        <f ca="1">A169&amp;"==True"</f>
        <v>91==True</v>
      </c>
      <c r="D171" s="4" t="s">
        <v>318</v>
      </c>
      <c r="E171" s="11" t="s">
        <v>159</v>
      </c>
      <c r="F171" s="47" t="s">
        <v>136</v>
      </c>
      <c r="H171" s="15" t="s">
        <v>140</v>
      </c>
      <c r="I171" s="15"/>
      <c r="J171" s="45">
        <f>J169</f>
        <v>10</v>
      </c>
      <c r="K171" s="43" t="s">
        <v>488</v>
      </c>
      <c r="M171" s="39" t="s">
        <v>419</v>
      </c>
      <c r="N171" s="16"/>
      <c r="O171" s="8"/>
      <c r="P171" s="18"/>
      <c r="Q171" s="19" t="s">
        <v>235</v>
      </c>
    </row>
    <row r="172" spans="1:17" ht="31.2" x14ac:dyDescent="0.25">
      <c r="A172" s="3" cm="1">
        <f t="array" aca="1" ref="A172" ca="1">INDIRECT("A"&amp;ROW()-1)+1</f>
        <v>93</v>
      </c>
      <c r="B172" s="3">
        <f t="shared" ca="1" si="15"/>
        <v>93</v>
      </c>
      <c r="C172" s="3" t="str">
        <f ca="1">A4&amp;"any['结构']"</f>
        <v>2any['结构']</v>
      </c>
      <c r="D172" s="4" t="s">
        <v>118</v>
      </c>
      <c r="E172" s="5" t="s">
        <v>5</v>
      </c>
      <c r="F172" s="58" t="s">
        <v>146</v>
      </c>
      <c r="G172" s="5" t="s">
        <v>1</v>
      </c>
      <c r="H172" s="7" t="b">
        <v>1</v>
      </c>
      <c r="I172" s="38" t="s">
        <v>337</v>
      </c>
      <c r="J172" s="49">
        <f>J166</f>
        <v>10</v>
      </c>
      <c r="K172" s="43" t="s">
        <v>499</v>
      </c>
      <c r="L172" s="53" t="s">
        <v>673</v>
      </c>
      <c r="Q172" s="19" t="s">
        <v>236</v>
      </c>
    </row>
    <row r="173" spans="1:17" x14ac:dyDescent="0.25">
      <c r="A173" s="3" cm="1">
        <f t="array" aca="1" ref="A173" ca="1">INDIRECT("A"&amp;ROW()-1)</f>
        <v>93</v>
      </c>
      <c r="B173" s="3" t="str">
        <f t="shared" ca="1" si="15"/>
        <v/>
      </c>
      <c r="F173" s="57" t="str">
        <f>F172</f>
        <v>FALSE</v>
      </c>
      <c r="G173" s="5" t="s">
        <v>2</v>
      </c>
      <c r="H173" s="7" t="b">
        <v>0</v>
      </c>
      <c r="I173" s="54" t="s">
        <v>583</v>
      </c>
      <c r="J173" s="49"/>
      <c r="K173" s="49"/>
      <c r="M173" s="53" t="s">
        <v>595</v>
      </c>
    </row>
    <row r="174" spans="1:17" ht="31.2" x14ac:dyDescent="0.25">
      <c r="A174" s="3" cm="1">
        <f t="array" aca="1" ref="A174" ca="1">INDIRECT("A"&amp;ROW()-1)+1</f>
        <v>94</v>
      </c>
      <c r="B174" s="3">
        <f t="shared" ca="1" si="15"/>
        <v>94</v>
      </c>
      <c r="C174" s="3" t="str">
        <f ca="1">A172&amp;"==True"</f>
        <v>93==True</v>
      </c>
      <c r="D174" s="4" t="s">
        <v>319</v>
      </c>
      <c r="E174" s="24" t="s">
        <v>158</v>
      </c>
      <c r="F174" s="58" t="s">
        <v>146</v>
      </c>
      <c r="H174" s="15" t="s">
        <v>140</v>
      </c>
      <c r="I174" s="15"/>
      <c r="J174" s="45">
        <f>J172</f>
        <v>10</v>
      </c>
      <c r="K174" s="43" t="s">
        <v>499</v>
      </c>
      <c r="M174" s="39" t="s">
        <v>420</v>
      </c>
      <c r="N174" s="16"/>
      <c r="O174" s="8"/>
      <c r="P174" s="22" t="s">
        <v>164</v>
      </c>
      <c r="Q174" s="19" t="s">
        <v>359</v>
      </c>
    </row>
    <row r="175" spans="1:17" ht="31.2" x14ac:dyDescent="0.25">
      <c r="A175" s="3" cm="1">
        <f t="array" aca="1" ref="A175" ca="1">INDIRECT("A"&amp;ROW()-1)+1</f>
        <v>95</v>
      </c>
      <c r="B175" s="3">
        <f t="shared" ca="1" si="15"/>
        <v>95</v>
      </c>
      <c r="C175" s="3" t="str">
        <f ca="1">A4&amp;"any['结构']"</f>
        <v>2any['结构']</v>
      </c>
      <c r="D175" s="4" t="s">
        <v>113</v>
      </c>
      <c r="E175" s="5" t="s">
        <v>5</v>
      </c>
      <c r="F175" s="58" t="s">
        <v>146</v>
      </c>
      <c r="G175" s="5" t="s">
        <v>1</v>
      </c>
      <c r="H175" s="7" t="b">
        <v>1</v>
      </c>
      <c r="I175" s="54" t="s">
        <v>597</v>
      </c>
      <c r="J175" s="49">
        <v>11</v>
      </c>
      <c r="K175" s="43" t="s">
        <v>482</v>
      </c>
      <c r="L175" s="53" t="s">
        <v>674</v>
      </c>
      <c r="M175" s="54" t="s">
        <v>596</v>
      </c>
      <c r="Q175" s="19" t="s">
        <v>237</v>
      </c>
    </row>
    <row r="176" spans="1:17" x14ac:dyDescent="0.25">
      <c r="A176" s="3" cm="1">
        <f t="array" aca="1" ref="A176" ca="1">INDIRECT("A"&amp;ROW()-1)</f>
        <v>95</v>
      </c>
      <c r="B176" s="3" t="str">
        <f t="shared" ca="1" si="15"/>
        <v/>
      </c>
      <c r="F176" s="57" t="str">
        <f>F175</f>
        <v>FALSE</v>
      </c>
      <c r="G176" s="5" t="s">
        <v>2</v>
      </c>
      <c r="H176" s="7" t="b">
        <v>0</v>
      </c>
      <c r="I176" s="54" t="s">
        <v>599</v>
      </c>
      <c r="J176" s="49"/>
      <c r="K176" s="49"/>
      <c r="M176" s="54" t="s">
        <v>598</v>
      </c>
    </row>
    <row r="177" spans="1:17" x14ac:dyDescent="0.25">
      <c r="A177" s="3" cm="1">
        <f t="array" aca="1" ref="A177" ca="1">INDIRECT("A"&amp;ROW()-1)+1</f>
        <v>96</v>
      </c>
      <c r="B177" s="3">
        <f t="shared" ca="1" si="15"/>
        <v>96</v>
      </c>
      <c r="C177" s="3" t="str">
        <f ca="1">A4&amp;"any['结构']"</f>
        <v>2any['结构']</v>
      </c>
      <c r="D177" s="4" t="s">
        <v>421</v>
      </c>
      <c r="E177" s="5" t="s">
        <v>5</v>
      </c>
      <c r="F177" s="58" t="s">
        <v>146</v>
      </c>
      <c r="G177" s="5" t="s">
        <v>1</v>
      </c>
      <c r="H177" s="7" t="b">
        <v>1</v>
      </c>
      <c r="I177" s="38" t="s">
        <v>337</v>
      </c>
      <c r="J177" s="49">
        <f>J175</f>
        <v>11</v>
      </c>
      <c r="K177" s="43" t="s">
        <v>482</v>
      </c>
      <c r="L177" s="53" t="s">
        <v>675</v>
      </c>
      <c r="Q177" s="19" t="s">
        <v>238</v>
      </c>
    </row>
    <row r="178" spans="1:17" x14ac:dyDescent="0.25">
      <c r="A178" s="3" cm="1">
        <f t="array" aca="1" ref="A178" ca="1">INDIRECT("A"&amp;ROW()-1)</f>
        <v>96</v>
      </c>
      <c r="B178" s="3" t="str">
        <f t="shared" ca="1" si="15"/>
        <v/>
      </c>
      <c r="F178" s="57" t="str">
        <f>F177</f>
        <v>FALSE</v>
      </c>
      <c r="G178" s="5" t="s">
        <v>2</v>
      </c>
      <c r="H178" s="7" t="b">
        <v>0</v>
      </c>
      <c r="I178" s="54" t="s">
        <v>600</v>
      </c>
      <c r="J178" s="49"/>
      <c r="K178" s="49"/>
      <c r="M178" s="53" t="s">
        <v>601</v>
      </c>
    </row>
    <row r="179" spans="1:17" x14ac:dyDescent="0.25">
      <c r="A179" s="3" cm="1">
        <f t="array" aca="1" ref="A179" ca="1">INDIRECT("A"&amp;ROW()-1)+1</f>
        <v>97</v>
      </c>
      <c r="B179" s="3">
        <f t="shared" ca="1" si="15"/>
        <v>97</v>
      </c>
      <c r="C179" s="3" t="str">
        <f ca="1">A177&amp;"==True"</f>
        <v>96==True</v>
      </c>
      <c r="D179" s="4" t="s">
        <v>422</v>
      </c>
      <c r="E179" s="11" t="s">
        <v>159</v>
      </c>
      <c r="F179" s="46" t="s">
        <v>136</v>
      </c>
      <c r="H179" s="15" t="s">
        <v>140</v>
      </c>
      <c r="I179" s="15"/>
      <c r="J179" s="45">
        <f>J177</f>
        <v>11</v>
      </c>
      <c r="K179" s="43" t="s">
        <v>482</v>
      </c>
      <c r="M179" s="39" t="s">
        <v>423</v>
      </c>
      <c r="N179" s="16"/>
      <c r="O179" s="8"/>
      <c r="P179" s="18"/>
      <c r="Q179" s="19" t="s">
        <v>240</v>
      </c>
    </row>
    <row r="180" spans="1:17" ht="31.2" x14ac:dyDescent="0.25">
      <c r="A180" s="3" cm="1">
        <f t="array" aca="1" ref="A180" ca="1">INDIRECT("A"&amp;ROW()-1)+1</f>
        <v>98</v>
      </c>
      <c r="B180" s="3">
        <f t="shared" ca="1" si="15"/>
        <v>98</v>
      </c>
      <c r="C180" s="3" t="str">
        <f ca="1">A4&amp;"any['结构']"</f>
        <v>2any['结构']</v>
      </c>
      <c r="D180" s="4" t="s">
        <v>239</v>
      </c>
      <c r="E180" s="5" t="s">
        <v>5</v>
      </c>
      <c r="F180" s="46" t="s">
        <v>146</v>
      </c>
      <c r="G180" s="5" t="s">
        <v>1</v>
      </c>
      <c r="H180" s="7" t="b">
        <v>1</v>
      </c>
      <c r="I180" s="38" t="s">
        <v>337</v>
      </c>
      <c r="J180" s="49">
        <f>J140</f>
        <v>7</v>
      </c>
      <c r="K180" s="43" t="s">
        <v>489</v>
      </c>
      <c r="L180" s="53" t="s">
        <v>676</v>
      </c>
      <c r="Q180" s="19" t="s">
        <v>241</v>
      </c>
    </row>
    <row r="181" spans="1:17" x14ac:dyDescent="0.25">
      <c r="A181" s="3" cm="1">
        <f t="array" aca="1" ref="A181" ca="1">INDIRECT("A"&amp;ROW()-1)</f>
        <v>98</v>
      </c>
      <c r="B181" s="3" t="str">
        <f t="shared" ca="1" si="15"/>
        <v/>
      </c>
      <c r="F181" s="57" t="str">
        <f>F180</f>
        <v>FALSE</v>
      </c>
      <c r="G181" s="5" t="s">
        <v>2</v>
      </c>
      <c r="H181" s="7" t="b">
        <v>0</v>
      </c>
      <c r="I181" s="54" t="s">
        <v>603</v>
      </c>
      <c r="J181" s="49"/>
      <c r="K181" s="49"/>
      <c r="M181" s="54" t="s">
        <v>602</v>
      </c>
    </row>
    <row r="182" spans="1:17" ht="31.2" x14ac:dyDescent="0.25">
      <c r="A182" s="3" cm="1">
        <f t="array" aca="1" ref="A182" ca="1">INDIRECT("A"&amp;ROW()-1)+1</f>
        <v>99</v>
      </c>
      <c r="B182" s="3">
        <f t="shared" ca="1" si="15"/>
        <v>99</v>
      </c>
      <c r="C182" s="3" t="str">
        <f ca="1">A180&amp;"==True"</f>
        <v>98==True</v>
      </c>
      <c r="D182" s="4" t="s">
        <v>320</v>
      </c>
      <c r="E182" s="11" t="s">
        <v>159</v>
      </c>
      <c r="F182" s="46" t="s">
        <v>136</v>
      </c>
      <c r="H182" s="15" t="s">
        <v>140</v>
      </c>
      <c r="I182" s="15"/>
      <c r="J182" s="45">
        <f>J180</f>
        <v>7</v>
      </c>
      <c r="K182" s="43" t="s">
        <v>489</v>
      </c>
      <c r="M182" s="39" t="s">
        <v>424</v>
      </c>
      <c r="N182" s="16"/>
      <c r="O182" s="8"/>
      <c r="P182" s="18"/>
      <c r="Q182" s="19" t="s">
        <v>242</v>
      </c>
    </row>
    <row r="183" spans="1:17" x14ac:dyDescent="0.25">
      <c r="A183" s="3" cm="1">
        <f t="array" aca="1" ref="A183" ca="1">INDIRECT("A"&amp;ROW()-1)+1</f>
        <v>100</v>
      </c>
      <c r="B183" s="3">
        <f t="shared" ca="1" si="15"/>
        <v>100</v>
      </c>
      <c r="C183" s="3" t="str">
        <f ca="1">A4&amp;"any['硬件']"</f>
        <v>2any['硬件']</v>
      </c>
      <c r="D183" s="4" t="s">
        <v>15</v>
      </c>
      <c r="E183" s="5" t="s">
        <v>5</v>
      </c>
      <c r="F183" s="58" t="s">
        <v>146</v>
      </c>
      <c r="G183" s="5" t="s">
        <v>16</v>
      </c>
      <c r="H183" s="7" t="s">
        <v>60</v>
      </c>
      <c r="I183" s="54" t="s">
        <v>60</v>
      </c>
      <c r="J183" s="49">
        <v>12</v>
      </c>
      <c r="K183" s="43" t="s">
        <v>482</v>
      </c>
      <c r="L183" s="53" t="s">
        <v>677</v>
      </c>
      <c r="M183" s="54" t="s">
        <v>604</v>
      </c>
      <c r="Q183" s="19" t="s">
        <v>243</v>
      </c>
    </row>
    <row r="184" spans="1:17" x14ac:dyDescent="0.25">
      <c r="A184" s="3" cm="1">
        <f t="array" aca="1" ref="A184" ca="1">INDIRECT("A"&amp;ROW()-1)</f>
        <v>100</v>
      </c>
      <c r="B184" s="3" t="str">
        <f t="shared" ca="1" si="15"/>
        <v/>
      </c>
      <c r="F184" s="57" t="str">
        <f>F183</f>
        <v>FALSE</v>
      </c>
      <c r="G184" s="5" t="s">
        <v>17</v>
      </c>
      <c r="H184" s="7" t="s">
        <v>61</v>
      </c>
      <c r="I184" s="54" t="s">
        <v>61</v>
      </c>
      <c r="J184" s="49"/>
      <c r="K184" s="49"/>
      <c r="L184" s="53" t="s">
        <v>678</v>
      </c>
      <c r="M184" s="54" t="s">
        <v>604</v>
      </c>
      <c r="Q184" s="26"/>
    </row>
    <row r="185" spans="1:17" x14ac:dyDescent="0.25">
      <c r="A185" s="3" cm="1">
        <f t="array" aca="1" ref="A185" ca="1">INDIRECT("A"&amp;ROW()-1)+1</f>
        <v>101</v>
      </c>
      <c r="B185" s="3">
        <f t="shared" ca="1" si="15"/>
        <v>101</v>
      </c>
      <c r="C185" s="3" t="str">
        <f ca="1">A183&amp;"any['直流输入']"</f>
        <v>100any['直流输入']</v>
      </c>
      <c r="D185" s="4" t="s">
        <v>150</v>
      </c>
      <c r="E185" s="5" t="s">
        <v>5</v>
      </c>
      <c r="F185" s="58" t="s">
        <v>146</v>
      </c>
      <c r="G185" s="23" t="s">
        <v>151</v>
      </c>
      <c r="H185" s="38" t="s">
        <v>426</v>
      </c>
      <c r="I185" s="38" t="s">
        <v>426</v>
      </c>
      <c r="J185" s="49">
        <f>J183</f>
        <v>12</v>
      </c>
      <c r="K185" s="43" t="s">
        <v>482</v>
      </c>
      <c r="M185" s="39" t="s">
        <v>425</v>
      </c>
      <c r="Q185" s="19" t="s">
        <v>244</v>
      </c>
    </row>
    <row r="186" spans="1:17" x14ac:dyDescent="0.25">
      <c r="A186" s="3" cm="1">
        <f t="array" aca="1" ref="A186" ca="1">INDIRECT("A"&amp;ROW()-1)</f>
        <v>101</v>
      </c>
      <c r="B186" s="3" t="str">
        <f t="shared" ca="1" si="15"/>
        <v/>
      </c>
      <c r="F186" s="57" t="str">
        <f>F185</f>
        <v>FALSE</v>
      </c>
      <c r="G186" s="23" t="s">
        <v>152</v>
      </c>
      <c r="H186" s="38" t="s">
        <v>427</v>
      </c>
      <c r="I186" s="38" t="s">
        <v>427</v>
      </c>
      <c r="J186" s="49"/>
      <c r="K186" s="49"/>
      <c r="M186" s="39" t="s">
        <v>425</v>
      </c>
      <c r="Q186" s="26"/>
    </row>
    <row r="187" spans="1:17" x14ac:dyDescent="0.25">
      <c r="A187" s="3" cm="1">
        <f t="array" aca="1" ref="A187" ca="1">INDIRECT("A"&amp;ROW()-1)</f>
        <v>101</v>
      </c>
      <c r="B187" s="3" t="str">
        <f t="shared" ca="1" si="15"/>
        <v/>
      </c>
      <c r="F187" s="57" t="str">
        <f>F186</f>
        <v>FALSE</v>
      </c>
      <c r="G187" s="23" t="s">
        <v>155</v>
      </c>
      <c r="H187" s="38" t="s">
        <v>428</v>
      </c>
      <c r="I187" s="38" t="s">
        <v>428</v>
      </c>
      <c r="J187" s="49"/>
      <c r="K187" s="49"/>
      <c r="M187" s="39" t="s">
        <v>425</v>
      </c>
      <c r="Q187" s="26"/>
    </row>
    <row r="188" spans="1:17" x14ac:dyDescent="0.25">
      <c r="A188" s="3" cm="1">
        <f t="array" aca="1" ref="A188" ca="1">INDIRECT("A"&amp;ROW()-1)</f>
        <v>101</v>
      </c>
      <c r="B188" s="3" t="str">
        <f t="shared" ca="1" si="15"/>
        <v/>
      </c>
      <c r="F188" s="57" t="str">
        <f>F187</f>
        <v>FALSE</v>
      </c>
      <c r="G188" s="23" t="s">
        <v>156</v>
      </c>
      <c r="H188" s="38" t="s">
        <v>429</v>
      </c>
      <c r="I188" s="38" t="s">
        <v>429</v>
      </c>
      <c r="J188" s="49"/>
      <c r="K188" s="49"/>
      <c r="M188" s="39" t="s">
        <v>425</v>
      </c>
      <c r="Q188" s="26"/>
    </row>
    <row r="189" spans="1:17" x14ac:dyDescent="0.25">
      <c r="A189" s="3" cm="1">
        <f t="array" aca="1" ref="A189" ca="1">INDIRECT("A"&amp;ROW()-1)+1</f>
        <v>102</v>
      </c>
      <c r="B189" s="3">
        <f t="shared" ca="1" si="15"/>
        <v>102</v>
      </c>
      <c r="C189" s="3" t="str">
        <f ca="1">A183&amp;"any['交流输入']"</f>
        <v>100any['交流输入']</v>
      </c>
      <c r="D189" s="4" t="s">
        <v>245</v>
      </c>
      <c r="E189" s="5" t="s">
        <v>5</v>
      </c>
      <c r="F189" s="58" t="s">
        <v>146</v>
      </c>
      <c r="G189" s="23" t="s">
        <v>153</v>
      </c>
      <c r="H189" s="38" t="s">
        <v>154</v>
      </c>
      <c r="I189" s="38" t="s">
        <v>154</v>
      </c>
      <c r="J189" s="49">
        <f>J183</f>
        <v>12</v>
      </c>
      <c r="K189" s="43" t="s">
        <v>482</v>
      </c>
      <c r="M189" s="39" t="s">
        <v>430</v>
      </c>
      <c r="Q189" s="19" t="s">
        <v>246</v>
      </c>
    </row>
    <row r="190" spans="1:17" ht="31.2" x14ac:dyDescent="0.25">
      <c r="A190" s="3" cm="1">
        <f t="array" aca="1" ref="A190" ca="1">INDIRECT("A"&amp;ROW()-1)+1</f>
        <v>103</v>
      </c>
      <c r="B190" s="3">
        <f t="shared" ca="1" si="15"/>
        <v>103</v>
      </c>
      <c r="C190" s="3" t="str">
        <f ca="1">A4&amp;"any['硬件']"</f>
        <v>2any['硬件']</v>
      </c>
      <c r="D190" s="4" t="s">
        <v>157</v>
      </c>
      <c r="E190" s="5" t="s">
        <v>5</v>
      </c>
      <c r="F190" s="58" t="s">
        <v>146</v>
      </c>
      <c r="G190" s="5" t="s">
        <v>1</v>
      </c>
      <c r="H190" s="7" t="b">
        <v>1</v>
      </c>
      <c r="I190" s="54" t="s">
        <v>606</v>
      </c>
      <c r="J190" s="49">
        <v>13</v>
      </c>
      <c r="K190" s="43" t="s">
        <v>484</v>
      </c>
      <c r="L190" s="53" t="s">
        <v>679</v>
      </c>
      <c r="M190" s="54" t="s">
        <v>605</v>
      </c>
      <c r="Q190" s="40" t="s">
        <v>247</v>
      </c>
    </row>
    <row r="191" spans="1:17" x14ac:dyDescent="0.25">
      <c r="A191" s="3" cm="1">
        <f t="array" aca="1" ref="A191" ca="1">INDIRECT("A"&amp;ROW()-1)</f>
        <v>103</v>
      </c>
      <c r="B191" s="3" t="str">
        <f t="shared" ca="1" si="15"/>
        <v/>
      </c>
      <c r="F191" s="57" t="str">
        <f>F190</f>
        <v>FALSE</v>
      </c>
      <c r="G191" s="5" t="s">
        <v>2</v>
      </c>
      <c r="H191" s="7" t="b">
        <v>0</v>
      </c>
      <c r="I191" s="54" t="s">
        <v>608</v>
      </c>
      <c r="J191" s="49"/>
      <c r="K191" s="49"/>
      <c r="M191" s="54" t="s">
        <v>607</v>
      </c>
    </row>
    <row r="192" spans="1:17" ht="31.2" x14ac:dyDescent="0.25">
      <c r="A192" s="3" cm="1">
        <f t="array" aca="1" ref="A192" ca="1">INDIRECT("A"&amp;ROW()-1)+1</f>
        <v>104</v>
      </c>
      <c r="B192" s="3">
        <f t="shared" ca="1" si="15"/>
        <v>104</v>
      </c>
      <c r="C192" s="3" t="str">
        <f ca="1">A190&amp;"==True"</f>
        <v>103==True</v>
      </c>
      <c r="D192" s="4" t="s">
        <v>431</v>
      </c>
      <c r="E192" s="5" t="s">
        <v>5</v>
      </c>
      <c r="F192" s="58" t="s">
        <v>146</v>
      </c>
      <c r="G192" s="30" t="s">
        <v>1</v>
      </c>
      <c r="H192" s="7" t="b">
        <v>1</v>
      </c>
      <c r="I192" s="54" t="s">
        <v>610</v>
      </c>
      <c r="J192" s="49">
        <f>J190</f>
        <v>13</v>
      </c>
      <c r="K192" s="43" t="s">
        <v>485</v>
      </c>
      <c r="M192" s="54" t="s">
        <v>609</v>
      </c>
      <c r="Q192" s="19" t="s">
        <v>248</v>
      </c>
    </row>
    <row r="193" spans="1:17" x14ac:dyDescent="0.25">
      <c r="A193" s="3" cm="1">
        <f t="array" aca="1" ref="A193" ca="1">INDIRECT("A"&amp;ROW()-1)</f>
        <v>104</v>
      </c>
      <c r="B193" s="3" t="str">
        <f t="shared" ca="1" si="15"/>
        <v/>
      </c>
      <c r="F193" s="57" t="str">
        <f>F192</f>
        <v>FALSE</v>
      </c>
      <c r="G193" s="5" t="s">
        <v>2</v>
      </c>
      <c r="H193" s="7" t="b">
        <v>0</v>
      </c>
      <c r="I193" s="54" t="s">
        <v>612</v>
      </c>
      <c r="J193" s="49"/>
      <c r="K193" s="49"/>
      <c r="M193" s="54" t="s">
        <v>611</v>
      </c>
    </row>
    <row r="194" spans="1:17" ht="46.8" x14ac:dyDescent="0.25">
      <c r="A194" s="3" cm="1">
        <f t="array" aca="1" ref="A194" ca="1">INDIRECT("A"&amp;ROW()-1)+1</f>
        <v>105</v>
      </c>
      <c r="B194" s="3">
        <f t="shared" ca="1" si="15"/>
        <v>105</v>
      </c>
      <c r="C194" s="3" t="str">
        <f ca="1">A190&amp;"!=True"</f>
        <v>103!=True</v>
      </c>
      <c r="D194" s="4" t="s">
        <v>432</v>
      </c>
      <c r="E194" s="5" t="s">
        <v>5</v>
      </c>
      <c r="F194" s="58" t="s">
        <v>146</v>
      </c>
      <c r="G194" s="5" t="s">
        <v>1</v>
      </c>
      <c r="H194" s="7" t="b">
        <v>1</v>
      </c>
      <c r="I194" s="54" t="s">
        <v>614</v>
      </c>
      <c r="J194" s="49">
        <f>J190</f>
        <v>13</v>
      </c>
      <c r="K194" s="43" t="s">
        <v>485</v>
      </c>
      <c r="M194" s="54" t="s">
        <v>613</v>
      </c>
      <c r="Q194" s="19" t="s">
        <v>249</v>
      </c>
    </row>
    <row r="195" spans="1:17" x14ac:dyDescent="0.25">
      <c r="A195" s="3" cm="1">
        <f t="array" aca="1" ref="A195" ca="1">INDIRECT("A"&amp;ROW()-1)</f>
        <v>105</v>
      </c>
      <c r="B195" s="3" t="str">
        <f t="shared" ca="1" si="15"/>
        <v/>
      </c>
      <c r="F195" s="57" t="str">
        <f>F194</f>
        <v>FALSE</v>
      </c>
      <c r="G195" s="5" t="s">
        <v>2</v>
      </c>
      <c r="H195" s="7" t="b">
        <v>0</v>
      </c>
      <c r="I195" s="54" t="s">
        <v>612</v>
      </c>
      <c r="J195" s="49"/>
      <c r="K195" s="49"/>
      <c r="M195" s="54" t="s">
        <v>615</v>
      </c>
    </row>
    <row r="196" spans="1:17" x14ac:dyDescent="0.25">
      <c r="A196" s="3" cm="1">
        <f t="array" aca="1" ref="A196" ca="1">INDIRECT("A"&amp;ROW()-1)+1</f>
        <v>106</v>
      </c>
      <c r="B196" s="3">
        <f t="shared" ca="1" si="15"/>
        <v>106</v>
      </c>
      <c r="C196" s="3" t="str">
        <f ca="1">A4&amp;"any['光学','硬件']"</f>
        <v>2any['光学','硬件']</v>
      </c>
      <c r="D196" s="4" t="s">
        <v>250</v>
      </c>
      <c r="E196" s="5" t="s">
        <v>5</v>
      </c>
      <c r="F196" s="58" t="s">
        <v>146</v>
      </c>
      <c r="G196" s="5" t="s">
        <v>1</v>
      </c>
      <c r="H196" s="7" t="b">
        <v>1</v>
      </c>
      <c r="I196" s="38" t="s">
        <v>337</v>
      </c>
      <c r="J196" s="49">
        <f>J183</f>
        <v>12</v>
      </c>
      <c r="K196" s="43" t="s">
        <v>482</v>
      </c>
      <c r="L196" s="53" t="s">
        <v>680</v>
      </c>
      <c r="Q196" s="19" t="s">
        <v>251</v>
      </c>
    </row>
    <row r="197" spans="1:17" x14ac:dyDescent="0.25">
      <c r="A197" s="3" cm="1">
        <f t="array" aca="1" ref="A197" ca="1">INDIRECT("A"&amp;ROW()-1)</f>
        <v>106</v>
      </c>
      <c r="B197" s="3" t="str">
        <f t="shared" ca="1" si="15"/>
        <v/>
      </c>
      <c r="F197" s="57" t="str">
        <f>F196</f>
        <v>FALSE</v>
      </c>
      <c r="G197" s="5" t="s">
        <v>2</v>
      </c>
      <c r="H197" s="7" t="b">
        <v>0</v>
      </c>
      <c r="I197" s="54" t="s">
        <v>617</v>
      </c>
      <c r="J197" s="49"/>
      <c r="K197" s="49"/>
      <c r="M197" s="53" t="s">
        <v>616</v>
      </c>
    </row>
    <row r="198" spans="1:17" x14ac:dyDescent="0.25">
      <c r="A198" s="3" cm="1">
        <f t="array" aca="1" ref="A198" ca="1">INDIRECT("A"&amp;ROW()-1)+1</f>
        <v>107</v>
      </c>
      <c r="B198" s="3">
        <f t="shared" ca="1" si="15"/>
        <v>107</v>
      </c>
      <c r="C198" s="3" t="str">
        <f ca="1">A196&amp;"==True"</f>
        <v>106==True</v>
      </c>
      <c r="D198" s="4" t="s">
        <v>321</v>
      </c>
      <c r="E198" s="24" t="s">
        <v>158</v>
      </c>
      <c r="F198" s="58" t="s">
        <v>146</v>
      </c>
      <c r="H198" s="15" t="s">
        <v>140</v>
      </c>
      <c r="I198" s="15"/>
      <c r="J198" s="45">
        <f>J196</f>
        <v>12</v>
      </c>
      <c r="K198" s="43" t="s">
        <v>482</v>
      </c>
      <c r="M198" s="39" t="s">
        <v>433</v>
      </c>
      <c r="N198" s="16"/>
      <c r="O198" s="8"/>
      <c r="P198" s="22" t="s">
        <v>164</v>
      </c>
      <c r="Q198" s="19" t="s">
        <v>360</v>
      </c>
    </row>
    <row r="199" spans="1:17" ht="46.8" x14ac:dyDescent="0.25">
      <c r="A199" s="3" cm="1">
        <f t="array" aca="1" ref="A199" ca="1">INDIRECT("A"&amp;ROW()-1)+1</f>
        <v>108</v>
      </c>
      <c r="B199" s="3">
        <f t="shared" ca="1" si="15"/>
        <v>108</v>
      </c>
      <c r="C199" s="3" t="str">
        <f ca="1">A4&amp;"any['硬件']"</f>
        <v>2any['硬件']</v>
      </c>
      <c r="D199" s="4" t="s">
        <v>117</v>
      </c>
      <c r="E199" s="5" t="s">
        <v>5</v>
      </c>
      <c r="F199" s="58" t="s">
        <v>136</v>
      </c>
      <c r="G199" s="5" t="s">
        <v>1</v>
      </c>
      <c r="H199" s="7" t="b">
        <v>1</v>
      </c>
      <c r="I199" s="54" t="s">
        <v>585</v>
      </c>
      <c r="J199" s="49">
        <v>14</v>
      </c>
      <c r="K199" s="43" t="s">
        <v>490</v>
      </c>
      <c r="L199" s="53" t="s">
        <v>681</v>
      </c>
      <c r="M199" s="54" t="s">
        <v>618</v>
      </c>
      <c r="Q199" s="19" t="s">
        <v>252</v>
      </c>
    </row>
    <row r="200" spans="1:17" x14ac:dyDescent="0.25">
      <c r="A200" s="3" cm="1">
        <f t="array" aca="1" ref="A200" ca="1">INDIRECT("A"&amp;ROW()-1)</f>
        <v>108</v>
      </c>
      <c r="B200" s="3" t="str">
        <f t="shared" ca="1" si="15"/>
        <v/>
      </c>
      <c r="F200" s="57" t="str">
        <f>F199</f>
        <v>TRUE</v>
      </c>
      <c r="G200" s="5" t="s">
        <v>2</v>
      </c>
      <c r="H200" s="7" t="b">
        <v>0</v>
      </c>
      <c r="I200" s="54" t="s">
        <v>586</v>
      </c>
      <c r="J200" s="49"/>
      <c r="K200" s="49"/>
      <c r="M200" s="54" t="s">
        <v>619</v>
      </c>
    </row>
    <row r="201" spans="1:17" x14ac:dyDescent="0.25">
      <c r="A201" s="3" cm="1">
        <f t="array" aca="1" ref="A201" ca="1">INDIRECT("A"&amp;ROW()-1)+1</f>
        <v>109</v>
      </c>
      <c r="B201" s="3">
        <f t="shared" ca="1" si="15"/>
        <v>109</v>
      </c>
      <c r="C201" s="3" t="str">
        <f ca="1">A4&amp;"any['硬件']"</f>
        <v>2any['硬件']</v>
      </c>
      <c r="D201" s="4" t="s">
        <v>434</v>
      </c>
      <c r="E201" s="5" t="s">
        <v>5</v>
      </c>
      <c r="F201" s="58" t="s">
        <v>146</v>
      </c>
      <c r="G201" s="5" t="s">
        <v>1</v>
      </c>
      <c r="H201" s="7" t="b">
        <v>1</v>
      </c>
      <c r="I201" s="38" t="s">
        <v>337</v>
      </c>
      <c r="J201" s="49">
        <f>J199</f>
        <v>14</v>
      </c>
      <c r="K201" s="43" t="s">
        <v>490</v>
      </c>
      <c r="L201" s="53" t="s">
        <v>682</v>
      </c>
      <c r="Q201" s="19" t="s">
        <v>253</v>
      </c>
    </row>
    <row r="202" spans="1:17" x14ac:dyDescent="0.25">
      <c r="A202" s="3" cm="1">
        <f t="array" aca="1" ref="A202" ca="1">INDIRECT("A"&amp;ROW()-1)</f>
        <v>109</v>
      </c>
      <c r="B202" s="3" t="str">
        <f t="shared" ca="1" si="15"/>
        <v/>
      </c>
      <c r="F202" s="57" t="str">
        <f>F201</f>
        <v>FALSE</v>
      </c>
      <c r="G202" s="5" t="s">
        <v>2</v>
      </c>
      <c r="H202" s="7" t="b">
        <v>0</v>
      </c>
      <c r="I202" s="54" t="s">
        <v>617</v>
      </c>
      <c r="J202" s="49"/>
      <c r="K202" s="49"/>
      <c r="M202" s="53" t="s">
        <v>620</v>
      </c>
    </row>
    <row r="203" spans="1:17" x14ac:dyDescent="0.25">
      <c r="A203" s="3" cm="1">
        <f t="array" aca="1" ref="A203" ca="1">INDIRECT("A"&amp;ROW()-1)+1</f>
        <v>110</v>
      </c>
      <c r="B203" s="3">
        <f t="shared" ca="1" si="15"/>
        <v>110</v>
      </c>
      <c r="C203" s="3" t="str">
        <f ca="1">A201&amp;"==True"</f>
        <v>109==True</v>
      </c>
      <c r="D203" s="4" t="s">
        <v>435</v>
      </c>
      <c r="E203" s="11" t="s">
        <v>159</v>
      </c>
      <c r="F203" s="59" t="s">
        <v>136</v>
      </c>
      <c r="H203" s="15" t="s">
        <v>140</v>
      </c>
      <c r="I203" s="15"/>
      <c r="J203" s="45">
        <f>J201</f>
        <v>14</v>
      </c>
      <c r="K203" s="43" t="s">
        <v>490</v>
      </c>
      <c r="M203" s="39" t="s">
        <v>436</v>
      </c>
      <c r="N203" s="16"/>
      <c r="O203" s="8"/>
      <c r="P203" s="18"/>
      <c r="Q203" s="19" t="s">
        <v>254</v>
      </c>
    </row>
    <row r="204" spans="1:17" ht="31.2" x14ac:dyDescent="0.25">
      <c r="A204" s="3" cm="1">
        <f t="array" aca="1" ref="A204" ca="1">INDIRECT("A"&amp;ROW()-1)+1</f>
        <v>111</v>
      </c>
      <c r="B204" s="3">
        <f t="shared" ca="1" si="15"/>
        <v>111</v>
      </c>
      <c r="C204" s="3" t="str">
        <f ca="1">A4&amp;"any['硬件']"</f>
        <v>2any['硬件']</v>
      </c>
      <c r="D204" s="4" t="s">
        <v>19</v>
      </c>
      <c r="E204" s="5" t="s">
        <v>6</v>
      </c>
      <c r="F204" s="58" t="s">
        <v>146</v>
      </c>
      <c r="G204" s="5" t="s">
        <v>21</v>
      </c>
      <c r="H204" s="7" t="s">
        <v>20</v>
      </c>
      <c r="I204" s="7" t="s">
        <v>20</v>
      </c>
      <c r="J204" s="3">
        <v>15</v>
      </c>
      <c r="K204" s="43" t="s">
        <v>491</v>
      </c>
      <c r="M204" s="39" t="s">
        <v>437</v>
      </c>
      <c r="Q204" s="19" t="s">
        <v>255</v>
      </c>
    </row>
    <row r="205" spans="1:17" x14ac:dyDescent="0.25">
      <c r="A205" s="3" cm="1">
        <f t="array" aca="1" ref="A205" ca="1">INDIRECT("A"&amp;ROW()-1)</f>
        <v>111</v>
      </c>
      <c r="B205" s="3" t="str">
        <f t="shared" ca="1" si="15"/>
        <v/>
      </c>
      <c r="F205" s="57" t="str">
        <f>F204</f>
        <v>FALSE</v>
      </c>
      <c r="G205" s="5" t="s">
        <v>22</v>
      </c>
      <c r="H205" s="7" t="s">
        <v>22</v>
      </c>
      <c r="I205" s="7" t="s">
        <v>22</v>
      </c>
    </row>
    <row r="206" spans="1:17" x14ac:dyDescent="0.25">
      <c r="A206" s="3" cm="1">
        <f t="array" aca="1" ref="A206" ca="1">INDIRECT("A"&amp;ROW()-1)</f>
        <v>111</v>
      </c>
      <c r="B206" s="3" t="str">
        <f t="shared" ref="B206:B269" ca="1" si="19">IF(A206=A205,"",A206)</f>
        <v/>
      </c>
      <c r="F206" s="57" t="str">
        <f t="shared" ref="F206:F229" si="20">F205</f>
        <v>FALSE</v>
      </c>
      <c r="G206" s="5" t="s">
        <v>24</v>
      </c>
      <c r="H206" s="7" t="s">
        <v>23</v>
      </c>
      <c r="I206" s="7" t="s">
        <v>23</v>
      </c>
    </row>
    <row r="207" spans="1:17" x14ac:dyDescent="0.25">
      <c r="A207" s="3" cm="1">
        <f t="array" aca="1" ref="A207" ca="1">INDIRECT("A"&amp;ROW()-1)</f>
        <v>111</v>
      </c>
      <c r="B207" s="3" t="str">
        <f t="shared" ca="1" si="19"/>
        <v/>
      </c>
      <c r="F207" s="57" t="str">
        <f t="shared" si="20"/>
        <v>FALSE</v>
      </c>
      <c r="G207" s="5" t="s">
        <v>26</v>
      </c>
      <c r="H207" s="7" t="s">
        <v>25</v>
      </c>
      <c r="I207" s="7" t="s">
        <v>25</v>
      </c>
    </row>
    <row r="208" spans="1:17" x14ac:dyDescent="0.25">
      <c r="A208" s="3" cm="1">
        <f t="array" aca="1" ref="A208" ca="1">INDIRECT("A"&amp;ROW()-1)</f>
        <v>111</v>
      </c>
      <c r="B208" s="3" t="str">
        <f t="shared" ca="1" si="19"/>
        <v/>
      </c>
      <c r="F208" s="57" t="str">
        <f t="shared" si="20"/>
        <v>FALSE</v>
      </c>
      <c r="G208" s="5" t="s">
        <v>28</v>
      </c>
      <c r="H208" s="7" t="s">
        <v>27</v>
      </c>
      <c r="I208" s="7" t="s">
        <v>27</v>
      </c>
    </row>
    <row r="209" spans="1:17" x14ac:dyDescent="0.25">
      <c r="A209" s="3" cm="1">
        <f t="array" aca="1" ref="A209" ca="1">INDIRECT("A"&amp;ROW()-1)</f>
        <v>111</v>
      </c>
      <c r="B209" s="3" t="str">
        <f t="shared" ca="1" si="19"/>
        <v/>
      </c>
      <c r="F209" s="57" t="str">
        <f t="shared" si="20"/>
        <v>FALSE</v>
      </c>
      <c r="G209" s="5" t="s">
        <v>30</v>
      </c>
      <c r="H209" s="7" t="s">
        <v>29</v>
      </c>
      <c r="I209" s="7" t="s">
        <v>29</v>
      </c>
    </row>
    <row r="210" spans="1:17" x14ac:dyDescent="0.25">
      <c r="A210" s="3" cm="1">
        <f t="array" aca="1" ref="A210" ca="1">INDIRECT("A"&amp;ROW()-1)</f>
        <v>111</v>
      </c>
      <c r="B210" s="3" t="str">
        <f t="shared" ca="1" si="19"/>
        <v/>
      </c>
      <c r="F210" s="57" t="str">
        <f t="shared" si="20"/>
        <v>FALSE</v>
      </c>
      <c r="G210" s="5" t="s">
        <v>32</v>
      </c>
      <c r="H210" s="7" t="s">
        <v>31</v>
      </c>
      <c r="I210" s="7" t="s">
        <v>31</v>
      </c>
    </row>
    <row r="211" spans="1:17" x14ac:dyDescent="0.25">
      <c r="A211" s="3" cm="1">
        <f t="array" aca="1" ref="A211" ca="1">INDIRECT("A"&amp;ROW()-1)</f>
        <v>111</v>
      </c>
      <c r="B211" s="3" t="str">
        <f t="shared" ca="1" si="19"/>
        <v/>
      </c>
      <c r="F211" s="57" t="str">
        <f t="shared" si="20"/>
        <v>FALSE</v>
      </c>
      <c r="G211" s="5" t="s">
        <v>34</v>
      </c>
      <c r="H211" s="7" t="s">
        <v>33</v>
      </c>
      <c r="I211" s="7" t="s">
        <v>33</v>
      </c>
    </row>
    <row r="212" spans="1:17" x14ac:dyDescent="0.25">
      <c r="A212" s="3" cm="1">
        <f t="array" aca="1" ref="A212" ca="1">INDIRECT("A"&amp;ROW()-1)</f>
        <v>111</v>
      </c>
      <c r="B212" s="3" t="str">
        <f t="shared" ca="1" si="19"/>
        <v/>
      </c>
      <c r="F212" s="57" t="str">
        <f t="shared" si="20"/>
        <v>FALSE</v>
      </c>
      <c r="G212" s="5" t="s">
        <v>36</v>
      </c>
      <c r="H212" s="7" t="s">
        <v>35</v>
      </c>
      <c r="I212" s="7" t="s">
        <v>35</v>
      </c>
    </row>
    <row r="213" spans="1:17" x14ac:dyDescent="0.25">
      <c r="A213" s="3" cm="1">
        <f t="array" aca="1" ref="A213" ca="1">INDIRECT("A"&amp;ROW()-1)</f>
        <v>111</v>
      </c>
      <c r="B213" s="3" t="str">
        <f t="shared" ca="1" si="19"/>
        <v/>
      </c>
      <c r="F213" s="57" t="str">
        <f t="shared" si="20"/>
        <v>FALSE</v>
      </c>
      <c r="G213" s="5" t="s">
        <v>38</v>
      </c>
      <c r="H213" s="7" t="s">
        <v>37</v>
      </c>
      <c r="I213" s="7" t="s">
        <v>37</v>
      </c>
    </row>
    <row r="214" spans="1:17" x14ac:dyDescent="0.25">
      <c r="A214" s="3" cm="1">
        <f t="array" aca="1" ref="A214" ca="1">INDIRECT("A"&amp;ROW()-1)</f>
        <v>111</v>
      </c>
      <c r="B214" s="3" t="str">
        <f t="shared" ca="1" si="19"/>
        <v/>
      </c>
      <c r="F214" s="57" t="str">
        <f t="shared" si="20"/>
        <v>FALSE</v>
      </c>
      <c r="G214" s="5" t="s">
        <v>40</v>
      </c>
      <c r="H214" s="7" t="s">
        <v>39</v>
      </c>
      <c r="I214" s="7" t="s">
        <v>39</v>
      </c>
    </row>
    <row r="215" spans="1:17" x14ac:dyDescent="0.25">
      <c r="A215" s="3" cm="1">
        <f t="array" aca="1" ref="A215" ca="1">INDIRECT("A"&amp;ROW()-1)</f>
        <v>111</v>
      </c>
      <c r="B215" s="3" t="str">
        <f t="shared" ca="1" si="19"/>
        <v/>
      </c>
      <c r="F215" s="57" t="str">
        <f t="shared" si="20"/>
        <v>FALSE</v>
      </c>
      <c r="G215" s="5" t="s">
        <v>42</v>
      </c>
      <c r="H215" s="7" t="s">
        <v>41</v>
      </c>
      <c r="I215" s="7" t="s">
        <v>41</v>
      </c>
    </row>
    <row r="216" spans="1:17" x14ac:dyDescent="0.25">
      <c r="A216" s="3" cm="1">
        <f t="array" aca="1" ref="A216" ca="1">INDIRECT("A"&amp;ROW()-1)</f>
        <v>111</v>
      </c>
      <c r="B216" s="3" t="str">
        <f t="shared" ca="1" si="19"/>
        <v/>
      </c>
      <c r="F216" s="57" t="str">
        <f t="shared" si="20"/>
        <v>FALSE</v>
      </c>
      <c r="G216" s="5" t="s">
        <v>44</v>
      </c>
      <c r="H216" s="7" t="s">
        <v>43</v>
      </c>
      <c r="I216" s="7" t="s">
        <v>43</v>
      </c>
    </row>
    <row r="217" spans="1:17" x14ac:dyDescent="0.25">
      <c r="A217" s="3" cm="1">
        <f t="array" aca="1" ref="A217" ca="1">INDIRECT("A"&amp;ROW()-1)</f>
        <v>111</v>
      </c>
      <c r="B217" s="3" t="str">
        <f t="shared" ca="1" si="19"/>
        <v/>
      </c>
      <c r="F217" s="57" t="str">
        <f t="shared" si="20"/>
        <v>FALSE</v>
      </c>
      <c r="G217" s="5" t="s">
        <v>46</v>
      </c>
      <c r="H217" s="7" t="s">
        <v>45</v>
      </c>
      <c r="I217" s="7" t="s">
        <v>45</v>
      </c>
    </row>
    <row r="218" spans="1:17" x14ac:dyDescent="0.25">
      <c r="A218" s="3" cm="1">
        <f t="array" aca="1" ref="A218" ca="1">INDIRECT("A"&amp;ROW()-1)</f>
        <v>111</v>
      </c>
      <c r="B218" s="3" t="str">
        <f t="shared" ca="1" si="19"/>
        <v/>
      </c>
      <c r="F218" s="57" t="str">
        <f t="shared" si="20"/>
        <v>FALSE</v>
      </c>
      <c r="G218" s="5" t="s">
        <v>48</v>
      </c>
      <c r="H218" s="7" t="s">
        <v>47</v>
      </c>
      <c r="I218" s="7" t="s">
        <v>47</v>
      </c>
    </row>
    <row r="219" spans="1:17" ht="31.2" x14ac:dyDescent="0.25">
      <c r="A219" s="3" cm="1">
        <f t="array" aca="1" ref="A219" ca="1">INDIRECT("A"&amp;ROW()-1)+1</f>
        <v>112</v>
      </c>
      <c r="B219" s="3">
        <f t="shared" ca="1" si="19"/>
        <v>112</v>
      </c>
      <c r="C219" s="3" t="str">
        <f ca="1">A4&amp;"any['硬件']"</f>
        <v>2any['硬件']</v>
      </c>
      <c r="D219" s="4" t="s">
        <v>438</v>
      </c>
      <c r="E219" s="5" t="s">
        <v>5</v>
      </c>
      <c r="F219" s="58" t="s">
        <v>146</v>
      </c>
      <c r="G219" s="5" t="s">
        <v>1</v>
      </c>
      <c r="H219" s="7" t="b">
        <v>1</v>
      </c>
      <c r="I219" s="38" t="s">
        <v>337</v>
      </c>
      <c r="J219" s="49">
        <f>J204</f>
        <v>15</v>
      </c>
      <c r="K219" s="43" t="s">
        <v>492</v>
      </c>
      <c r="L219" s="53" t="s">
        <v>683</v>
      </c>
      <c r="Q219" s="40" t="s">
        <v>256</v>
      </c>
    </row>
    <row r="220" spans="1:17" x14ac:dyDescent="0.25">
      <c r="A220" s="3" cm="1">
        <f t="array" aca="1" ref="A220" ca="1">INDIRECT("A"&amp;ROW()-1)</f>
        <v>112</v>
      </c>
      <c r="B220" s="3" t="str">
        <f t="shared" ca="1" si="19"/>
        <v/>
      </c>
      <c r="F220" s="57" t="str">
        <f t="shared" si="20"/>
        <v>FALSE</v>
      </c>
      <c r="G220" s="5" t="s">
        <v>2</v>
      </c>
      <c r="H220" s="7" t="b">
        <v>0</v>
      </c>
      <c r="I220" s="54" t="s">
        <v>622</v>
      </c>
      <c r="J220" s="49"/>
      <c r="K220" s="49"/>
      <c r="M220" s="53" t="s">
        <v>621</v>
      </c>
    </row>
    <row r="221" spans="1:17" ht="31.2" x14ac:dyDescent="0.25">
      <c r="A221" s="3" cm="1">
        <f t="array" aca="1" ref="A221" ca="1">INDIRECT("A"&amp;ROW()-1)+1</f>
        <v>113</v>
      </c>
      <c r="B221" s="3">
        <f t="shared" ca="1" si="19"/>
        <v>113</v>
      </c>
      <c r="C221" s="3" t="str">
        <f ca="1">A219&amp;"==True"</f>
        <v>112==True</v>
      </c>
      <c r="D221" s="4" t="s">
        <v>439</v>
      </c>
      <c r="E221" s="5" t="s">
        <v>6</v>
      </c>
      <c r="F221" s="58" t="s">
        <v>146</v>
      </c>
      <c r="G221" s="5" t="s">
        <v>40</v>
      </c>
      <c r="H221" s="7" t="s">
        <v>40</v>
      </c>
      <c r="I221" s="7" t="s">
        <v>40</v>
      </c>
      <c r="J221" s="3">
        <f>J219</f>
        <v>15</v>
      </c>
      <c r="K221" s="43" t="s">
        <v>492</v>
      </c>
      <c r="M221" s="39" t="s">
        <v>443</v>
      </c>
      <c r="Q221" s="40" t="s">
        <v>440</v>
      </c>
    </row>
    <row r="222" spans="1:17" x14ac:dyDescent="0.25">
      <c r="A222" s="3" cm="1">
        <f t="array" aca="1" ref="A222" ca="1">INDIRECT("A"&amp;ROW()-1)</f>
        <v>113</v>
      </c>
      <c r="B222" s="3" t="str">
        <f t="shared" ca="1" si="19"/>
        <v/>
      </c>
      <c r="F222" s="57" t="str">
        <f t="shared" si="20"/>
        <v>FALSE</v>
      </c>
      <c r="G222" s="5" t="s">
        <v>42</v>
      </c>
      <c r="H222" s="7" t="s">
        <v>42</v>
      </c>
      <c r="I222" s="7" t="s">
        <v>42</v>
      </c>
    </row>
    <row r="223" spans="1:17" x14ac:dyDescent="0.25">
      <c r="A223" s="3" cm="1">
        <f t="array" aca="1" ref="A223" ca="1">INDIRECT("A"&amp;ROW()-1)</f>
        <v>113</v>
      </c>
      <c r="B223" s="3" t="str">
        <f t="shared" ca="1" si="19"/>
        <v/>
      </c>
      <c r="F223" s="57" t="str">
        <f t="shared" si="20"/>
        <v>FALSE</v>
      </c>
      <c r="G223" s="5" t="s">
        <v>44</v>
      </c>
      <c r="H223" s="7" t="s">
        <v>44</v>
      </c>
      <c r="I223" s="7" t="s">
        <v>44</v>
      </c>
    </row>
    <row r="224" spans="1:17" x14ac:dyDescent="0.25">
      <c r="A224" s="3" cm="1">
        <f t="array" aca="1" ref="A224" ca="1">INDIRECT("A"&amp;ROW()-1)</f>
        <v>113</v>
      </c>
      <c r="B224" s="3" t="str">
        <f t="shared" ca="1" si="19"/>
        <v/>
      </c>
      <c r="F224" s="57" t="str">
        <f t="shared" si="20"/>
        <v>FALSE</v>
      </c>
      <c r="G224" s="23" t="s">
        <v>46</v>
      </c>
      <c r="H224" s="7" t="s">
        <v>46</v>
      </c>
      <c r="I224" s="7" t="s">
        <v>46</v>
      </c>
    </row>
    <row r="225" spans="1:17" x14ac:dyDescent="0.25">
      <c r="A225" s="3" cm="1">
        <f t="array" aca="1" ref="A225" ca="1">INDIRECT("A"&amp;ROW()-1)</f>
        <v>113</v>
      </c>
      <c r="B225" s="3" t="str">
        <f t="shared" ca="1" si="19"/>
        <v/>
      </c>
      <c r="F225" s="57" t="str">
        <f t="shared" si="20"/>
        <v>FALSE</v>
      </c>
      <c r="G225" s="5" t="s">
        <v>99</v>
      </c>
      <c r="H225" s="7" t="s">
        <v>99</v>
      </c>
      <c r="I225" s="7" t="s">
        <v>99</v>
      </c>
    </row>
    <row r="226" spans="1:17" x14ac:dyDescent="0.25">
      <c r="A226" s="3" cm="1">
        <f t="array" aca="1" ref="A226" ca="1">INDIRECT("A"&amp;ROW()-1)</f>
        <v>113</v>
      </c>
      <c r="B226" s="3" t="str">
        <f t="shared" ca="1" si="19"/>
        <v/>
      </c>
      <c r="F226" s="57" t="str">
        <f t="shared" si="20"/>
        <v>FALSE</v>
      </c>
      <c r="G226" s="5" t="s">
        <v>100</v>
      </c>
      <c r="H226" s="7" t="s">
        <v>100</v>
      </c>
      <c r="I226" s="7" t="s">
        <v>100</v>
      </c>
    </row>
    <row r="227" spans="1:17" x14ac:dyDescent="0.25">
      <c r="A227" s="3" cm="1">
        <f t="array" aca="1" ref="A227" ca="1">INDIRECT("A"&amp;ROW()-1)</f>
        <v>113</v>
      </c>
      <c r="B227" s="3" t="str">
        <f t="shared" ca="1" si="19"/>
        <v/>
      </c>
      <c r="F227" s="57" t="str">
        <f t="shared" si="20"/>
        <v>FALSE</v>
      </c>
      <c r="G227" s="5" t="s">
        <v>48</v>
      </c>
      <c r="H227" s="7" t="s">
        <v>48</v>
      </c>
      <c r="I227" s="7" t="s">
        <v>48</v>
      </c>
    </row>
    <row r="228" spans="1:17" ht="31.2" x14ac:dyDescent="0.25">
      <c r="A228" s="3" cm="1">
        <f t="array" aca="1" ref="A228" ca="1">INDIRECT("A"&amp;ROW()-1)+1</f>
        <v>114</v>
      </c>
      <c r="B228" s="3">
        <f t="shared" ca="1" si="19"/>
        <v>114</v>
      </c>
      <c r="C228" s="3" t="str">
        <f ca="1">A219&amp;"==True"</f>
        <v>112==True</v>
      </c>
      <c r="D228" s="4" t="s">
        <v>441</v>
      </c>
      <c r="E228" s="5" t="s">
        <v>5</v>
      </c>
      <c r="F228" s="58" t="s">
        <v>146</v>
      </c>
      <c r="G228" s="5" t="s">
        <v>1</v>
      </c>
      <c r="H228" s="7" t="b">
        <v>1</v>
      </c>
      <c r="I228" s="38" t="s">
        <v>337</v>
      </c>
      <c r="J228" s="49">
        <f>J221</f>
        <v>15</v>
      </c>
      <c r="K228" s="43" t="s">
        <v>492</v>
      </c>
      <c r="L228" s="53" t="s">
        <v>684</v>
      </c>
      <c r="Q228" s="19" t="s">
        <v>257</v>
      </c>
    </row>
    <row r="229" spans="1:17" x14ac:dyDescent="0.25">
      <c r="A229" s="3" cm="1">
        <f t="array" aca="1" ref="A229" ca="1">INDIRECT("A"&amp;ROW()-1)</f>
        <v>114</v>
      </c>
      <c r="B229" s="3" t="str">
        <f t="shared" ca="1" si="19"/>
        <v/>
      </c>
      <c r="F229" s="57" t="str">
        <f t="shared" si="20"/>
        <v>FALSE</v>
      </c>
      <c r="G229" s="5" t="s">
        <v>2</v>
      </c>
      <c r="H229" s="7" t="b">
        <v>0</v>
      </c>
      <c r="I229" s="54" t="s">
        <v>624</v>
      </c>
      <c r="J229" s="49"/>
      <c r="K229" s="49"/>
      <c r="M229" s="54" t="s">
        <v>623</v>
      </c>
    </row>
    <row r="230" spans="1:17" ht="31.2" x14ac:dyDescent="0.25">
      <c r="A230" s="3" cm="1">
        <f t="array" aca="1" ref="A230" ca="1">INDIRECT("A"&amp;ROW()-1)+1</f>
        <v>115</v>
      </c>
      <c r="B230" s="3">
        <f t="shared" ca="1" si="19"/>
        <v>115</v>
      </c>
      <c r="C230" s="3" t="str">
        <f ca="1">A228&amp;"==True"</f>
        <v>114==True</v>
      </c>
      <c r="D230" s="4" t="s">
        <v>442</v>
      </c>
      <c r="E230" s="11" t="s">
        <v>159</v>
      </c>
      <c r="F230" s="46" t="s">
        <v>136</v>
      </c>
      <c r="H230" s="15" t="s">
        <v>140</v>
      </c>
      <c r="I230" s="15"/>
      <c r="J230" s="45">
        <f>J228</f>
        <v>15</v>
      </c>
      <c r="K230" s="43" t="s">
        <v>492</v>
      </c>
      <c r="M230" s="39" t="s">
        <v>444</v>
      </c>
      <c r="N230" s="16"/>
      <c r="O230" s="8"/>
      <c r="P230" s="18"/>
      <c r="Q230" s="19" t="s">
        <v>258</v>
      </c>
    </row>
    <row r="231" spans="1:17" ht="31.2" x14ac:dyDescent="0.25">
      <c r="A231" s="3" cm="1">
        <f t="array" aca="1" ref="A231" ca="1">INDIRECT("A"&amp;ROW()-1)+1</f>
        <v>116</v>
      </c>
      <c r="B231" s="3">
        <f t="shared" ca="1" si="19"/>
        <v>116</v>
      </c>
      <c r="C231" s="3" t="str">
        <f ca="1">A4&amp;"any['硬件']"</f>
        <v>2any['硬件']</v>
      </c>
      <c r="D231" s="4" t="s">
        <v>445</v>
      </c>
      <c r="E231" s="5" t="s">
        <v>5</v>
      </c>
      <c r="F231" s="58" t="s">
        <v>146</v>
      </c>
      <c r="G231" s="5" t="s">
        <v>1</v>
      </c>
      <c r="H231" s="7" t="b">
        <v>1</v>
      </c>
      <c r="I231" s="54" t="s">
        <v>626</v>
      </c>
      <c r="J231" s="49">
        <f>J219</f>
        <v>15</v>
      </c>
      <c r="K231" s="43" t="s">
        <v>492</v>
      </c>
      <c r="L231" s="53" t="s">
        <v>685</v>
      </c>
      <c r="M231" s="54" t="s">
        <v>625</v>
      </c>
      <c r="Q231" s="19" t="s">
        <v>259</v>
      </c>
    </row>
    <row r="232" spans="1:17" x14ac:dyDescent="0.25">
      <c r="A232" s="3" cm="1">
        <f t="array" aca="1" ref="A232" ca="1">INDIRECT("A"&amp;ROW()-1)</f>
        <v>116</v>
      </c>
      <c r="B232" s="3" t="str">
        <f t="shared" ca="1" si="19"/>
        <v/>
      </c>
      <c r="F232" s="57" t="str">
        <f t="shared" ref="F232" si="21">F231</f>
        <v>FALSE</v>
      </c>
      <c r="G232" s="5" t="s">
        <v>2</v>
      </c>
      <c r="H232" s="7" t="b">
        <v>0</v>
      </c>
      <c r="I232" s="54" t="s">
        <v>337</v>
      </c>
      <c r="J232" s="49"/>
      <c r="K232" s="49"/>
    </row>
    <row r="233" spans="1:17" ht="31.2" x14ac:dyDescent="0.25">
      <c r="A233" s="3" cm="1">
        <f t="array" aca="1" ref="A233" ca="1">INDIRECT("A"&amp;ROW()-1)+1</f>
        <v>117</v>
      </c>
      <c r="B233" s="3">
        <f t="shared" ca="1" si="19"/>
        <v>117</v>
      </c>
      <c r="C233" s="3" t="str">
        <f ca="1">A231&amp;"==True"</f>
        <v>116==True</v>
      </c>
      <c r="D233" s="4" t="s">
        <v>147</v>
      </c>
      <c r="E233" s="23" t="s">
        <v>6</v>
      </c>
      <c r="F233" s="58" t="s">
        <v>146</v>
      </c>
      <c r="G233" s="23" t="s">
        <v>102</v>
      </c>
      <c r="H233" s="7" t="s">
        <v>143</v>
      </c>
      <c r="I233" s="7" t="s">
        <v>143</v>
      </c>
      <c r="J233" s="3">
        <f>J231</f>
        <v>15</v>
      </c>
      <c r="K233" s="43" t="s">
        <v>492</v>
      </c>
      <c r="M233" s="39" t="s">
        <v>446</v>
      </c>
      <c r="Q233" s="19" t="s">
        <v>260</v>
      </c>
    </row>
    <row r="234" spans="1:17" x14ac:dyDescent="0.25">
      <c r="A234" s="3" cm="1">
        <f t="array" aca="1" ref="A234" ca="1">INDIRECT("A"&amp;ROW()-1)</f>
        <v>117</v>
      </c>
      <c r="B234" s="3" t="str">
        <f t="shared" ca="1" si="19"/>
        <v/>
      </c>
      <c r="F234" s="57" t="str">
        <f t="shared" ref="F234:F235" si="22">F233</f>
        <v>FALSE</v>
      </c>
      <c r="G234" s="5" t="s">
        <v>144</v>
      </c>
      <c r="H234" s="7" t="s">
        <v>144</v>
      </c>
      <c r="I234" s="7" t="s">
        <v>144</v>
      </c>
    </row>
    <row r="235" spans="1:17" x14ac:dyDescent="0.25">
      <c r="A235" s="3" cm="1">
        <f t="array" aca="1" ref="A235" ca="1">INDIRECT("A"&amp;ROW()-1)</f>
        <v>117</v>
      </c>
      <c r="B235" s="3" t="str">
        <f t="shared" ca="1" si="19"/>
        <v/>
      </c>
      <c r="F235" s="57" t="str">
        <f t="shared" si="22"/>
        <v>FALSE</v>
      </c>
      <c r="G235" s="5" t="s">
        <v>145</v>
      </c>
      <c r="H235" s="7" t="s">
        <v>145</v>
      </c>
      <c r="I235" s="7" t="s">
        <v>145</v>
      </c>
    </row>
    <row r="236" spans="1:17" ht="31.2" x14ac:dyDescent="0.25">
      <c r="A236" s="3" cm="1">
        <f t="array" aca="1" ref="A236" ca="1">INDIRECT("A"&amp;ROW()-1)+1</f>
        <v>118</v>
      </c>
      <c r="B236" s="3">
        <f t="shared" ca="1" si="19"/>
        <v>118</v>
      </c>
      <c r="C236" s="3" t="str">
        <f ca="1">A231&amp;"==True"</f>
        <v>116==True</v>
      </c>
      <c r="D236" s="4" t="s">
        <v>322</v>
      </c>
      <c r="E236" s="11" t="s">
        <v>159</v>
      </c>
      <c r="F236" s="58" t="s">
        <v>136</v>
      </c>
      <c r="H236" s="15" t="s">
        <v>140</v>
      </c>
      <c r="I236" s="15"/>
      <c r="J236" s="45">
        <f>J233</f>
        <v>15</v>
      </c>
      <c r="K236" s="43" t="s">
        <v>491</v>
      </c>
      <c r="M236" s="39" t="s">
        <v>447</v>
      </c>
      <c r="N236" s="16"/>
      <c r="O236" s="8"/>
      <c r="P236" s="18"/>
      <c r="Q236" s="19" t="s">
        <v>261</v>
      </c>
    </row>
    <row r="237" spans="1:17" ht="31.2" x14ac:dyDescent="0.25">
      <c r="A237" s="3" cm="1">
        <f t="array" aca="1" ref="A237" ca="1">INDIRECT("A"&amp;ROW()-1)+1</f>
        <v>119</v>
      </c>
      <c r="B237" s="3">
        <f t="shared" ca="1" si="19"/>
        <v>119</v>
      </c>
      <c r="C237" s="3" t="str">
        <f ca="1">A231&amp;"==True"</f>
        <v>116==True</v>
      </c>
      <c r="D237" s="4" t="s">
        <v>148</v>
      </c>
      <c r="E237" s="5" t="s">
        <v>5</v>
      </c>
      <c r="F237" s="58" t="s">
        <v>146</v>
      </c>
      <c r="G237" s="5" t="s">
        <v>1</v>
      </c>
      <c r="H237" s="7" t="b">
        <v>1</v>
      </c>
      <c r="I237" s="38" t="s">
        <v>337</v>
      </c>
      <c r="J237" s="49">
        <f>J236</f>
        <v>15</v>
      </c>
      <c r="K237" s="43" t="s">
        <v>492</v>
      </c>
      <c r="L237" s="53" t="s">
        <v>686</v>
      </c>
      <c r="Q237" s="19" t="s">
        <v>262</v>
      </c>
    </row>
    <row r="238" spans="1:17" x14ac:dyDescent="0.25">
      <c r="A238" s="3" cm="1">
        <f t="array" aca="1" ref="A238" ca="1">INDIRECT("A"&amp;ROW()-1)</f>
        <v>119</v>
      </c>
      <c r="B238" s="3" t="str">
        <f t="shared" ca="1" si="19"/>
        <v/>
      </c>
      <c r="F238" s="57" t="str">
        <f t="shared" ref="F238" si="23">F237</f>
        <v>FALSE</v>
      </c>
      <c r="G238" s="5" t="s">
        <v>2</v>
      </c>
      <c r="H238" s="7" t="b">
        <v>0</v>
      </c>
      <c r="I238" s="54" t="s">
        <v>628</v>
      </c>
      <c r="J238" s="49"/>
      <c r="K238" s="49"/>
      <c r="M238" s="53" t="s">
        <v>627</v>
      </c>
    </row>
    <row r="239" spans="1:17" ht="31.2" x14ac:dyDescent="0.25">
      <c r="A239" s="3" cm="1">
        <f t="array" aca="1" ref="A239" ca="1">INDIRECT("A"&amp;ROW()-1)+1</f>
        <v>120</v>
      </c>
      <c r="B239" s="3">
        <f t="shared" ca="1" si="19"/>
        <v>120</v>
      </c>
      <c r="C239" s="3" t="str">
        <f ca="1">A237&amp;"==True"</f>
        <v>119==True</v>
      </c>
      <c r="D239" s="4" t="s">
        <v>101</v>
      </c>
      <c r="E239" s="5" t="s">
        <v>6</v>
      </c>
      <c r="F239" s="58" t="s">
        <v>146</v>
      </c>
      <c r="G239" s="5" t="s">
        <v>102</v>
      </c>
      <c r="H239" s="7" t="s">
        <v>102</v>
      </c>
      <c r="I239" s="7" t="s">
        <v>102</v>
      </c>
      <c r="J239" s="3">
        <f>J237</f>
        <v>15</v>
      </c>
      <c r="K239" s="43" t="s">
        <v>492</v>
      </c>
      <c r="M239" s="39" t="s">
        <v>448</v>
      </c>
      <c r="Q239" s="19" t="s">
        <v>263</v>
      </c>
    </row>
    <row r="240" spans="1:17" x14ac:dyDescent="0.25">
      <c r="A240" s="3" cm="1">
        <f t="array" aca="1" ref="A240" ca="1">INDIRECT("A"&amp;ROW()-1)</f>
        <v>120</v>
      </c>
      <c r="B240" s="3" t="str">
        <f t="shared" ca="1" si="19"/>
        <v/>
      </c>
      <c r="F240" s="57" t="str">
        <f t="shared" ref="F240:F241" si="24">F239</f>
        <v>FALSE</v>
      </c>
      <c r="G240" s="5" t="s">
        <v>103</v>
      </c>
      <c r="H240" s="7" t="s">
        <v>103</v>
      </c>
      <c r="I240" s="7" t="s">
        <v>103</v>
      </c>
    </row>
    <row r="241" spans="1:17" x14ac:dyDescent="0.25">
      <c r="A241" s="3" cm="1">
        <f t="array" aca="1" ref="A241" ca="1">INDIRECT("A"&amp;ROW()-1)</f>
        <v>120</v>
      </c>
      <c r="B241" s="3" t="str">
        <f t="shared" ca="1" si="19"/>
        <v/>
      </c>
      <c r="F241" s="57" t="str">
        <f t="shared" si="24"/>
        <v>FALSE</v>
      </c>
      <c r="G241" s="5" t="s">
        <v>104</v>
      </c>
      <c r="H241" s="7" t="s">
        <v>104</v>
      </c>
      <c r="I241" s="7" t="s">
        <v>104</v>
      </c>
    </row>
    <row r="242" spans="1:17" ht="31.2" x14ac:dyDescent="0.25">
      <c r="A242" s="3" cm="1">
        <f t="array" aca="1" ref="A242" ca="1">INDIRECT("A"&amp;ROW()-1)+1</f>
        <v>121</v>
      </c>
      <c r="B242" s="3">
        <f t="shared" ca="1" si="19"/>
        <v>121</v>
      </c>
      <c r="C242" s="3" t="str">
        <f ca="1">A237&amp;"==True"</f>
        <v>119==True</v>
      </c>
      <c r="D242" s="4" t="s">
        <v>149</v>
      </c>
      <c r="E242" s="5" t="s">
        <v>5</v>
      </c>
      <c r="F242" s="58" t="s">
        <v>146</v>
      </c>
      <c r="G242" s="5" t="s">
        <v>1</v>
      </c>
      <c r="H242" s="7" t="b">
        <v>1</v>
      </c>
      <c r="I242" s="38" t="s">
        <v>337</v>
      </c>
      <c r="J242" s="49">
        <f>J239</f>
        <v>15</v>
      </c>
      <c r="K242" s="43" t="s">
        <v>493</v>
      </c>
      <c r="L242" s="53" t="s">
        <v>687</v>
      </c>
      <c r="Q242" s="19" t="s">
        <v>264</v>
      </c>
    </row>
    <row r="243" spans="1:17" x14ac:dyDescent="0.25">
      <c r="A243" s="3" cm="1">
        <f t="array" aca="1" ref="A243" ca="1">INDIRECT("A"&amp;ROW()-1)</f>
        <v>121</v>
      </c>
      <c r="B243" s="3" t="str">
        <f t="shared" ca="1" si="19"/>
        <v/>
      </c>
      <c r="F243" s="57" t="str">
        <f t="shared" ref="F243" si="25">F242</f>
        <v>FALSE</v>
      </c>
      <c r="G243" s="5" t="s">
        <v>2</v>
      </c>
      <c r="H243" s="7" t="b">
        <v>0</v>
      </c>
      <c r="I243" s="54" t="s">
        <v>624</v>
      </c>
      <c r="J243" s="49"/>
      <c r="K243" s="49"/>
      <c r="M243" s="54" t="s">
        <v>629</v>
      </c>
    </row>
    <row r="244" spans="1:17" ht="31.2" x14ac:dyDescent="0.25">
      <c r="A244" s="3" cm="1">
        <f t="array" aca="1" ref="A244" ca="1">INDIRECT("A"&amp;ROW()-1)+1</f>
        <v>122</v>
      </c>
      <c r="B244" s="3">
        <f t="shared" ca="1" si="19"/>
        <v>122</v>
      </c>
      <c r="C244" s="3" t="str">
        <f ca="1">A242&amp;"==True"</f>
        <v>121==True</v>
      </c>
      <c r="D244" s="4" t="s">
        <v>323</v>
      </c>
      <c r="E244" s="11" t="s">
        <v>159</v>
      </c>
      <c r="F244" s="46" t="s">
        <v>136</v>
      </c>
      <c r="H244" s="15" t="s">
        <v>140</v>
      </c>
      <c r="I244" s="15"/>
      <c r="J244" s="45">
        <f>J242</f>
        <v>15</v>
      </c>
      <c r="K244" s="43" t="s">
        <v>493</v>
      </c>
      <c r="M244" s="39" t="s">
        <v>449</v>
      </c>
      <c r="N244" s="16"/>
      <c r="O244" s="8"/>
      <c r="P244" s="18"/>
      <c r="Q244" s="19" t="s">
        <v>265</v>
      </c>
    </row>
    <row r="245" spans="1:17" ht="31.2" x14ac:dyDescent="0.25">
      <c r="A245" s="3" cm="1">
        <f t="array" aca="1" ref="A245" ca="1">INDIRECT("A"&amp;ROW()-1)+1</f>
        <v>123</v>
      </c>
      <c r="B245" s="3">
        <f t="shared" ca="1" si="19"/>
        <v>123</v>
      </c>
      <c r="C245" s="3" t="s">
        <v>130</v>
      </c>
      <c r="D245" s="4" t="s">
        <v>450</v>
      </c>
      <c r="E245" s="5" t="s">
        <v>5</v>
      </c>
      <c r="F245" s="58" t="s">
        <v>146</v>
      </c>
      <c r="G245" s="5" t="s">
        <v>1</v>
      </c>
      <c r="H245" s="7" t="b">
        <v>1</v>
      </c>
      <c r="I245" s="54" t="s">
        <v>631</v>
      </c>
      <c r="J245" s="49">
        <f>J221</f>
        <v>15</v>
      </c>
      <c r="K245" s="43" t="s">
        <v>492</v>
      </c>
      <c r="L245" s="53" t="s">
        <v>688</v>
      </c>
      <c r="M245" s="54" t="s">
        <v>630</v>
      </c>
      <c r="Q245" s="40" t="s">
        <v>266</v>
      </c>
    </row>
    <row r="246" spans="1:17" x14ac:dyDescent="0.25">
      <c r="A246" s="3" cm="1">
        <f t="array" aca="1" ref="A246" ca="1">INDIRECT("A"&amp;ROW()-1)</f>
        <v>123</v>
      </c>
      <c r="B246" s="3" t="str">
        <f t="shared" ca="1" si="19"/>
        <v/>
      </c>
      <c r="F246" s="57" t="str">
        <f t="shared" ref="F246" si="26">F245</f>
        <v>FALSE</v>
      </c>
      <c r="G246" s="5" t="s">
        <v>2</v>
      </c>
      <c r="H246" s="7" t="b">
        <v>0</v>
      </c>
      <c r="I246" s="54" t="s">
        <v>628</v>
      </c>
      <c r="J246" s="49"/>
      <c r="K246" s="49"/>
      <c r="M246" s="54" t="s">
        <v>630</v>
      </c>
    </row>
    <row r="247" spans="1:17" ht="31.2" x14ac:dyDescent="0.25">
      <c r="A247" s="3" cm="1">
        <f t="array" aca="1" ref="A247" ca="1">INDIRECT("A"&amp;ROW()-1)+1</f>
        <v>124</v>
      </c>
      <c r="B247" s="3">
        <f t="shared" ca="1" si="19"/>
        <v>124</v>
      </c>
      <c r="C247" s="3" t="s">
        <v>130</v>
      </c>
      <c r="D247" s="4" t="s">
        <v>114</v>
      </c>
      <c r="E247" s="5" t="s">
        <v>5</v>
      </c>
      <c r="F247" s="58" t="s">
        <v>146</v>
      </c>
      <c r="G247" s="5" t="s">
        <v>1</v>
      </c>
      <c r="H247" s="7" t="b">
        <v>1</v>
      </c>
      <c r="I247" s="54" t="s">
        <v>633</v>
      </c>
      <c r="J247" s="49">
        <v>16</v>
      </c>
      <c r="K247" s="43" t="s">
        <v>494</v>
      </c>
      <c r="L247" s="53" t="s">
        <v>689</v>
      </c>
      <c r="M247" s="54" t="s">
        <v>632</v>
      </c>
      <c r="Q247" s="19" t="s">
        <v>267</v>
      </c>
    </row>
    <row r="248" spans="1:17" x14ac:dyDescent="0.25">
      <c r="A248" s="3" cm="1">
        <f t="array" aca="1" ref="A248" ca="1">INDIRECT("A"&amp;ROW()-1)</f>
        <v>124</v>
      </c>
      <c r="B248" s="3" t="str">
        <f t="shared" ca="1" si="19"/>
        <v/>
      </c>
      <c r="F248" s="57" t="str">
        <f t="shared" ref="F248" si="27">F247</f>
        <v>FALSE</v>
      </c>
      <c r="G248" s="5" t="s">
        <v>2</v>
      </c>
      <c r="H248" s="7" t="b">
        <v>0</v>
      </c>
      <c r="I248" s="54" t="s">
        <v>635</v>
      </c>
      <c r="J248" s="49"/>
      <c r="K248" s="49"/>
      <c r="M248" s="54" t="s">
        <v>632</v>
      </c>
    </row>
    <row r="249" spans="1:17" ht="31.2" x14ac:dyDescent="0.25">
      <c r="A249" s="3" cm="1">
        <f t="array" aca="1" ref="A249" ca="1">INDIRECT("A"&amp;ROW()-1)+1</f>
        <v>125</v>
      </c>
      <c r="B249" s="3">
        <f t="shared" ca="1" si="19"/>
        <v>125</v>
      </c>
      <c r="C249" s="3" t="str">
        <f ca="1">A247&amp;"==True"</f>
        <v>124==True</v>
      </c>
      <c r="D249" s="4" t="s">
        <v>324</v>
      </c>
      <c r="E249" s="11" t="s">
        <v>159</v>
      </c>
      <c r="F249" s="46" t="s">
        <v>136</v>
      </c>
      <c r="H249" s="15" t="s">
        <v>140</v>
      </c>
      <c r="I249" s="15"/>
      <c r="J249" s="45">
        <f>J247</f>
        <v>16</v>
      </c>
      <c r="K249" s="43" t="s">
        <v>494</v>
      </c>
      <c r="M249" s="39" t="s">
        <v>451</v>
      </c>
      <c r="N249" s="16"/>
      <c r="O249" s="8"/>
      <c r="P249" s="18"/>
      <c r="Q249" s="19" t="s">
        <v>269</v>
      </c>
    </row>
    <row r="250" spans="1:17" ht="31.2" x14ac:dyDescent="0.25">
      <c r="A250" s="3" cm="1">
        <f t="array" aca="1" ref="A250" ca="1">INDIRECT("A"&amp;ROW()-1)+1</f>
        <v>126</v>
      </c>
      <c r="B250" s="3">
        <f t="shared" ca="1" si="19"/>
        <v>126</v>
      </c>
      <c r="C250" s="3" t="s">
        <v>130</v>
      </c>
      <c r="D250" s="4" t="s">
        <v>115</v>
      </c>
      <c r="E250" s="5" t="s">
        <v>5</v>
      </c>
      <c r="F250" s="58" t="s">
        <v>146</v>
      </c>
      <c r="G250" s="5" t="s">
        <v>1</v>
      </c>
      <c r="H250" s="7" t="b">
        <v>1</v>
      </c>
      <c r="I250" s="54" t="s">
        <v>633</v>
      </c>
      <c r="J250" s="49">
        <f>J247</f>
        <v>16</v>
      </c>
      <c r="K250" s="43" t="s">
        <v>494</v>
      </c>
      <c r="L250" s="53" t="s">
        <v>690</v>
      </c>
      <c r="M250" s="54" t="s">
        <v>634</v>
      </c>
      <c r="Q250" s="19" t="s">
        <v>268</v>
      </c>
    </row>
    <row r="251" spans="1:17" x14ac:dyDescent="0.25">
      <c r="A251" s="3" cm="1">
        <f t="array" aca="1" ref="A251" ca="1">INDIRECT("A"&amp;ROW()-1)</f>
        <v>126</v>
      </c>
      <c r="B251" s="3" t="str">
        <f t="shared" ca="1" si="19"/>
        <v/>
      </c>
      <c r="F251" s="57" t="str">
        <f t="shared" ref="F251" si="28">F250</f>
        <v>FALSE</v>
      </c>
      <c r="G251" s="5" t="s">
        <v>2</v>
      </c>
      <c r="H251" s="7" t="b">
        <v>0</v>
      </c>
      <c r="I251" s="54" t="s">
        <v>635</v>
      </c>
      <c r="J251" s="49"/>
      <c r="K251" s="49"/>
      <c r="M251" s="54" t="s">
        <v>634</v>
      </c>
    </row>
    <row r="252" spans="1:17" ht="31.2" x14ac:dyDescent="0.25">
      <c r="A252" s="3" cm="1">
        <f t="array" aca="1" ref="A252" ca="1">INDIRECT("A"&amp;ROW()-1)+1</f>
        <v>127</v>
      </c>
      <c r="B252" s="3">
        <f t="shared" ca="1" si="19"/>
        <v>127</v>
      </c>
      <c r="C252" s="3" t="str">
        <f ca="1">A250&amp;"==True"</f>
        <v>126==True</v>
      </c>
      <c r="D252" s="4" t="s">
        <v>325</v>
      </c>
      <c r="E252" s="11" t="s">
        <v>159</v>
      </c>
      <c r="F252" s="46" t="s">
        <v>136</v>
      </c>
      <c r="H252" s="15" t="s">
        <v>140</v>
      </c>
      <c r="I252" s="15"/>
      <c r="J252" s="45">
        <f>J250</f>
        <v>16</v>
      </c>
      <c r="K252" s="43" t="s">
        <v>494</v>
      </c>
      <c r="M252" s="39" t="s">
        <v>452</v>
      </c>
      <c r="N252" s="16"/>
      <c r="O252" s="8"/>
      <c r="P252" s="18"/>
      <c r="Q252" s="19" t="s">
        <v>270</v>
      </c>
    </row>
    <row r="253" spans="1:17" ht="31.2" x14ac:dyDescent="0.25">
      <c r="A253" s="3" cm="1">
        <f t="array" aca="1" ref="A253" ca="1">INDIRECT("A"&amp;ROW()-1)+1</f>
        <v>128</v>
      </c>
      <c r="B253" s="3">
        <f t="shared" ca="1" si="19"/>
        <v>128</v>
      </c>
      <c r="C253" s="3" t="s">
        <v>130</v>
      </c>
      <c r="D253" s="4" t="s">
        <v>116</v>
      </c>
      <c r="E253" s="5" t="s">
        <v>6</v>
      </c>
      <c r="F253" s="47" t="s">
        <v>146</v>
      </c>
      <c r="G253" s="5" t="s">
        <v>105</v>
      </c>
      <c r="H253" s="7" t="s">
        <v>105</v>
      </c>
      <c r="I253" s="7" t="s">
        <v>105</v>
      </c>
      <c r="J253" s="3">
        <v>999</v>
      </c>
      <c r="K253" s="43" t="s">
        <v>482</v>
      </c>
      <c r="L253" s="7" t="s">
        <v>105</v>
      </c>
      <c r="M253" s="39" t="s">
        <v>453</v>
      </c>
      <c r="Q253" s="19" t="s">
        <v>271</v>
      </c>
    </row>
    <row r="254" spans="1:17" x14ac:dyDescent="0.25">
      <c r="A254" s="3" cm="1">
        <f t="array" aca="1" ref="A254" ca="1">INDIRECT("A"&amp;ROW()-1)</f>
        <v>128</v>
      </c>
      <c r="B254" s="3" t="str">
        <f t="shared" ca="1" si="19"/>
        <v/>
      </c>
      <c r="F254" s="57" t="str">
        <f t="shared" ref="F254:F257" si="29">F253</f>
        <v>FALSE</v>
      </c>
      <c r="G254" s="5" t="s">
        <v>106</v>
      </c>
      <c r="H254" s="7" t="s">
        <v>106</v>
      </c>
      <c r="I254" s="7" t="s">
        <v>106</v>
      </c>
      <c r="L254" s="7" t="s">
        <v>106</v>
      </c>
    </row>
    <row r="255" spans="1:17" x14ac:dyDescent="0.25">
      <c r="A255" s="3" cm="1">
        <f t="array" aca="1" ref="A255" ca="1">INDIRECT("A"&amp;ROW()-1)</f>
        <v>128</v>
      </c>
      <c r="B255" s="3" t="str">
        <f t="shared" ca="1" si="19"/>
        <v/>
      </c>
      <c r="F255" s="57" t="str">
        <f t="shared" si="29"/>
        <v>FALSE</v>
      </c>
      <c r="G255" s="5" t="s">
        <v>107</v>
      </c>
      <c r="H255" s="7" t="s">
        <v>107</v>
      </c>
      <c r="I255" s="7" t="s">
        <v>107</v>
      </c>
      <c r="L255" s="7" t="s">
        <v>107</v>
      </c>
    </row>
    <row r="256" spans="1:17" x14ac:dyDescent="0.25">
      <c r="A256" s="3" cm="1">
        <f t="array" aca="1" ref="A256" ca="1">INDIRECT("A"&amp;ROW()-1)</f>
        <v>128</v>
      </c>
      <c r="B256" s="3" t="str">
        <f t="shared" ca="1" si="19"/>
        <v/>
      </c>
      <c r="F256" s="57" t="str">
        <f t="shared" si="29"/>
        <v>FALSE</v>
      </c>
      <c r="G256" s="5" t="s">
        <v>108</v>
      </c>
      <c r="H256" s="7" t="s">
        <v>108</v>
      </c>
      <c r="I256" s="7" t="s">
        <v>108</v>
      </c>
      <c r="L256" s="7" t="s">
        <v>108</v>
      </c>
    </row>
    <row r="257" spans="1:17" x14ac:dyDescent="0.25">
      <c r="A257" s="3" cm="1">
        <f t="array" aca="1" ref="A257" ca="1">INDIRECT("A"&amp;ROW()-1)</f>
        <v>128</v>
      </c>
      <c r="B257" s="3" t="str">
        <f t="shared" ca="1" si="19"/>
        <v/>
      </c>
      <c r="F257" s="57" t="str">
        <f t="shared" si="29"/>
        <v>FALSE</v>
      </c>
      <c r="G257" s="5" t="s">
        <v>109</v>
      </c>
      <c r="H257" s="7" t="s">
        <v>109</v>
      </c>
      <c r="I257" s="7" t="s">
        <v>109</v>
      </c>
    </row>
    <row r="258" spans="1:17" ht="31.2" x14ac:dyDescent="0.25">
      <c r="A258" s="3" cm="1">
        <f t="array" aca="1" ref="A258" ca="1">INDIRECT("A"&amp;ROW()-1)+1</f>
        <v>129</v>
      </c>
      <c r="B258" s="3">
        <f t="shared" ca="1" si="19"/>
        <v>129</v>
      </c>
      <c r="C258" s="3" t="str">
        <f ca="1">A4&amp;"any['硬件']"</f>
        <v>2any['硬件']</v>
      </c>
      <c r="D258" s="4" t="s">
        <v>111</v>
      </c>
      <c r="E258" s="5" t="s">
        <v>5</v>
      </c>
      <c r="F258" s="58" t="s">
        <v>146</v>
      </c>
      <c r="G258" s="5" t="s">
        <v>1</v>
      </c>
      <c r="H258" s="7" t="b">
        <v>1</v>
      </c>
      <c r="I258" s="38" t="s">
        <v>337</v>
      </c>
      <c r="J258" s="49">
        <f>J247</f>
        <v>16</v>
      </c>
      <c r="K258" s="43" t="s">
        <v>494</v>
      </c>
      <c r="L258" s="53" t="s">
        <v>691</v>
      </c>
      <c r="Q258" s="19" t="s">
        <v>272</v>
      </c>
    </row>
    <row r="259" spans="1:17" x14ac:dyDescent="0.25">
      <c r="A259" s="3" cm="1">
        <f t="array" aca="1" ref="A259" ca="1">INDIRECT("A"&amp;ROW()-1)</f>
        <v>129</v>
      </c>
      <c r="B259" s="3" t="str">
        <f t="shared" ca="1" si="19"/>
        <v/>
      </c>
      <c r="F259" s="57" t="str">
        <f t="shared" ref="F259" si="30">F258</f>
        <v>FALSE</v>
      </c>
      <c r="G259" s="5" t="s">
        <v>2</v>
      </c>
      <c r="H259" s="7" t="b">
        <v>0</v>
      </c>
      <c r="I259" s="54" t="s">
        <v>586</v>
      </c>
      <c r="J259" s="49"/>
      <c r="K259" s="49"/>
      <c r="M259" s="54" t="s">
        <v>636</v>
      </c>
    </row>
    <row r="260" spans="1:17" ht="31.2" x14ac:dyDescent="0.25">
      <c r="A260" s="3" cm="1">
        <f t="array" aca="1" ref="A260" ca="1">INDIRECT("A"&amp;ROW()-1)+1</f>
        <v>130</v>
      </c>
      <c r="B260" s="3">
        <f t="shared" ca="1" si="19"/>
        <v>130</v>
      </c>
      <c r="C260" s="3" t="str">
        <f ca="1">A258&amp;"==True"</f>
        <v>129==True</v>
      </c>
      <c r="D260" s="4" t="s">
        <v>326</v>
      </c>
      <c r="E260" s="11" t="s">
        <v>159</v>
      </c>
      <c r="F260" s="46" t="s">
        <v>136</v>
      </c>
      <c r="H260" s="15" t="s">
        <v>140</v>
      </c>
      <c r="I260" s="55"/>
      <c r="J260" s="45">
        <f>J258</f>
        <v>16</v>
      </c>
      <c r="K260" s="43" t="s">
        <v>494</v>
      </c>
      <c r="M260" s="39" t="s">
        <v>454</v>
      </c>
      <c r="N260" s="16"/>
      <c r="O260" s="8"/>
      <c r="P260" s="18"/>
      <c r="Q260" s="19" t="s">
        <v>273</v>
      </c>
    </row>
    <row r="261" spans="1:17" ht="31.2" x14ac:dyDescent="0.25">
      <c r="A261" s="3" cm="1">
        <f t="array" aca="1" ref="A261" ca="1">INDIRECT("A"&amp;ROW()-1)+1</f>
        <v>131</v>
      </c>
      <c r="B261" s="3">
        <f t="shared" ca="1" si="19"/>
        <v>131</v>
      </c>
      <c r="C261" s="3" t="str">
        <f ca="1">A258&amp;"==True"</f>
        <v>129==True</v>
      </c>
      <c r="D261" s="4" t="s">
        <v>327</v>
      </c>
      <c r="E261" s="11" t="s">
        <v>159</v>
      </c>
      <c r="F261" s="46" t="s">
        <v>136</v>
      </c>
      <c r="H261" s="15" t="s">
        <v>140</v>
      </c>
      <c r="I261" s="15"/>
      <c r="J261" s="45">
        <f>J258</f>
        <v>16</v>
      </c>
      <c r="K261" s="43" t="s">
        <v>495</v>
      </c>
      <c r="M261" s="39" t="s">
        <v>455</v>
      </c>
      <c r="N261" s="16"/>
      <c r="O261" s="8"/>
      <c r="P261" s="18"/>
      <c r="Q261" s="19" t="s">
        <v>274</v>
      </c>
    </row>
    <row r="262" spans="1:17" ht="31.2" x14ac:dyDescent="0.25">
      <c r="A262" s="3" cm="1">
        <f t="array" aca="1" ref="A262" ca="1">INDIRECT("A"&amp;ROW()-1)+1</f>
        <v>132</v>
      </c>
      <c r="B262" s="3">
        <f t="shared" ca="1" si="19"/>
        <v>132</v>
      </c>
      <c r="C262" s="3" t="str">
        <f ca="1">A4&amp;"any['硬件']"</f>
        <v>2any['硬件']</v>
      </c>
      <c r="D262" s="4" t="s">
        <v>110</v>
      </c>
      <c r="E262" s="5" t="s">
        <v>5</v>
      </c>
      <c r="F262" s="58" t="s">
        <v>146</v>
      </c>
      <c r="G262" s="5" t="s">
        <v>1</v>
      </c>
      <c r="H262" s="7" t="b">
        <v>1</v>
      </c>
      <c r="I262" s="54" t="s">
        <v>638</v>
      </c>
      <c r="J262" s="49">
        <f>J247</f>
        <v>16</v>
      </c>
      <c r="K262" s="43" t="s">
        <v>482</v>
      </c>
      <c r="L262" s="53" t="s">
        <v>692</v>
      </c>
      <c r="M262" s="54" t="s">
        <v>637</v>
      </c>
      <c r="Q262" s="19" t="s">
        <v>275</v>
      </c>
    </row>
    <row r="263" spans="1:17" x14ac:dyDescent="0.25">
      <c r="A263" s="3" cm="1">
        <f t="array" aca="1" ref="A263" ca="1">INDIRECT("A"&amp;ROW()-1)</f>
        <v>132</v>
      </c>
      <c r="B263" s="3" t="str">
        <f t="shared" ca="1" si="19"/>
        <v/>
      </c>
      <c r="F263" s="57" t="str">
        <f t="shared" ref="F263" si="31">F262</f>
        <v>FALSE</v>
      </c>
      <c r="G263" s="5" t="s">
        <v>2</v>
      </c>
      <c r="H263" s="7" t="b">
        <v>0</v>
      </c>
      <c r="I263" s="54" t="s">
        <v>640</v>
      </c>
      <c r="J263" s="49"/>
      <c r="K263" s="49"/>
      <c r="M263" s="54" t="s">
        <v>639</v>
      </c>
    </row>
    <row r="264" spans="1:17" x14ac:dyDescent="0.25">
      <c r="A264" s="3" cm="1">
        <f t="array" aca="1" ref="A264" ca="1">INDIRECT("A"&amp;ROW()-1)+1</f>
        <v>133</v>
      </c>
      <c r="B264" s="3">
        <f t="shared" ca="1" si="19"/>
        <v>133</v>
      </c>
      <c r="C264" s="3" t="str">
        <f ca="1">A262&amp;"==True"</f>
        <v>132==True</v>
      </c>
      <c r="D264" s="4" t="s">
        <v>328</v>
      </c>
      <c r="E264" s="11" t="s">
        <v>159</v>
      </c>
      <c r="F264" s="46" t="s">
        <v>136</v>
      </c>
      <c r="H264" s="15" t="s">
        <v>140</v>
      </c>
      <c r="I264" s="15"/>
      <c r="J264" s="45">
        <f>J262</f>
        <v>16</v>
      </c>
      <c r="K264" s="43" t="s">
        <v>482</v>
      </c>
      <c r="M264" s="39" t="s">
        <v>456</v>
      </c>
      <c r="N264" s="16"/>
      <c r="O264" s="8"/>
      <c r="P264" s="18"/>
      <c r="Q264" s="19" t="s">
        <v>276</v>
      </c>
    </row>
    <row r="265" spans="1:17" ht="31.2" x14ac:dyDescent="0.25">
      <c r="A265" s="3" cm="1">
        <f t="array" aca="1" ref="A265" ca="1">INDIRECT("A"&amp;ROW()-1)+1</f>
        <v>134</v>
      </c>
      <c r="B265" s="3">
        <f t="shared" ca="1" si="19"/>
        <v>134</v>
      </c>
      <c r="C265" s="3" t="str">
        <f ca="1">A175&amp;"==True"</f>
        <v>95==True</v>
      </c>
      <c r="D265" s="4" t="s">
        <v>112</v>
      </c>
      <c r="E265" s="5" t="s">
        <v>5</v>
      </c>
      <c r="F265" s="58" t="s">
        <v>146</v>
      </c>
      <c r="G265" s="5" t="s">
        <v>1</v>
      </c>
      <c r="H265" s="7" t="b">
        <v>1</v>
      </c>
      <c r="I265" s="38" t="s">
        <v>337</v>
      </c>
      <c r="J265" s="49">
        <v>17</v>
      </c>
      <c r="K265" s="43" t="s">
        <v>482</v>
      </c>
      <c r="L265" s="53" t="s">
        <v>693</v>
      </c>
      <c r="Q265" s="19" t="s">
        <v>277</v>
      </c>
    </row>
    <row r="266" spans="1:17" x14ac:dyDescent="0.25">
      <c r="A266" s="3" cm="1">
        <f t="array" aca="1" ref="A266" ca="1">INDIRECT("A"&amp;ROW()-1)</f>
        <v>134</v>
      </c>
      <c r="B266" s="3" t="str">
        <f t="shared" ca="1" si="19"/>
        <v/>
      </c>
      <c r="F266" s="57" t="str">
        <f t="shared" ref="F266" si="32">F265</f>
        <v>FALSE</v>
      </c>
      <c r="G266" s="5" t="s">
        <v>2</v>
      </c>
      <c r="H266" s="7" t="b">
        <v>0</v>
      </c>
      <c r="I266" s="54" t="s">
        <v>586</v>
      </c>
      <c r="J266" s="49"/>
      <c r="K266" s="49"/>
      <c r="M266" s="53" t="s">
        <v>641</v>
      </c>
    </row>
    <row r="267" spans="1:17" x14ac:dyDescent="0.25">
      <c r="A267" s="3" cm="1">
        <f t="array" aca="1" ref="A267" ca="1">INDIRECT("A"&amp;ROW()-1)+1</f>
        <v>135</v>
      </c>
      <c r="B267" s="3">
        <f t="shared" ca="1" si="19"/>
        <v>135</v>
      </c>
      <c r="C267" s="3" t="str">
        <f ca="1">A265&amp;"==True"</f>
        <v>134==True</v>
      </c>
      <c r="D267" s="4" t="s">
        <v>329</v>
      </c>
      <c r="E267" s="11" t="s">
        <v>159</v>
      </c>
      <c r="F267" s="46" t="s">
        <v>136</v>
      </c>
      <c r="H267" s="15" t="s">
        <v>140</v>
      </c>
      <c r="I267" s="15"/>
      <c r="J267" s="45">
        <f>J265</f>
        <v>17</v>
      </c>
      <c r="K267" s="43" t="s">
        <v>482</v>
      </c>
      <c r="M267" s="39" t="s">
        <v>457</v>
      </c>
      <c r="N267" s="16"/>
      <c r="O267" s="8"/>
      <c r="P267" s="18"/>
      <c r="Q267" s="19" t="s">
        <v>278</v>
      </c>
    </row>
    <row r="268" spans="1:17" ht="46.8" x14ac:dyDescent="0.25">
      <c r="A268" s="3" cm="1">
        <f t="array" aca="1" ref="A268" ca="1">INDIRECT("A"&amp;ROW()-1)+1</f>
        <v>136</v>
      </c>
      <c r="B268" s="3">
        <f t="shared" ca="1" si="19"/>
        <v>136</v>
      </c>
      <c r="C268" s="27" t="str">
        <f ca="1">A4&amp;"any['硬件']"</f>
        <v>2any['硬件']</v>
      </c>
      <c r="D268" s="4" t="s">
        <v>129</v>
      </c>
      <c r="E268" s="5" t="s">
        <v>5</v>
      </c>
      <c r="F268" s="58" t="s">
        <v>146</v>
      </c>
      <c r="G268" s="5" t="s">
        <v>1</v>
      </c>
      <c r="H268" s="7" t="b">
        <v>1</v>
      </c>
      <c r="I268" s="38" t="s">
        <v>337</v>
      </c>
      <c r="J268" s="49">
        <f>J265</f>
        <v>17</v>
      </c>
      <c r="K268" s="43" t="s">
        <v>482</v>
      </c>
      <c r="L268" s="53" t="s">
        <v>694</v>
      </c>
      <c r="Q268" s="19" t="s">
        <v>361</v>
      </c>
    </row>
    <row r="269" spans="1:17" x14ac:dyDescent="0.25">
      <c r="A269" s="3" cm="1">
        <f t="array" aca="1" ref="A269" ca="1">INDIRECT("A"&amp;ROW()-1)</f>
        <v>136</v>
      </c>
      <c r="B269" s="3" t="str">
        <f t="shared" ca="1" si="19"/>
        <v/>
      </c>
      <c r="F269" s="57" t="str">
        <f t="shared" ref="F269" si="33">F268</f>
        <v>FALSE</v>
      </c>
      <c r="G269" s="5" t="s">
        <v>2</v>
      </c>
      <c r="H269" s="7" t="b">
        <v>0</v>
      </c>
      <c r="I269" s="54" t="s">
        <v>586</v>
      </c>
      <c r="J269" s="49"/>
      <c r="K269" s="49"/>
      <c r="M269" s="54" t="s">
        <v>642</v>
      </c>
    </row>
    <row r="270" spans="1:17" x14ac:dyDescent="0.25">
      <c r="A270" s="3" cm="1">
        <f t="array" aca="1" ref="A270" ca="1">INDIRECT("A"&amp;ROW()-1)+1</f>
        <v>137</v>
      </c>
      <c r="B270" s="3">
        <f t="shared" ref="B270:B271" ca="1" si="34">IF(A270=A269,"",A270)</f>
        <v>137</v>
      </c>
      <c r="C270" s="3" t="str">
        <f ca="1">A268&amp;"==True"</f>
        <v>136==True</v>
      </c>
      <c r="D270" s="4" t="s">
        <v>330</v>
      </c>
      <c r="E270" s="11" t="s">
        <v>159</v>
      </c>
      <c r="F270" s="46" t="s">
        <v>136</v>
      </c>
      <c r="H270" s="15" t="s">
        <v>140</v>
      </c>
      <c r="I270" s="15"/>
      <c r="J270" s="45">
        <f>J268</f>
        <v>17</v>
      </c>
      <c r="K270" s="43" t="s">
        <v>482</v>
      </c>
      <c r="M270" s="39" t="s">
        <v>458</v>
      </c>
      <c r="N270" s="16"/>
      <c r="O270" s="8"/>
      <c r="P270" s="18"/>
      <c r="Q270" s="19" t="s">
        <v>279</v>
      </c>
    </row>
    <row r="271" spans="1:17" x14ac:dyDescent="0.25">
      <c r="A271" s="3" cm="1">
        <f t="array" aca="1" ref="A271" ca="1">INDIRECT("A"&amp;ROW()-1)+1</f>
        <v>138</v>
      </c>
      <c r="B271" s="3">
        <f t="shared" ca="1" si="34"/>
        <v>138</v>
      </c>
      <c r="C271" s="3" t="s">
        <v>130</v>
      </c>
      <c r="D271" s="4" t="s">
        <v>459</v>
      </c>
      <c r="E271" s="11" t="s">
        <v>159</v>
      </c>
      <c r="F271" s="58" t="s">
        <v>136</v>
      </c>
      <c r="H271" s="18" t="s">
        <v>140</v>
      </c>
      <c r="I271" s="18"/>
      <c r="J271" s="48">
        <v>18</v>
      </c>
      <c r="K271" s="43" t="s">
        <v>487</v>
      </c>
      <c r="M271" s="39" t="s">
        <v>469</v>
      </c>
      <c r="Q271" s="40" t="s">
        <v>464</v>
      </c>
    </row>
    <row r="272" spans="1:17" x14ac:dyDescent="0.25">
      <c r="A272" s="3" cm="1">
        <f t="array" aca="1" ref="A272" ca="1">INDIRECT("A"&amp;ROW()-1)+1</f>
        <v>139</v>
      </c>
      <c r="B272" s="3">
        <f t="shared" ref="B272:B275" ca="1" si="35">IF(A272=A271,"",A272)</f>
        <v>139</v>
      </c>
      <c r="C272" s="3" t="s">
        <v>130</v>
      </c>
      <c r="D272" s="4" t="s">
        <v>460</v>
      </c>
      <c r="E272" s="11" t="s">
        <v>159</v>
      </c>
      <c r="F272" s="58" t="s">
        <v>136</v>
      </c>
      <c r="H272" s="18" t="s">
        <v>140</v>
      </c>
      <c r="I272" s="18"/>
      <c r="J272" s="48">
        <v>18</v>
      </c>
      <c r="K272" s="43" t="s">
        <v>486</v>
      </c>
      <c r="M272" s="39" t="s">
        <v>470</v>
      </c>
      <c r="Q272" s="40" t="s">
        <v>465</v>
      </c>
    </row>
    <row r="273" spans="1:17" x14ac:dyDescent="0.25">
      <c r="A273" s="3" cm="1">
        <f t="array" aca="1" ref="A273" ca="1">INDIRECT("A"&amp;ROW()-1)+1</f>
        <v>140</v>
      </c>
      <c r="B273" s="3">
        <f t="shared" ca="1" si="35"/>
        <v>140</v>
      </c>
      <c r="C273" s="3" t="s">
        <v>130</v>
      </c>
      <c r="D273" s="4" t="s">
        <v>461</v>
      </c>
      <c r="E273" s="11" t="s">
        <v>159</v>
      </c>
      <c r="F273" s="58" t="s">
        <v>136</v>
      </c>
      <c r="H273" s="18" t="s">
        <v>140</v>
      </c>
      <c r="I273" s="18"/>
      <c r="J273" s="48">
        <v>18</v>
      </c>
      <c r="K273" s="43" t="s">
        <v>496</v>
      </c>
      <c r="M273" s="39" t="s">
        <v>471</v>
      </c>
      <c r="Q273" s="40" t="s">
        <v>466</v>
      </c>
    </row>
    <row r="274" spans="1:17" x14ac:dyDescent="0.25">
      <c r="A274" s="3" cm="1">
        <f t="array" aca="1" ref="A274" ca="1">INDIRECT("A"&amp;ROW()-1)+1</f>
        <v>141</v>
      </c>
      <c r="B274" s="3">
        <f t="shared" ca="1" si="35"/>
        <v>141</v>
      </c>
      <c r="C274" s="3" t="s">
        <v>130</v>
      </c>
      <c r="D274" s="4" t="s">
        <v>462</v>
      </c>
      <c r="E274" s="11" t="s">
        <v>159</v>
      </c>
      <c r="F274" s="58" t="s">
        <v>136</v>
      </c>
      <c r="H274" s="18" t="s">
        <v>140</v>
      </c>
      <c r="I274" s="18"/>
      <c r="J274" s="48">
        <v>18</v>
      </c>
      <c r="K274" s="43" t="s">
        <v>497</v>
      </c>
      <c r="M274" s="39" t="s">
        <v>472</v>
      </c>
      <c r="Q274" s="40" t="s">
        <v>467</v>
      </c>
    </row>
    <row r="275" spans="1:17" x14ac:dyDescent="0.25">
      <c r="A275" s="3" cm="1">
        <f t="array" aca="1" ref="A275" ca="1">INDIRECT("A"&amp;ROW()-1)+1</f>
        <v>142</v>
      </c>
      <c r="B275" s="3">
        <f t="shared" ca="1" si="35"/>
        <v>142</v>
      </c>
      <c r="C275" s="3" t="s">
        <v>130</v>
      </c>
      <c r="D275" s="4" t="s">
        <v>463</v>
      </c>
      <c r="E275" s="11" t="s">
        <v>159</v>
      </c>
      <c r="F275" s="58" t="s">
        <v>136</v>
      </c>
      <c r="H275" s="18" t="s">
        <v>140</v>
      </c>
      <c r="I275" s="18"/>
      <c r="J275" s="48">
        <v>18</v>
      </c>
      <c r="K275" s="43" t="s">
        <v>498</v>
      </c>
      <c r="M275" s="39" t="s">
        <v>473</v>
      </c>
      <c r="Q275" s="40" t="s">
        <v>468</v>
      </c>
    </row>
  </sheetData>
  <phoneticPr fontId="23" type="noConversion"/>
  <conditionalFormatting sqref="A1:AF1048576">
    <cfRule type="expression" dxfId="4" priority="4">
      <formula>MOD(INDIRECT("A"&amp;ROW()),2)=1</formula>
    </cfRule>
    <cfRule type="expression" dxfId="3" priority="5">
      <formula>MOD(INDIRECT("A"&amp;ROW()),2)=0</formula>
    </cfRule>
  </conditionalFormatting>
  <conditionalFormatting sqref="F1:F1048576">
    <cfRule type="expression" dxfId="2" priority="1">
      <formula>AND(INDIRECT("F"&amp;ROW())="TRUE",INDIRECT("I"&amp;ROW())="None")</formula>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containsText" priority="2" operator="containsText" id="{C5BBD031-16C9-46E1-AD94-6E8479DDF671}">
            <xm:f>NOT(ISERROR(SEARCH(FALSE,F1)))</xm:f>
            <xm:f>FALSE</xm:f>
            <x14:dxf>
              <font>
                <color rgb="FFFF0000"/>
              </font>
              <numFmt numFmtId="176" formatCode="0.00_ "/>
            </x14:dxf>
          </x14:cfRule>
          <x14:cfRule type="containsText" priority="3" operator="containsText" id="{1C769D4E-0532-47D4-9C54-C5FA534B67AC}">
            <xm:f>NOT(ISERROR(SEARCH(TRUE,F1)))</xm:f>
            <xm:f>TRUE</xm:f>
            <x14:dxf>
              <font>
                <color rgb="FF00B050"/>
              </font>
              <numFmt numFmtId="176" formatCode="0.00_ "/>
            </x14:dxf>
          </x14:cfRule>
          <xm:sqref>F1:F1048576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248B5-751E-4509-B1D8-FDB681154790}">
  <sheetPr codeName="Sheet2"/>
  <dimension ref="A1:B2"/>
  <sheetViews>
    <sheetView workbookViewId="0">
      <selection activeCell="B2" sqref="B2"/>
    </sheetView>
  </sheetViews>
  <sheetFormatPr defaultRowHeight="13.8" x14ac:dyDescent="0.25"/>
  <cols>
    <col min="1" max="1" width="9.77734375" style="1" customWidth="1"/>
    <col min="2" max="2" width="51.5546875" style="1" customWidth="1"/>
    <col min="3" max="3" width="10.6640625" style="1" customWidth="1"/>
    <col min="4" max="4" width="18.109375" style="1" customWidth="1"/>
    <col min="5" max="16384" width="8.88671875" style="1"/>
  </cols>
  <sheetData>
    <row r="1" spans="1:2" x14ac:dyDescent="0.25">
      <c r="A1" s="1" t="s">
        <v>332</v>
      </c>
      <c r="B1" s="1" t="s">
        <v>333</v>
      </c>
    </row>
    <row r="2" spans="1:2" x14ac:dyDescent="0.25">
      <c r="A2" s="1">
        <f ca="1">MAX(问题!B:B)</f>
        <v>142</v>
      </c>
    </row>
  </sheetData>
  <phoneticPr fontId="2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问题</vt:lpstr>
      <vt:lpstr>节点ID最大值记录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Gavin Lin</cp:lastModifiedBy>
  <dcterms:created xsi:type="dcterms:W3CDTF">2015-06-05T18:19:34Z</dcterms:created>
  <dcterms:modified xsi:type="dcterms:W3CDTF">2025-08-12T06:49:13Z</dcterms:modified>
</cp:coreProperties>
</file>