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A74FCDA1-3638-4E13-BCA4-A5F0EC69E28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B10" i="1"/>
  <c r="A10" i="1"/>
  <c r="G7" i="1"/>
  <c r="H38" i="1" s="1"/>
  <c r="C7" i="1"/>
  <c r="E7" i="1" s="1"/>
  <c r="G38" i="1" s="1"/>
  <c r="G20" i="1"/>
  <c r="H20" i="1" s="1"/>
  <c r="G4" i="1"/>
  <c r="L20" i="1" s="1"/>
  <c r="C20" i="1"/>
  <c r="D20" i="1" s="1"/>
  <c r="F38" i="1" s="1"/>
  <c r="B20" i="1"/>
  <c r="D15" i="1"/>
  <c r="E15" i="1" s="1"/>
  <c r="G15" i="1"/>
  <c r="H15" i="1" s="1"/>
  <c r="A15" i="1"/>
  <c r="B25" i="1" s="1"/>
  <c r="I4" i="1"/>
  <c r="A38" i="1" s="1"/>
  <c r="C38" i="1" s="1"/>
  <c r="C4" i="1"/>
  <c r="H4" i="1" s="1"/>
  <c r="B4" i="1"/>
  <c r="C25" i="1" l="1"/>
  <c r="D25" i="1" s="1"/>
  <c r="F4" i="1"/>
  <c r="I38" i="1"/>
  <c r="B38" i="1"/>
  <c r="D38" i="1"/>
  <c r="E38" i="1"/>
  <c r="L38" i="1" l="1"/>
  <c r="M38" i="1" s="1"/>
</calcChain>
</file>

<file path=xl/sharedStrings.xml><?xml version="1.0" encoding="utf-8"?>
<sst xmlns="http://schemas.openxmlformats.org/spreadsheetml/2006/main" count="135" uniqueCount="105">
  <si>
    <t>亩</t>
    <phoneticPr fontId="1" type="noConversion"/>
  </si>
  <si>
    <t>种植面积</t>
    <phoneticPr fontId="1" type="noConversion"/>
  </si>
  <si>
    <t>m²</t>
    <phoneticPr fontId="1" type="noConversion"/>
  </si>
  <si>
    <t>kg/采</t>
    <phoneticPr fontId="1" type="noConversion"/>
  </si>
  <si>
    <t>采/年</t>
    <phoneticPr fontId="1" type="noConversion"/>
  </si>
  <si>
    <t>kg/采/亩</t>
    <phoneticPr fontId="1" type="noConversion"/>
  </si>
  <si>
    <t>包装</t>
    <phoneticPr fontId="1" type="noConversion"/>
  </si>
  <si>
    <t>元/盒</t>
    <phoneticPr fontId="1" type="noConversion"/>
  </si>
  <si>
    <t>kg/年</t>
    <phoneticPr fontId="1" type="noConversion"/>
  </si>
  <si>
    <t>单价</t>
    <phoneticPr fontId="1" type="noConversion"/>
  </si>
  <si>
    <t>元/年</t>
    <phoneticPr fontId="1" type="noConversion"/>
  </si>
  <si>
    <t>kg/盒</t>
    <phoneticPr fontId="1" type="noConversion"/>
  </si>
  <si>
    <t>万元/年</t>
    <phoneticPr fontId="1" type="noConversion"/>
  </si>
  <si>
    <t>标准产量</t>
    <phoneticPr fontId="1" type="noConversion"/>
  </si>
  <si>
    <t>种植产量</t>
    <phoneticPr fontId="1" type="noConversion"/>
  </si>
  <si>
    <t>斤/采/亩</t>
    <phoneticPr fontId="1" type="noConversion"/>
  </si>
  <si>
    <t>斤/年</t>
    <phoneticPr fontId="1" type="noConversion"/>
  </si>
  <si>
    <t>斤/盒</t>
    <phoneticPr fontId="1" type="noConversion"/>
  </si>
  <si>
    <t>售重</t>
    <phoneticPr fontId="1" type="noConversion"/>
  </si>
  <si>
    <t>包材成本</t>
    <phoneticPr fontId="1" type="noConversion"/>
  </si>
  <si>
    <t>包装人工</t>
    <phoneticPr fontId="1" type="noConversion"/>
  </si>
  <si>
    <t>种植</t>
    <phoneticPr fontId="1" type="noConversion"/>
  </si>
  <si>
    <t>销售</t>
    <phoneticPr fontId="1" type="noConversion"/>
  </si>
  <si>
    <t>元/采</t>
    <phoneticPr fontId="1" type="noConversion"/>
  </si>
  <si>
    <t>加工</t>
    <phoneticPr fontId="1" type="noConversion"/>
  </si>
  <si>
    <t>加工速度</t>
    <phoneticPr fontId="1" type="noConversion"/>
  </si>
  <si>
    <t>斤/天</t>
    <phoneticPr fontId="1" type="noConversion"/>
  </si>
  <si>
    <t>kg/天</t>
    <phoneticPr fontId="1" type="noConversion"/>
  </si>
  <si>
    <t>包装速度</t>
    <phoneticPr fontId="1" type="noConversion"/>
  </si>
  <si>
    <t>分钟/盒</t>
    <phoneticPr fontId="1" type="noConversion"/>
  </si>
  <si>
    <t>加工耗时</t>
    <phoneticPr fontId="1" type="noConversion"/>
  </si>
  <si>
    <t>天/采</t>
    <phoneticPr fontId="1" type="noConversion"/>
  </si>
  <si>
    <t>天/年</t>
    <phoneticPr fontId="1" type="noConversion"/>
  </si>
  <si>
    <t>斤/采</t>
    <phoneticPr fontId="1" type="noConversion"/>
  </si>
  <si>
    <t>包装耗时</t>
    <phoneticPr fontId="1" type="noConversion"/>
  </si>
  <si>
    <t>小时/采</t>
    <phoneticPr fontId="1" type="noConversion"/>
  </si>
  <si>
    <t>加工电费</t>
    <phoneticPr fontId="1" type="noConversion"/>
  </si>
  <si>
    <t>元/天</t>
    <phoneticPr fontId="1" type="noConversion"/>
  </si>
  <si>
    <t>元/度</t>
    <phoneticPr fontId="1" type="noConversion"/>
  </si>
  <si>
    <t>度/天</t>
    <phoneticPr fontId="1" type="noConversion"/>
  </si>
  <si>
    <t>总电费</t>
    <phoneticPr fontId="1" type="noConversion"/>
  </si>
  <si>
    <t>设备</t>
    <phoneticPr fontId="1" type="noConversion"/>
  </si>
  <si>
    <t>风选机</t>
    <phoneticPr fontId="1" type="noConversion"/>
  </si>
  <si>
    <t>元/台</t>
    <phoneticPr fontId="1" type="noConversion"/>
  </si>
  <si>
    <t>炒茶机</t>
    <phoneticPr fontId="1" type="noConversion"/>
  </si>
  <si>
    <t>KW</t>
    <phoneticPr fontId="1" type="noConversion"/>
  </si>
  <si>
    <t>小时/天</t>
    <phoneticPr fontId="1" type="noConversion"/>
  </si>
  <si>
    <t>烘茶机</t>
    <phoneticPr fontId="1" type="noConversion"/>
  </si>
  <si>
    <t>台</t>
    <phoneticPr fontId="1" type="noConversion"/>
  </si>
  <si>
    <t>加工人工</t>
    <phoneticPr fontId="1" type="noConversion"/>
  </si>
  <si>
    <t>人数</t>
    <phoneticPr fontId="1" type="noConversion"/>
  </si>
  <si>
    <t>元/人/天</t>
    <phoneticPr fontId="1" type="noConversion"/>
  </si>
  <si>
    <t>总加工人工</t>
    <phoneticPr fontId="1" type="noConversion"/>
  </si>
  <si>
    <t>肥料成本</t>
    <phoneticPr fontId="1" type="noConversion"/>
  </si>
  <si>
    <t>元/斤</t>
    <phoneticPr fontId="1" type="noConversion"/>
  </si>
  <si>
    <t>斤/亩/次</t>
    <phoneticPr fontId="1" type="noConversion"/>
  </si>
  <si>
    <t>元/亩/次</t>
    <phoneticPr fontId="1" type="noConversion"/>
  </si>
  <si>
    <t>频次/年</t>
    <phoneticPr fontId="1" type="noConversion"/>
  </si>
  <si>
    <t>元/亩/年</t>
    <phoneticPr fontId="1" type="noConversion"/>
  </si>
  <si>
    <t>总肥料成本</t>
    <phoneticPr fontId="1" type="noConversion"/>
  </si>
  <si>
    <t>除草人工</t>
    <phoneticPr fontId="1" type="noConversion"/>
  </si>
  <si>
    <t>天/次</t>
    <phoneticPr fontId="1" type="noConversion"/>
  </si>
  <si>
    <t>亩/天/人</t>
    <phoneticPr fontId="1" type="noConversion"/>
  </si>
  <si>
    <t>总除草人工</t>
    <phoneticPr fontId="1" type="noConversion"/>
  </si>
  <si>
    <t>施肥人工</t>
    <phoneticPr fontId="1" type="noConversion"/>
  </si>
  <si>
    <t>总施肥人工</t>
    <phoneticPr fontId="1" type="noConversion"/>
  </si>
  <si>
    <t>总利润</t>
    <phoneticPr fontId="1" type="noConversion"/>
  </si>
  <si>
    <t>总产量</t>
    <phoneticPr fontId="1" type="noConversion"/>
  </si>
  <si>
    <t>总产值</t>
    <phoneticPr fontId="1" type="noConversion"/>
  </si>
  <si>
    <t>万盒/年</t>
    <phoneticPr fontId="1" type="noConversion"/>
  </si>
  <si>
    <t>总包材成本</t>
    <phoneticPr fontId="1" type="noConversion"/>
  </si>
  <si>
    <t>万盒/采</t>
    <phoneticPr fontId="1" type="noConversion"/>
  </si>
  <si>
    <t>地租</t>
    <phoneticPr fontId="1" type="noConversion"/>
  </si>
  <si>
    <t>总地租</t>
    <phoneticPr fontId="1" type="noConversion"/>
  </si>
  <si>
    <t>渠道</t>
    <phoneticPr fontId="1" type="noConversion"/>
  </si>
  <si>
    <t>销售任务</t>
    <phoneticPr fontId="1" type="noConversion"/>
  </si>
  <si>
    <t>盒/月</t>
    <phoneticPr fontId="1" type="noConversion"/>
  </si>
  <si>
    <t>斤/月</t>
    <phoneticPr fontId="1" type="noConversion"/>
  </si>
  <si>
    <t>创业准备</t>
  </si>
  <si>
    <t>说明</t>
  </si>
  <si>
    <t>参考来源</t>
  </si>
  <si>
    <t>确定创业的目标、方向、模式和原则</t>
  </si>
  <si>
    <t>找到自己的核心竞争力和优势</t>
  </si>
  <si>
    <t>调查市场需求、竞争环境、潜在客户和合作伙伴</t>
  </si>
  <si>
    <t>制定可行的商业计划和营销策略</t>
  </si>
  <si>
    <t>注册公司，办理相关的手续和证件</t>
  </si>
  <si>
    <t>如营业执照、税务登记、刻章、银行开户、社保开户等</t>
  </si>
  <si>
    <t>组建一个优秀的团队</t>
  </si>
  <si>
    <t>分工合作，明确职责和目标，建立良好的沟通和协作机制</t>
  </si>
  <si>
    <t>寻求资金支持</t>
  </si>
  <si>
    <t>如融资、贷款、补贴等，保证公司的正常运营和发展</t>
  </si>
  <si>
    <t>做好财务管理</t>
  </si>
  <si>
    <t>委托专业的会计或代理记账公司，按时缴纳税费，合理控制成本和风险</t>
  </si>
  <si>
    <t>了解当地的扶持政策</t>
  </si>
  <si>
    <t>看看是否符合条件，申请相关的优惠和服务</t>
  </si>
  <si>
    <t>商业模式要点</t>
  </si>
  <si>
    <t>选择合适的种植基地</t>
  </si>
  <si>
    <t>采用传统工艺或机械化加工</t>
  </si>
  <si>
    <t>制作出高品质的相思茶产品，注意包装设计和标识，突出产品的特色和功效，同时要符合相关的食品安全标准和法规</t>
  </si>
  <si>
    <t>建立自己的销售渠道</t>
  </si>
  <si>
    <t>可以利用电商平台、社交媒体、线下专卖店等多种方式，扩大市场覆盖和影响力，同时要注重品牌建设和宣传推广，提高消费者的认知度和信任度</t>
  </si>
  <si>
    <t>提供优质的售后服务</t>
  </si>
  <si>
    <t>与消费者保持良好的沟通和互动，收集反馈意见和建议，不断改进产品和服务质量，增加消费者的满意度和忠诚度</t>
  </si>
  <si>
    <t>保证相思茶的原料质量和数量，可以考虑与当地农户合作或租赁土地，同时要注意防止病虫害和污染</t>
    <phoneticPr fontId="1" type="noConversion"/>
  </si>
  <si>
    <t>毛利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</si>
</sst>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0.0000_ "/>
    <numFmt numFmtId="178" formatCode="0.0%"/>
    <numFmt numFmtId="179" formatCode="0.000_ "/>
    <numFmt numFmtId="180" formatCode="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0"/>
      <color rgb="FF111111"/>
      <name val="Segoe UI"/>
      <family val="2"/>
    </font>
    <font>
      <sz val="10"/>
      <color rgb="FF111111"/>
      <name val="Segoe UI"/>
      <family val="2"/>
    </font>
    <font>
      <sz val="10"/>
      <color rgb="FF11111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"/>
  <sheetViews>
    <sheetView showGridLines="0" tabSelected="1" topLeftCell="A22" workbookViewId="0">
      <selection activeCell="P36" sqref="P36"/>
    </sheetView>
  </sheetViews>
  <sheetFormatPr defaultColWidth="10.44140625" defaultRowHeight="18" customHeight="1" x14ac:dyDescent="0.25"/>
  <cols>
    <col min="1" max="1" width="10.44140625" style="1"/>
    <col min="2" max="2" width="11.44140625" style="1" bestFit="1" customWidth="1"/>
    <col min="3" max="10" width="10.44140625" style="1"/>
    <col min="11" max="11" width="14.88671875" style="1" bestFit="1" customWidth="1"/>
    <col min="12" max="16384" width="10.44140625" style="1"/>
  </cols>
  <sheetData>
    <row r="1" spans="1:24" ht="18" customHeight="1" x14ac:dyDescent="0.25">
      <c r="A1" s="1" t="s">
        <v>21</v>
      </c>
    </row>
    <row r="2" spans="1:24" ht="18" customHeight="1" x14ac:dyDescent="0.25">
      <c r="A2" s="27" t="s">
        <v>1</v>
      </c>
      <c r="B2" s="27"/>
      <c r="C2" s="27" t="s">
        <v>13</v>
      </c>
      <c r="D2" s="27"/>
      <c r="E2" s="27"/>
      <c r="F2" s="28" t="s">
        <v>14</v>
      </c>
      <c r="G2" s="29"/>
      <c r="H2" s="29"/>
      <c r="I2" s="30"/>
      <c r="J2" s="4" t="s">
        <v>72</v>
      </c>
    </row>
    <row r="3" spans="1:24" ht="18" customHeight="1" x14ac:dyDescent="0.25">
      <c r="A3" s="4" t="s">
        <v>0</v>
      </c>
      <c r="B3" s="4" t="s">
        <v>2</v>
      </c>
      <c r="C3" s="4" t="s">
        <v>5</v>
      </c>
      <c r="D3" s="4" t="s">
        <v>15</v>
      </c>
      <c r="E3" s="4" t="s">
        <v>4</v>
      </c>
      <c r="F3" s="4" t="s">
        <v>3</v>
      </c>
      <c r="G3" s="4" t="s">
        <v>33</v>
      </c>
      <c r="H3" s="4" t="s">
        <v>8</v>
      </c>
      <c r="I3" s="4" t="s">
        <v>16</v>
      </c>
      <c r="J3" s="4" t="s">
        <v>58</v>
      </c>
    </row>
    <row r="4" spans="1:24" ht="18" customHeight="1" x14ac:dyDescent="0.25">
      <c r="A4" s="8">
        <v>5</v>
      </c>
      <c r="B4" s="4">
        <f>A4*2000/3</f>
        <v>3333.3333333333335</v>
      </c>
      <c r="C4" s="4">
        <f>D4*500/1000</f>
        <v>66</v>
      </c>
      <c r="D4" s="6">
        <v>132</v>
      </c>
      <c r="E4" s="6">
        <v>5</v>
      </c>
      <c r="F4" s="4">
        <f>C4*A4</f>
        <v>330</v>
      </c>
      <c r="G4" s="4">
        <f>D4*A4</f>
        <v>660</v>
      </c>
      <c r="H4" s="4">
        <f>A4*C4*E4</f>
        <v>1650</v>
      </c>
      <c r="I4" s="4">
        <f>A4*D4*E4</f>
        <v>3300</v>
      </c>
      <c r="J4" s="6">
        <v>1000</v>
      </c>
    </row>
    <row r="5" spans="1:24" ht="18" customHeight="1" x14ac:dyDescent="0.25">
      <c r="A5" s="27" t="s">
        <v>53</v>
      </c>
      <c r="B5" s="27"/>
      <c r="C5" s="27"/>
      <c r="D5" s="27"/>
      <c r="E5" s="27"/>
      <c r="F5" s="27" t="s">
        <v>60</v>
      </c>
      <c r="G5" s="27"/>
      <c r="H5" s="27"/>
      <c r="I5" s="27"/>
      <c r="J5" s="27"/>
      <c r="Q5" s="15"/>
      <c r="R5" s="15"/>
      <c r="S5" s="15"/>
      <c r="T5" s="3"/>
      <c r="V5" s="15"/>
      <c r="W5" s="15"/>
      <c r="X5" s="15"/>
    </row>
    <row r="6" spans="1:24" ht="18" customHeight="1" x14ac:dyDescent="0.25">
      <c r="A6" s="4" t="s">
        <v>54</v>
      </c>
      <c r="B6" s="4" t="s">
        <v>55</v>
      </c>
      <c r="C6" s="4" t="s">
        <v>56</v>
      </c>
      <c r="D6" s="4" t="s">
        <v>57</v>
      </c>
      <c r="E6" s="4" t="s">
        <v>58</v>
      </c>
      <c r="F6" s="4" t="s">
        <v>57</v>
      </c>
      <c r="G6" s="4" t="s">
        <v>61</v>
      </c>
      <c r="H6" s="4" t="s">
        <v>62</v>
      </c>
      <c r="I6" s="4" t="s">
        <v>50</v>
      </c>
      <c r="J6" s="4" t="s">
        <v>51</v>
      </c>
      <c r="Q6" s="15"/>
      <c r="R6" s="15"/>
      <c r="S6" s="15"/>
      <c r="T6" s="3"/>
      <c r="V6" s="15"/>
      <c r="W6" s="15"/>
      <c r="X6" s="15"/>
    </row>
    <row r="7" spans="1:24" ht="18" customHeight="1" x14ac:dyDescent="0.25">
      <c r="A7" s="6">
        <v>5</v>
      </c>
      <c r="B7" s="6">
        <v>50</v>
      </c>
      <c r="C7" s="4">
        <f>B7*A7</f>
        <v>250</v>
      </c>
      <c r="D7" s="6">
        <v>4</v>
      </c>
      <c r="E7" s="4">
        <f>C7*D7</f>
        <v>1000</v>
      </c>
      <c r="F7" s="6">
        <v>4</v>
      </c>
      <c r="G7" s="16">
        <f>A4/I7/H7</f>
        <v>10</v>
      </c>
      <c r="H7" s="6">
        <v>0.5</v>
      </c>
      <c r="I7" s="6">
        <v>1</v>
      </c>
      <c r="J7" s="6">
        <v>100</v>
      </c>
      <c r="Q7" s="15"/>
      <c r="R7" s="15"/>
      <c r="S7" s="15"/>
      <c r="T7" s="3"/>
      <c r="V7" s="15"/>
      <c r="W7" s="15"/>
      <c r="X7" s="15"/>
    </row>
    <row r="8" spans="1:24" ht="18" customHeight="1" x14ac:dyDescent="0.25">
      <c r="A8" s="27" t="s">
        <v>64</v>
      </c>
      <c r="B8" s="27"/>
      <c r="C8" s="27"/>
      <c r="D8" s="27"/>
      <c r="E8" s="27"/>
      <c r="F8" s="15"/>
      <c r="H8" s="15"/>
      <c r="I8" s="15"/>
      <c r="J8" s="15"/>
      <c r="K8" s="3"/>
      <c r="M8" s="15"/>
      <c r="N8" s="15"/>
      <c r="O8" s="15"/>
      <c r="Q8" s="15"/>
      <c r="R8" s="15"/>
      <c r="S8" s="15"/>
      <c r="T8" s="3"/>
      <c r="V8" s="15"/>
      <c r="W8" s="15"/>
      <c r="X8" s="15"/>
    </row>
    <row r="9" spans="1:24" ht="18" customHeight="1" x14ac:dyDescent="0.25">
      <c r="A9" s="4" t="s">
        <v>57</v>
      </c>
      <c r="B9" s="4" t="s">
        <v>61</v>
      </c>
      <c r="C9" s="4" t="s">
        <v>62</v>
      </c>
      <c r="D9" s="4" t="s">
        <v>50</v>
      </c>
      <c r="E9" s="4" t="s">
        <v>51</v>
      </c>
      <c r="F9" s="15"/>
      <c r="H9" s="15"/>
      <c r="I9" s="15"/>
      <c r="J9" s="15"/>
      <c r="K9" s="3"/>
      <c r="M9" s="15"/>
      <c r="N9" s="15"/>
      <c r="O9" s="15"/>
      <c r="Q9" s="15"/>
      <c r="R9" s="15"/>
      <c r="S9" s="15"/>
      <c r="T9" s="3"/>
      <c r="V9" s="15"/>
      <c r="W9" s="15"/>
      <c r="X9" s="15"/>
    </row>
    <row r="10" spans="1:24" ht="18" customHeight="1" x14ac:dyDescent="0.25">
      <c r="A10" s="5">
        <f>D7</f>
        <v>4</v>
      </c>
      <c r="B10" s="16">
        <f>A4/D10/C10</f>
        <v>5</v>
      </c>
      <c r="C10" s="6">
        <v>1</v>
      </c>
      <c r="D10" s="6">
        <v>1</v>
      </c>
      <c r="E10" s="6">
        <v>100</v>
      </c>
      <c r="F10" s="15"/>
      <c r="H10" s="15"/>
      <c r="I10" s="15"/>
      <c r="J10" s="15"/>
      <c r="K10" s="3"/>
      <c r="M10" s="15"/>
      <c r="N10" s="15"/>
      <c r="O10" s="15"/>
      <c r="Q10" s="15"/>
      <c r="R10" s="15"/>
      <c r="S10" s="15"/>
      <c r="T10" s="3"/>
      <c r="V10" s="15"/>
      <c r="W10" s="15"/>
      <c r="X10" s="15"/>
    </row>
    <row r="11" spans="1:24" ht="18" customHeight="1" x14ac:dyDescent="0.25">
      <c r="A11" s="2"/>
      <c r="D11" s="2"/>
      <c r="E11" s="2"/>
    </row>
    <row r="12" spans="1:24" ht="18" customHeight="1" x14ac:dyDescent="0.25">
      <c r="A12" s="1" t="s">
        <v>6</v>
      </c>
    </row>
    <row r="13" spans="1:24" ht="18" customHeight="1" x14ac:dyDescent="0.25">
      <c r="A13" s="27" t="s">
        <v>18</v>
      </c>
      <c r="B13" s="27"/>
      <c r="C13" s="27" t="s">
        <v>19</v>
      </c>
      <c r="D13" s="27"/>
      <c r="E13" s="27"/>
      <c r="F13" s="27" t="s">
        <v>20</v>
      </c>
      <c r="G13" s="27"/>
      <c r="H13" s="27"/>
    </row>
    <row r="14" spans="1:24" ht="18" customHeight="1" x14ac:dyDescent="0.25">
      <c r="A14" s="4" t="s">
        <v>11</v>
      </c>
      <c r="B14" s="4" t="s">
        <v>17</v>
      </c>
      <c r="C14" s="4" t="s">
        <v>7</v>
      </c>
      <c r="D14" s="4" t="s">
        <v>23</v>
      </c>
      <c r="E14" s="4" t="s">
        <v>10</v>
      </c>
      <c r="F14" s="4" t="s">
        <v>7</v>
      </c>
      <c r="G14" s="4" t="s">
        <v>23</v>
      </c>
      <c r="H14" s="4" t="s">
        <v>10</v>
      </c>
    </row>
    <row r="15" spans="1:24" ht="18" customHeight="1" x14ac:dyDescent="0.25">
      <c r="A15" s="21">
        <f>B15*500/1000</f>
        <v>0.2</v>
      </c>
      <c r="B15" s="6">
        <v>0.4</v>
      </c>
      <c r="C15" s="6">
        <v>5</v>
      </c>
      <c r="D15" s="4">
        <f>D4*A4/B15*C15</f>
        <v>8250</v>
      </c>
      <c r="E15" s="4">
        <f>D15*E4</f>
        <v>41250</v>
      </c>
      <c r="F15" s="9">
        <v>0.2</v>
      </c>
      <c r="G15" s="4">
        <f>D4*A4/B15*F15</f>
        <v>330</v>
      </c>
      <c r="H15" s="4">
        <f>G15*E4</f>
        <v>1650</v>
      </c>
    </row>
    <row r="16" spans="1:24" ht="18" customHeight="1" x14ac:dyDescent="0.25">
      <c r="A16" s="3"/>
      <c r="B16" s="2"/>
    </row>
    <row r="17" spans="1:12" ht="18" customHeight="1" x14ac:dyDescent="0.25">
      <c r="A17" s="3" t="s">
        <v>24</v>
      </c>
      <c r="B17" s="2"/>
    </row>
    <row r="18" spans="1:12" ht="18" customHeight="1" x14ac:dyDescent="0.25">
      <c r="A18" s="27" t="s">
        <v>25</v>
      </c>
      <c r="B18" s="27"/>
      <c r="C18" s="27" t="s">
        <v>30</v>
      </c>
      <c r="D18" s="27"/>
      <c r="E18" s="28" t="s">
        <v>36</v>
      </c>
      <c r="F18" s="29"/>
      <c r="G18" s="29"/>
      <c r="H18" s="30"/>
      <c r="I18" s="27" t="s">
        <v>49</v>
      </c>
      <c r="J18" s="27"/>
      <c r="K18" s="4" t="s">
        <v>28</v>
      </c>
      <c r="L18" s="4" t="s">
        <v>34</v>
      </c>
    </row>
    <row r="19" spans="1:12" ht="18" customHeight="1" x14ac:dyDescent="0.25">
      <c r="A19" s="4" t="s">
        <v>26</v>
      </c>
      <c r="B19" s="4" t="s">
        <v>27</v>
      </c>
      <c r="C19" s="4" t="s">
        <v>31</v>
      </c>
      <c r="D19" s="4" t="s">
        <v>32</v>
      </c>
      <c r="E19" s="4" t="s">
        <v>38</v>
      </c>
      <c r="F19" s="4" t="s">
        <v>46</v>
      </c>
      <c r="G19" s="4" t="s">
        <v>39</v>
      </c>
      <c r="H19" s="4" t="s">
        <v>37</v>
      </c>
      <c r="I19" s="4" t="s">
        <v>50</v>
      </c>
      <c r="J19" s="4" t="s">
        <v>51</v>
      </c>
      <c r="K19" s="4" t="s">
        <v>29</v>
      </c>
      <c r="L19" s="10" t="s">
        <v>35</v>
      </c>
    </row>
    <row r="20" spans="1:12" ht="18" customHeight="1" x14ac:dyDescent="0.25">
      <c r="A20" s="13">
        <v>100</v>
      </c>
      <c r="B20" s="4">
        <f>A20*500/1000</f>
        <v>50</v>
      </c>
      <c r="C20" s="16">
        <f>D4*A4/A20</f>
        <v>6.6</v>
      </c>
      <c r="D20" s="16">
        <f>C20*E4</f>
        <v>33</v>
      </c>
      <c r="E20" s="6">
        <v>0.7</v>
      </c>
      <c r="F20" s="13">
        <v>5</v>
      </c>
      <c r="G20" s="12">
        <f>(B30*C30+E30*F30+H30*I30)*F20</f>
        <v>531.5</v>
      </c>
      <c r="H20" s="4">
        <f>G20*E20</f>
        <v>372.04999999999995</v>
      </c>
      <c r="I20" s="6">
        <v>2</v>
      </c>
      <c r="J20" s="6">
        <v>200</v>
      </c>
      <c r="K20" s="9">
        <v>1</v>
      </c>
      <c r="L20" s="7">
        <f>G4/B15*K20/60</f>
        <v>27.5</v>
      </c>
    </row>
    <row r="22" spans="1:12" ht="18" customHeight="1" x14ac:dyDescent="0.25">
      <c r="A22" s="1" t="s">
        <v>22</v>
      </c>
    </row>
    <row r="23" spans="1:12" ht="18" customHeight="1" x14ac:dyDescent="0.25">
      <c r="A23" s="28" t="s">
        <v>9</v>
      </c>
      <c r="B23" s="30"/>
      <c r="C23" s="27" t="s">
        <v>75</v>
      </c>
      <c r="D23" s="27"/>
    </row>
    <row r="24" spans="1:12" ht="18" customHeight="1" x14ac:dyDescent="0.25">
      <c r="A24" s="4" t="s">
        <v>7</v>
      </c>
      <c r="B24" s="4" t="s">
        <v>54</v>
      </c>
      <c r="C24" s="4" t="s">
        <v>76</v>
      </c>
      <c r="D24" s="4" t="s">
        <v>77</v>
      </c>
    </row>
    <row r="25" spans="1:12" ht="18" customHeight="1" x14ac:dyDescent="0.25">
      <c r="A25" s="17">
        <v>50</v>
      </c>
      <c r="B25" s="4">
        <f>500/A15/1000*A25</f>
        <v>125</v>
      </c>
      <c r="C25" s="22">
        <f>A38*10000/12</f>
        <v>687.5</v>
      </c>
      <c r="D25" s="4">
        <f>C25*A15*1000/500</f>
        <v>275</v>
      </c>
    </row>
    <row r="27" spans="1:12" ht="18" customHeight="1" x14ac:dyDescent="0.25">
      <c r="A27" s="1" t="s">
        <v>41</v>
      </c>
    </row>
    <row r="28" spans="1:12" ht="18" customHeight="1" x14ac:dyDescent="0.25">
      <c r="A28" s="27" t="s">
        <v>42</v>
      </c>
      <c r="B28" s="27"/>
      <c r="C28" s="27"/>
      <c r="D28" s="27" t="s">
        <v>44</v>
      </c>
      <c r="E28" s="27"/>
      <c r="F28" s="27"/>
      <c r="G28" s="27" t="s">
        <v>47</v>
      </c>
      <c r="H28" s="27"/>
      <c r="I28" s="27"/>
    </row>
    <row r="29" spans="1:12" ht="18" customHeight="1" x14ac:dyDescent="0.25">
      <c r="A29" s="4" t="s">
        <v>43</v>
      </c>
      <c r="B29" s="4" t="s">
        <v>45</v>
      </c>
      <c r="C29" s="4" t="s">
        <v>48</v>
      </c>
      <c r="D29" s="4" t="s">
        <v>43</v>
      </c>
      <c r="E29" s="4" t="s">
        <v>45</v>
      </c>
      <c r="F29" s="4" t="s">
        <v>48</v>
      </c>
      <c r="G29" s="4" t="s">
        <v>43</v>
      </c>
      <c r="H29" s="4" t="s">
        <v>45</v>
      </c>
      <c r="I29" s="4" t="s">
        <v>48</v>
      </c>
    </row>
    <row r="30" spans="1:12" ht="18" customHeight="1" x14ac:dyDescent="0.25">
      <c r="A30" s="6">
        <v>500</v>
      </c>
      <c r="B30" s="11">
        <v>0.15</v>
      </c>
      <c r="C30" s="13">
        <v>2</v>
      </c>
      <c r="D30" s="6">
        <v>6000</v>
      </c>
      <c r="E30" s="11">
        <v>40</v>
      </c>
      <c r="F30" s="13">
        <v>2</v>
      </c>
      <c r="G30" s="6">
        <v>3750</v>
      </c>
      <c r="H30" s="11">
        <v>6.5</v>
      </c>
      <c r="I30" s="13">
        <v>4</v>
      </c>
    </row>
    <row r="32" spans="1:12" ht="18" customHeight="1" x14ac:dyDescent="0.25">
      <c r="A32" s="1" t="s">
        <v>74</v>
      </c>
    </row>
    <row r="36" spans="1:13" ht="18" customHeight="1" x14ac:dyDescent="0.25">
      <c r="A36" s="28" t="s">
        <v>67</v>
      </c>
      <c r="B36" s="30"/>
      <c r="C36" s="4" t="s">
        <v>68</v>
      </c>
      <c r="D36" s="4" t="s">
        <v>70</v>
      </c>
      <c r="E36" s="4" t="s">
        <v>40</v>
      </c>
      <c r="F36" s="4" t="s">
        <v>52</v>
      </c>
      <c r="G36" s="4" t="s">
        <v>59</v>
      </c>
      <c r="H36" s="4" t="s">
        <v>63</v>
      </c>
      <c r="I36" s="4" t="s">
        <v>65</v>
      </c>
      <c r="J36" s="4" t="s">
        <v>73</v>
      </c>
      <c r="L36" s="1" t="s">
        <v>66</v>
      </c>
      <c r="M36" s="1" t="s">
        <v>104</v>
      </c>
    </row>
    <row r="37" spans="1:13" ht="18" customHeight="1" x14ac:dyDescent="0.25">
      <c r="A37" s="4" t="s">
        <v>69</v>
      </c>
      <c r="B37" s="4" t="s">
        <v>71</v>
      </c>
      <c r="C37" s="4" t="s">
        <v>12</v>
      </c>
      <c r="D37" s="4" t="s">
        <v>12</v>
      </c>
      <c r="E37" s="4" t="s">
        <v>12</v>
      </c>
      <c r="F37" s="4" t="s">
        <v>12</v>
      </c>
      <c r="G37" s="4" t="s">
        <v>12</v>
      </c>
      <c r="H37" s="4" t="s">
        <v>12</v>
      </c>
      <c r="I37" s="4" t="s">
        <v>12</v>
      </c>
      <c r="J37" s="4" t="s">
        <v>12</v>
      </c>
      <c r="L37" s="1" t="s">
        <v>12</v>
      </c>
    </row>
    <row r="38" spans="1:13" ht="18" customHeight="1" x14ac:dyDescent="0.25">
      <c r="A38" s="18">
        <f>I4/B15/10000</f>
        <v>0.82499999999999996</v>
      </c>
      <c r="B38" s="18">
        <f>G4/B15/10000</f>
        <v>0.16500000000000001</v>
      </c>
      <c r="C38" s="19">
        <f>A38*10000*A25/10000</f>
        <v>41.25</v>
      </c>
      <c r="D38" s="19">
        <f>(E15+H15)/10000</f>
        <v>4.29</v>
      </c>
      <c r="E38" s="19">
        <f>H20*D20/10000</f>
        <v>1.2277649999999998</v>
      </c>
      <c r="F38" s="19">
        <f>D20*I20*J20/10000</f>
        <v>1.32</v>
      </c>
      <c r="G38" s="19">
        <f>E7*A4/10000</f>
        <v>0.5</v>
      </c>
      <c r="H38" s="19">
        <f>I7*J7*G7*F7/10000</f>
        <v>0.4</v>
      </c>
      <c r="I38" s="19">
        <f>E10*D10*B10*A10/10000</f>
        <v>0.2</v>
      </c>
      <c r="J38" s="19">
        <f>A4*J4/10000</f>
        <v>0.5</v>
      </c>
      <c r="L38" s="14">
        <f>(C38-SUM(D38:K38))</f>
        <v>32.812235000000001</v>
      </c>
      <c r="M38" s="20">
        <f>L38/C38</f>
        <v>0.79544812121212127</v>
      </c>
    </row>
  </sheetData>
  <mergeCells count="19">
    <mergeCell ref="A36:B36"/>
    <mergeCell ref="A28:C28"/>
    <mergeCell ref="D28:F28"/>
    <mergeCell ref="G28:I28"/>
    <mergeCell ref="I18:J18"/>
    <mergeCell ref="A23:B23"/>
    <mergeCell ref="C23:D23"/>
    <mergeCell ref="A5:E5"/>
    <mergeCell ref="F5:J5"/>
    <mergeCell ref="A18:B18"/>
    <mergeCell ref="C18:D18"/>
    <mergeCell ref="F2:I2"/>
    <mergeCell ref="E18:H18"/>
    <mergeCell ref="A2:B2"/>
    <mergeCell ref="C2:E2"/>
    <mergeCell ref="A13:B13"/>
    <mergeCell ref="F13:H13"/>
    <mergeCell ref="C13:E13"/>
    <mergeCell ref="A8:E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4707-0EB0-47AF-828D-DDE8305D0CBE}">
  <dimension ref="A1:C14"/>
  <sheetViews>
    <sheetView workbookViewId="0">
      <selection activeCell="C7" sqref="C7"/>
    </sheetView>
  </sheetViews>
  <sheetFormatPr defaultColWidth="41" defaultRowHeight="22.8" customHeight="1" x14ac:dyDescent="0.25"/>
  <cols>
    <col min="1" max="1" width="45.109375" style="25" customWidth="1"/>
    <col min="2" max="2" width="70" style="25" customWidth="1"/>
    <col min="3" max="16384" width="41" style="25"/>
  </cols>
  <sheetData>
    <row r="1" spans="1:3" ht="22.8" customHeight="1" x14ac:dyDescent="0.25">
      <c r="A1" s="23" t="s">
        <v>78</v>
      </c>
      <c r="B1" s="23" t="s">
        <v>79</v>
      </c>
      <c r="C1" s="23" t="s">
        <v>80</v>
      </c>
    </row>
    <row r="2" spans="1:3" ht="22.8" customHeight="1" x14ac:dyDescent="0.25">
      <c r="A2" s="24" t="s">
        <v>81</v>
      </c>
      <c r="B2" s="24" t="s">
        <v>82</v>
      </c>
      <c r="C2" s="24"/>
    </row>
    <row r="3" spans="1:3" ht="22.8" customHeight="1" x14ac:dyDescent="0.25">
      <c r="A3" s="24" t="s">
        <v>83</v>
      </c>
      <c r="B3" s="24" t="s">
        <v>84</v>
      </c>
      <c r="C3" s="24"/>
    </row>
    <row r="4" spans="1:3" ht="15" x14ac:dyDescent="0.25">
      <c r="A4" s="24" t="s">
        <v>85</v>
      </c>
      <c r="B4" s="24" t="s">
        <v>86</v>
      </c>
      <c r="C4" s="24"/>
    </row>
    <row r="5" spans="1:3" ht="22.8" customHeight="1" x14ac:dyDescent="0.25">
      <c r="A5" s="24" t="s">
        <v>87</v>
      </c>
      <c r="B5" s="24" t="s">
        <v>88</v>
      </c>
      <c r="C5" s="24"/>
    </row>
    <row r="6" spans="1:3" ht="22.8" customHeight="1" x14ac:dyDescent="0.25">
      <c r="A6" s="24" t="s">
        <v>89</v>
      </c>
      <c r="B6" s="24" t="s">
        <v>90</v>
      </c>
      <c r="C6" s="24"/>
    </row>
    <row r="7" spans="1:3" ht="22.8" customHeight="1" x14ac:dyDescent="0.25">
      <c r="A7" s="24" t="s">
        <v>91</v>
      </c>
      <c r="B7" s="24" t="s">
        <v>92</v>
      </c>
      <c r="C7" s="24"/>
    </row>
    <row r="8" spans="1:3" ht="22.8" customHeight="1" x14ac:dyDescent="0.25">
      <c r="A8" s="24" t="s">
        <v>93</v>
      </c>
      <c r="B8" s="24" t="s">
        <v>94</v>
      </c>
    </row>
    <row r="10" spans="1:3" ht="22.8" customHeight="1" x14ac:dyDescent="0.25">
      <c r="A10" s="23" t="s">
        <v>95</v>
      </c>
      <c r="B10" s="23" t="s">
        <v>79</v>
      </c>
      <c r="C10" s="23" t="s">
        <v>80</v>
      </c>
    </row>
    <row r="11" spans="1:3" ht="43.8" customHeight="1" x14ac:dyDescent="0.25">
      <c r="A11" s="24" t="s">
        <v>96</v>
      </c>
      <c r="B11" s="26" t="s">
        <v>103</v>
      </c>
      <c r="C11" s="24"/>
    </row>
    <row r="12" spans="1:3" ht="43.8" customHeight="1" x14ac:dyDescent="0.25">
      <c r="A12" s="24" t="s">
        <v>97</v>
      </c>
      <c r="B12" s="24" t="s">
        <v>98</v>
      </c>
      <c r="C12" s="24"/>
    </row>
    <row r="13" spans="1:3" ht="43.8" customHeight="1" x14ac:dyDescent="0.25">
      <c r="A13" s="24" t="s">
        <v>99</v>
      </c>
      <c r="B13" s="24" t="s">
        <v>100</v>
      </c>
      <c r="C13" s="24"/>
    </row>
    <row r="14" spans="1:3" ht="43.8" customHeight="1" x14ac:dyDescent="0.25">
      <c r="A14" s="24" t="s">
        <v>101</v>
      </c>
      <c r="B14" s="24" t="s">
        <v>102</v>
      </c>
      <c r="C14"/>
    </row>
  </sheetData>
  <phoneticPr fontId="1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2024-01-18T13:34:24Z</dcterms:modified>
</cp:coreProperties>
</file>