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pal-rt-capstone-2018\T-type_converter\T-Type Converter\"/>
    </mc:Choice>
  </mc:AlternateContent>
  <bookViews>
    <workbookView xWindow="0" yWindow="0" windowWidth="17256" windowHeight="5676"/>
  </bookViews>
  <sheets>
    <sheet name="Gate Drive" sheetId="1" r:id="rId1"/>
    <sheet name="Thermal" sheetId="2" r:id="rId2"/>
    <sheet name="Thermal Iterations" sheetId="3" r:id="rId3"/>
    <sheet name="Components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F3" i="1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C8" i="3"/>
  <c r="D8" i="3" s="1"/>
  <c r="B9" i="3" s="1"/>
  <c r="B8" i="3"/>
  <c r="C8" i="1"/>
  <c r="B8" i="1"/>
  <c r="B4" i="1"/>
  <c r="B3" i="1"/>
  <c r="J3" i="1" l="1"/>
  <c r="L3" i="1" s="1"/>
  <c r="M3" i="1" s="1"/>
  <c r="G4" i="1"/>
  <c r="D8" i="1" s="1"/>
  <c r="G3" i="1"/>
  <c r="C9" i="3"/>
  <c r="D9" i="3" s="1"/>
  <c r="B10" i="3" s="1"/>
  <c r="C10" i="3" l="1"/>
  <c r="D10" i="3" s="1"/>
  <c r="B11" i="3" s="1"/>
  <c r="C11" i="3" s="1"/>
  <c r="D11" i="3" s="1"/>
  <c r="B12" i="3" s="1"/>
  <c r="C12" i="3" l="1"/>
  <c r="D12" i="3" s="1"/>
  <c r="B13" i="3" s="1"/>
  <c r="C13" i="3" s="1"/>
  <c r="D13" i="3" s="1"/>
  <c r="B14" i="3" s="1"/>
  <c r="C14" i="3" s="1"/>
  <c r="D14" i="3" s="1"/>
  <c r="B15" i="3" s="1"/>
  <c r="C15" i="3" l="1"/>
  <c r="D15" i="3" s="1"/>
  <c r="B16" i="3" s="1"/>
  <c r="C16" i="3" l="1"/>
  <c r="D16" i="3" s="1"/>
  <c r="B17" i="3" s="1"/>
  <c r="C17" i="3" l="1"/>
  <c r="D17" i="3" s="1"/>
  <c r="B18" i="3"/>
  <c r="C18" i="3" s="1"/>
  <c r="D18" i="3" s="1"/>
  <c r="B19" i="3" s="1"/>
  <c r="C19" i="3" l="1"/>
  <c r="D19" i="3" s="1"/>
  <c r="B20" i="3" s="1"/>
  <c r="C20" i="3" l="1"/>
  <c r="D20" i="3" s="1"/>
  <c r="B21" i="3" s="1"/>
  <c r="C21" i="3" s="1"/>
  <c r="D21" i="3" s="1"/>
  <c r="B22" i="3" s="1"/>
  <c r="C22" i="3" s="1"/>
  <c r="D22" i="3" s="1"/>
  <c r="B23" i="3" s="1"/>
  <c r="C23" i="3" s="1"/>
  <c r="D23" i="3" s="1"/>
  <c r="B24" i="3" s="1"/>
  <c r="C24" i="3" s="1"/>
  <c r="D24" i="3" s="1"/>
  <c r="B25" i="3" s="1"/>
  <c r="C25" i="3" l="1"/>
  <c r="D25" i="3" s="1"/>
  <c r="B26" i="3"/>
  <c r="C26" i="3" l="1"/>
  <c r="D26" i="3" s="1"/>
  <c r="B27" i="3" s="1"/>
  <c r="C27" i="3" s="1"/>
  <c r="D27" i="3" s="1"/>
</calcChain>
</file>

<file path=xl/sharedStrings.xml><?xml version="1.0" encoding="utf-8"?>
<sst xmlns="http://schemas.openxmlformats.org/spreadsheetml/2006/main" count="54" uniqueCount="47">
  <si>
    <t>MOSFET</t>
  </si>
  <si>
    <t>Qg</t>
  </si>
  <si>
    <r>
      <t>Q</t>
    </r>
    <r>
      <rPr>
        <vertAlign val="subscript"/>
        <sz val="11"/>
        <color theme="1"/>
        <rFont val="Calibri"/>
        <family val="2"/>
        <scheme val="minor"/>
      </rPr>
      <t>g</t>
    </r>
  </si>
  <si>
    <r>
      <t>F</t>
    </r>
    <r>
      <rPr>
        <vertAlign val="subscript"/>
        <sz val="11"/>
        <color theme="1"/>
        <rFont val="Calibri"/>
        <family val="2"/>
        <scheme val="minor"/>
      </rPr>
      <t>switch</t>
    </r>
  </si>
  <si>
    <r>
      <t>Duty</t>
    </r>
    <r>
      <rPr>
        <vertAlign val="subscript"/>
        <sz val="11"/>
        <color theme="1"/>
        <rFont val="Calibri"/>
        <family val="2"/>
        <scheme val="minor"/>
      </rPr>
      <t>min</t>
    </r>
  </si>
  <si>
    <r>
      <t>I</t>
    </r>
    <r>
      <rPr>
        <vertAlign val="subscript"/>
        <sz val="11"/>
        <color theme="1"/>
        <rFont val="Calibri"/>
        <family val="2"/>
        <scheme val="minor"/>
      </rPr>
      <t>drive</t>
    </r>
  </si>
  <si>
    <t>Power</t>
  </si>
  <si>
    <t>Rds-on</t>
  </si>
  <si>
    <t>Iteration</t>
  </si>
  <si>
    <r>
      <t>T</t>
    </r>
    <r>
      <rPr>
        <vertAlign val="subscript"/>
        <sz val="11"/>
        <color theme="1"/>
        <rFont val="Calibri"/>
        <family val="2"/>
        <scheme val="minor"/>
      </rPr>
      <t>ambient</t>
    </r>
  </si>
  <si>
    <r>
      <t>R</t>
    </r>
    <r>
      <rPr>
        <vertAlign val="subscript"/>
        <sz val="11"/>
        <color theme="1"/>
        <rFont val="Calibri"/>
        <family val="2"/>
        <scheme val="minor"/>
      </rPr>
      <t>DS-on</t>
    </r>
  </si>
  <si>
    <t>Tj</t>
  </si>
  <si>
    <t>C</t>
  </si>
  <si>
    <t>mOhm</t>
  </si>
  <si>
    <t>C/W</t>
  </si>
  <si>
    <t>Current</t>
  </si>
  <si>
    <t>A</t>
  </si>
  <si>
    <r>
      <t>Theta</t>
    </r>
    <r>
      <rPr>
        <vertAlign val="subscript"/>
        <sz val="11"/>
        <color theme="1"/>
        <rFont val="Calibri"/>
        <family val="2"/>
        <scheme val="minor"/>
      </rPr>
      <t>JS</t>
    </r>
  </si>
  <si>
    <t>x (Rds-on*Rds-on @25C)</t>
  </si>
  <si>
    <t>APT34N80LC3G</t>
  </si>
  <si>
    <t>Vds</t>
  </si>
  <si>
    <t>Vgs</t>
  </si>
  <si>
    <t>Id</t>
  </si>
  <si>
    <t>ThetaJC</t>
  </si>
  <si>
    <t>Qg (max)</t>
  </si>
  <si>
    <t>Gate Drive Requirements</t>
  </si>
  <si>
    <t>PN</t>
  </si>
  <si>
    <t>MOSFETS</t>
  </si>
  <si>
    <t>Driver</t>
  </si>
  <si>
    <t>Power Rail</t>
  </si>
  <si>
    <t>IR21094</t>
  </si>
  <si>
    <r>
      <t>T</t>
    </r>
    <r>
      <rPr>
        <vertAlign val="subscript"/>
        <sz val="11"/>
        <color theme="1"/>
        <rFont val="Calibri"/>
        <family val="2"/>
        <scheme val="minor"/>
      </rPr>
      <t>trans (uS)</t>
    </r>
  </si>
  <si>
    <t>Iout (max)</t>
  </si>
  <si>
    <t>Voffset max</t>
  </si>
  <si>
    <r>
      <t>T</t>
    </r>
    <r>
      <rPr>
        <vertAlign val="subscript"/>
        <sz val="11"/>
        <color theme="1"/>
        <rFont val="Calibri"/>
        <family val="2"/>
        <scheme val="minor"/>
      </rPr>
      <t>dead (ns)</t>
    </r>
  </si>
  <si>
    <t>ThetaJA</t>
  </si>
  <si>
    <t>Drivers</t>
  </si>
  <si>
    <r>
      <t>I</t>
    </r>
    <r>
      <rPr>
        <vertAlign val="subscript"/>
        <sz val="11"/>
        <color theme="1"/>
        <rFont val="Calibri"/>
        <family val="2"/>
        <scheme val="minor"/>
      </rPr>
      <t>out (max)</t>
    </r>
  </si>
  <si>
    <r>
      <t>T</t>
    </r>
    <r>
      <rPr>
        <vertAlign val="subscript"/>
        <sz val="11"/>
        <color theme="1"/>
        <rFont val="Calibri"/>
        <family val="2"/>
        <scheme val="minor"/>
      </rPr>
      <t>junction</t>
    </r>
  </si>
  <si>
    <r>
      <t>C</t>
    </r>
    <r>
      <rPr>
        <vertAlign val="subscript"/>
        <sz val="11"/>
        <color theme="1"/>
        <rFont val="Calibri"/>
        <family val="2"/>
        <scheme val="minor"/>
      </rPr>
      <t>gs</t>
    </r>
  </si>
  <si>
    <r>
      <t>V</t>
    </r>
    <r>
      <rPr>
        <vertAlign val="subscript"/>
        <sz val="11"/>
        <color theme="1"/>
        <rFont val="Calibri"/>
        <family val="2"/>
        <scheme val="minor"/>
      </rPr>
      <t>gs</t>
    </r>
  </si>
  <si>
    <t>Tau</t>
  </si>
  <si>
    <r>
      <t>R</t>
    </r>
    <r>
      <rPr>
        <vertAlign val="subscript"/>
        <sz val="11"/>
        <color theme="1"/>
        <rFont val="Calibri"/>
        <family val="2"/>
        <scheme val="minor"/>
      </rPr>
      <t>gs (max)</t>
    </r>
  </si>
  <si>
    <r>
      <t>P</t>
    </r>
    <r>
      <rPr>
        <vertAlign val="subscript"/>
        <sz val="11"/>
        <color theme="1"/>
        <rFont val="Calibri"/>
        <family val="2"/>
        <scheme val="minor"/>
      </rPr>
      <t>RMS - max</t>
    </r>
  </si>
  <si>
    <t>Gate Resisor Selection</t>
  </si>
  <si>
    <t>W</t>
  </si>
  <si>
    <t>*estimated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</si>
</sst>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3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2.5428331875182269E-2"/>
          <c:w val="0.87755796150481191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'Thermal Iterations'!$L$4:$L$10</c:f>
              <c:numCache>
                <c:formatCode>General</c:formatCode>
                <c:ptCount val="7"/>
                <c:pt idx="0">
                  <c:v>-50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</c:numCache>
            </c:numRef>
          </c:xVal>
          <c:yVal>
            <c:numRef>
              <c:f>'Thermal Iterations'!$M$4:$M$10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1.25</c:v>
                </c:pt>
                <c:pt idx="3">
                  <c:v>1.55</c:v>
                </c:pt>
                <c:pt idx="4">
                  <c:v>1.9</c:v>
                </c:pt>
                <c:pt idx="5">
                  <c:v>2.15</c:v>
                </c:pt>
                <c:pt idx="6">
                  <c:v>2.5499999999999998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F6-49EF-960A-717253DE4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62696"/>
        <c:axId val="462563024"/>
      </c:scatterChart>
      <c:valAx>
        <c:axId val="462562696"/>
        <c:scaling>
          <c:orientation val="minMax"/>
          <c:max val="150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63024"/>
        <c:crossesAt val="0"/>
        <c:crossBetween val="midCat"/>
      </c:valAx>
      <c:valAx>
        <c:axId val="4625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62696"/>
        <c:crossesAt val="-50"/>
        <c:crossBetween val="midCat"/>
      </c:valAx>
      <c:spPr>
        <a:solidFill>
          <a:schemeClr val="bg1">
            <a:alpha val="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List" dx="26" fmlaLink="A3" fmlaRange="Components!$A$4:$A$12" noThreeD="1" sel="1" val="0"/>
</file>

<file path=xl/ctrlProps/ctrlProp2.xml><?xml version="1.0" encoding="utf-8"?>
<formControlPr xmlns="http://schemas.microsoft.com/office/spreadsheetml/2009/9/main" objectType="List" dx="26" fmlaLink="A9" fmlaRange="Components!$A$9" noThreeD="1" sel="0" val="0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2</xdr:row>
          <xdr:rowOff>15240</xdr:rowOff>
        </xdr:from>
        <xdr:to>
          <xdr:col>0</xdr:col>
          <xdr:colOff>1143000</xdr:colOff>
          <xdr:row>3</xdr:row>
          <xdr:rowOff>167640</xdr:rowOff>
        </xdr:to>
        <xdr:sp macro="" textlink="">
          <xdr:nvSpPr>
            <xdr:cNvPr id="1025" name="List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C769F94-C894-4793-A5F5-8886B6EFEF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22860</xdr:rowOff>
        </xdr:from>
        <xdr:to>
          <xdr:col>0</xdr:col>
          <xdr:colOff>1120140</xdr:colOff>
          <xdr:row>8</xdr:row>
          <xdr:rowOff>129540</xdr:rowOff>
        </xdr:to>
        <xdr:sp macro="" textlink="">
          <xdr:nvSpPr>
            <xdr:cNvPr id="1028" name="List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861FFA19-7653-407E-9EE9-7E4B527FB7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608992</xdr:colOff>
      <xdr:row>0</xdr:row>
      <xdr:rowOff>114300</xdr:rowOff>
    </xdr:from>
    <xdr:to>
      <xdr:col>10</xdr:col>
      <xdr:colOff>493290</xdr:colOff>
      <xdr:row>16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471CB-CB0E-4AE4-A2DE-3C3CF4C25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05532" y="114300"/>
          <a:ext cx="3541898" cy="2971800"/>
        </a:xfrm>
        <a:prstGeom prst="rect">
          <a:avLst/>
        </a:prstGeom>
      </xdr:spPr>
    </xdr:pic>
    <xdr:clientData/>
  </xdr:twoCellAnchor>
  <xdr:twoCellAnchor>
    <xdr:from>
      <xdr:col>5</xdr:col>
      <xdr:colOff>472440</xdr:colOff>
      <xdr:row>0</xdr:row>
      <xdr:rowOff>106680</xdr:rowOff>
    </xdr:from>
    <xdr:to>
      <xdr:col>10</xdr:col>
      <xdr:colOff>396240</xdr:colOff>
      <xdr:row>15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C86279-C8BD-404A-B089-6088B06DB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F13" sqref="F13"/>
    </sheetView>
  </sheetViews>
  <sheetFormatPr defaultRowHeight="14.4" x14ac:dyDescent="0.3"/>
  <cols>
    <col min="1" max="1" width="17.109375" customWidth="1"/>
    <col min="5" max="5" width="10" bestFit="1" customWidth="1"/>
    <col min="6" max="6" width="12" bestFit="1" customWidth="1"/>
    <col min="7" max="7" width="10" customWidth="1"/>
    <col min="8" max="8" width="2.33203125" customWidth="1"/>
    <col min="10" max="11" width="12" bestFit="1" customWidth="1"/>
    <col min="14" max="14" width="2.44140625" customWidth="1"/>
  </cols>
  <sheetData>
    <row r="1" spans="1:14" x14ac:dyDescent="0.3">
      <c r="A1" s="10" t="s">
        <v>25</v>
      </c>
      <c r="B1" s="10"/>
      <c r="C1" s="10"/>
      <c r="D1" s="10"/>
      <c r="E1" s="10"/>
      <c r="F1" s="10"/>
      <c r="G1" s="10"/>
      <c r="J1" s="10" t="s">
        <v>44</v>
      </c>
      <c r="K1" s="10"/>
      <c r="L1" s="10"/>
      <c r="M1" s="10"/>
    </row>
    <row r="2" spans="1:14" ht="15.6" x14ac:dyDescent="0.35">
      <c r="A2" s="9" t="s">
        <v>0</v>
      </c>
      <c r="B2" s="9" t="s">
        <v>2</v>
      </c>
      <c r="C2" s="9" t="s">
        <v>40</v>
      </c>
      <c r="D2" s="9" t="s">
        <v>3</v>
      </c>
      <c r="E2" s="9" t="s">
        <v>4</v>
      </c>
      <c r="F2" s="9" t="s">
        <v>31</v>
      </c>
      <c r="G2" s="9" t="s">
        <v>5</v>
      </c>
      <c r="J2" s="3" t="s">
        <v>39</v>
      </c>
      <c r="K2" s="3" t="s">
        <v>41</v>
      </c>
      <c r="L2" s="3" t="s">
        <v>42</v>
      </c>
      <c r="M2" s="3" t="s">
        <v>43</v>
      </c>
    </row>
    <row r="3" spans="1:14" ht="19.8" customHeight="1" x14ac:dyDescent="0.3">
      <c r="A3" s="7">
        <v>1</v>
      </c>
      <c r="B3" s="3">
        <f ca="1">INDIRECT("Components!G"&amp;(A3+3))</f>
        <v>180</v>
      </c>
      <c r="C3" s="11">
        <v>12</v>
      </c>
      <c r="D3" s="8">
        <v>4000</v>
      </c>
      <c r="E3" s="8">
        <v>10</v>
      </c>
      <c r="F3" s="8">
        <f>1/(D3)/E3*1000000</f>
        <v>25</v>
      </c>
      <c r="G3" s="3">
        <f ca="1">B3*0.00000001/F3*1000000</f>
        <v>7.2000000000000008E-2</v>
      </c>
      <c r="H3" t="s">
        <v>16</v>
      </c>
      <c r="J3" s="3">
        <f ca="1">B4*0.00000001/C3</f>
        <v>2.9583333333333334E-7</v>
      </c>
      <c r="K3" s="3">
        <f>F3/4*0.000001</f>
        <v>6.2499999999999995E-6</v>
      </c>
      <c r="L3" s="3">
        <f ca="1">K3/J3</f>
        <v>21.12676056338028</v>
      </c>
      <c r="M3" s="3">
        <f ca="1">(C3^2*(1.412)/L3/SQRT(1/D3))*(-K3/4*(EXP(-4*1*0.1/D3/K3)-1))^0.5</f>
        <v>0.76085914115756892</v>
      </c>
      <c r="N3" t="s">
        <v>45</v>
      </c>
    </row>
    <row r="4" spans="1:14" x14ac:dyDescent="0.3">
      <c r="A4" s="7"/>
      <c r="B4" s="3">
        <f ca="1">INDIRECT("Components!H"&amp;(A3+3))</f>
        <v>355</v>
      </c>
      <c r="C4" s="12"/>
      <c r="D4" s="8"/>
      <c r="E4" s="8"/>
      <c r="F4" s="8"/>
      <c r="G4" s="3">
        <f ca="1">B4*0.00000001/F3*1000000</f>
        <v>0.14199999999999999</v>
      </c>
      <c r="H4" t="s">
        <v>16</v>
      </c>
    </row>
    <row r="7" spans="1:14" ht="15.6" x14ac:dyDescent="0.35">
      <c r="A7" s="3" t="s">
        <v>28</v>
      </c>
      <c r="B7" s="3" t="s">
        <v>37</v>
      </c>
      <c r="C7" s="3" t="s">
        <v>35</v>
      </c>
      <c r="D7" s="3" t="s">
        <v>38</v>
      </c>
    </row>
    <row r="8" spans="1:14" x14ac:dyDescent="0.3">
      <c r="A8" s="7"/>
      <c r="B8" s="7">
        <f ca="1">INDIRECT("Components!B"&amp;(A9+9))</f>
        <v>0.25</v>
      </c>
      <c r="C8" s="7">
        <f ca="1">INDIRECT("Components!E"&amp;(A9+9))</f>
        <v>75</v>
      </c>
      <c r="D8" s="7">
        <f ca="1">25+C8*(G4*0.1)</f>
        <v>26.065000000000001</v>
      </c>
    </row>
    <row r="9" spans="1:14" x14ac:dyDescent="0.3">
      <c r="A9" s="7"/>
      <c r="B9" s="7"/>
      <c r="C9" s="7"/>
      <c r="D9" s="7"/>
    </row>
    <row r="11" spans="1:14" x14ac:dyDescent="0.3">
      <c r="A11" t="s">
        <v>29</v>
      </c>
    </row>
  </sheetData>
  <mergeCells count="11">
    <mergeCell ref="J1:M1"/>
    <mergeCell ref="A1:G1"/>
    <mergeCell ref="A3:A4"/>
    <mergeCell ref="D3:D4"/>
    <mergeCell ref="E3:E4"/>
    <mergeCell ref="F3:F4"/>
    <mergeCell ref="A8:A9"/>
    <mergeCell ref="B8:B9"/>
    <mergeCell ref="C8:C9"/>
    <mergeCell ref="D8:D9"/>
    <mergeCell ref="C3:C4"/>
  </mergeCells>
  <pageMargins left="0.7" right="0.7" top="0.75" bottom="0.75" header="0.3" footer="0.3"/>
  <pageSetup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List Box 1">
              <controlPr defaultSize="0" autoLine="0" autoPict="0">
                <anchor moveWithCells="1">
                  <from>
                    <xdr:col>0</xdr:col>
                    <xdr:colOff>7620</xdr:colOff>
                    <xdr:row>2</xdr:row>
                    <xdr:rowOff>15240</xdr:rowOff>
                  </from>
                  <to>
                    <xdr:col>0</xdr:col>
                    <xdr:colOff>1143000</xdr:colOff>
                    <xdr:row>3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List Box 4">
              <controlPr defaultSize="0" autoLine="0" autoPict="0">
                <anchor moveWithCells="1">
                  <from>
                    <xdr:col>0</xdr:col>
                    <xdr:colOff>0</xdr:colOff>
                    <xdr:row>7</xdr:row>
                    <xdr:rowOff>22860</xdr:rowOff>
                  </from>
                  <to>
                    <xdr:col>0</xdr:col>
                    <xdr:colOff>1120140</xdr:colOff>
                    <xdr:row>8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G23" sqref="G23"/>
    </sheetView>
  </sheetViews>
  <sheetFormatPr defaultRowHeight="14.4" x14ac:dyDescent="0.3"/>
  <cols>
    <col min="1" max="1" width="14.109375" customWidth="1"/>
    <col min="13" max="13" width="25" customWidth="1"/>
  </cols>
  <sheetData>
    <row r="1" spans="1:13" x14ac:dyDescent="0.3">
      <c r="A1" t="s">
        <v>15</v>
      </c>
      <c r="B1">
        <v>15</v>
      </c>
      <c r="C1" t="s">
        <v>16</v>
      </c>
    </row>
    <row r="2" spans="1:13" ht="15.6" x14ac:dyDescent="0.35">
      <c r="A2" t="s">
        <v>17</v>
      </c>
      <c r="B2">
        <v>2</v>
      </c>
      <c r="C2" t="s">
        <v>14</v>
      </c>
      <c r="D2" t="s">
        <v>46</v>
      </c>
    </row>
    <row r="3" spans="1:13" ht="15.6" x14ac:dyDescent="0.35">
      <c r="A3" t="s">
        <v>10</v>
      </c>
      <c r="B3">
        <v>120</v>
      </c>
      <c r="C3" t="s">
        <v>13</v>
      </c>
      <c r="L3" t="s">
        <v>11</v>
      </c>
      <c r="M3" t="s">
        <v>18</v>
      </c>
    </row>
    <row r="4" spans="1:13" ht="15.6" x14ac:dyDescent="0.35">
      <c r="A4" t="s">
        <v>9</v>
      </c>
      <c r="B4">
        <v>25</v>
      </c>
      <c r="C4" t="s">
        <v>12</v>
      </c>
      <c r="L4">
        <v>-50</v>
      </c>
      <c r="M4">
        <v>0.5</v>
      </c>
    </row>
    <row r="5" spans="1:13" x14ac:dyDescent="0.3">
      <c r="L5">
        <v>25</v>
      </c>
      <c r="M5">
        <v>1</v>
      </c>
    </row>
    <row r="6" spans="1:13" x14ac:dyDescent="0.3">
      <c r="A6" s="4" t="s">
        <v>19</v>
      </c>
      <c r="B6" s="4"/>
      <c r="C6" s="4"/>
      <c r="D6" s="4"/>
      <c r="L6">
        <v>50</v>
      </c>
      <c r="M6">
        <v>1.25</v>
      </c>
    </row>
    <row r="7" spans="1:13" x14ac:dyDescent="0.3">
      <c r="A7" s="5" t="s">
        <v>8</v>
      </c>
      <c r="B7" s="5" t="s">
        <v>11</v>
      </c>
      <c r="C7" s="5" t="s">
        <v>7</v>
      </c>
      <c r="D7" s="5" t="s">
        <v>6</v>
      </c>
      <c r="L7">
        <v>75</v>
      </c>
      <c r="M7">
        <v>1.55</v>
      </c>
    </row>
    <row r="8" spans="1:13" x14ac:dyDescent="0.3">
      <c r="A8" s="2">
        <v>1</v>
      </c>
      <c r="B8" s="2">
        <f>B4</f>
        <v>25</v>
      </c>
      <c r="C8" s="2">
        <f>B3</f>
        <v>120</v>
      </c>
      <c r="D8" s="2">
        <f>C8*B1^2/1000</f>
        <v>27</v>
      </c>
      <c r="L8">
        <v>100</v>
      </c>
      <c r="M8">
        <v>1.9</v>
      </c>
    </row>
    <row r="9" spans="1:13" x14ac:dyDescent="0.3">
      <c r="A9" s="2">
        <f>A8+1</f>
        <v>2</v>
      </c>
      <c r="B9" s="2">
        <f>(B8+B$2*D8)</f>
        <v>79</v>
      </c>
      <c r="C9" s="2">
        <f>(0.0103*B9+0.8562)*B$3</f>
        <v>200.38800000000001</v>
      </c>
      <c r="D9" s="2">
        <f>C9*B$1^2/1000</f>
        <v>45.087300000000006</v>
      </c>
      <c r="L9">
        <v>125</v>
      </c>
      <c r="M9">
        <v>2.15</v>
      </c>
    </row>
    <row r="10" spans="1:13" x14ac:dyDescent="0.3">
      <c r="A10" s="2">
        <f t="shared" ref="A10:A26" si="0">A9+1</f>
        <v>3</v>
      </c>
      <c r="B10" s="2">
        <f>(B9+B$2*(D9-D8))</f>
        <v>115.17460000000001</v>
      </c>
      <c r="C10" s="2">
        <f>(0.0103*B10+0.8562)*B$3</f>
        <v>245.0998056</v>
      </c>
      <c r="D10" s="2">
        <f>C10*B$1^2/1000</f>
        <v>55.147456259999998</v>
      </c>
      <c r="L10">
        <v>150</v>
      </c>
      <c r="M10">
        <v>2.5499999999999998</v>
      </c>
    </row>
    <row r="11" spans="1:13" x14ac:dyDescent="0.3">
      <c r="A11" s="2">
        <f t="shared" si="0"/>
        <v>4</v>
      </c>
      <c r="B11" s="2">
        <f t="shared" ref="B11:B16" si="1">(B10+B$2*(D10-D9))</f>
        <v>135.29491252</v>
      </c>
      <c r="C11" s="2">
        <f t="shared" ref="C11:C25" si="2">(0.0103*B11+0.8562)*B$3</f>
        <v>269.96851187471998</v>
      </c>
      <c r="D11" s="2">
        <f t="shared" ref="D11:D16" si="3">C11*B$1^2/1000</f>
        <v>60.742915171811994</v>
      </c>
    </row>
    <row r="12" spans="1:13" x14ac:dyDescent="0.3">
      <c r="A12" s="2">
        <f t="shared" si="0"/>
        <v>5</v>
      </c>
      <c r="B12" s="2">
        <f t="shared" si="1"/>
        <v>146.485830343624</v>
      </c>
      <c r="C12" s="2">
        <f t="shared" si="2"/>
        <v>283.80048630471924</v>
      </c>
      <c r="D12" s="2">
        <f t="shared" si="3"/>
        <v>63.855109418561831</v>
      </c>
    </row>
    <row r="13" spans="1:13" x14ac:dyDescent="0.3">
      <c r="A13" s="2">
        <f t="shared" si="0"/>
        <v>6</v>
      </c>
      <c r="B13" s="2">
        <f t="shared" si="1"/>
        <v>152.71021883712368</v>
      </c>
      <c r="C13" s="2">
        <f t="shared" si="2"/>
        <v>291.49383048268487</v>
      </c>
      <c r="D13" s="2">
        <f t="shared" si="3"/>
        <v>65.586111858604099</v>
      </c>
    </row>
    <row r="14" spans="1:13" x14ac:dyDescent="0.3">
      <c r="A14" s="2">
        <f t="shared" si="0"/>
        <v>7</v>
      </c>
      <c r="B14" s="2">
        <f t="shared" si="1"/>
        <v>156.17222371720823</v>
      </c>
      <c r="C14" s="2">
        <f t="shared" si="2"/>
        <v>295.77286851446939</v>
      </c>
      <c r="D14" s="2">
        <f t="shared" si="3"/>
        <v>66.548895415755609</v>
      </c>
    </row>
    <row r="15" spans="1:13" x14ac:dyDescent="0.3">
      <c r="A15" s="2">
        <f t="shared" si="0"/>
        <v>8</v>
      </c>
      <c r="B15" s="2">
        <f t="shared" si="1"/>
        <v>158.09779083151125</v>
      </c>
      <c r="C15" s="2">
        <f t="shared" si="2"/>
        <v>298.15286946774791</v>
      </c>
      <c r="D15" s="2">
        <f t="shared" si="3"/>
        <v>67.084395630243279</v>
      </c>
    </row>
    <row r="16" spans="1:13" x14ac:dyDescent="0.3">
      <c r="A16" s="2">
        <f t="shared" si="0"/>
        <v>9</v>
      </c>
      <c r="B16" s="2">
        <f t="shared" si="1"/>
        <v>159.16879126048659</v>
      </c>
      <c r="C16" s="2">
        <f t="shared" si="2"/>
        <v>299.47662599796138</v>
      </c>
      <c r="D16" s="2">
        <f t="shared" si="3"/>
        <v>67.382240849541304</v>
      </c>
    </row>
    <row r="17" spans="1:4" x14ac:dyDescent="0.3">
      <c r="A17" s="2">
        <f t="shared" si="0"/>
        <v>10</v>
      </c>
      <c r="B17" s="2">
        <f>(B16+B$2*(D16-D15))</f>
        <v>159.76448169908264</v>
      </c>
      <c r="C17" s="2">
        <f>(0.0103*B17+0.8562)*B$3</f>
        <v>300.21289938006618</v>
      </c>
      <c r="D17" s="2">
        <f>C17*B$1^2/1000</f>
        <v>67.547902360514883</v>
      </c>
    </row>
    <row r="18" spans="1:4" x14ac:dyDescent="0.3">
      <c r="A18" s="2">
        <f t="shared" si="0"/>
        <v>11</v>
      </c>
      <c r="B18" s="2">
        <f t="shared" ref="B18:B19" si="4">(B17+B$2*(D17-D16))</f>
        <v>160.09580472102979</v>
      </c>
      <c r="C18" s="2">
        <f t="shared" si="2"/>
        <v>300.6224146351928</v>
      </c>
      <c r="D18" s="2">
        <f t="shared" ref="D18:D19" si="5">C18*B$1^2/1000</f>
        <v>67.640043292918378</v>
      </c>
    </row>
    <row r="19" spans="1:4" x14ac:dyDescent="0.3">
      <c r="A19" s="2">
        <f t="shared" si="0"/>
        <v>12</v>
      </c>
      <c r="B19" s="2">
        <f t="shared" si="4"/>
        <v>160.28008658583678</v>
      </c>
      <c r="C19" s="2">
        <f t="shared" si="2"/>
        <v>300.85018702009427</v>
      </c>
      <c r="D19" s="2">
        <f t="shared" si="5"/>
        <v>67.691292079521219</v>
      </c>
    </row>
    <row r="20" spans="1:4" x14ac:dyDescent="0.3">
      <c r="A20" s="2">
        <f t="shared" si="0"/>
        <v>13</v>
      </c>
      <c r="B20" s="2">
        <f>(B19+B$2*(D19-D18))</f>
        <v>160.38258415904247</v>
      </c>
      <c r="C20" s="2">
        <f>(0.0103*B20+0.8562)*B$3</f>
        <v>300.97687402057647</v>
      </c>
      <c r="D20" s="2">
        <f>C20*B$1^2/1000</f>
        <v>67.719796654629704</v>
      </c>
    </row>
    <row r="21" spans="1:4" x14ac:dyDescent="0.3">
      <c r="A21" s="2">
        <f t="shared" si="0"/>
        <v>14</v>
      </c>
      <c r="B21" s="2">
        <f t="shared" ref="B21:B25" si="6">(B20+B$2*(D20-D19))</f>
        <v>160.43959330925944</v>
      </c>
      <c r="C21" s="2">
        <f t="shared" si="2"/>
        <v>301.04733733024466</v>
      </c>
      <c r="D21" s="2">
        <f t="shared" ref="D21:D25" si="7">C21*B$1^2/1000</f>
        <v>67.735650899305057</v>
      </c>
    </row>
    <row r="22" spans="1:4" x14ac:dyDescent="0.3">
      <c r="A22" s="2">
        <f t="shared" si="0"/>
        <v>15</v>
      </c>
      <c r="B22" s="2">
        <f t="shared" si="6"/>
        <v>160.47130179861014</v>
      </c>
      <c r="C22" s="2">
        <f t="shared" si="2"/>
        <v>301.08652902308211</v>
      </c>
      <c r="D22" s="2">
        <f t="shared" si="7"/>
        <v>67.744469030193471</v>
      </c>
    </row>
    <row r="23" spans="1:4" x14ac:dyDescent="0.3">
      <c r="A23" s="2">
        <f t="shared" si="0"/>
        <v>16</v>
      </c>
      <c r="B23" s="2">
        <f t="shared" si="6"/>
        <v>160.48893806038697</v>
      </c>
      <c r="C23" s="2">
        <f t="shared" si="2"/>
        <v>301.10832744263831</v>
      </c>
      <c r="D23" s="2">
        <f t="shared" si="7"/>
        <v>67.749373674593613</v>
      </c>
    </row>
    <row r="24" spans="1:4" x14ac:dyDescent="0.3">
      <c r="A24" s="2">
        <f t="shared" si="0"/>
        <v>17</v>
      </c>
      <c r="B24" s="2">
        <f t="shared" si="6"/>
        <v>160.49874734918725</v>
      </c>
      <c r="C24" s="2">
        <f t="shared" si="2"/>
        <v>301.12045172359541</v>
      </c>
      <c r="D24" s="2">
        <f t="shared" si="7"/>
        <v>67.752101637808977</v>
      </c>
    </row>
    <row r="25" spans="1:4" x14ac:dyDescent="0.3">
      <c r="A25" s="2">
        <f t="shared" si="0"/>
        <v>18</v>
      </c>
      <c r="B25" s="2">
        <f t="shared" si="6"/>
        <v>160.50420327561798</v>
      </c>
      <c r="C25" s="2">
        <f t="shared" si="2"/>
        <v>301.12719524866378</v>
      </c>
      <c r="D25" s="2">
        <f t="shared" si="7"/>
        <v>67.753618930949344</v>
      </c>
    </row>
    <row r="26" spans="1:4" x14ac:dyDescent="0.3">
      <c r="A26" s="2">
        <f t="shared" si="0"/>
        <v>19</v>
      </c>
      <c r="B26" s="2">
        <f>(B25+B$2*(D25-D24))</f>
        <v>160.50723786189872</v>
      </c>
      <c r="C26" s="2">
        <f>(0.0103*B26+0.8562)*B$3</f>
        <v>301.13094599730681</v>
      </c>
      <c r="D26" s="2">
        <f>C26*B$1^2/1000</f>
        <v>67.754462849394031</v>
      </c>
    </row>
    <row r="27" spans="1:4" x14ac:dyDescent="0.3">
      <c r="A27" s="6">
        <f t="shared" ref="A27" si="8">A26+1</f>
        <v>20</v>
      </c>
      <c r="B27" s="6">
        <f>(B26+B$2*(D26-D25))</f>
        <v>160.50892569878809</v>
      </c>
      <c r="C27" s="6">
        <f>(0.0103*B27+0.8562)*B$3</f>
        <v>301.13303216370207</v>
      </c>
      <c r="D27" s="6">
        <f>C27*B$1^2/1000</f>
        <v>67.754932236832957</v>
      </c>
    </row>
  </sheetData>
  <mergeCells count="1">
    <mergeCell ref="A6:D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"/>
  <sheetViews>
    <sheetView workbookViewId="0">
      <selection activeCell="A9" sqref="A9"/>
    </sheetView>
  </sheetViews>
  <sheetFormatPr defaultRowHeight="14.4" x14ac:dyDescent="0.3"/>
  <cols>
    <col min="1" max="1" width="13.88671875" customWidth="1"/>
    <col min="3" max="3" width="10.44140625" customWidth="1"/>
  </cols>
  <sheetData>
    <row r="2" spans="1:8" x14ac:dyDescent="0.3">
      <c r="A2" s="1" t="s">
        <v>27</v>
      </c>
      <c r="B2" s="1"/>
      <c r="C2" s="1"/>
      <c r="D2" s="1"/>
      <c r="E2" s="1"/>
      <c r="F2" s="1"/>
      <c r="G2" s="1"/>
      <c r="H2" s="1"/>
    </row>
    <row r="3" spans="1:8" x14ac:dyDescent="0.3">
      <c r="A3" t="s">
        <v>26</v>
      </c>
      <c r="B3" t="s">
        <v>7</v>
      </c>
      <c r="C3" t="s">
        <v>20</v>
      </c>
      <c r="D3" t="s">
        <v>21</v>
      </c>
      <c r="E3" t="s">
        <v>22</v>
      </c>
      <c r="F3" t="s">
        <v>23</v>
      </c>
      <c r="G3" t="s">
        <v>1</v>
      </c>
      <c r="H3" t="s">
        <v>24</v>
      </c>
    </row>
    <row r="4" spans="1:8" x14ac:dyDescent="0.3">
      <c r="A4" t="s">
        <v>19</v>
      </c>
      <c r="B4">
        <v>125</v>
      </c>
      <c r="C4">
        <v>800</v>
      </c>
      <c r="D4">
        <v>20</v>
      </c>
      <c r="E4">
        <v>34</v>
      </c>
      <c r="F4">
        <v>0.3</v>
      </c>
      <c r="G4">
        <v>180</v>
      </c>
      <c r="H4">
        <v>355</v>
      </c>
    </row>
    <row r="7" spans="1:8" x14ac:dyDescent="0.3">
      <c r="A7" s="1" t="s">
        <v>36</v>
      </c>
      <c r="B7" s="1"/>
      <c r="C7" s="1"/>
      <c r="D7" s="1"/>
      <c r="E7" s="1"/>
    </row>
    <row r="8" spans="1:8" ht="15.6" x14ac:dyDescent="0.35">
      <c r="A8" t="s">
        <v>26</v>
      </c>
      <c r="B8" t="s">
        <v>32</v>
      </c>
      <c r="C8" t="s">
        <v>33</v>
      </c>
      <c r="D8" t="s">
        <v>34</v>
      </c>
      <c r="E8" t="s">
        <v>35</v>
      </c>
    </row>
    <row r="9" spans="1:8" x14ac:dyDescent="0.3">
      <c r="A9" t="s">
        <v>30</v>
      </c>
      <c r="B9">
        <v>0.25</v>
      </c>
      <c r="C9">
        <v>600</v>
      </c>
      <c r="D9">
        <v>540</v>
      </c>
      <c r="E9">
        <v>75</v>
      </c>
    </row>
  </sheetData>
  <mergeCells count="2">
    <mergeCell ref="A2:H2"/>
    <mergeCell ref="A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Gate Drive</vt:lpstr>
      <vt:lpstr>Thermal</vt:lpstr>
      <vt:lpstr>Thermal Iterations</vt:lpstr>
      <vt:lpstr>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2017-09-27T17:44:49Z</dcterms:created>
  <dcterms:modified xsi:type="dcterms:W3CDTF">2017-09-28T03:53:48Z</dcterms:modified>
</cp:coreProperties>
</file>