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ri\Desktop\UAS\"/>
    </mc:Choice>
  </mc:AlternateContent>
  <xr:revisionPtr revIDLastSave="0" documentId="8_{90C4B6B8-F361-4C54-A5E6-0C106BB69FB0}" xr6:coauthVersionLast="31" xr6:coauthVersionMax="31" xr10:uidLastSave="{00000000-0000-0000-0000-000000000000}"/>
  <bookViews>
    <workbookView xWindow="0" yWindow="0" windowWidth="19500" windowHeight="9403" activeTab="2" xr2:uid="{00000000-000D-0000-FFFF-FFFF00000000}"/>
  </bookViews>
  <sheets>
    <sheet name="Variables" sheetId="1" r:id="rId1"/>
    <sheet name="Preliminary COG" sheetId="2" r:id="rId2"/>
    <sheet name="Tail Siz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2" i="2"/>
  <c r="C3" i="2"/>
  <c r="C2" i="3"/>
  <c r="B2" i="2" l="1"/>
  <c r="B6" i="2"/>
  <c r="B4" i="2"/>
  <c r="B3" i="2"/>
  <c r="C6" i="2"/>
  <c r="C4" i="2"/>
  <c r="D6" i="2" l="1"/>
  <c r="B7" i="2" l="1"/>
  <c r="B10" i="2" s="1"/>
  <c r="D4" i="2"/>
  <c r="D3" i="2"/>
  <c r="D2" i="2"/>
  <c r="D5" i="2" l="1"/>
  <c r="D7" i="2" s="1"/>
  <c r="B12" i="2" l="1"/>
  <c r="H2" i="2" l="1"/>
  <c r="H3" i="2" l="1"/>
  <c r="H4" i="2"/>
  <c r="H5" i="2" l="1"/>
  <c r="C9" i="2" s="1"/>
  <c r="D9" i="2" s="1"/>
  <c r="D10" i="2" s="1"/>
  <c r="B13" i="2" s="1"/>
  <c r="C3" i="3" l="1"/>
  <c r="C4" i="3"/>
</calcChain>
</file>

<file path=xl/sharedStrings.xml><?xml version="1.0" encoding="utf-8"?>
<sst xmlns="http://schemas.openxmlformats.org/spreadsheetml/2006/main" count="76" uniqueCount="56">
  <si>
    <t>Known Variables</t>
  </si>
  <si>
    <t>S</t>
  </si>
  <si>
    <t>b</t>
  </si>
  <si>
    <t>Description</t>
  </si>
  <si>
    <t>Value</t>
  </si>
  <si>
    <t>wing area</t>
  </si>
  <si>
    <t>wingspan</t>
  </si>
  <si>
    <t>mean chord length</t>
  </si>
  <si>
    <t>Units</t>
  </si>
  <si>
    <t>Item</t>
  </si>
  <si>
    <t>Moment</t>
  </si>
  <si>
    <t>Notes</t>
  </si>
  <si>
    <t>Motor</t>
  </si>
  <si>
    <t>Sensors</t>
  </si>
  <si>
    <t>Total</t>
  </si>
  <si>
    <t>Wings</t>
  </si>
  <si>
    <t>mac</t>
  </si>
  <si>
    <t>Eq.4</t>
  </si>
  <si>
    <t>cgw</t>
  </si>
  <si>
    <t>Eq.5</t>
  </si>
  <si>
    <t>Variable</t>
  </si>
  <si>
    <t>Eq.3</t>
  </si>
  <si>
    <t>Eq.1</t>
  </si>
  <si>
    <t>New Total</t>
  </si>
  <si>
    <t>Eq.2</t>
  </si>
  <si>
    <t>Eq.6</t>
  </si>
  <si>
    <t xml:space="preserve">Battery </t>
  </si>
  <si>
    <t>Pixhawk</t>
  </si>
  <si>
    <t>cgw-mac</t>
  </si>
  <si>
    <t>horizontal distance btwn cg2 and the aerodynamic center of horizontal tail</t>
  </si>
  <si>
    <t>Eq.7</t>
  </si>
  <si>
    <t>Eq.8</t>
  </si>
  <si>
    <t>planform area of horizontal wing</t>
  </si>
  <si>
    <t>Eq.9</t>
  </si>
  <si>
    <t>sideview area of the vertical tail</t>
  </si>
  <si>
    <t>Eq.10</t>
  </si>
  <si>
    <t>volume ratio of horizontal tail</t>
  </si>
  <si>
    <t>Table 9.4, Raymer 1989</t>
  </si>
  <si>
    <t>volume ratio of vertical tail</t>
  </si>
  <si>
    <t>cght</t>
  </si>
  <si>
    <t>aerodynamic center of gravity of horizontal tail</t>
  </si>
  <si>
    <t>cgvt</t>
  </si>
  <si>
    <t>aerodynamic center of gravity of vertical tail</t>
  </si>
  <si>
    <t>Fuselage</t>
  </si>
  <si>
    <t>Weight (N)</t>
  </si>
  <si>
    <t>Moment arm (m)</t>
  </si>
  <si>
    <t>cg1 (m)</t>
  </si>
  <si>
    <t>cg2 (m)</t>
  </si>
  <si>
    <t>m</t>
  </si>
  <si>
    <t>m^2</t>
  </si>
  <si>
    <t>0.4 ft</t>
  </si>
  <si>
    <t>5 ft</t>
  </si>
  <si>
    <t>3 ft</t>
  </si>
  <si>
    <t>2.75 ft</t>
  </si>
  <si>
    <t>2 ft^2</t>
  </si>
  <si>
    <t>vertical distance btwn cg2 and the aerodynamic center of vertical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</si>
</sst>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quotePrefix="1" applyNumberFormat="1" applyFill="1" applyBorder="1"/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10886</xdr:colOff>
      <xdr:row>3</xdr:row>
      <xdr:rowOff>16328</xdr:rowOff>
    </xdr:from>
    <xdr:ext cx="1012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F1ED65-2AEF-4051-914B-9F85135B167F}"/>
                </a:ext>
              </a:extLst>
            </xdr:cNvPr>
            <xdr:cNvSpPr txBox="1"/>
          </xdr:nvSpPr>
          <xdr:spPr>
            <a:xfrm>
              <a:off x="10886" y="571499"/>
              <a:ext cx="101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F1ED65-2AEF-4051-914B-9F85135B167F}"/>
                </a:ext>
              </a:extLst>
            </xdr:cNvPr>
            <xdr:cNvSpPr txBox="1"/>
          </xdr:nvSpPr>
          <xdr:spPr>
            <a:xfrm>
              <a:off x="10886" y="571499"/>
              <a:ext cx="101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𝑐 ̅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40821</xdr:colOff>
      <xdr:row>1</xdr:row>
      <xdr:rowOff>19050</xdr:rowOff>
    </xdr:from>
    <xdr:ext cx="1012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4E345D-01A4-4108-B00B-C46EBCF3F766}"/>
                </a:ext>
              </a:extLst>
            </xdr:cNvPr>
            <xdr:cNvSpPr txBox="1"/>
          </xdr:nvSpPr>
          <xdr:spPr>
            <a:xfrm>
              <a:off x="4384221" y="204107"/>
              <a:ext cx="101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4E345D-01A4-4108-B00B-C46EBCF3F766}"/>
                </a:ext>
              </a:extLst>
            </xdr:cNvPr>
            <xdr:cNvSpPr txBox="1"/>
          </xdr:nvSpPr>
          <xdr:spPr>
            <a:xfrm>
              <a:off x="4384221" y="204107"/>
              <a:ext cx="1012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𝑐 ̅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3</xdr:row>
      <xdr:rowOff>0</xdr:rowOff>
    </xdr:from>
    <xdr:to>
      <xdr:col>0</xdr:col>
      <xdr:colOff>255814</xdr:colOff>
      <xdr:row>3</xdr:row>
      <xdr:rowOff>179615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C50281-6B4A-47F0-85D0-970B1DA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729344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27214</xdr:colOff>
      <xdr:row>0</xdr:row>
      <xdr:rowOff>163285</xdr:rowOff>
    </xdr:from>
    <xdr:to>
      <xdr:col>0</xdr:col>
      <xdr:colOff>234043</xdr:colOff>
      <xdr:row>1</xdr:row>
      <xdr:rowOff>168728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559553-A6F6-44B9-A389-F62D1295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163285"/>
          <a:ext cx="206829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21772</xdr:colOff>
      <xdr:row>2</xdr:row>
      <xdr:rowOff>1</xdr:rowOff>
    </xdr:from>
    <xdr:to>
      <xdr:col>0</xdr:col>
      <xdr:colOff>217715</xdr:colOff>
      <xdr:row>3</xdr:row>
      <xdr:rowOff>5444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2DB3F5-DA73-4A39-AC23-6BB2AF88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370115"/>
          <a:ext cx="195943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16328</xdr:colOff>
      <xdr:row>3</xdr:row>
      <xdr:rowOff>179613</xdr:rowOff>
    </xdr:from>
    <xdr:to>
      <xdr:col>0</xdr:col>
      <xdr:colOff>234042</xdr:colOff>
      <xdr:row>4</xdr:row>
      <xdr:rowOff>185056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03630F-6D5E-4BC4-9075-48B328A8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" y="734784"/>
          <a:ext cx="217714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16329</xdr:colOff>
      <xdr:row>5</xdr:row>
      <xdr:rowOff>0</xdr:rowOff>
    </xdr:from>
    <xdr:to>
      <xdr:col>0</xdr:col>
      <xdr:colOff>250372</xdr:colOff>
      <xdr:row>6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19D647-ED5B-4DDA-B315-F8F847A30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9" y="1660071"/>
          <a:ext cx="234043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27214</xdr:colOff>
      <xdr:row>5</xdr:row>
      <xdr:rowOff>179615</xdr:rowOff>
    </xdr:from>
    <xdr:to>
      <xdr:col>0</xdr:col>
      <xdr:colOff>250371</xdr:colOff>
      <xdr:row>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56B5ED-1B5E-4EA2-A5FF-38BED63F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1845129"/>
          <a:ext cx="22315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4" sqref="C4"/>
    </sheetView>
  </sheetViews>
  <sheetFormatPr defaultRowHeight="14.6" x14ac:dyDescent="0.4"/>
  <cols>
    <col min="1" max="1" width="14.69140625" bestFit="1" customWidth="1"/>
    <col min="2" max="2" width="40.07421875" bestFit="1" customWidth="1"/>
  </cols>
  <sheetData>
    <row r="1" spans="1:5" x14ac:dyDescent="0.4">
      <c r="A1" s="7" t="s">
        <v>0</v>
      </c>
      <c r="B1" s="7" t="s">
        <v>3</v>
      </c>
      <c r="C1" s="7" t="s">
        <v>4</v>
      </c>
      <c r="D1" s="7" t="s">
        <v>8</v>
      </c>
    </row>
    <row r="2" spans="1:5" x14ac:dyDescent="0.4">
      <c r="A2" s="8" t="s">
        <v>1</v>
      </c>
      <c r="B2" s="8" t="s">
        <v>5</v>
      </c>
      <c r="C2" s="8">
        <v>0.18581</v>
      </c>
      <c r="D2" s="12" t="s">
        <v>49</v>
      </c>
      <c r="E2" s="4" t="s">
        <v>54</v>
      </c>
    </row>
    <row r="3" spans="1:5" x14ac:dyDescent="0.4">
      <c r="A3" s="9" t="s">
        <v>2</v>
      </c>
      <c r="B3" s="9" t="s">
        <v>6</v>
      </c>
      <c r="C3" s="9">
        <v>1.524</v>
      </c>
      <c r="D3" s="13" t="s">
        <v>48</v>
      </c>
      <c r="E3" s="14" t="s">
        <v>51</v>
      </c>
    </row>
    <row r="4" spans="1:5" x14ac:dyDescent="0.4">
      <c r="A4" s="8"/>
      <c r="B4" s="8" t="s">
        <v>7</v>
      </c>
      <c r="C4" s="8">
        <v>0.12192</v>
      </c>
      <c r="D4" s="12" t="s">
        <v>48</v>
      </c>
      <c r="E4" s="4" t="s">
        <v>50</v>
      </c>
    </row>
    <row r="5" spans="1:5" x14ac:dyDescent="0.4">
      <c r="A5" s="9" t="s">
        <v>39</v>
      </c>
      <c r="B5" s="9" t="s">
        <v>40</v>
      </c>
      <c r="C5" s="9">
        <v>0.91439999999999999</v>
      </c>
      <c r="D5" s="13" t="s">
        <v>48</v>
      </c>
      <c r="E5" s="14" t="s">
        <v>52</v>
      </c>
    </row>
    <row r="6" spans="1:5" x14ac:dyDescent="0.4">
      <c r="A6" s="8" t="s">
        <v>41</v>
      </c>
      <c r="B6" s="8" t="s">
        <v>42</v>
      </c>
      <c r="C6" s="8">
        <v>0.83819999999999995</v>
      </c>
      <c r="D6" s="12" t="s">
        <v>48</v>
      </c>
      <c r="E6" s="4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B13" sqref="B13"/>
    </sheetView>
  </sheetViews>
  <sheetFormatPr defaultRowHeight="14.6" x14ac:dyDescent="0.4"/>
  <cols>
    <col min="2" max="2" width="10.3046875" bestFit="1" customWidth="1"/>
    <col min="3" max="3" width="14.84375" bestFit="1" customWidth="1"/>
  </cols>
  <sheetData>
    <row r="1" spans="1:10" x14ac:dyDescent="0.4">
      <c r="A1" s="7" t="s">
        <v>9</v>
      </c>
      <c r="B1" s="7" t="s">
        <v>44</v>
      </c>
      <c r="C1" s="7" t="s">
        <v>45</v>
      </c>
      <c r="D1" s="7" t="s">
        <v>10</v>
      </c>
      <c r="E1" s="7" t="s">
        <v>11</v>
      </c>
      <c r="F1" s="4"/>
      <c r="G1" s="7" t="s">
        <v>20</v>
      </c>
      <c r="H1" s="7" t="s">
        <v>4</v>
      </c>
      <c r="I1" s="7" t="s">
        <v>8</v>
      </c>
      <c r="J1" s="7" t="s">
        <v>11</v>
      </c>
    </row>
    <row r="2" spans="1:10" x14ac:dyDescent="0.4">
      <c r="A2" s="8" t="s">
        <v>26</v>
      </c>
      <c r="B2" s="8">
        <f>0.656*9.81</f>
        <v>6.4353600000000002</v>
      </c>
      <c r="C2" s="8">
        <f>(10.25/12)*0.3048</f>
        <v>0.26035000000000003</v>
      </c>
      <c r="D2" s="8">
        <f>B2*C2</f>
        <v>1.6754459760000002</v>
      </c>
      <c r="E2" s="8"/>
      <c r="F2" s="4"/>
      <c r="G2" s="8"/>
      <c r="H2" s="8">
        <f>Variables!C4</f>
        <v>0.12192</v>
      </c>
      <c r="I2" s="8" t="s">
        <v>48</v>
      </c>
      <c r="J2" s="8" t="s">
        <v>21</v>
      </c>
    </row>
    <row r="3" spans="1:10" x14ac:dyDescent="0.4">
      <c r="A3" s="9" t="s">
        <v>27</v>
      </c>
      <c r="B3" s="9">
        <f>(0.042*9.81)</f>
        <v>0.41202000000000005</v>
      </c>
      <c r="C3" s="9">
        <f>(5/12)*0.3048</f>
        <v>0.127</v>
      </c>
      <c r="D3" s="9">
        <f t="shared" ref="D3:D6" si="0">B3*C3</f>
        <v>5.2326540000000005E-2</v>
      </c>
      <c r="E3" s="9"/>
      <c r="F3" s="4"/>
      <c r="G3" s="9" t="s">
        <v>16</v>
      </c>
      <c r="H3" s="9">
        <f>0.25*H2</f>
        <v>3.048E-2</v>
      </c>
      <c r="I3" s="9" t="s">
        <v>48</v>
      </c>
      <c r="J3" s="9" t="s">
        <v>17</v>
      </c>
    </row>
    <row r="4" spans="1:10" x14ac:dyDescent="0.4">
      <c r="A4" s="8" t="s">
        <v>12</v>
      </c>
      <c r="B4" s="8">
        <f>0.104*9.81</f>
        <v>1.02024</v>
      </c>
      <c r="C4" s="11">
        <f>(1/12)*0.3048</f>
        <v>2.5399999999999999E-2</v>
      </c>
      <c r="D4" s="8">
        <f t="shared" si="0"/>
        <v>2.5914096000000001E-2</v>
      </c>
      <c r="E4" s="8"/>
      <c r="F4" s="4"/>
      <c r="G4" s="8" t="s">
        <v>18</v>
      </c>
      <c r="H4" s="8">
        <f>0.4*H2</f>
        <v>4.8768000000000006E-2</v>
      </c>
      <c r="I4" s="8" t="s">
        <v>48</v>
      </c>
      <c r="J4" s="8" t="s">
        <v>19</v>
      </c>
    </row>
    <row r="5" spans="1:10" x14ac:dyDescent="0.4">
      <c r="A5" s="9" t="s">
        <v>13</v>
      </c>
      <c r="B5" s="9"/>
      <c r="C5" s="9"/>
      <c r="D5" s="9">
        <f t="shared" si="0"/>
        <v>0</v>
      </c>
      <c r="E5" s="9"/>
      <c r="F5" s="4"/>
      <c r="G5" s="9" t="s">
        <v>28</v>
      </c>
      <c r="H5" s="9">
        <f>H4-H3</f>
        <v>1.8288000000000006E-2</v>
      </c>
      <c r="I5" s="9" t="s">
        <v>48</v>
      </c>
      <c r="J5" s="9"/>
    </row>
    <row r="6" spans="1:10" x14ac:dyDescent="0.4">
      <c r="A6" s="8" t="s">
        <v>43</v>
      </c>
      <c r="B6" s="8">
        <f>0.094*9.81</f>
        <v>0.92214000000000007</v>
      </c>
      <c r="C6" s="8">
        <f>(10/12)*0.3048</f>
        <v>0.254</v>
      </c>
      <c r="D6" s="8">
        <f t="shared" si="0"/>
        <v>0.23422356000000003</v>
      </c>
      <c r="E6" s="8"/>
      <c r="F6" s="3"/>
      <c r="G6" s="3"/>
      <c r="H6" s="3"/>
      <c r="I6" s="3"/>
      <c r="J6" s="3"/>
    </row>
    <row r="7" spans="1:10" x14ac:dyDescent="0.4">
      <c r="A7" s="7" t="s">
        <v>14</v>
      </c>
      <c r="B7" s="9">
        <f>SUM(B2:B6)</f>
        <v>8.7897600000000011</v>
      </c>
      <c r="C7" s="9"/>
      <c r="D7" s="9">
        <f>SUM(D2:D6)</f>
        <v>1.9879101720000001</v>
      </c>
      <c r="E7" s="9" t="s">
        <v>22</v>
      </c>
      <c r="F7" s="3"/>
      <c r="G7" s="3"/>
      <c r="H7" s="3"/>
      <c r="I7" s="3"/>
      <c r="J7" s="3"/>
    </row>
    <row r="8" spans="1:10" x14ac:dyDescent="0.4">
      <c r="A8" s="6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10" t="s">
        <v>15</v>
      </c>
      <c r="B9" s="8"/>
      <c r="C9" s="8">
        <f>B12+H5</f>
        <v>0.24445005357142854</v>
      </c>
      <c r="D9" s="8">
        <f>B9*C9</f>
        <v>0</v>
      </c>
      <c r="E9" s="8"/>
      <c r="F9" s="3"/>
      <c r="G9" s="3"/>
      <c r="H9" s="3"/>
      <c r="I9" s="3"/>
      <c r="J9" s="3"/>
    </row>
    <row r="10" spans="1:10" x14ac:dyDescent="0.4">
      <c r="A10" s="7" t="s">
        <v>23</v>
      </c>
      <c r="B10" s="9">
        <f>B7+B9</f>
        <v>8.7897600000000011</v>
      </c>
      <c r="C10" s="9"/>
      <c r="D10" s="9">
        <f>D7+D9</f>
        <v>1.9879101720000001</v>
      </c>
      <c r="E10" s="9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2" t="s">
        <v>46</v>
      </c>
      <c r="B12" s="8">
        <f>D7/B7</f>
        <v>0.22616205357142855</v>
      </c>
      <c r="C12" s="8"/>
      <c r="D12" s="8"/>
      <c r="E12" s="8" t="s">
        <v>24</v>
      </c>
      <c r="F12" s="3"/>
      <c r="G12" s="3"/>
      <c r="H12" s="3"/>
      <c r="I12" s="3"/>
      <c r="J12" s="3"/>
    </row>
    <row r="13" spans="1:10" x14ac:dyDescent="0.4">
      <c r="A13" s="7" t="s">
        <v>47</v>
      </c>
      <c r="B13" s="9">
        <f>D10/B10</f>
        <v>0.22616205357142855</v>
      </c>
      <c r="C13" s="9"/>
      <c r="D13" s="9"/>
      <c r="E13" s="9" t="s">
        <v>25</v>
      </c>
      <c r="F13" s="3"/>
      <c r="G13" s="3"/>
      <c r="H13" s="3"/>
      <c r="I13" s="3"/>
      <c r="J13" s="3"/>
    </row>
    <row r="14" spans="1:10" x14ac:dyDescent="0.4">
      <c r="B14" s="3"/>
      <c r="C14" s="3"/>
      <c r="D14" s="3"/>
    </row>
    <row r="15" spans="1:10" x14ac:dyDescent="0.4">
      <c r="A15" s="3"/>
      <c r="B15" s="3"/>
      <c r="C15" s="3"/>
      <c r="D15" s="3"/>
    </row>
    <row r="16" spans="1:10" x14ac:dyDescent="0.4">
      <c r="A16" s="4"/>
      <c r="B16" s="3"/>
      <c r="C16" s="3"/>
      <c r="D16" s="3"/>
    </row>
    <row r="17" spans="1:4" x14ac:dyDescent="0.4">
      <c r="A17" s="4"/>
      <c r="B17" s="3"/>
      <c r="C17" s="3"/>
      <c r="D17" s="3"/>
    </row>
    <row r="18" spans="1:4" x14ac:dyDescent="0.4">
      <c r="A18" s="5"/>
      <c r="B18" s="1"/>
      <c r="C18" s="5"/>
      <c r="D18" s="1"/>
    </row>
    <row r="19" spans="1:4" x14ac:dyDescent="0.4">
      <c r="A19" s="4"/>
      <c r="D19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C5" sqref="C5"/>
    </sheetView>
  </sheetViews>
  <sheetFormatPr defaultRowHeight="14.6" x14ac:dyDescent="0.4"/>
  <cols>
    <col min="2" max="2" width="63" bestFit="1" customWidth="1"/>
    <col min="5" max="5" width="20.07421875" bestFit="1" customWidth="1"/>
  </cols>
  <sheetData>
    <row r="1" spans="1:5" x14ac:dyDescent="0.4">
      <c r="A1" s="7" t="s">
        <v>20</v>
      </c>
      <c r="B1" s="7" t="s">
        <v>3</v>
      </c>
      <c r="C1" s="7" t="s">
        <v>4</v>
      </c>
      <c r="D1" s="7" t="s">
        <v>8</v>
      </c>
      <c r="E1" s="7" t="s">
        <v>11</v>
      </c>
    </row>
    <row r="2" spans="1:5" x14ac:dyDescent="0.4">
      <c r="A2" s="8"/>
      <c r="B2" s="8" t="s">
        <v>29</v>
      </c>
      <c r="C2" s="8">
        <f>Variables!C5-'Preliminary COG'!B13</f>
        <v>0.6882379464285715</v>
      </c>
      <c r="D2" s="8" t="s">
        <v>48</v>
      </c>
      <c r="E2" s="8" t="s">
        <v>30</v>
      </c>
    </row>
    <row r="3" spans="1:5" x14ac:dyDescent="0.4">
      <c r="A3" s="9"/>
      <c r="B3" s="9" t="s">
        <v>55</v>
      </c>
      <c r="C3" s="9">
        <f>Variables!C6-'Preliminary COG'!B13</f>
        <v>0.61203794642857146</v>
      </c>
      <c r="D3" s="9" t="s">
        <v>48</v>
      </c>
      <c r="E3" s="9" t="s">
        <v>31</v>
      </c>
    </row>
    <row r="4" spans="1:5" x14ac:dyDescent="0.4">
      <c r="A4" s="8"/>
      <c r="B4" s="8" t="s">
        <v>32</v>
      </c>
      <c r="C4" s="8">
        <f>(C6*Variables!C4*Variables!C2)/'Tail Sizing'!C2</f>
        <v>1.6457938215668506E-2</v>
      </c>
      <c r="D4" s="8" t="s">
        <v>49</v>
      </c>
      <c r="E4" s="8" t="s">
        <v>33</v>
      </c>
    </row>
    <row r="5" spans="1:5" x14ac:dyDescent="0.4">
      <c r="A5" s="9"/>
      <c r="B5" s="9" t="s">
        <v>34</v>
      </c>
      <c r="C5" s="9">
        <f>(C7*Variables!C3*Variables!C2)/'Tail Sizing'!C3</f>
        <v>1.1566866141732282E-2</v>
      </c>
      <c r="D5" s="9" t="s">
        <v>49</v>
      </c>
      <c r="E5" s="9" t="s">
        <v>35</v>
      </c>
    </row>
    <row r="6" spans="1:5" x14ac:dyDescent="0.4">
      <c r="A6" s="8"/>
      <c r="B6" s="8" t="s">
        <v>36</v>
      </c>
      <c r="C6" s="8">
        <v>0.5</v>
      </c>
      <c r="D6" s="8"/>
      <c r="E6" s="8" t="s">
        <v>37</v>
      </c>
    </row>
    <row r="7" spans="1:5" x14ac:dyDescent="0.4">
      <c r="A7" s="9"/>
      <c r="B7" s="9" t="s">
        <v>38</v>
      </c>
      <c r="C7" s="9">
        <v>2.5000000000000001E-2</v>
      </c>
      <c r="D7" s="9"/>
      <c r="E7" s="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Preliminary COG</vt:lpstr>
      <vt:lpstr>Tail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Gries</dc:creator>
  <cp:lastModifiedBy>Abby Gries</cp:lastModifiedBy>
  <dcterms:created xsi:type="dcterms:W3CDTF">2018-04-10T14:54:36Z</dcterms:created>
  <dcterms:modified xsi:type="dcterms:W3CDTF">2018-09-15T15:55:58Z</dcterms:modified>
</cp:coreProperties>
</file>