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3"/>
  </bookViews>
  <sheets>
    <sheet name="Notes" sheetId="5" r:id="rId1"/>
    <sheet name="Data" sheetId="1" r:id="rId2"/>
    <sheet name="Calc" sheetId="3" r:id="rId3"/>
    <sheet name="Final" sheetId="4" r:id="rId4"/>
  </sheets>
  <calcPr calcId="145621"/>
</workbook>
</file>

<file path=xl/calcChain.xml><?xml version="1.0" encoding="utf-8"?>
<calcChain xmlns="http://schemas.openxmlformats.org/spreadsheetml/2006/main">
  <c r="AA2" i="3" l="1"/>
  <c r="I2" i="3" l="1"/>
  <c r="H2" i="3"/>
  <c r="G2" i="3"/>
  <c r="F2" i="3"/>
  <c r="E2" i="3"/>
  <c r="D2" i="3"/>
  <c r="H8" i="1" l="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7" i="1"/>
  <c r="G36" i="1"/>
  <c r="G37" i="1"/>
  <c r="G38" i="1"/>
  <c r="G39" i="1"/>
  <c r="G48" i="1"/>
  <c r="G49" i="1"/>
  <c r="G50" i="1"/>
  <c r="G59" i="1"/>
  <c r="G60" i="1"/>
  <c r="G61" i="1"/>
  <c r="G62" i="1"/>
  <c r="G63" i="1"/>
  <c r="AJ2" i="3"/>
  <c r="E71" i="1"/>
  <c r="E72" i="1"/>
  <c r="E73" i="1"/>
  <c r="E74" i="1"/>
  <c r="E84" i="1"/>
  <c r="E85" i="1"/>
  <c r="E86" i="1"/>
  <c r="E96" i="1"/>
  <c r="E97" i="1"/>
  <c r="E98" i="1"/>
  <c r="E108" i="1"/>
  <c r="E109" i="1"/>
  <c r="E110" i="1"/>
  <c r="E120" i="1"/>
  <c r="E121" i="1"/>
  <c r="E122" i="1"/>
  <c r="E132" i="1"/>
  <c r="E133" i="1"/>
  <c r="E134" i="1"/>
  <c r="E144" i="1"/>
  <c r="E145" i="1"/>
  <c r="E146" i="1"/>
  <c r="E147" i="1"/>
  <c r="U2" i="3"/>
  <c r="E36" i="1"/>
  <c r="E37" i="1"/>
  <c r="E38" i="1"/>
  <c r="E39" i="1"/>
  <c r="E48" i="1"/>
  <c r="E49" i="1"/>
  <c r="E50" i="1"/>
  <c r="E59" i="1"/>
  <c r="E60" i="1"/>
  <c r="E61" i="1"/>
  <c r="E62" i="1"/>
  <c r="E63" i="1"/>
  <c r="T2" i="3"/>
  <c r="F56" i="1" s="1"/>
  <c r="F63" i="1"/>
  <c r="F62" i="1"/>
  <c r="F61" i="1"/>
  <c r="F60" i="1"/>
  <c r="F59" i="1"/>
  <c r="F57" i="1"/>
  <c r="F52" i="1"/>
  <c r="F50" i="1"/>
  <c r="F49" i="1"/>
  <c r="F48" i="1"/>
  <c r="F45" i="1"/>
  <c r="F44" i="1"/>
  <c r="F37" i="1"/>
  <c r="F39" i="1"/>
  <c r="F38" i="1"/>
  <c r="F36" i="1"/>
  <c r="F33" i="1"/>
  <c r="F32" i="1"/>
  <c r="F25" i="1"/>
  <c r="F24" i="1"/>
  <c r="F17" i="1"/>
  <c r="F16" i="1"/>
  <c r="F9" i="1"/>
  <c r="F8" i="1"/>
  <c r="AB2" i="3"/>
  <c r="AC2" i="3" s="1"/>
  <c r="Y2" i="3"/>
  <c r="X2" i="3"/>
  <c r="W2" i="3"/>
  <c r="S2" i="3"/>
  <c r="R2" i="3"/>
  <c r="P2" i="3"/>
  <c r="O2" i="3"/>
  <c r="V2" i="3"/>
  <c r="N2" i="3"/>
  <c r="Q2" i="3" s="1"/>
  <c r="F12" i="1" l="1"/>
  <c r="F20" i="1"/>
  <c r="F28" i="1"/>
  <c r="F40" i="1"/>
  <c r="F53" i="1"/>
  <c r="F64" i="1"/>
  <c r="F13" i="1"/>
  <c r="F21" i="1"/>
  <c r="F29" i="1"/>
  <c r="F41" i="1"/>
  <c r="F55" i="1"/>
  <c r="F51" i="1"/>
  <c r="F47" i="1"/>
  <c r="F43" i="1"/>
  <c r="F35" i="1"/>
  <c r="F31" i="1"/>
  <c r="F27" i="1"/>
  <c r="F23" i="1"/>
  <c r="F19" i="1"/>
  <c r="F15" i="1"/>
  <c r="F11" i="1"/>
  <c r="F7" i="1"/>
  <c r="F58" i="1"/>
  <c r="F54" i="1"/>
  <c r="F46" i="1"/>
  <c r="F42" i="1"/>
  <c r="F34" i="1"/>
  <c r="F30" i="1"/>
  <c r="F26" i="1"/>
  <c r="F22" i="1"/>
  <c r="F18" i="1"/>
  <c r="F14" i="1"/>
  <c r="F10" i="1"/>
  <c r="D8" i="1" l="1"/>
  <c r="G8" i="1" s="1"/>
  <c r="D70" i="1" l="1"/>
  <c r="D107" i="1"/>
  <c r="D41" i="1"/>
  <c r="G41" i="1" s="1"/>
  <c r="D119" i="1"/>
  <c r="D114" i="1"/>
  <c r="D113" i="1"/>
  <c r="D21" i="1"/>
  <c r="G21" i="1" s="1"/>
  <c r="D75" i="1"/>
  <c r="D26" i="1"/>
  <c r="G26" i="1" s="1"/>
  <c r="D7" i="1"/>
  <c r="G7" i="1" s="1"/>
  <c r="D64" i="1"/>
  <c r="G64" i="1" s="1"/>
  <c r="D15" i="1"/>
  <c r="G15" i="1" s="1"/>
  <c r="D137" i="1"/>
  <c r="D112" i="1"/>
  <c r="D19" i="1"/>
  <c r="G19" i="1" s="1"/>
  <c r="D47" i="1"/>
  <c r="G47" i="1" s="1"/>
  <c r="D88" i="1"/>
  <c r="D115" i="1"/>
  <c r="D66" i="1"/>
  <c r="D89" i="1"/>
  <c r="D118" i="1"/>
  <c r="D67" i="1"/>
  <c r="D11" i="1"/>
  <c r="G11" i="1" s="1"/>
  <c r="D10" i="1"/>
  <c r="G10" i="1" s="1"/>
  <c r="D65" i="1"/>
  <c r="D136" i="1"/>
  <c r="D40" i="1"/>
  <c r="G40" i="1" s="1"/>
  <c r="D154" i="1"/>
  <c r="D58" i="1"/>
  <c r="G58" i="1" s="1"/>
  <c r="D103" i="1"/>
  <c r="D150" i="1"/>
  <c r="D54" i="1"/>
  <c r="G54" i="1" s="1"/>
  <c r="D95" i="1"/>
  <c r="D22" i="1"/>
  <c r="G22" i="1" s="1"/>
  <c r="D129" i="1"/>
  <c r="D81" i="1"/>
  <c r="D33" i="1"/>
  <c r="G33" i="1" s="1"/>
  <c r="D152" i="1"/>
  <c r="D104" i="1"/>
  <c r="D80" i="1"/>
  <c r="D32" i="1"/>
  <c r="G32" i="1" s="1"/>
  <c r="D143" i="1"/>
  <c r="D142" i="1"/>
  <c r="D94" i="1"/>
  <c r="D46" i="1"/>
  <c r="G46" i="1" s="1"/>
  <c r="D139" i="1"/>
  <c r="D91" i="1"/>
  <c r="D43" i="1"/>
  <c r="G43" i="1" s="1"/>
  <c r="D138" i="1"/>
  <c r="D90" i="1"/>
  <c r="D42" i="1"/>
  <c r="G42" i="1" s="1"/>
  <c r="D135" i="1"/>
  <c r="D83" i="1"/>
  <c r="D23" i="1"/>
  <c r="G23" i="1" s="1"/>
  <c r="D18" i="1"/>
  <c r="G18" i="1" s="1"/>
  <c r="D149" i="1"/>
  <c r="D125" i="1"/>
  <c r="D101" i="1"/>
  <c r="D77" i="1"/>
  <c r="D53" i="1"/>
  <c r="G53" i="1" s="1"/>
  <c r="D29" i="1"/>
  <c r="G29" i="1" s="1"/>
  <c r="D13" i="1"/>
  <c r="G13" i="1" s="1"/>
  <c r="D148" i="1"/>
  <c r="D124" i="1"/>
  <c r="D100" i="1"/>
  <c r="D76" i="1"/>
  <c r="D52" i="1"/>
  <c r="G52" i="1" s="1"/>
  <c r="D28" i="1"/>
  <c r="G28" i="1" s="1"/>
  <c r="D12" i="1"/>
  <c r="G12" i="1" s="1"/>
  <c r="D20" i="1"/>
  <c r="G20" i="1" s="1"/>
  <c r="D111" i="1"/>
  <c r="D106" i="1"/>
  <c r="D151" i="1"/>
  <c r="D55" i="1"/>
  <c r="G55" i="1" s="1"/>
  <c r="D102" i="1"/>
  <c r="D155" i="1"/>
  <c r="D35" i="1"/>
  <c r="G35" i="1" s="1"/>
  <c r="D153" i="1"/>
  <c r="D105" i="1"/>
  <c r="D57" i="1"/>
  <c r="G57" i="1" s="1"/>
  <c r="D17" i="1"/>
  <c r="G17" i="1" s="1"/>
  <c r="D128" i="1"/>
  <c r="D56" i="1"/>
  <c r="G56" i="1" s="1"/>
  <c r="D16" i="1"/>
  <c r="G16" i="1" s="1"/>
  <c r="D99" i="1"/>
  <c r="D131" i="1"/>
  <c r="D87" i="1"/>
  <c r="D130" i="1"/>
  <c r="D82" i="1"/>
  <c r="D34" i="1"/>
  <c r="G34" i="1" s="1"/>
  <c r="D127" i="1"/>
  <c r="D79" i="1"/>
  <c r="D31" i="1"/>
  <c r="G31" i="1" s="1"/>
  <c r="D126" i="1"/>
  <c r="D78" i="1"/>
  <c r="D27" i="1"/>
  <c r="G27" i="1" s="1"/>
  <c r="D123" i="1"/>
  <c r="D51" i="1"/>
  <c r="G51" i="1" s="1"/>
  <c r="D30" i="1"/>
  <c r="G30" i="1" s="1"/>
  <c r="D14" i="1"/>
  <c r="G14" i="1" s="1"/>
  <c r="D141" i="1"/>
  <c r="D117" i="1"/>
  <c r="D93" i="1"/>
  <c r="D69" i="1"/>
  <c r="D45" i="1"/>
  <c r="G45" i="1" s="1"/>
  <c r="D25" i="1"/>
  <c r="G25" i="1" s="1"/>
  <c r="D9" i="1"/>
  <c r="G9" i="1" s="1"/>
  <c r="D140" i="1"/>
  <c r="D116" i="1"/>
  <c r="D92" i="1"/>
  <c r="D68" i="1"/>
  <c r="D44" i="1"/>
  <c r="G44" i="1" s="1"/>
  <c r="D24" i="1"/>
  <c r="G24" i="1" s="1"/>
  <c r="AG2" i="3" l="1"/>
  <c r="AH2" i="3" s="1"/>
  <c r="AI2" i="3" s="1"/>
  <c r="AK2" i="3" s="1"/>
  <c r="AF2" i="3"/>
  <c r="AO2" i="3"/>
  <c r="E69" i="1" s="1"/>
  <c r="AN2" i="3"/>
  <c r="AQ2" i="3"/>
  <c r="AD2" i="3"/>
  <c r="E8" i="1" s="1"/>
  <c r="E114" i="1" l="1"/>
  <c r="E65" i="1"/>
  <c r="E83" i="1"/>
  <c r="E99" i="1"/>
  <c r="E116" i="1"/>
  <c r="E68" i="1"/>
  <c r="E140" i="1"/>
  <c r="E137" i="1"/>
  <c r="E88" i="1"/>
  <c r="E95" i="1"/>
  <c r="E100" i="1"/>
  <c r="E123" i="1"/>
  <c r="E87" i="1"/>
  <c r="E149" i="1"/>
  <c r="E113" i="1"/>
  <c r="E115" i="1"/>
  <c r="E101" i="1"/>
  <c r="E66" i="1"/>
  <c r="E111" i="1"/>
  <c r="E94" i="1"/>
  <c r="E125" i="1"/>
  <c r="E82" i="1"/>
  <c r="E102" i="1"/>
  <c r="E80" i="1"/>
  <c r="E107" i="1"/>
  <c r="E112" i="1"/>
  <c r="E90" i="1"/>
  <c r="E92" i="1"/>
  <c r="E148" i="1"/>
  <c r="E81" i="1"/>
  <c r="E70" i="1"/>
  <c r="E118" i="1"/>
  <c r="E138" i="1"/>
  <c r="E151" i="1"/>
  <c r="E141" i="1"/>
  <c r="E93" i="1"/>
  <c r="E155" i="1"/>
  <c r="E103" i="1"/>
  <c r="E128" i="1"/>
  <c r="E104" i="1"/>
  <c r="E78" i="1"/>
  <c r="E106" i="1"/>
  <c r="E152" i="1"/>
  <c r="E131" i="1"/>
  <c r="E142" i="1"/>
  <c r="E119" i="1"/>
  <c r="E130" i="1"/>
  <c r="E136" i="1"/>
  <c r="E139" i="1"/>
  <c r="E153" i="1"/>
  <c r="E117" i="1"/>
  <c r="E129" i="1"/>
  <c r="E77" i="1"/>
  <c r="E127" i="1"/>
  <c r="E154" i="1"/>
  <c r="E124" i="1"/>
  <c r="E75" i="1"/>
  <c r="E79" i="1"/>
  <c r="E67" i="1"/>
  <c r="E143" i="1"/>
  <c r="E76" i="1"/>
  <c r="E126" i="1"/>
  <c r="E150" i="1"/>
  <c r="E91" i="1"/>
  <c r="E105" i="1"/>
  <c r="E89" i="1"/>
  <c r="E135" i="1"/>
  <c r="E10" i="1"/>
  <c r="E28" i="1"/>
  <c r="E14" i="1"/>
  <c r="E64" i="1"/>
  <c r="E11" i="1"/>
  <c r="E46" i="1"/>
  <c r="E22" i="1"/>
  <c r="E52" i="1"/>
  <c r="E54" i="1"/>
  <c r="E44" i="1"/>
  <c r="E18" i="1"/>
  <c r="E29" i="1"/>
  <c r="E13" i="1"/>
  <c r="E56" i="1"/>
  <c r="E15" i="1"/>
  <c r="E16" i="1"/>
  <c r="E45" i="1"/>
  <c r="E30" i="1"/>
  <c r="E47" i="1"/>
  <c r="E53" i="1"/>
  <c r="E27" i="1"/>
  <c r="E41" i="1"/>
  <c r="E34" i="1"/>
  <c r="E7" i="1"/>
  <c r="E32" i="1"/>
  <c r="E35" i="1"/>
  <c r="E21" i="1"/>
  <c r="E51" i="1"/>
  <c r="E42" i="1"/>
  <c r="E17" i="1"/>
  <c r="E25" i="1"/>
  <c r="E26" i="1"/>
  <c r="E57" i="1"/>
  <c r="E23" i="1"/>
  <c r="E58" i="1"/>
  <c r="E31" i="1"/>
  <c r="E19" i="1"/>
  <c r="E43" i="1"/>
  <c r="E20" i="1"/>
  <c r="E33" i="1"/>
  <c r="E12" i="1"/>
  <c r="E24" i="1"/>
  <c r="E55" i="1"/>
  <c r="E40" i="1"/>
  <c r="E9" i="1"/>
  <c r="AP2" i="3" l="1"/>
  <c r="AE2" i="3"/>
</calcChain>
</file>

<file path=xl/sharedStrings.xml><?xml version="1.0" encoding="utf-8"?>
<sst xmlns="http://schemas.openxmlformats.org/spreadsheetml/2006/main" count="226" uniqueCount="216">
  <si>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</si>
  <si>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</si>
  <si>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</si>
  <si>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</si>
  <si>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</si>
  <si>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</si>
  <si>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</si>
  <si>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</si>
  <si>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</si>
  <si>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</si>
  <si>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</si>
  <si>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</si>
  <si>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</si>
  <si>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</si>
  <si>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</si>
  <si>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</si>
  <si>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</si>
  <si>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</si>
  <si>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</si>
  <si>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</si>
  <si>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</si>
  <si>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</si>
  <si>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</si>
  <si>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</si>
  <si>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</si>
  <si>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</si>
  <si>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</si>
  <si>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</si>
  <si>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</si>
  <si>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</si>
  <si>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</si>
  <si>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</si>
  <si>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</si>
  <si>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</si>
  <si>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</si>
  <si>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</si>
  <si>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</si>
  <si>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</si>
  <si>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</si>
  <si>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</si>
  <si>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</si>
  <si>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</si>
  <si>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</si>
  <si>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</si>
  <si>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</si>
  <si>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</si>
  <si>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</si>
  <si>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</si>
  <si>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</si>
  <si>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</si>
  <si>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</si>
  <si>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</si>
  <si>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</si>
  <si>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</si>
  <si>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</si>
  <si>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</si>
  <si>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</si>
  <si>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</si>
  <si>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</si>
  <si>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</si>
  <si>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</si>
  <si>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</si>
  <si>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</si>
  <si>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</si>
  <si>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</si>
  <si>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</si>
  <si>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</si>
  <si>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</si>
  <si>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</si>
  <si>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</si>
  <si>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</si>
  <si>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</si>
  <si>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</si>
  <si>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</si>
  <si>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</si>
  <si>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</si>
  <si>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</si>
  <si>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</si>
  <si>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</si>
  <si>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</si>
  <si>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</si>
  <si>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</si>
  <si>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</si>
  <si>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</si>
  <si>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</si>
  <si>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</si>
  <si>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</si>
  <si>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</si>
  <si>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</si>
  <si>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</si>
  <si>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</si>
  <si>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</si>
  <si>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</si>
  <si>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</si>
  <si>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</si>
  <si>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</si>
  <si>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</si>
  <si>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</si>
  <si>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</si>
  <si>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</si>
  <si>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</si>
  <si>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</si>
  <si>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</si>
  <si>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</si>
  <si>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</si>
  <si>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</si>
  <si>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</si>
  <si>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</si>
  <si>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</si>
  <si>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</si>
  <si>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</si>
  <si>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</si>
  <si>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</si>
  <si>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</si>
  <si>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</si>
  <si>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</si>
  <si>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</si>
  <si>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</si>
  <si>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</si>
  <si>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</si>
  <si>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</si>
  <si>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</si>
  <si>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</si>
  <si>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</si>
  <si>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</si>
  <si>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</si>
  <si>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</si>
  <si>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</si>
  <si>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</si>
  <si>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</si>
  <si>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</si>
  <si>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</si>
  <si>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</si>
  <si>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</si>
  <si>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</si>
  <si>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</si>
  <si>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</si>
  <si>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</si>
  <si>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</si>
  <si>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</si>
  <si>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</si>
  <si>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</si>
  <si>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</si>
  <si>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</si>
  <si>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</si>
  <si>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</si>
  <si>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</si>
  <si>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</si>
  <si>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</si>
  <si>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</si>
  <si>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</si>
  <si>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</si>
  <si>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</si>
  <si>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</si>
  <si>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</si>
  <si>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</si>
  <si>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TSID</t>
  </si>
  <si>
    <t>TSID_Independent</t>
  </si>
  <si>
    <t>AnalysisMethod</t>
  </si>
  <si>
    <t>DependentAnalysisStart</t>
  </si>
  <si>
    <t>DependentAnalysisEnd</t>
  </si>
  <si>
    <t>IndependentAnalysisStart</t>
  </si>
  <si>
    <t>IndependentAnalysisEnd</t>
  </si>
  <si>
    <t>FillStart</t>
  </si>
  <si>
    <t>FillEnd</t>
  </si>
  <si>
    <t>Transformation</t>
  </si>
  <si>
    <t>MinimumSampleSize</t>
  </si>
  <si>
    <t>MinimumR</t>
  </si>
  <si>
    <t>ConfidenceInterval</t>
  </si>
  <si>
    <t>BelowGeorgetown</t>
  </si>
  <si>
    <t>AboveGeorgetown</t>
  </si>
  <si>
    <t>OLSRegression</t>
  </si>
  <si>
    <t>Yes</t>
  </si>
  <si>
    <t>Calc sheet is all of the tests - the equations and such.</t>
  </si>
  <si>
    <t>Data sheet is the independent time series (B), copied from the CSV, the dependent time series (C ), copied from the CSV, and the estimated values for the dependent (D), calculated using B and values in "calc".</t>
  </si>
  <si>
    <t>None</t>
  </si>
  <si>
    <t>a</t>
  </si>
  <si>
    <t>N1</t>
  </si>
  <si>
    <t>MeanX1</t>
  </si>
  <si>
    <t>SX1</t>
  </si>
  <si>
    <t>N2</t>
  </si>
  <si>
    <t>MeanX2</t>
  </si>
  <si>
    <t>SX2</t>
  </si>
  <si>
    <t>MeanY1</t>
  </si>
  <si>
    <t>SY1</t>
  </si>
  <si>
    <t>NY</t>
  </si>
  <si>
    <t>MeanY</t>
  </si>
  <si>
    <t>SY</t>
  </si>
  <si>
    <t>SkewY</t>
  </si>
  <si>
    <t>b</t>
  </si>
  <si>
    <t>R</t>
  </si>
  <si>
    <t>R2</t>
  </si>
  <si>
    <t>MeanY1est</t>
  </si>
  <si>
    <t>SY1est</t>
  </si>
  <si>
    <t>RMSE</t>
  </si>
  <si>
    <t>SEE</t>
  </si>
  <si>
    <t>SESlope</t>
  </si>
  <si>
    <t>TestScore</t>
  </si>
  <si>
    <t>TestQuantile</t>
  </si>
  <si>
    <t>TestOK</t>
  </si>
  <si>
    <t>SampleSizeOK</t>
  </si>
  <si>
    <t>ROK</t>
  </si>
  <si>
    <t>NYfilled</t>
  </si>
  <si>
    <t>MeanYfilled</t>
  </si>
  <si>
    <t>SYfilled</t>
  </si>
  <si>
    <t>SkewYfilled</t>
  </si>
  <si>
    <t>independent</t>
  </si>
  <si>
    <t>dependent</t>
  </si>
  <si>
    <t>filled value</t>
  </si>
  <si>
    <t>filled value - filled mean</t>
  </si>
  <si>
    <t>dependent - mean</t>
  </si>
  <si>
    <t>dependent - filled value</t>
  </si>
  <si>
    <t>independent - mean</t>
  </si>
  <si>
    <t>It also includes various values subtracted from each other to facilitate the calculation of the standard deviation.</t>
  </si>
  <si>
    <t>Final is where to copy the results as value, since TSTool has trouble evaluating some formulas.</t>
  </si>
  <si>
    <t>Any values set in the command (e.g. type of transformation) must be entered by hand.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</si>
</sst>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5" x14ac:dyDescent="0.25"/>
  <sheetData>
    <row r="1" spans="1:1" x14ac:dyDescent="0.25">
      <c r="A1" t="s">
        <v>174</v>
      </c>
    </row>
    <row r="2" spans="1:1" x14ac:dyDescent="0.25">
      <c r="A2" t="s">
        <v>213</v>
      </c>
    </row>
    <row r="3" spans="1:1" x14ac:dyDescent="0.25">
      <c r="A3" t="s">
        <v>173</v>
      </c>
    </row>
    <row r="4" spans="1:1" x14ac:dyDescent="0.25">
      <c r="A4" t="s">
        <v>214</v>
      </c>
    </row>
    <row r="6" spans="1:1" x14ac:dyDescent="0.25">
      <c r="A6" t="s">
        <v>215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6"/>
  <sheetViews>
    <sheetView workbookViewId="0">
      <selection activeCell="H34" sqref="H34"/>
    </sheetView>
  </sheetViews>
  <sheetFormatPr defaultRowHeight="15" x14ac:dyDescent="0.25"/>
  <cols>
    <col min="2" max="2" width="14.5703125" customWidth="1"/>
    <col min="3" max="3" width="14" customWidth="1"/>
    <col min="4" max="4" width="12" bestFit="1" customWidth="1"/>
    <col min="5" max="5" width="23.140625" bestFit="1" customWidth="1"/>
    <col min="6" max="6" width="17.7109375" bestFit="1" customWidth="1"/>
    <col min="7" max="7" width="22.85546875" bestFit="1" customWidth="1"/>
    <col min="8" max="8" width="19.42578125" bestFit="1" customWidth="1"/>
  </cols>
  <sheetData>
    <row r="1" spans="1:8" x14ac:dyDescent="0.25">
      <c r="A1" t="s">
        <v>0</v>
      </c>
      <c r="B1" t="s">
        <v>206</v>
      </c>
      <c r="C1" t="s">
        <v>207</v>
      </c>
      <c r="D1" t="s">
        <v>208</v>
      </c>
      <c r="E1" t="s">
        <v>209</v>
      </c>
      <c r="F1" t="s">
        <v>210</v>
      </c>
      <c r="G1" t="s">
        <v>211</v>
      </c>
      <c r="H1" t="s">
        <v>212</v>
      </c>
    </row>
    <row r="2" spans="1:8" x14ac:dyDescent="0.25">
      <c r="A2" t="s">
        <v>1</v>
      </c>
    </row>
    <row r="3" spans="1:8" x14ac:dyDescent="0.25">
      <c r="A3" t="s">
        <v>2</v>
      </c>
    </row>
    <row r="4" spans="1:8" x14ac:dyDescent="0.25">
      <c r="A4" t="s">
        <v>3</v>
      </c>
    </row>
    <row r="5" spans="1:8" x14ac:dyDescent="0.25">
      <c r="A5" t="s">
        <v>4</v>
      </c>
    </row>
    <row r="6" spans="1:8" x14ac:dyDescent="0.25">
      <c r="A6" t="s">
        <v>5</v>
      </c>
    </row>
    <row r="7" spans="1:8" x14ac:dyDescent="0.25">
      <c r="A7" t="s">
        <v>6</v>
      </c>
      <c r="B7">
        <v>13777.390600000001</v>
      </c>
      <c r="C7">
        <v>15393.9434</v>
      </c>
      <c r="D7">
        <f>IF(ISNUMBER(B7),B7*Calc!$AA$2+Calc!$Z$2,0)</f>
        <v>19625.951091709874</v>
      </c>
      <c r="E7">
        <f>IF(ISNUMBER(B7),D7-Calc!$AD$2,0)</f>
        <v>11636.297658761854</v>
      </c>
      <c r="F7">
        <f>IF(ISNUMBER(B7),C7-Calc!T2,0)</f>
        <v>7433.054084782606</v>
      </c>
      <c r="G7">
        <f>IF(ISNUMBER(D7),C7-D7,0)</f>
        <v>-4232.0076917098741</v>
      </c>
      <c r="H7">
        <f>IF(ISNUMBER(B7),B7-Calc!$O$2,0)</f>
        <v>8168.6649086956531</v>
      </c>
    </row>
    <row r="8" spans="1:8" x14ac:dyDescent="0.25">
      <c r="A8" t="s">
        <v>7</v>
      </c>
      <c r="B8">
        <v>7596.8051999999998</v>
      </c>
      <c r="C8">
        <v>10657.345499999999</v>
      </c>
      <c r="D8">
        <f>IF(ISNUMBER(B8),B8*Calc!$AA$2+Calc!$Z$2,0)</f>
        <v>10821.681088757638</v>
      </c>
      <c r="E8">
        <f>IF(ISNUMBER(B8),D8-Calc!$AD$2,0)</f>
        <v>2832.0276558096166</v>
      </c>
      <c r="F8">
        <f>IF(ISNUMBER(B8),C8-Calc!T2,0)</f>
        <v>2696.4561847826053</v>
      </c>
      <c r="G8">
        <f t="shared" ref="G8:G64" si="0">IF(ISNUMBER(D8),C8-D8,0)</f>
        <v>-164.33558875763811</v>
      </c>
      <c r="H8">
        <f>IF(ISNUMBER(B8),B8-Calc!$O$2,0)</f>
        <v>1988.0795086956523</v>
      </c>
    </row>
    <row r="9" spans="1:8" x14ac:dyDescent="0.25">
      <c r="A9" t="s">
        <v>8</v>
      </c>
      <c r="B9">
        <v>3635.7556</v>
      </c>
      <c r="C9">
        <v>5191.8113000000003</v>
      </c>
      <c r="D9">
        <f>IF(ISNUMBER(B9),B9*Calc!$AA$2+Calc!$Z$2,0)</f>
        <v>5179.1492060194823</v>
      </c>
      <c r="E9">
        <f>IF(ISNUMBER(B9),D9-Calc!$AD$2,0)</f>
        <v>-2810.5042269285386</v>
      </c>
      <c r="F9">
        <f>IF(ISNUMBER(B9),C9-Calc!T2,0)</f>
        <v>-2769.0780152173938</v>
      </c>
      <c r="G9">
        <f t="shared" si="0"/>
        <v>12.662093980517966</v>
      </c>
      <c r="H9">
        <f>IF(ISNUMBER(B9),B9-Calc!$O$2,0)</f>
        <v>-1972.9700913043475</v>
      </c>
    </row>
    <row r="10" spans="1:8" x14ac:dyDescent="0.25">
      <c r="A10" t="s">
        <v>9</v>
      </c>
      <c r="B10">
        <v>2140.1965</v>
      </c>
      <c r="C10">
        <v>3064.5075000000002</v>
      </c>
      <c r="D10">
        <f>IF(ISNUMBER(B10),B10*Calc!$AA$2+Calc!$Z$2,0)</f>
        <v>3048.7189523137022</v>
      </c>
      <c r="E10">
        <f>IF(ISNUMBER(B10),D10-Calc!$AD$2,0)</f>
        <v>-4940.9344806343188</v>
      </c>
      <c r="F10">
        <f>IF(ISNUMBER(B10),C10-Calc!T2,0)</f>
        <v>-4896.3818152173935</v>
      </c>
      <c r="G10">
        <f t="shared" si="0"/>
        <v>15.788547686297989</v>
      </c>
      <c r="H10">
        <f>IF(ISNUMBER(B10),B10-Calc!$O$2,0)</f>
        <v>-3468.5291913043475</v>
      </c>
    </row>
    <row r="11" spans="1:8" x14ac:dyDescent="0.25">
      <c r="A11" t="s">
        <v>10</v>
      </c>
      <c r="B11">
        <v>1719.6945000000001</v>
      </c>
      <c r="C11">
        <v>2216.5612999999998</v>
      </c>
      <c r="D11">
        <f>IF(ISNUMBER(B11),B11*Calc!$AA$2+Calc!$Z$2,0)</f>
        <v>2449.7120775310286</v>
      </c>
      <c r="E11">
        <f>IF(ISNUMBER(B11),D11-Calc!$AD$2,0)</f>
        <v>-5539.9413554169923</v>
      </c>
      <c r="F11">
        <f>IF(ISNUMBER(B11),C11-Calc!T2,0)</f>
        <v>-5744.3280152173938</v>
      </c>
      <c r="G11">
        <f t="shared" si="0"/>
        <v>-233.15077753102878</v>
      </c>
      <c r="H11">
        <f>IF(ISNUMBER(B11),B11-Calc!$O$2,0)</f>
        <v>-3889.0311913043474</v>
      </c>
    </row>
    <row r="12" spans="1:8" x14ac:dyDescent="0.25">
      <c r="A12" t="s">
        <v>11</v>
      </c>
      <c r="B12">
        <v>1251.5885000000001</v>
      </c>
      <c r="C12">
        <v>1686.9667999999999</v>
      </c>
      <c r="D12">
        <f>IF(ISNUMBER(B12),B12*Calc!$AA$2+Calc!$Z$2,0)</f>
        <v>1782.8931037163541</v>
      </c>
      <c r="E12">
        <f>IF(ISNUMBER(B12),D12-Calc!$AD$2,0)</f>
        <v>-6206.7603292316671</v>
      </c>
      <c r="F12">
        <f>IF(ISNUMBER(B12),C12-Calc!T2,0)</f>
        <v>-6273.922515217394</v>
      </c>
      <c r="G12">
        <f t="shared" si="0"/>
        <v>-95.926303716354141</v>
      </c>
      <c r="H12">
        <f>IF(ISNUMBER(B12),B12-Calc!$O$2,0)</f>
        <v>-4357.1371913043477</v>
      </c>
    </row>
    <row r="13" spans="1:8" x14ac:dyDescent="0.25">
      <c r="A13" t="s">
        <v>12</v>
      </c>
      <c r="B13">
        <v>1090.925</v>
      </c>
      <c r="C13">
        <v>1529.2784999999999</v>
      </c>
      <c r="D13">
        <f>IF(ISNUMBER(B13),B13*Calc!$AA$2+Calc!$Z$2,0)</f>
        <v>1554.0272694833513</v>
      </c>
      <c r="E13">
        <f>IF(ISNUMBER(B13),D13-Calc!$AD$2,0)</f>
        <v>-6435.6261634646698</v>
      </c>
      <c r="F13">
        <f>IF(ISNUMBER(B13),C13-Calc!T2,0)</f>
        <v>-6431.6108152173947</v>
      </c>
      <c r="G13">
        <f t="shared" si="0"/>
        <v>-24.748769483351452</v>
      </c>
      <c r="H13">
        <f>IF(ISNUMBER(B13),B13-Calc!$O$2,0)</f>
        <v>-4517.8006913043473</v>
      </c>
    </row>
    <row r="14" spans="1:8" x14ac:dyDescent="0.25">
      <c r="A14" t="s">
        <v>13</v>
      </c>
      <c r="B14">
        <v>727.94449999999995</v>
      </c>
      <c r="C14">
        <v>1276.3823</v>
      </c>
      <c r="D14">
        <f>IF(ISNUMBER(B14),B14*Calc!$AA$2+Calc!$Z$2,0)</f>
        <v>1036.9600143643454</v>
      </c>
      <c r="E14">
        <f>IF(ISNUMBER(B14),D14-Calc!$AD$2,0)</f>
        <v>-6952.6934185836753</v>
      </c>
      <c r="F14">
        <f>IF(ISNUMBER(B14),C14-Calc!T2,0)</f>
        <v>-6684.5070152173939</v>
      </c>
      <c r="G14">
        <f t="shared" si="0"/>
        <v>239.42228563565459</v>
      </c>
      <c r="H14">
        <f>IF(ISNUMBER(B14),B14-Calc!$O$2,0)</f>
        <v>-4880.7811913043479</v>
      </c>
    </row>
    <row r="15" spans="1:8" x14ac:dyDescent="0.25">
      <c r="A15" t="s">
        <v>14</v>
      </c>
      <c r="B15">
        <v>846.95450000000005</v>
      </c>
      <c r="C15">
        <v>1442.9962</v>
      </c>
      <c r="D15">
        <f>IF(ISNUMBER(B15),B15*Calc!$AA$2+Calc!$Z$2,0)</f>
        <v>1206.4902619443474</v>
      </c>
      <c r="E15">
        <f>IF(ISNUMBER(B15),D15-Calc!$AD$2,0)</f>
        <v>-6783.1631710036736</v>
      </c>
      <c r="F15">
        <f>IF(ISNUMBER(B15),C15-Calc!T2,0)</f>
        <v>-6517.8931152173936</v>
      </c>
      <c r="G15">
        <f t="shared" si="0"/>
        <v>236.50593805565268</v>
      </c>
      <c r="H15">
        <f>IF(ISNUMBER(B15),B15-Calc!$O$2,0)</f>
        <v>-4761.7711913043477</v>
      </c>
    </row>
    <row r="16" spans="1:8" x14ac:dyDescent="0.25">
      <c r="A16" t="s">
        <v>15</v>
      </c>
      <c r="B16">
        <v>1114.7271000000001</v>
      </c>
      <c r="C16">
        <v>1725.6451</v>
      </c>
      <c r="D16">
        <f>IF(ISNUMBER(B16),B16*Calc!$AA$2+Calc!$Z$2,0)</f>
        <v>1587.9334614497741</v>
      </c>
      <c r="E16">
        <f>IF(ISNUMBER(B16),D16-Calc!$AD$2,0)</f>
        <v>-6401.7199714982471</v>
      </c>
      <c r="F16">
        <f>IF(ISNUMBER(B16),C16-Calc!T2,0)</f>
        <v>-6235.2442152173944</v>
      </c>
      <c r="G16">
        <f t="shared" si="0"/>
        <v>137.71163855022587</v>
      </c>
      <c r="H16">
        <f>IF(ISNUMBER(B16),B16-Calc!$O$2,0)</f>
        <v>-4493.9985913043474</v>
      </c>
    </row>
    <row r="17" spans="1:8" x14ac:dyDescent="0.25">
      <c r="A17" t="s">
        <v>16</v>
      </c>
      <c r="B17">
        <v>6466.21</v>
      </c>
      <c r="C17">
        <v>10071.2212</v>
      </c>
      <c r="D17">
        <f>IF(ISNUMBER(B17),B17*Calc!$AA$2+Calc!$Z$2,0)</f>
        <v>9211.143451846774</v>
      </c>
      <c r="E17">
        <f>IF(ISNUMBER(B17),D17-Calc!$AD$2,0)</f>
        <v>1221.4900188987531</v>
      </c>
      <c r="F17">
        <f>IF(ISNUMBER(B17),C17-Calc!T2,0)</f>
        <v>2110.3318847826058</v>
      </c>
      <c r="G17">
        <f t="shared" si="0"/>
        <v>860.07774815322591</v>
      </c>
      <c r="H17">
        <f>IF(ISNUMBER(B17),B17-Calc!$O$2,0)</f>
        <v>857.48430869565254</v>
      </c>
    </row>
    <row r="18" spans="1:8" x14ac:dyDescent="0.25">
      <c r="A18" t="s">
        <v>17</v>
      </c>
      <c r="B18">
        <v>13231.9287</v>
      </c>
      <c r="C18">
        <v>19648.551299999999</v>
      </c>
      <c r="D18">
        <f>IF(ISNUMBER(B18),B18*Calc!$AA$2+Calc!$Z$2,0)</f>
        <v>18848.938311670732</v>
      </c>
      <c r="E18">
        <f>IF(ISNUMBER(B18),D18-Calc!$AD$2,0)</f>
        <v>10859.284878722712</v>
      </c>
      <c r="F18">
        <f>IF(ISNUMBER(B18),C18-Calc!T2,0)</f>
        <v>11687.661984782604</v>
      </c>
      <c r="G18">
        <f t="shared" si="0"/>
        <v>799.61298832926695</v>
      </c>
      <c r="H18">
        <f>IF(ISNUMBER(B18),B18-Calc!$O$2,0)</f>
        <v>7623.2030086956529</v>
      </c>
    </row>
    <row r="19" spans="1:8" x14ac:dyDescent="0.25">
      <c r="A19" t="s">
        <v>18</v>
      </c>
      <c r="B19">
        <v>12874.8984</v>
      </c>
      <c r="C19">
        <v>18288.8613</v>
      </c>
      <c r="D19">
        <f>IF(ISNUMBER(B19),B19*Calc!$AA$2+Calc!$Z$2,0)</f>
        <v>18340.347141579459</v>
      </c>
      <c r="E19">
        <f>IF(ISNUMBER(B19),D19-Calc!$AD$2,0)</f>
        <v>10350.693708631439</v>
      </c>
      <c r="F19">
        <f>IF(ISNUMBER(B19),C19-Calc!T2,0)</f>
        <v>10327.971984782605</v>
      </c>
      <c r="G19">
        <f t="shared" si="0"/>
        <v>-51.485841579458793</v>
      </c>
      <c r="H19">
        <f>IF(ISNUMBER(B19),B19-Calc!$O$2,0)</f>
        <v>7266.1727086956525</v>
      </c>
    </row>
    <row r="20" spans="1:8" x14ac:dyDescent="0.25">
      <c r="A20" t="s">
        <v>19</v>
      </c>
      <c r="B20">
        <v>7281.4287000000004</v>
      </c>
      <c r="C20">
        <v>10392.5486</v>
      </c>
      <c r="D20">
        <f>IF(ISNUMBER(B20),B20*Calc!$AA$2+Calc!$Z$2,0)</f>
        <v>10372.425932670632</v>
      </c>
      <c r="E20">
        <f>IF(ISNUMBER(B20),D20-Calc!$AD$2,0)</f>
        <v>2382.7724997226114</v>
      </c>
      <c r="F20">
        <f>IF(ISNUMBER(B20),C20-Calc!T2,0)</f>
        <v>2431.6592847826059</v>
      </c>
      <c r="G20">
        <f t="shared" si="0"/>
        <v>20.122667329367687</v>
      </c>
      <c r="H20">
        <f>IF(ISNUMBER(B20),B20-Calc!$O$2,0)</f>
        <v>1672.7030086956529</v>
      </c>
    </row>
    <row r="21" spans="1:8" x14ac:dyDescent="0.25">
      <c r="A21" t="s">
        <v>20</v>
      </c>
      <c r="B21">
        <v>3320.3789000000002</v>
      </c>
      <c r="C21">
        <v>5072.8010999999997</v>
      </c>
      <c r="D21">
        <f>IF(ISNUMBER(B21),B21*Calc!$AA$2+Calc!$Z$2,0)</f>
        <v>4729.8937650316329</v>
      </c>
      <c r="E21">
        <f>IF(ISNUMBER(B21),D21-Calc!$AD$2,0)</f>
        <v>-3259.759667916388</v>
      </c>
      <c r="F21">
        <f>IF(ISNUMBER(B21),C21-Calc!T2,0)</f>
        <v>-2888.0882152173945</v>
      </c>
      <c r="G21">
        <f t="shared" si="0"/>
        <v>342.90733496836674</v>
      </c>
      <c r="H21">
        <f>IF(ISNUMBER(B21),B21-Calc!$O$2,0)</f>
        <v>-2288.3467913043473</v>
      </c>
    </row>
    <row r="22" spans="1:8" x14ac:dyDescent="0.25">
      <c r="A22" t="s">
        <v>21</v>
      </c>
      <c r="B22">
        <v>2370.2824999999998</v>
      </c>
      <c r="C22">
        <v>3552.4486000000002</v>
      </c>
      <c r="D22">
        <f>IF(ISNUMBER(B22),B22*Calc!$AA$2+Calc!$Z$2,0)</f>
        <v>3376.4774309683721</v>
      </c>
      <c r="E22">
        <f>IF(ISNUMBER(B22),D22-Calc!$AD$2,0)</f>
        <v>-4613.1760019796493</v>
      </c>
      <c r="F22">
        <f>IF(ISNUMBER(B22),C22-Calc!T2,0)</f>
        <v>-4408.4407152173935</v>
      </c>
      <c r="G22">
        <f t="shared" si="0"/>
        <v>175.97116903162805</v>
      </c>
      <c r="H22">
        <f>IF(ISNUMBER(B22),B22-Calc!$O$2,0)</f>
        <v>-3238.4431913043477</v>
      </c>
    </row>
    <row r="23" spans="1:8" x14ac:dyDescent="0.25">
      <c r="A23" t="s">
        <v>22</v>
      </c>
      <c r="B23">
        <v>1608.6185</v>
      </c>
      <c r="C23">
        <v>2514.0862000000002</v>
      </c>
      <c r="D23">
        <f>IF(ISNUMBER(B23),B23*Calc!$AA$2+Calc!$Z$2,0)</f>
        <v>2291.48384645636</v>
      </c>
      <c r="E23">
        <f>IF(ISNUMBER(B23),D23-Calc!$AD$2,0)</f>
        <v>-5698.169586491661</v>
      </c>
      <c r="F23">
        <f>IF(ISNUMBER(B23),C23-Calc!T2,0)</f>
        <v>-5446.8031152173935</v>
      </c>
      <c r="G23">
        <f t="shared" si="0"/>
        <v>222.60235354364022</v>
      </c>
      <c r="H23">
        <f>IF(ISNUMBER(B23),B23-Calc!$O$2,0)</f>
        <v>-4000.1071913043475</v>
      </c>
    </row>
    <row r="24" spans="1:8" x14ac:dyDescent="0.25">
      <c r="A24" t="s">
        <v>23</v>
      </c>
      <c r="B24">
        <v>1372.5820000000001</v>
      </c>
      <c r="C24">
        <v>1975.5659000000001</v>
      </c>
      <c r="D24">
        <f>IF(ISNUMBER(B24),B24*Calc!$AA$2+Calc!$Z$2,0)</f>
        <v>1955.2488554226895</v>
      </c>
      <c r="E24">
        <f>IF(ISNUMBER(B24),D24-Calc!$AD$2,0)</f>
        <v>-6034.4045775253317</v>
      </c>
      <c r="F24">
        <f>IF(ISNUMBER(B24),C24-Calc!T2,0)</f>
        <v>-5985.3234152173936</v>
      </c>
      <c r="G24">
        <f t="shared" si="0"/>
        <v>20.317044577310526</v>
      </c>
      <c r="H24">
        <f>IF(ISNUMBER(B24),B24-Calc!$O$2,0)</f>
        <v>-4236.1436913043472</v>
      </c>
    </row>
    <row r="25" spans="1:8" x14ac:dyDescent="0.25">
      <c r="A25" t="s">
        <v>24</v>
      </c>
      <c r="B25">
        <v>839.02049999999997</v>
      </c>
      <c r="C25">
        <v>1243.6545000000001</v>
      </c>
      <c r="D25">
        <f>IF(ISNUMBER(B25),B25*Calc!$AA$2+Calc!$Z$2,0)</f>
        <v>1195.1882454390138</v>
      </c>
      <c r="E25">
        <f>IF(ISNUMBER(B25),D25-Calc!$AD$2,0)</f>
        <v>-6794.4651875090076</v>
      </c>
      <c r="F25">
        <f>IF(ISNUMBER(B25),C25-Calc!T2,0)</f>
        <v>-6717.2348152173945</v>
      </c>
      <c r="G25">
        <f t="shared" si="0"/>
        <v>48.466254560986272</v>
      </c>
      <c r="H25">
        <f>IF(ISNUMBER(B25),B25-Calc!$O$2,0)</f>
        <v>-4769.7051913043479</v>
      </c>
    </row>
    <row r="26" spans="1:8" x14ac:dyDescent="0.25">
      <c r="A26" t="s">
        <v>25</v>
      </c>
      <c r="B26">
        <v>896.14530000000002</v>
      </c>
      <c r="C26">
        <v>1075.2554</v>
      </c>
      <c r="D26">
        <f>IF(ISNUMBER(B26),B26*Calc!$AA$2+Calc!$Z$2,0)</f>
        <v>1276.5627642774148</v>
      </c>
      <c r="E26">
        <f>IF(ISNUMBER(B26),D26-Calc!$AD$2,0)</f>
        <v>-6713.0906686706057</v>
      </c>
      <c r="F26">
        <f>IF(ISNUMBER(B26),C26-Calc!T2,0)</f>
        <v>-6885.6339152173941</v>
      </c>
      <c r="G26">
        <f t="shared" si="0"/>
        <v>-201.30736427741476</v>
      </c>
      <c r="H26">
        <f>IF(ISNUMBER(B26),B26-Calc!$O$2,0)</f>
        <v>-4712.5803913043474</v>
      </c>
    </row>
    <row r="27" spans="1:8" x14ac:dyDescent="0.25">
      <c r="A27" t="s">
        <v>26</v>
      </c>
      <c r="B27">
        <v>1160.3475000000001</v>
      </c>
      <c r="C27">
        <v>1454.8973000000001</v>
      </c>
      <c r="D27">
        <f>IF(ISNUMBER(B27),B27*Calc!$AA$2+Calc!$Z$2,0)</f>
        <v>1652.9199139050193</v>
      </c>
      <c r="E27">
        <f>IF(ISNUMBER(B27),D27-Calc!$AD$2,0)</f>
        <v>-6336.7335190430022</v>
      </c>
      <c r="F27">
        <f>IF(ISNUMBER(B27),C27-Calc!T2,0)</f>
        <v>-6505.9920152173945</v>
      </c>
      <c r="G27">
        <f t="shared" si="0"/>
        <v>-198.02261390501917</v>
      </c>
      <c r="H27">
        <f>IF(ISNUMBER(B27),B27-Calc!$O$2,0)</f>
        <v>-4448.3781913043476</v>
      </c>
    </row>
    <row r="28" spans="1:8" x14ac:dyDescent="0.25">
      <c r="A28" t="s">
        <v>27</v>
      </c>
      <c r="B28">
        <v>1370.5985000000001</v>
      </c>
      <c r="C28">
        <v>2020.1948</v>
      </c>
      <c r="D28">
        <f>IF(ISNUMBER(B28),B28*Calc!$AA$2+Calc!$Z$2,0)</f>
        <v>1952.423351296356</v>
      </c>
      <c r="E28">
        <f>IF(ISNUMBER(B28),D28-Calc!$AD$2,0)</f>
        <v>-6037.2300816516654</v>
      </c>
      <c r="F28">
        <f>IF(ISNUMBER(B28),C28-Calc!T2,0)</f>
        <v>-5940.6945152173939</v>
      </c>
      <c r="G28">
        <f t="shared" si="0"/>
        <v>67.771448703643955</v>
      </c>
      <c r="H28">
        <f>IF(ISNUMBER(B28),B28-Calc!$O$2,0)</f>
        <v>-4238.1271913043474</v>
      </c>
    </row>
    <row r="29" spans="1:8" x14ac:dyDescent="0.25">
      <c r="A29" t="s">
        <v>28</v>
      </c>
      <c r="B29">
        <v>5916.7803000000004</v>
      </c>
      <c r="C29">
        <v>8541.9426000000003</v>
      </c>
      <c r="D29">
        <f>IF(ISNUMBER(B29),B29*Calc!$AA$2+Calc!$Z$2,0)</f>
        <v>8428.4785239515877</v>
      </c>
      <c r="E29">
        <f>IF(ISNUMBER(B29),D29-Calc!$AD$2,0)</f>
        <v>438.82509100356674</v>
      </c>
      <c r="F29">
        <f>IF(ISNUMBER(B29),C29-Calc!T2,0)</f>
        <v>581.05328478260617</v>
      </c>
      <c r="G29">
        <f t="shared" si="0"/>
        <v>113.46407604841261</v>
      </c>
      <c r="H29">
        <f>IF(ISNUMBER(B29),B29-Calc!$O$2,0)</f>
        <v>308.05460869565286</v>
      </c>
    </row>
    <row r="30" spans="1:8" x14ac:dyDescent="0.25">
      <c r="A30" t="s">
        <v>29</v>
      </c>
      <c r="B30">
        <v>22264.787100000001</v>
      </c>
      <c r="C30">
        <v>32825.9326</v>
      </c>
      <c r="D30">
        <f>IF(ISNUMBER(B30),B30*Calc!$AA$2+Calc!$Z$2,0)</f>
        <v>31716.283248290347</v>
      </c>
      <c r="E30">
        <f>IF(ISNUMBER(B30),D30-Calc!$AD$2,0)</f>
        <v>23726.629815342327</v>
      </c>
      <c r="F30">
        <f>IF(ISNUMBER(B30),C30-Calc!T2,0)</f>
        <v>24865.043284782605</v>
      </c>
      <c r="G30">
        <f t="shared" si="0"/>
        <v>1109.6493517096533</v>
      </c>
      <c r="H30">
        <f>IF(ISNUMBER(B30),B30-Calc!$O$2,0)</f>
        <v>16656.061408695656</v>
      </c>
    </row>
    <row r="31" spans="1:8" x14ac:dyDescent="0.25">
      <c r="A31" t="s">
        <v>30</v>
      </c>
      <c r="B31">
        <v>16962.892599999999</v>
      </c>
      <c r="C31">
        <v>25738.886699999999</v>
      </c>
      <c r="D31">
        <f>IF(ISNUMBER(B31),B31*Calc!$AA$2+Calc!$Z$2,0)</f>
        <v>24163.71214310548</v>
      </c>
      <c r="E31">
        <f>IF(ISNUMBER(B31),D31-Calc!$AD$2,0)</f>
        <v>16174.05871015746</v>
      </c>
      <c r="F31">
        <f>IF(ISNUMBER(B31),C31-Calc!T2,0)</f>
        <v>17777.997384782604</v>
      </c>
      <c r="G31">
        <f t="shared" si="0"/>
        <v>1575.1745568945189</v>
      </c>
      <c r="H31">
        <f>IF(ISNUMBER(B31),B31-Calc!$O$2,0)</f>
        <v>11354.166908695652</v>
      </c>
    </row>
    <row r="32" spans="1:8" x14ac:dyDescent="0.25">
      <c r="A32" t="s">
        <v>31</v>
      </c>
      <c r="B32">
        <v>13164.489299999999</v>
      </c>
      <c r="C32">
        <v>19824.090800000002</v>
      </c>
      <c r="D32">
        <f>IF(ISNUMBER(B32),B32*Calc!$AA$2+Calc!$Z$2,0)</f>
        <v>18752.870601573704</v>
      </c>
      <c r="E32">
        <f>IF(ISNUMBER(B32),D32-Calc!$AD$2,0)</f>
        <v>10763.217168625684</v>
      </c>
      <c r="F32">
        <f>IF(ISNUMBER(B32),C32-Calc!T2,0)</f>
        <v>11863.201484782607</v>
      </c>
      <c r="G32">
        <f t="shared" si="0"/>
        <v>1071.2201984262974</v>
      </c>
      <c r="H32">
        <f>IF(ISNUMBER(B32),B32-Calc!$O$2,0)</f>
        <v>7555.7636086956518</v>
      </c>
    </row>
    <row r="33" spans="1:8" x14ac:dyDescent="0.25">
      <c r="A33" t="s">
        <v>32</v>
      </c>
      <c r="B33">
        <v>5030.1558000000005</v>
      </c>
      <c r="C33">
        <v>7316.1394</v>
      </c>
      <c r="D33">
        <f>IF(ISNUMBER(B33),B33*Calc!$AA$2+Calc!$Z$2,0)</f>
        <v>7165.4781794805731</v>
      </c>
      <c r="E33">
        <f>IF(ISNUMBER(B33),D33-Calc!$AD$2,0)</f>
        <v>-824.17525346744787</v>
      </c>
      <c r="F33">
        <f>IF(ISNUMBER(B33),C33-Calc!T2,0)</f>
        <v>-644.74991521739412</v>
      </c>
      <c r="G33">
        <f t="shared" si="0"/>
        <v>150.66122051942693</v>
      </c>
      <c r="H33">
        <f>IF(ISNUMBER(B33),B33-Calc!$O$2,0)</f>
        <v>-578.56989130434704</v>
      </c>
    </row>
    <row r="34" spans="1:8" x14ac:dyDescent="0.25">
      <c r="A34" t="s">
        <v>33</v>
      </c>
      <c r="B34">
        <v>3155.7485000000001</v>
      </c>
      <c r="C34">
        <v>4135.5973999999997</v>
      </c>
      <c r="D34">
        <f>IF(ISNUMBER(B34),B34*Calc!$AA$2+Calc!$Z$2,0)</f>
        <v>4495.3770649963863</v>
      </c>
      <c r="E34">
        <f>IF(ISNUMBER(B34),D34-Calc!$AD$2,0)</f>
        <v>-3494.2763679516347</v>
      </c>
      <c r="F34">
        <f>IF(ISNUMBER(B34),C34-Calc!T2,0)</f>
        <v>-3825.2919152173945</v>
      </c>
      <c r="G34">
        <f t="shared" si="0"/>
        <v>-359.7796649963866</v>
      </c>
      <c r="H34">
        <f>IF(ISNUMBER(B34),B34-Calc!$O$2,0)</f>
        <v>-2452.9771913043473</v>
      </c>
    </row>
    <row r="35" spans="1:8" x14ac:dyDescent="0.25">
      <c r="A35" t="s">
        <v>34</v>
      </c>
      <c r="B35">
        <v>1693.9091000000001</v>
      </c>
      <c r="C35">
        <v>2475.4079999999999</v>
      </c>
      <c r="D35">
        <f>IF(ISNUMBER(B35),B35*Calc!$AA$2+Calc!$Z$2,0)</f>
        <v>2412.9806663391173</v>
      </c>
      <c r="E35">
        <f>IF(ISNUMBER(B35),D35-Calc!$AD$2,0)</f>
        <v>-5576.6727666089037</v>
      </c>
      <c r="F35">
        <f>IF(ISNUMBER(B35),C35-Calc!T2,0)</f>
        <v>-5485.4813152173938</v>
      </c>
      <c r="G35">
        <f t="shared" si="0"/>
        <v>62.427333660882596</v>
      </c>
      <c r="H35">
        <f>IF(ISNUMBER(B35),B35-Calc!$O$2,0)</f>
        <v>-3914.8165913043476</v>
      </c>
    </row>
    <row r="36" spans="1:8" x14ac:dyDescent="0.25">
      <c r="A36" t="s">
        <v>35</v>
      </c>
      <c r="C36">
        <v>2261.1898999999999</v>
      </c>
      <c r="E36">
        <f>IF(ISNUMBER(B36),D36-Calc!$AD$2,0)</f>
        <v>0</v>
      </c>
      <c r="F36">
        <f>IF(ISNUMBER(B36),C36-Calc!T2,0)</f>
        <v>0</v>
      </c>
      <c r="G36">
        <f t="shared" si="0"/>
        <v>0</v>
      </c>
      <c r="H36">
        <f>IF(ISNUMBER(B36),B36-Calc!$O$2,0)</f>
        <v>0</v>
      </c>
    </row>
    <row r="37" spans="1:8" x14ac:dyDescent="0.25">
      <c r="A37" t="s">
        <v>36</v>
      </c>
      <c r="C37">
        <v>2014.2442000000001</v>
      </c>
      <c r="E37">
        <f>IF(ISNUMBER(B37),D37-Calc!$AD$2,0)</f>
        <v>0</v>
      </c>
      <c r="F37">
        <f>IF(ISNUMBER(B37),C37-Calc!T2,0)</f>
        <v>0</v>
      </c>
      <c r="G37">
        <f t="shared" si="0"/>
        <v>0</v>
      </c>
      <c r="H37">
        <f>IF(ISNUMBER(B37),B37-Calc!$O$2,0)</f>
        <v>0</v>
      </c>
    </row>
    <row r="38" spans="1:8" x14ac:dyDescent="0.25">
      <c r="A38" t="s">
        <v>37</v>
      </c>
      <c r="C38">
        <v>1627.4617000000001</v>
      </c>
      <c r="E38">
        <f>IF(ISNUMBER(B38),D38-Calc!$AD$2,0)</f>
        <v>0</v>
      </c>
      <c r="F38">
        <f>IF(ISNUMBER(B38),C38-Calc!T2,0)</f>
        <v>0</v>
      </c>
      <c r="G38">
        <f t="shared" si="0"/>
        <v>0</v>
      </c>
      <c r="H38">
        <f>IF(ISNUMBER(B38),B38-Calc!$O$2,0)</f>
        <v>0</v>
      </c>
    </row>
    <row r="39" spans="1:8" x14ac:dyDescent="0.25">
      <c r="A39" t="s">
        <v>38</v>
      </c>
      <c r="C39">
        <v>1785.15</v>
      </c>
      <c r="E39">
        <f>IF(ISNUMBER(B39),D39-Calc!$AD$2,0)</f>
        <v>0</v>
      </c>
      <c r="F39">
        <f>IF(ISNUMBER(B39),C39-Calc!T2,0)</f>
        <v>0</v>
      </c>
      <c r="G39">
        <f t="shared" si="0"/>
        <v>0</v>
      </c>
      <c r="H39">
        <f>IF(ISNUMBER(B39),B39-Calc!$O$2,0)</f>
        <v>0</v>
      </c>
    </row>
    <row r="40" spans="1:8" x14ac:dyDescent="0.25">
      <c r="A40" t="s">
        <v>39</v>
      </c>
      <c r="B40">
        <v>2350.4475000000002</v>
      </c>
      <c r="C40">
        <v>3275.7501999999999</v>
      </c>
      <c r="D40">
        <f>IF(ISNUMBER(B40),B40*Calc!$AA$2+Calc!$Z$2,0)</f>
        <v>3348.2223897050394</v>
      </c>
      <c r="E40">
        <f>IF(ISNUMBER(B40),D40-Calc!$AD$2,0)</f>
        <v>-4641.4310432429811</v>
      </c>
      <c r="F40">
        <f>IF(ISNUMBER(B40),C40-Calc!T2,0)</f>
        <v>-4685.1391152173946</v>
      </c>
      <c r="G40">
        <f t="shared" si="0"/>
        <v>-72.472189705039455</v>
      </c>
      <c r="H40">
        <f>IF(ISNUMBER(B40),B40-Calc!$O$2,0)</f>
        <v>-3258.2781913043473</v>
      </c>
    </row>
    <row r="41" spans="1:8" x14ac:dyDescent="0.25">
      <c r="A41" t="s">
        <v>40</v>
      </c>
      <c r="B41">
        <v>11413.0586</v>
      </c>
      <c r="C41">
        <v>15920.5635</v>
      </c>
      <c r="D41">
        <f>IF(ISNUMBER(B41),B41*Calc!$AA$2+Calc!$Z$2,0)</f>
        <v>16257.9501731205</v>
      </c>
      <c r="E41">
        <f>IF(ISNUMBER(B41),D41-Calc!$AD$2,0)</f>
        <v>8268.2967401724782</v>
      </c>
      <c r="F41">
        <f>IF(ISNUMBER(B41),C41-Calc!T2,0)</f>
        <v>7959.6741847826061</v>
      </c>
      <c r="G41">
        <f t="shared" si="0"/>
        <v>-337.38667312049984</v>
      </c>
      <c r="H41">
        <f>IF(ISNUMBER(B41),B41-Calc!$O$2,0)</f>
        <v>5804.3329086956528</v>
      </c>
    </row>
    <row r="42" spans="1:8" x14ac:dyDescent="0.25">
      <c r="A42" t="s">
        <v>41</v>
      </c>
      <c r="B42">
        <v>16028.6631</v>
      </c>
      <c r="C42">
        <v>22641.651900000001</v>
      </c>
      <c r="D42">
        <f>IF(ISNUMBER(B42),B42*Calc!$AA$2+Calc!$Z$2,0)</f>
        <v>22832.898275098243</v>
      </c>
      <c r="E42">
        <f>IF(ISNUMBER(B42),D42-Calc!$AD$2,0)</f>
        <v>14843.244842150223</v>
      </c>
      <c r="F42">
        <f>IF(ISNUMBER(B42),C42-Calc!T2,0)</f>
        <v>14680.762584782606</v>
      </c>
      <c r="G42">
        <f t="shared" si="0"/>
        <v>-191.24637509824242</v>
      </c>
      <c r="H42">
        <f>IF(ISNUMBER(B42),B42-Calc!$O$2,0)</f>
        <v>10419.937408695652</v>
      </c>
    </row>
    <row r="43" spans="1:8" x14ac:dyDescent="0.25">
      <c r="A43" t="s">
        <v>42</v>
      </c>
      <c r="B43">
        <v>8431.8583999999992</v>
      </c>
      <c r="C43">
        <v>12481.1733</v>
      </c>
      <c r="D43">
        <f>IF(ISNUMBER(B43),B43*Calc!$AA$2+Calc!$Z$2,0)</f>
        <v>12011.217898592717</v>
      </c>
      <c r="E43">
        <f>IF(ISNUMBER(B43),D43-Calc!$AD$2,0)</f>
        <v>4021.5644656446957</v>
      </c>
      <c r="F43">
        <f>IF(ISNUMBER(B43),C43-Calc!T2,0)</f>
        <v>4520.2839847826062</v>
      </c>
      <c r="G43">
        <f t="shared" si="0"/>
        <v>469.95540140728372</v>
      </c>
      <c r="H43">
        <f>IF(ISNUMBER(B43),B43-Calc!$O$2,0)</f>
        <v>2823.1327086956517</v>
      </c>
    </row>
    <row r="44" spans="1:8" x14ac:dyDescent="0.25">
      <c r="A44" t="s">
        <v>43</v>
      </c>
      <c r="B44">
        <v>4240.7231000000002</v>
      </c>
      <c r="C44">
        <v>6438.4408999999996</v>
      </c>
      <c r="D44">
        <f>IF(ISNUMBER(B44),B44*Calc!$AA$2+Calc!$Z$2,0)</f>
        <v>6040.9279645511597</v>
      </c>
      <c r="E44">
        <f>IF(ISNUMBER(B44),D44-Calc!$AD$2,0)</f>
        <v>-1948.7254683968613</v>
      </c>
      <c r="F44">
        <f>IF(ISNUMBER(B44),C44-Calc!T2,0)</f>
        <v>-1522.4484152173945</v>
      </c>
      <c r="G44">
        <f t="shared" si="0"/>
        <v>397.51293544883993</v>
      </c>
      <c r="H44">
        <f>IF(ISNUMBER(B44),B44-Calc!$O$2,0)</f>
        <v>-1368.0025913043473</v>
      </c>
    </row>
    <row r="45" spans="1:8" x14ac:dyDescent="0.25">
      <c r="A45" t="s">
        <v>44</v>
      </c>
      <c r="B45">
        <v>3314.4285</v>
      </c>
      <c r="C45">
        <v>5019.2467999999999</v>
      </c>
      <c r="D45">
        <f>IF(ISNUMBER(B45),B45*Calc!$AA$2+Calc!$Z$2,0)</f>
        <v>4721.4173951030552</v>
      </c>
      <c r="E45">
        <f>IF(ISNUMBER(B45),D45-Calc!$AD$2,0)</f>
        <v>-3268.2360378449657</v>
      </c>
      <c r="F45">
        <f>IF(ISNUMBER(B45),C45-Calc!T2,0)</f>
        <v>-2941.6425152173942</v>
      </c>
      <c r="G45">
        <f t="shared" si="0"/>
        <v>297.82940489694465</v>
      </c>
      <c r="H45">
        <f>IF(ISNUMBER(B45),B45-Calc!$O$2,0)</f>
        <v>-2294.2971913043475</v>
      </c>
    </row>
    <row r="46" spans="1:8" x14ac:dyDescent="0.25">
      <c r="A46" t="s">
        <v>45</v>
      </c>
      <c r="B46">
        <v>2281.0248999999999</v>
      </c>
      <c r="C46">
        <v>3171.6163000000001</v>
      </c>
      <c r="D46">
        <f>IF(ISNUMBER(B46),B46*Calc!$AA$2+Calc!$Z$2,0)</f>
        <v>3249.3296028329487</v>
      </c>
      <c r="E46">
        <f>IF(ISNUMBER(B46),D46-Calc!$AD$2,0)</f>
        <v>-4740.3238301150723</v>
      </c>
      <c r="F46">
        <f>IF(ISNUMBER(B46),C46-Calc!T2,0)</f>
        <v>-4789.2730152173935</v>
      </c>
      <c r="G46">
        <f t="shared" si="0"/>
        <v>-77.713302832948557</v>
      </c>
      <c r="H46">
        <f>IF(ISNUMBER(B46),B46-Calc!$O$2,0)</f>
        <v>-3327.7007913043476</v>
      </c>
    </row>
    <row r="47" spans="1:8" x14ac:dyDescent="0.25">
      <c r="A47" t="s">
        <v>46</v>
      </c>
      <c r="B47">
        <v>1029.4365</v>
      </c>
      <c r="C47">
        <v>1939.8629000000001</v>
      </c>
      <c r="D47">
        <f>IF(ISNUMBER(B47),B47*Calc!$AA$2+Calc!$Z$2,0)</f>
        <v>1466.436641567017</v>
      </c>
      <c r="E47">
        <f>IF(ISNUMBER(B47),D47-Calc!$AD$2,0)</f>
        <v>-6523.2167913810044</v>
      </c>
      <c r="F47">
        <f>IF(ISNUMBER(B47),C47-Calc!T2,0)</f>
        <v>-6021.0264152173941</v>
      </c>
      <c r="G47">
        <f t="shared" si="0"/>
        <v>473.4262584329831</v>
      </c>
      <c r="H47">
        <f>IF(ISNUMBER(B47),B47-Calc!$O$2,0)</f>
        <v>-4579.2891913043477</v>
      </c>
    </row>
    <row r="48" spans="1:8" x14ac:dyDescent="0.25">
      <c r="A48" t="s">
        <v>47</v>
      </c>
      <c r="C48">
        <v>1633.4123</v>
      </c>
      <c r="E48">
        <f>IF(ISNUMBER(B48),D48-Calc!$AD$2,0)</f>
        <v>0</v>
      </c>
      <c r="F48">
        <f>IF(ISNUMBER(B48),C48-Calc!T2,0)</f>
        <v>0</v>
      </c>
      <c r="G48">
        <f t="shared" si="0"/>
        <v>0</v>
      </c>
      <c r="H48">
        <f>IF(ISNUMBER(B48),B48-Calc!$O$2,0)</f>
        <v>0</v>
      </c>
    </row>
    <row r="49" spans="1:8" x14ac:dyDescent="0.25">
      <c r="A49" t="s">
        <v>48</v>
      </c>
      <c r="C49">
        <v>1273.4069999999999</v>
      </c>
      <c r="E49">
        <f>IF(ISNUMBER(B49),D49-Calc!$AD$2,0)</f>
        <v>0</v>
      </c>
      <c r="F49">
        <f>IF(ISNUMBER(B49),C49-Calc!T2,0)</f>
        <v>0</v>
      </c>
      <c r="G49">
        <f t="shared" si="0"/>
        <v>0</v>
      </c>
      <c r="H49">
        <f>IF(ISNUMBER(B49),B49-Calc!$O$2,0)</f>
        <v>0</v>
      </c>
    </row>
    <row r="50" spans="1:8" x14ac:dyDescent="0.25">
      <c r="A50" t="s">
        <v>49</v>
      </c>
      <c r="C50">
        <v>1095.7846</v>
      </c>
      <c r="E50">
        <f>IF(ISNUMBER(B50),D50-Calc!$AD$2,0)</f>
        <v>0</v>
      </c>
      <c r="F50">
        <f>IF(ISNUMBER(B50),C50-Calc!T2,0)</f>
        <v>0</v>
      </c>
      <c r="G50">
        <f t="shared" si="0"/>
        <v>0</v>
      </c>
      <c r="H50">
        <f>IF(ISNUMBER(B50),B50-Calc!$O$2,0)</f>
        <v>0</v>
      </c>
    </row>
    <row r="51" spans="1:8" x14ac:dyDescent="0.25">
      <c r="A51" t="s">
        <v>50</v>
      </c>
      <c r="B51">
        <v>841.00400000000002</v>
      </c>
      <c r="C51">
        <v>1746.4717000000001</v>
      </c>
      <c r="D51">
        <f>IF(ISNUMBER(B51),B51*Calc!$AA$2+Calc!$Z$2,0)</f>
        <v>1198.0137495653473</v>
      </c>
      <c r="E51">
        <f>IF(ISNUMBER(B51),D51-Calc!$AD$2,0)</f>
        <v>-6791.6396833826739</v>
      </c>
      <c r="F51">
        <f>IF(ISNUMBER(B51),C51-Calc!T2,0)</f>
        <v>-6214.4176152173941</v>
      </c>
      <c r="G51">
        <f t="shared" si="0"/>
        <v>548.45795043465273</v>
      </c>
      <c r="H51">
        <f>IF(ISNUMBER(B51),B51-Calc!$O$2,0)</f>
        <v>-4767.7216913043476</v>
      </c>
    </row>
    <row r="52" spans="1:8" x14ac:dyDescent="0.25">
      <c r="A52" t="s">
        <v>51</v>
      </c>
      <c r="B52">
        <v>1618.5360000000001</v>
      </c>
      <c r="C52">
        <v>2644.9973</v>
      </c>
      <c r="D52">
        <f>IF(ISNUMBER(B52),B52*Calc!$AA$2+Calc!$Z$2,0)</f>
        <v>2305.6113670880268</v>
      </c>
      <c r="E52">
        <f>IF(ISNUMBER(B52),D52-Calc!$AD$2,0)</f>
        <v>-5684.0420658599942</v>
      </c>
      <c r="F52">
        <f>IF(ISNUMBER(B52),C52-Calc!T2,0)</f>
        <v>-5315.8920152173941</v>
      </c>
      <c r="G52">
        <f t="shared" si="0"/>
        <v>339.38593291197321</v>
      </c>
      <c r="H52">
        <f>IF(ISNUMBER(B52),B52-Calc!$O$2,0)</f>
        <v>-3990.1896913043474</v>
      </c>
    </row>
    <row r="53" spans="1:8" x14ac:dyDescent="0.25">
      <c r="A53" t="s">
        <v>52</v>
      </c>
      <c r="B53">
        <v>9822.2919999999995</v>
      </c>
      <c r="C53">
        <v>13724.828600000001</v>
      </c>
      <c r="D53">
        <f>IF(ISNUMBER(B53),B53*Calc!$AA$2+Calc!$Z$2,0)</f>
        <v>13991.896433602829</v>
      </c>
      <c r="E53">
        <f>IF(ISNUMBER(B53),D53-Calc!$AD$2,0)</f>
        <v>6002.2430006548084</v>
      </c>
      <c r="F53">
        <f>IF(ISNUMBER(B53),C53-Calc!T2,0)</f>
        <v>5763.9392847826066</v>
      </c>
      <c r="G53">
        <f t="shared" si="0"/>
        <v>-267.06783360282861</v>
      </c>
      <c r="H53">
        <f>IF(ISNUMBER(B53),B53-Calc!$O$2,0)</f>
        <v>4213.566308695652</v>
      </c>
    </row>
    <row r="54" spans="1:8" x14ac:dyDescent="0.25">
      <c r="A54" t="s">
        <v>53</v>
      </c>
      <c r="B54">
        <v>16082.2178</v>
      </c>
      <c r="C54">
        <v>22364.954600000001</v>
      </c>
      <c r="D54">
        <f>IF(ISNUMBER(B54),B54*Calc!$AA$2+Calc!$Z$2,0)</f>
        <v>22909.187171410089</v>
      </c>
      <c r="E54">
        <f>IF(ISNUMBER(B54),D54-Calc!$AD$2,0)</f>
        <v>14919.533738462069</v>
      </c>
      <c r="F54">
        <f>IF(ISNUMBER(B54),C54-Calc!T2,0)</f>
        <v>14404.065284782606</v>
      </c>
      <c r="G54">
        <f t="shared" si="0"/>
        <v>-544.23257141008798</v>
      </c>
      <c r="H54">
        <f>IF(ISNUMBER(B54),B54-Calc!$O$2,0)</f>
        <v>10473.492108695653</v>
      </c>
    </row>
    <row r="55" spans="1:8" x14ac:dyDescent="0.25">
      <c r="A55" t="s">
        <v>54</v>
      </c>
      <c r="B55">
        <v>11377.356400000001</v>
      </c>
      <c r="C55">
        <v>15816.4292</v>
      </c>
      <c r="D55">
        <f>IF(ISNUMBER(B55),B55*Calc!$AA$2+Calc!$Z$2,0)</f>
        <v>16207.092238449879</v>
      </c>
      <c r="E55">
        <f>IF(ISNUMBER(B55),D55-Calc!$AD$2,0)</f>
        <v>8217.4388055018571</v>
      </c>
      <c r="F55">
        <f>IF(ISNUMBER(B55),C55-Calc!T2,0)</f>
        <v>7855.5398847826064</v>
      </c>
      <c r="G55">
        <f t="shared" si="0"/>
        <v>-390.66303844987851</v>
      </c>
      <c r="H55">
        <f>IF(ISNUMBER(B55),B55-Calc!$O$2,0)</f>
        <v>5768.6307086956531</v>
      </c>
    </row>
    <row r="56" spans="1:8" x14ac:dyDescent="0.25">
      <c r="A56" t="s">
        <v>55</v>
      </c>
      <c r="B56">
        <v>5994.1372000000001</v>
      </c>
      <c r="C56">
        <v>8387.2294999999995</v>
      </c>
      <c r="D56">
        <f>IF(ISNUMBER(B56),B56*Calc!$AA$2+Calc!$Z$2,0)</f>
        <v>8538.6737546802779</v>
      </c>
      <c r="E56">
        <f>IF(ISNUMBER(B56),D56-Calc!$AD$2,0)</f>
        <v>549.02032173225689</v>
      </c>
      <c r="F56">
        <f>IF(ISNUMBER(B56),C56-Calc!T2,0)</f>
        <v>426.34018478260532</v>
      </c>
      <c r="G56">
        <f t="shared" si="0"/>
        <v>-151.44425468027839</v>
      </c>
      <c r="H56">
        <f>IF(ISNUMBER(B56),B56-Calc!$O$2,0)</f>
        <v>385.41150869565263</v>
      </c>
    </row>
    <row r="57" spans="1:8" x14ac:dyDescent="0.25">
      <c r="A57" t="s">
        <v>56</v>
      </c>
      <c r="B57">
        <v>3814.2705000000001</v>
      </c>
      <c r="C57">
        <v>5001.3950999999997</v>
      </c>
      <c r="D57">
        <f>IF(ISNUMBER(B57),B57*Calc!$AA$2+Calc!$Z$2,0)</f>
        <v>5433.4444349390633</v>
      </c>
      <c r="E57">
        <f>IF(ISNUMBER(B57),D57-Calc!$AD$2,0)</f>
        <v>-2556.2089980089577</v>
      </c>
      <c r="F57">
        <f>IF(ISNUMBER(B57),C57-Calc!T2,0)</f>
        <v>-2959.4942152173944</v>
      </c>
      <c r="G57">
        <f t="shared" si="0"/>
        <v>-432.04933493906356</v>
      </c>
      <c r="H57">
        <f>IF(ISNUMBER(B57),B57-Calc!$O$2,0)</f>
        <v>-1794.4551913043474</v>
      </c>
    </row>
    <row r="58" spans="1:8" x14ac:dyDescent="0.25">
      <c r="A58" t="s">
        <v>57</v>
      </c>
      <c r="B58">
        <v>2649.9560999999999</v>
      </c>
      <c r="C58">
        <v>3124.0126</v>
      </c>
      <c r="D58">
        <f>IF(ISNUMBER(B58),B58*Calc!$AA$2+Calc!$Z$2,0)</f>
        <v>3774.8736552317991</v>
      </c>
      <c r="E58">
        <f>IF(ISNUMBER(B58),D58-Calc!$AD$2,0)</f>
        <v>-4214.7797777162214</v>
      </c>
      <c r="F58">
        <f>IF(ISNUMBER(B58),C58-Calc!T2,0)</f>
        <v>-4836.8767152173941</v>
      </c>
      <c r="G58">
        <f t="shared" si="0"/>
        <v>-650.86105523179913</v>
      </c>
      <c r="H58">
        <f>IF(ISNUMBER(B58),B58-Calc!$O$2,0)</f>
        <v>-2958.7695913043476</v>
      </c>
    </row>
    <row r="59" spans="1:8" x14ac:dyDescent="0.25">
      <c r="A59" t="s">
        <v>58</v>
      </c>
      <c r="C59">
        <v>2546.8139999999999</v>
      </c>
      <c r="E59">
        <f>IF(ISNUMBER(B59),D59-Calc!$AD$2,0)</f>
        <v>0</v>
      </c>
      <c r="F59">
        <f>IF(ISNUMBER(B59),C59-Calc!T2,0)</f>
        <v>0</v>
      </c>
      <c r="G59">
        <f t="shared" si="0"/>
        <v>0</v>
      </c>
      <c r="H59">
        <f>IF(ISNUMBER(B59),B59-Calc!$O$2,0)</f>
        <v>0</v>
      </c>
    </row>
    <row r="60" spans="1:8" x14ac:dyDescent="0.25">
      <c r="A60" t="s">
        <v>59</v>
      </c>
      <c r="C60">
        <v>1954.7393</v>
      </c>
      <c r="E60">
        <f>IF(ISNUMBER(B60),D60-Calc!$AD$2,0)</f>
        <v>0</v>
      </c>
      <c r="F60">
        <f>IF(ISNUMBER(B60),C60-Calc!T2,0)</f>
        <v>0</v>
      </c>
      <c r="G60">
        <f t="shared" si="0"/>
        <v>0</v>
      </c>
      <c r="H60">
        <f>IF(ISNUMBER(B60),B60-Calc!$O$2,0)</f>
        <v>0</v>
      </c>
    </row>
    <row r="61" spans="1:8" x14ac:dyDescent="0.25">
      <c r="A61" t="s">
        <v>60</v>
      </c>
      <c r="C61">
        <v>1853.5807</v>
      </c>
      <c r="E61">
        <f>IF(ISNUMBER(B61),D61-Calc!$AD$2,0)</f>
        <v>0</v>
      </c>
      <c r="F61">
        <f>IF(ISNUMBER(B61),C61-Calc!T2,0)</f>
        <v>0</v>
      </c>
      <c r="G61">
        <f t="shared" si="0"/>
        <v>0</v>
      </c>
      <c r="H61">
        <f>IF(ISNUMBER(B61),B61-Calc!$O$2,0)</f>
        <v>0</v>
      </c>
    </row>
    <row r="62" spans="1:8" x14ac:dyDescent="0.25">
      <c r="A62" t="s">
        <v>61</v>
      </c>
      <c r="C62">
        <v>1410.2684999999999</v>
      </c>
      <c r="E62">
        <f>IF(ISNUMBER(B62),D62-Calc!$AD$2,0)</f>
        <v>0</v>
      </c>
      <c r="F62">
        <f>IF(ISNUMBER(B62),C62-Calc!T2,0)</f>
        <v>0</v>
      </c>
      <c r="G62">
        <f t="shared" si="0"/>
        <v>0</v>
      </c>
      <c r="H62">
        <f>IF(ISNUMBER(B62),B62-Calc!$O$2,0)</f>
        <v>0</v>
      </c>
    </row>
    <row r="63" spans="1:8" x14ac:dyDescent="0.25">
      <c r="A63" t="s">
        <v>62</v>
      </c>
      <c r="C63">
        <v>1627.4617000000001</v>
      </c>
      <c r="E63">
        <f>IF(ISNUMBER(B63),D63-Calc!$AD$2,0)</f>
        <v>0</v>
      </c>
      <c r="F63">
        <f>IF(ISNUMBER(B63),C63-Calc!T2,0)</f>
        <v>0</v>
      </c>
      <c r="G63">
        <f t="shared" si="0"/>
        <v>0</v>
      </c>
      <c r="H63">
        <f>IF(ISNUMBER(B63),B63-Calc!$O$2,0)</f>
        <v>0</v>
      </c>
    </row>
    <row r="64" spans="1:8" x14ac:dyDescent="0.25">
      <c r="A64" t="s">
        <v>63</v>
      </c>
      <c r="B64">
        <v>1828.787</v>
      </c>
      <c r="C64">
        <v>148.76249999999999</v>
      </c>
      <c r="D64">
        <f>IF(ISNUMBER(B64),B64*Calc!$AA$2+Calc!$Z$2,0)</f>
        <v>2605.1148044793636</v>
      </c>
      <c r="E64">
        <f>IF(ISNUMBER(B64),D64-Calc!$AD$2,0)</f>
        <v>-5384.5386284686574</v>
      </c>
      <c r="F64">
        <f>IF(ISNUMBER(B64),C64-Calc!T2,0)</f>
        <v>-7812.1268152173943</v>
      </c>
      <c r="G64">
        <f t="shared" si="0"/>
        <v>-2456.3523044793637</v>
      </c>
      <c r="H64">
        <f>IF(ISNUMBER(B64),B64-Calc!$O$2,0)</f>
        <v>-3779.9386913043472</v>
      </c>
    </row>
    <row r="65" spans="1:8" x14ac:dyDescent="0.25">
      <c r="A65" t="s">
        <v>64</v>
      </c>
      <c r="B65">
        <v>3725.0129000000002</v>
      </c>
      <c r="D65">
        <f>IF(ISNUMBER(B65),B65*Calc!$AA$2+Calc!$Z$2,0)</f>
        <v>5306.2966068036394</v>
      </c>
      <c r="E65">
        <f>IF(ISNUMBER(B65),D65-Calc!$AO$2,0)</f>
        <v>-2088.0726122552451</v>
      </c>
      <c r="H65">
        <f>IF(ISNUMBER(B65),B65-Calc!$O$2,0)</f>
        <v>-1883.7127913043473</v>
      </c>
    </row>
    <row r="66" spans="1:8" x14ac:dyDescent="0.25">
      <c r="A66" t="s">
        <v>65</v>
      </c>
      <c r="B66">
        <v>5165.0342000000001</v>
      </c>
      <c r="D66">
        <f>IF(ISNUMBER(B66),B66*Calc!$AA$2+Calc!$Z$2,0)</f>
        <v>7357.6130298729304</v>
      </c>
      <c r="E66">
        <f>IF(ISNUMBER(B66),D66-Calc!$AO$2,0)</f>
        <v>-36.756189185954099</v>
      </c>
      <c r="H66">
        <f>IF(ISNUMBER(B66),B66-Calc!$O$2,0)</f>
        <v>-443.69149130434744</v>
      </c>
    </row>
    <row r="67" spans="1:8" x14ac:dyDescent="0.25">
      <c r="A67" t="s">
        <v>66</v>
      </c>
      <c r="B67">
        <v>2217.5529999999999</v>
      </c>
      <c r="D67">
        <f>IF(ISNUMBER(B67),B67*Calc!$AA$2+Calc!$Z$2,0)</f>
        <v>3158.9136132407034</v>
      </c>
      <c r="E67">
        <f>IF(ISNUMBER(B67),D67-Calc!$AO$2,0)</f>
        <v>-4235.4556058181806</v>
      </c>
      <c r="H67">
        <f>IF(ISNUMBER(B67),B67-Calc!$O$2,0)</f>
        <v>-3391.1726913043476</v>
      </c>
    </row>
    <row r="68" spans="1:8" x14ac:dyDescent="0.25">
      <c r="A68" t="s">
        <v>67</v>
      </c>
      <c r="B68">
        <v>1697.876</v>
      </c>
      <c r="D68">
        <f>IF(ISNUMBER(B68),B68*Calc!$AA$2+Calc!$Z$2,0)</f>
        <v>2418.6315321413613</v>
      </c>
      <c r="E68">
        <f>IF(ISNUMBER(B68),D68-Calc!$AO$2,0)</f>
        <v>-4975.7376869175232</v>
      </c>
      <c r="H68">
        <f>IF(ISNUMBER(B68),B68-Calc!$O$2,0)</f>
        <v>-3910.8496913043473</v>
      </c>
    </row>
    <row r="69" spans="1:8" x14ac:dyDescent="0.25">
      <c r="A69" t="s">
        <v>68</v>
      </c>
      <c r="B69">
        <v>1120.6775</v>
      </c>
      <c r="D69">
        <f>IF(ISNUMBER(B69),B69*Calc!$AA$2+Calc!$Z$2,0)</f>
        <v>1596.409831378352</v>
      </c>
      <c r="E69">
        <f>IF(ISNUMBER(B69),D69-Calc!$AO$2,0)</f>
        <v>-5797.959387680532</v>
      </c>
      <c r="H69">
        <f>IF(ISNUMBER(B69),B69-Calc!$O$2,0)</f>
        <v>-4488.0481913043477</v>
      </c>
    </row>
    <row r="70" spans="1:8" x14ac:dyDescent="0.25">
      <c r="A70" t="s">
        <v>69</v>
      </c>
      <c r="B70">
        <v>1158.364</v>
      </c>
      <c r="D70">
        <f>IF(ISNUMBER(B70),B70*Calc!$AA$2+Calc!$Z$2,0)</f>
        <v>1650.094409778686</v>
      </c>
      <c r="E70">
        <f>IF(ISNUMBER(B70),D70-Calc!$AO$2,0)</f>
        <v>-5744.2748092801985</v>
      </c>
      <c r="H70">
        <f>IF(ISNUMBER(B70),B70-Calc!$O$2,0)</f>
        <v>-4450.3616913043479</v>
      </c>
    </row>
    <row r="71" spans="1:8" x14ac:dyDescent="0.25">
      <c r="A71" t="s">
        <v>70</v>
      </c>
      <c r="E71">
        <f>IF(ISNUMBER(B71),D71-Calc!$AO$2,0)</f>
        <v>0</v>
      </c>
      <c r="H71">
        <f>IF(ISNUMBER(B71),B71-Calc!$O$2,0)</f>
        <v>0</v>
      </c>
    </row>
    <row r="72" spans="1:8" x14ac:dyDescent="0.25">
      <c r="A72" t="s">
        <v>71</v>
      </c>
      <c r="E72">
        <f>IF(ISNUMBER(B72),D72-Calc!$AO$2,0)</f>
        <v>0</v>
      </c>
      <c r="H72">
        <f>IF(ISNUMBER(B72),B72-Calc!$O$2,0)</f>
        <v>0</v>
      </c>
    </row>
    <row r="73" spans="1:8" x14ac:dyDescent="0.25">
      <c r="A73" t="s">
        <v>72</v>
      </c>
      <c r="E73">
        <f>IF(ISNUMBER(B73),D73-Calc!$AO$2,0)</f>
        <v>0</v>
      </c>
      <c r="H73">
        <f>IF(ISNUMBER(B73),B73-Calc!$O$2,0)</f>
        <v>0</v>
      </c>
    </row>
    <row r="74" spans="1:8" x14ac:dyDescent="0.25">
      <c r="A74" t="s">
        <v>73</v>
      </c>
      <c r="E74">
        <f>IF(ISNUMBER(B74),D74-Calc!$AO$2,0)</f>
        <v>0</v>
      </c>
      <c r="H74">
        <f>IF(ISNUMBER(B74),B74-Calc!$O$2,0)</f>
        <v>0</v>
      </c>
    </row>
    <row r="75" spans="1:8" x14ac:dyDescent="0.25">
      <c r="A75" t="s">
        <v>74</v>
      </c>
      <c r="B75">
        <v>1223.8195000000001</v>
      </c>
      <c r="D75">
        <f>IF(ISNUMBER(B75),B75*Calc!$AA$2+Calc!$Z$2,0)</f>
        <v>1743.3360459476871</v>
      </c>
      <c r="E75">
        <f>IF(ISNUMBER(B75),D75-Calc!$AO$2,0)</f>
        <v>-5651.0331731111974</v>
      </c>
      <c r="H75">
        <f>IF(ISNUMBER(B75),B75-Calc!$O$2,0)</f>
        <v>-4384.9061913043479</v>
      </c>
    </row>
    <row r="76" spans="1:8" x14ac:dyDescent="0.25">
      <c r="A76" t="s">
        <v>75</v>
      </c>
      <c r="B76">
        <v>1513.4105</v>
      </c>
      <c r="D76">
        <f>IF(ISNUMBER(B76),B76*Calc!$AA$2+Calc!$Z$2,0)</f>
        <v>2155.8596483923584</v>
      </c>
      <c r="E76">
        <f>IF(ISNUMBER(B76),D76-Calc!$AO$2,0)</f>
        <v>-5238.5095706665261</v>
      </c>
      <c r="H76">
        <f>IF(ISNUMBER(B76),B76-Calc!$O$2,0)</f>
        <v>-4095.3151913043475</v>
      </c>
    </row>
    <row r="77" spans="1:8" x14ac:dyDescent="0.25">
      <c r="A77" t="s">
        <v>76</v>
      </c>
      <c r="B77">
        <v>11549.920899999999</v>
      </c>
      <c r="D77">
        <f>IF(ISNUMBER(B77),B77*Calc!$AA$2+Calc!$Z$2,0)</f>
        <v>16452.91109744088</v>
      </c>
      <c r="E77">
        <f>IF(ISNUMBER(B77),D77-Calc!$AO$2,0)</f>
        <v>9058.541878381995</v>
      </c>
      <c r="H77">
        <f>IF(ISNUMBER(B77),B77-Calc!$O$2,0)</f>
        <v>5941.1952086956517</v>
      </c>
    </row>
    <row r="78" spans="1:8" x14ac:dyDescent="0.25">
      <c r="A78" t="s">
        <v>77</v>
      </c>
      <c r="B78">
        <v>25981.867200000001</v>
      </c>
      <c r="D78">
        <f>IF(ISNUMBER(B78),B78*Calc!$AA$2+Calc!$Z$2,0)</f>
        <v>37011.279547993719</v>
      </c>
      <c r="E78">
        <f>IF(ISNUMBER(B78),D78-Calc!$AO$2,0)</f>
        <v>29616.910328934835</v>
      </c>
      <c r="H78">
        <f>IF(ISNUMBER(B78),B78-Calc!$O$2,0)</f>
        <v>20373.141508695655</v>
      </c>
    </row>
    <row r="79" spans="1:8" x14ac:dyDescent="0.25">
      <c r="A79" t="s">
        <v>78</v>
      </c>
      <c r="B79">
        <v>11059.9961</v>
      </c>
      <c r="D79">
        <f>IF(ISNUMBER(B79),B79*Calc!$AA$2+Calc!$Z$2,0)</f>
        <v>15755.011150885273</v>
      </c>
      <c r="E79">
        <f>IF(ISNUMBER(B79),D79-Calc!$AO$2,0)</f>
        <v>8360.6419318263888</v>
      </c>
      <c r="H79">
        <f>IF(ISNUMBER(B79),B79-Calc!$O$2,0)</f>
        <v>5451.2704086956528</v>
      </c>
    </row>
    <row r="80" spans="1:8" x14ac:dyDescent="0.25">
      <c r="A80" t="s">
        <v>79</v>
      </c>
      <c r="B80">
        <v>4214.9375</v>
      </c>
      <c r="D80">
        <f>IF(ISNUMBER(B80),B80*Calc!$AA$2+Calc!$Z$2,0)</f>
        <v>6004.1962684584032</v>
      </c>
      <c r="E80">
        <f>IF(ISNUMBER(B80),D80-Calc!$AO$2,0)</f>
        <v>-1390.1729506004813</v>
      </c>
      <c r="H80">
        <f>IF(ISNUMBER(B80),B80-Calc!$O$2,0)</f>
        <v>-1393.7881913043475</v>
      </c>
    </row>
    <row r="81" spans="1:8" x14ac:dyDescent="0.25">
      <c r="A81" t="s">
        <v>80</v>
      </c>
      <c r="B81">
        <v>4147.4984999999997</v>
      </c>
      <c r="D81">
        <f>IF(ISNUMBER(B81),B81*Calc!$AA$2+Calc!$Z$2,0)</f>
        <v>5908.1291281630683</v>
      </c>
      <c r="E81">
        <f>IF(ISNUMBER(B81),D81-Calc!$AO$2,0)</f>
        <v>-1486.2400908958161</v>
      </c>
      <c r="H81">
        <f>IF(ISNUMBER(B81),B81-Calc!$O$2,0)</f>
        <v>-1461.2271913043478</v>
      </c>
    </row>
    <row r="82" spans="1:8" x14ac:dyDescent="0.25">
      <c r="A82" t="s">
        <v>81</v>
      </c>
      <c r="B82">
        <v>2056.8894</v>
      </c>
      <c r="D82">
        <f>IF(ISNUMBER(B82),B82*Calc!$AA$2+Calc!$Z$2,0)</f>
        <v>2930.0476365572786</v>
      </c>
      <c r="E82">
        <f>IF(ISNUMBER(B82),D82-Calc!$AO$2,0)</f>
        <v>-4464.3215825016059</v>
      </c>
      <c r="H82">
        <f>IF(ISNUMBER(B82),B82-Calc!$O$2,0)</f>
        <v>-3551.8362913043475</v>
      </c>
    </row>
    <row r="83" spans="1:8" x14ac:dyDescent="0.25">
      <c r="A83" t="s">
        <v>82</v>
      </c>
      <c r="B83">
        <v>1235.7204999999999</v>
      </c>
      <c r="D83">
        <f>IF(ISNUMBER(B83),B83*Calc!$AA$2+Calc!$Z$2,0)</f>
        <v>1760.289070705687</v>
      </c>
      <c r="E83">
        <f>IF(ISNUMBER(B83),D83-Calc!$AO$2,0)</f>
        <v>-5634.0801483531977</v>
      </c>
      <c r="H83">
        <f>IF(ISNUMBER(B83),B83-Calc!$O$2,0)</f>
        <v>-4373.005191304348</v>
      </c>
    </row>
    <row r="84" spans="1:8" x14ac:dyDescent="0.25">
      <c r="A84" t="s">
        <v>83</v>
      </c>
      <c r="E84">
        <f>IF(ISNUMBER(B84),D84-Calc!$AO$2,0)</f>
        <v>0</v>
      </c>
      <c r="H84">
        <f>IF(ISNUMBER(B84),B84-Calc!$O$2,0)</f>
        <v>0</v>
      </c>
    </row>
    <row r="85" spans="1:8" x14ac:dyDescent="0.25">
      <c r="A85" t="s">
        <v>84</v>
      </c>
      <c r="E85">
        <f>IF(ISNUMBER(B85),D85-Calc!$AO$2,0)</f>
        <v>0</v>
      </c>
      <c r="H85">
        <f>IF(ISNUMBER(B85),B85-Calc!$O$2,0)</f>
        <v>0</v>
      </c>
    </row>
    <row r="86" spans="1:8" x14ac:dyDescent="0.25">
      <c r="A86" t="s">
        <v>85</v>
      </c>
      <c r="E86">
        <f>IF(ISNUMBER(B86),D86-Calc!$AO$2,0)</f>
        <v>0</v>
      </c>
      <c r="H86">
        <f>IF(ISNUMBER(B86),B86-Calc!$O$2,0)</f>
        <v>0</v>
      </c>
    </row>
    <row r="87" spans="1:8" x14ac:dyDescent="0.25">
      <c r="A87" t="s">
        <v>86</v>
      </c>
      <c r="B87">
        <v>909.63310000000001</v>
      </c>
      <c r="D87">
        <f>IF(ISNUMBER(B87),B87*Calc!$AA$2+Calc!$Z$2,0)</f>
        <v>1295.7761923364817</v>
      </c>
      <c r="E87">
        <f>IF(ISNUMBER(B87),D87-Calc!$AO$2,0)</f>
        <v>-6098.593026722403</v>
      </c>
      <c r="H87">
        <f>IF(ISNUMBER(B87),B87-Calc!$O$2,0)</f>
        <v>-4699.0925913043475</v>
      </c>
    </row>
    <row r="88" spans="1:8" x14ac:dyDescent="0.25">
      <c r="A88" t="s">
        <v>87</v>
      </c>
      <c r="B88">
        <v>1519.3610000000001</v>
      </c>
      <c r="D88">
        <f>IF(ISNUMBER(B88),B88*Calc!$AA$2+Calc!$Z$2,0)</f>
        <v>2164.3361607713587</v>
      </c>
      <c r="E88">
        <f>IF(ISNUMBER(B88),D88-Calc!$AO$2,0)</f>
        <v>-5230.0330582875258</v>
      </c>
      <c r="H88">
        <f>IF(ISNUMBER(B88),B88-Calc!$O$2,0)</f>
        <v>-4089.3646913043476</v>
      </c>
    </row>
    <row r="89" spans="1:8" x14ac:dyDescent="0.25">
      <c r="A89" t="s">
        <v>88</v>
      </c>
      <c r="B89">
        <v>5615.2885999999999</v>
      </c>
      <c r="D89">
        <f>IF(ISNUMBER(B89),B89*Calc!$AA$2+Calc!$Z$2,0)</f>
        <v>7999.0023241001818</v>
      </c>
      <c r="E89">
        <f>IF(ISNUMBER(B89),D89-Calc!$AO$2,0)</f>
        <v>604.63310504129731</v>
      </c>
      <c r="H89">
        <f>IF(ISNUMBER(B89),B89-Calc!$O$2,0)</f>
        <v>6.5629086956523679</v>
      </c>
    </row>
    <row r="90" spans="1:8" x14ac:dyDescent="0.25">
      <c r="A90" t="s">
        <v>89</v>
      </c>
      <c r="B90">
        <v>8874.1787000000004</v>
      </c>
      <c r="D90">
        <f>IF(ISNUMBER(B90),B90*Calc!$AA$2+Calc!$Z$2,0)</f>
        <v>12641.305033864213</v>
      </c>
      <c r="E90">
        <f>IF(ISNUMBER(B90),D90-Calc!$AO$2,0)</f>
        <v>5246.9358148053288</v>
      </c>
      <c r="H90">
        <f>IF(ISNUMBER(B90),B90-Calc!$O$2,0)</f>
        <v>3265.4530086956529</v>
      </c>
    </row>
    <row r="91" spans="1:8" x14ac:dyDescent="0.25">
      <c r="A91" t="s">
        <v>90</v>
      </c>
      <c r="B91">
        <v>5994.1372000000001</v>
      </c>
      <c r="D91">
        <f>IF(ISNUMBER(B91),B91*Calc!$AA$2+Calc!$Z$2,0)</f>
        <v>8538.6737546802779</v>
      </c>
      <c r="E91">
        <f>IF(ISNUMBER(B91),D91-Calc!$AO$2,0)</f>
        <v>1144.3045356213934</v>
      </c>
      <c r="H91">
        <f>IF(ISNUMBER(B91),B91-Calc!$O$2,0)</f>
        <v>385.41150869565263</v>
      </c>
    </row>
    <row r="92" spans="1:8" x14ac:dyDescent="0.25">
      <c r="A92" t="s">
        <v>91</v>
      </c>
      <c r="B92">
        <v>3044.6725999999999</v>
      </c>
      <c r="D92">
        <f>IF(ISNUMBER(B92),B92*Calc!$AA$2+Calc!$Z$2,0)</f>
        <v>4337.1489763721393</v>
      </c>
      <c r="E92">
        <f>IF(ISNUMBER(B92),D92-Calc!$AO$2,0)</f>
        <v>-3057.2202426867452</v>
      </c>
      <c r="H92">
        <f>IF(ISNUMBER(B92),B92-Calc!$O$2,0)</f>
        <v>-2564.0530913043476</v>
      </c>
    </row>
    <row r="93" spans="1:8" x14ac:dyDescent="0.25">
      <c r="A93" t="s">
        <v>92</v>
      </c>
      <c r="B93">
        <v>1703.8264999999999</v>
      </c>
      <c r="D93">
        <f>IF(ISNUMBER(B93),B93*Calc!$AA$2+Calc!$Z$2,0)</f>
        <v>2427.1080445203615</v>
      </c>
      <c r="E93">
        <f>IF(ISNUMBER(B93),D93-Calc!$AO$2,0)</f>
        <v>-4967.2611745385229</v>
      </c>
      <c r="H93">
        <f>IF(ISNUMBER(B93),B93-Calc!$O$2,0)</f>
        <v>-3904.8991913043474</v>
      </c>
    </row>
    <row r="94" spans="1:8" x14ac:dyDescent="0.25">
      <c r="A94" t="s">
        <v>93</v>
      </c>
      <c r="B94">
        <v>1509.4435000000001</v>
      </c>
      <c r="D94">
        <f>IF(ISNUMBER(B94),B94*Calc!$AA$2+Calc!$Z$2,0)</f>
        <v>2150.2086401396919</v>
      </c>
      <c r="E94">
        <f>IF(ISNUMBER(B94),D94-Calc!$AO$2,0)</f>
        <v>-5244.1605789191926</v>
      </c>
      <c r="H94">
        <f>IF(ISNUMBER(B94),B94-Calc!$O$2,0)</f>
        <v>-4099.2821913043472</v>
      </c>
    </row>
    <row r="95" spans="1:8" x14ac:dyDescent="0.25">
      <c r="A95" t="s">
        <v>94</v>
      </c>
      <c r="B95">
        <v>1067.123</v>
      </c>
      <c r="D95">
        <f>IF(ISNUMBER(B95),B95*Calc!$AA$2+Calc!$Z$2,0)</f>
        <v>1520.1212199673512</v>
      </c>
      <c r="E95">
        <f>IF(ISNUMBER(B95),D95-Calc!$AO$2,0)</f>
        <v>-5874.2479990915335</v>
      </c>
      <c r="H95">
        <f>IF(ISNUMBER(B95),B95-Calc!$O$2,0)</f>
        <v>-4541.6026913043479</v>
      </c>
    </row>
    <row r="96" spans="1:8" x14ac:dyDescent="0.25">
      <c r="A96" t="s">
        <v>95</v>
      </c>
      <c r="E96">
        <f>IF(ISNUMBER(B96),D96-Calc!$AO$2,0)</f>
        <v>0</v>
      </c>
      <c r="H96">
        <f>IF(ISNUMBER(B96),B96-Calc!$O$2,0)</f>
        <v>0</v>
      </c>
    </row>
    <row r="97" spans="1:8" x14ac:dyDescent="0.25">
      <c r="A97" t="s">
        <v>96</v>
      </c>
      <c r="E97">
        <f>IF(ISNUMBER(B97),D97-Calc!$AO$2,0)</f>
        <v>0</v>
      </c>
      <c r="H97">
        <f>IF(ISNUMBER(B97),B97-Calc!$O$2,0)</f>
        <v>0</v>
      </c>
    </row>
    <row r="98" spans="1:8" x14ac:dyDescent="0.25">
      <c r="A98" t="s">
        <v>97</v>
      </c>
      <c r="E98">
        <f>IF(ISNUMBER(B98),D98-Calc!$AO$2,0)</f>
        <v>0</v>
      </c>
      <c r="H98">
        <f>IF(ISNUMBER(B98),B98-Calc!$O$2,0)</f>
        <v>0</v>
      </c>
    </row>
    <row r="99" spans="1:8" x14ac:dyDescent="0.25">
      <c r="A99" t="s">
        <v>98</v>
      </c>
      <c r="B99">
        <v>692.24149999999997</v>
      </c>
      <c r="D99">
        <f>IF(ISNUMBER(B99),B99*Calc!$AA$2+Calc!$Z$2,0)</f>
        <v>986.10094009034481</v>
      </c>
      <c r="E99">
        <f>IF(ISNUMBER(B99),D99-Calc!$AO$2,0)</f>
        <v>-6408.2682789685396</v>
      </c>
      <c r="H99">
        <f>IF(ISNUMBER(B99),B99-Calc!$O$2,0)</f>
        <v>-4916.4841913043474</v>
      </c>
    </row>
    <row r="100" spans="1:8" x14ac:dyDescent="0.25">
      <c r="A100" t="s">
        <v>99</v>
      </c>
      <c r="B100">
        <v>1154.3969999999999</v>
      </c>
      <c r="D100">
        <f>IF(ISNUMBER(B100),B100*Calc!$AA$2+Calc!$Z$2,0)</f>
        <v>1644.443401526019</v>
      </c>
      <c r="E100">
        <f>IF(ISNUMBER(B100),D100-Calc!$AO$2,0)</f>
        <v>-5749.925817532865</v>
      </c>
      <c r="H100">
        <f>IF(ISNUMBER(B100),B100-Calc!$O$2,0)</f>
        <v>-4454.3286913043476</v>
      </c>
    </row>
    <row r="101" spans="1:8" x14ac:dyDescent="0.25">
      <c r="A101" t="s">
        <v>100</v>
      </c>
      <c r="B101">
        <v>5988.1864999999998</v>
      </c>
      <c r="D101">
        <f>IF(ISNUMBER(B101),B101*Calc!$AA$2+Calc!$Z$2,0)</f>
        <v>8530.1969574004324</v>
      </c>
      <c r="E101">
        <f>IF(ISNUMBER(B101),D101-Calc!$AO$2,0)</f>
        <v>1135.827738341548</v>
      </c>
      <c r="H101">
        <f>IF(ISNUMBER(B101),B101-Calc!$O$2,0)</f>
        <v>379.4608086956523</v>
      </c>
    </row>
    <row r="102" spans="1:8" x14ac:dyDescent="0.25">
      <c r="A102" t="s">
        <v>101</v>
      </c>
      <c r="B102">
        <v>14078.882799999999</v>
      </c>
      <c r="D102">
        <f>IF(ISNUMBER(B102),B102*Calc!$AA$2+Calc!$Z$2,0)</f>
        <v>20055.428003813387</v>
      </c>
      <c r="E102">
        <f>IF(ISNUMBER(B102),D102-Calc!$AO$2,0)</f>
        <v>12661.058784754503</v>
      </c>
      <c r="H102">
        <f>IF(ISNUMBER(B102),B102-Calc!$O$2,0)</f>
        <v>8470.1571086956519</v>
      </c>
    </row>
    <row r="103" spans="1:8" x14ac:dyDescent="0.25">
      <c r="A103" t="s">
        <v>102</v>
      </c>
      <c r="B103">
        <v>8386.2383000000009</v>
      </c>
      <c r="D103">
        <f>IF(ISNUMBER(B103),B103*Calc!$AA$2+Calc!$Z$2,0)</f>
        <v>11946.231873488741</v>
      </c>
      <c r="E103">
        <f>IF(ISNUMBER(B103),D103-Calc!$AO$2,0)</f>
        <v>4551.8626544298568</v>
      </c>
      <c r="H103">
        <f>IF(ISNUMBER(B103),B103-Calc!$O$2,0)</f>
        <v>2777.5126086956534</v>
      </c>
    </row>
    <row r="104" spans="1:8" x14ac:dyDescent="0.25">
      <c r="A104" t="s">
        <v>103</v>
      </c>
      <c r="B104">
        <v>3756.7489999999998</v>
      </c>
      <c r="D104">
        <f>IF(ISNUMBER(B104),B104*Calc!$AA$2+Calc!$Z$2,0)</f>
        <v>5351.5048152753952</v>
      </c>
      <c r="E104">
        <f>IF(ISNUMBER(B104),D104-Calc!$AO$2,0)</f>
        <v>-2042.8644037834893</v>
      </c>
      <c r="H104">
        <f>IF(ISNUMBER(B104),B104-Calc!$O$2,0)</f>
        <v>-1851.9766913043477</v>
      </c>
    </row>
    <row r="105" spans="1:8" x14ac:dyDescent="0.25">
      <c r="A105" t="s">
        <v>104</v>
      </c>
      <c r="B105">
        <v>1572.9155000000001</v>
      </c>
      <c r="D105">
        <f>IF(ISNUMBER(B105),B105*Calc!$AA$2+Calc!$Z$2,0)</f>
        <v>2240.6247721823593</v>
      </c>
      <c r="E105">
        <f>IF(ISNUMBER(B105),D105-Calc!$AO$2,0)</f>
        <v>-5153.7444468765252</v>
      </c>
      <c r="H105">
        <f>IF(ISNUMBER(B105),B105-Calc!$O$2,0)</f>
        <v>-4035.8101913043474</v>
      </c>
    </row>
    <row r="106" spans="1:8" x14ac:dyDescent="0.25">
      <c r="A106" t="s">
        <v>105</v>
      </c>
      <c r="B106">
        <v>1483.6579999999999</v>
      </c>
      <c r="D106">
        <f>IF(ISNUMBER(B106),B106*Calc!$AA$2+Calc!$Z$2,0)</f>
        <v>2113.477086497358</v>
      </c>
      <c r="E106">
        <f>IF(ISNUMBER(B106),D106-Calc!$AO$2,0)</f>
        <v>-5280.8921325615265</v>
      </c>
      <c r="H106">
        <f>IF(ISNUMBER(B106),B106-Calc!$O$2,0)</f>
        <v>-4125.067691304348</v>
      </c>
    </row>
    <row r="107" spans="1:8" x14ac:dyDescent="0.25">
      <c r="A107" t="s">
        <v>106</v>
      </c>
      <c r="B107">
        <v>1186.1331</v>
      </c>
      <c r="D107">
        <f>IF(ISNUMBER(B107),B107*Calc!$AA$2+Calc!$Z$2,0)</f>
        <v>1689.6516099977753</v>
      </c>
      <c r="E107">
        <f>IF(ISNUMBER(B107),D107-Calc!$AO$2,0)</f>
        <v>-5704.7176090611092</v>
      </c>
      <c r="H107">
        <f>IF(ISNUMBER(B107),B107-Calc!$O$2,0)</f>
        <v>-4422.5925913043475</v>
      </c>
    </row>
    <row r="108" spans="1:8" x14ac:dyDescent="0.25">
      <c r="A108" t="s">
        <v>107</v>
      </c>
      <c r="E108">
        <f>IF(ISNUMBER(B108),D108-Calc!$AO$2,0)</f>
        <v>0</v>
      </c>
      <c r="H108">
        <f>IF(ISNUMBER(B108),B108-Calc!$O$2,0)</f>
        <v>0</v>
      </c>
    </row>
    <row r="109" spans="1:8" x14ac:dyDescent="0.25">
      <c r="A109" t="s">
        <v>108</v>
      </c>
      <c r="E109">
        <f>IF(ISNUMBER(B109),D109-Calc!$AO$2,0)</f>
        <v>0</v>
      </c>
      <c r="H109">
        <f>IF(ISNUMBER(B109),B109-Calc!$O$2,0)</f>
        <v>0</v>
      </c>
    </row>
    <row r="110" spans="1:8" x14ac:dyDescent="0.25">
      <c r="A110" t="s">
        <v>109</v>
      </c>
      <c r="E110">
        <f>IF(ISNUMBER(B110),D110-Calc!$AO$2,0)</f>
        <v>0</v>
      </c>
      <c r="H110">
        <f>IF(ISNUMBER(B110),B110-Calc!$O$2,0)</f>
        <v>0</v>
      </c>
    </row>
    <row r="111" spans="1:8" x14ac:dyDescent="0.25">
      <c r="A111" t="s">
        <v>110</v>
      </c>
      <c r="B111">
        <v>769.59799999999996</v>
      </c>
      <c r="D111">
        <f>IF(ISNUMBER(B111),B111*Calc!$AA$2+Calc!$Z$2,0)</f>
        <v>1096.2956010173459</v>
      </c>
      <c r="E111">
        <f>IF(ISNUMBER(B111),D111-Calc!$AO$2,0)</f>
        <v>-6298.0736180415388</v>
      </c>
      <c r="H111">
        <f>IF(ISNUMBER(B111),B111-Calc!$O$2,0)</f>
        <v>-4839.1276913043475</v>
      </c>
    </row>
    <row r="112" spans="1:8" x14ac:dyDescent="0.25">
      <c r="A112" t="s">
        <v>111</v>
      </c>
      <c r="B112">
        <v>1723.6614999999999</v>
      </c>
      <c r="D112">
        <f>IF(ISNUMBER(B112),B112*Calc!$AA$2+Calc!$Z$2,0)</f>
        <v>2455.3630857836952</v>
      </c>
      <c r="E112">
        <f>IF(ISNUMBER(B112),D112-Calc!$AO$2,0)</f>
        <v>-4939.0061332751893</v>
      </c>
      <c r="H112">
        <f>IF(ISNUMBER(B112),B112-Calc!$O$2,0)</f>
        <v>-3885.0641913043473</v>
      </c>
    </row>
    <row r="113" spans="1:8" x14ac:dyDescent="0.25">
      <c r="A113" t="s">
        <v>112</v>
      </c>
      <c r="B113">
        <v>8568.7196999999996</v>
      </c>
      <c r="D113">
        <f>IF(ISNUMBER(B113),B113*Calc!$AA$2+Calc!$Z$2,0)</f>
        <v>12206.177398408874</v>
      </c>
      <c r="E113">
        <f>IF(ISNUMBER(B113),D113-Calc!$AO$2,0)</f>
        <v>4811.8081793499896</v>
      </c>
      <c r="H113">
        <f>IF(ISNUMBER(B113),B113-Calc!$O$2,0)</f>
        <v>2959.9940086956522</v>
      </c>
    </row>
    <row r="114" spans="1:8" x14ac:dyDescent="0.25">
      <c r="A114" t="s">
        <v>113</v>
      </c>
      <c r="B114">
        <v>16534.455099999999</v>
      </c>
      <c r="D114">
        <f>IF(ISNUMBER(B114),B114*Calc!$AA$2+Calc!$Z$2,0)</f>
        <v>23553.40111506114</v>
      </c>
      <c r="E114">
        <f>IF(ISNUMBER(B114),D114-Calc!$AO$2,0)</f>
        <v>16159.031896002256</v>
      </c>
      <c r="H114">
        <f>IF(ISNUMBER(B114),B114-Calc!$O$2,0)</f>
        <v>10925.729408695652</v>
      </c>
    </row>
    <row r="115" spans="1:8" x14ac:dyDescent="0.25">
      <c r="A115" t="s">
        <v>114</v>
      </c>
      <c r="B115">
        <v>9070.5458999999992</v>
      </c>
      <c r="D115">
        <f>IF(ISNUMBER(B115),B115*Calc!$AA$2+Calc!$Z$2,0)</f>
        <v>12921.030939524171</v>
      </c>
      <c r="E115">
        <f>IF(ISNUMBER(B115),D115-Calc!$AO$2,0)</f>
        <v>5526.6617204652866</v>
      </c>
      <c r="H115">
        <f>IF(ISNUMBER(B115),B115-Calc!$O$2,0)</f>
        <v>3461.8202086956517</v>
      </c>
    </row>
    <row r="116" spans="1:8" x14ac:dyDescent="0.25">
      <c r="A116" t="s">
        <v>115</v>
      </c>
      <c r="B116">
        <v>4179.2344000000003</v>
      </c>
      <c r="D116">
        <f>IF(ISNUMBER(B116),B116*Calc!$AA$2+Calc!$Z$2,0)</f>
        <v>5953.3370517339808</v>
      </c>
      <c r="E116">
        <f>IF(ISNUMBER(B116),D116-Calc!$AO$2,0)</f>
        <v>-1441.0321673249036</v>
      </c>
      <c r="H116">
        <f>IF(ISNUMBER(B116),B116-Calc!$O$2,0)</f>
        <v>-1429.4912913043472</v>
      </c>
    </row>
    <row r="117" spans="1:8" x14ac:dyDescent="0.25">
      <c r="A117" t="s">
        <v>116</v>
      </c>
      <c r="B117">
        <v>2267.1404000000002</v>
      </c>
      <c r="D117">
        <f>IF(ISNUMBER(B117),B117*Calc!$AA$2+Calc!$Z$2,0)</f>
        <v>3229.5510739486153</v>
      </c>
      <c r="E117">
        <f>IF(ISNUMBER(B117),D117-Calc!$AO$2,0)</f>
        <v>-4164.8181451102691</v>
      </c>
      <c r="H117">
        <f>IF(ISNUMBER(B117),B117-Calc!$O$2,0)</f>
        <v>-3341.5852913043473</v>
      </c>
    </row>
    <row r="118" spans="1:8" x14ac:dyDescent="0.25">
      <c r="A118" t="s">
        <v>117</v>
      </c>
      <c r="B118">
        <v>1814.9024999999999</v>
      </c>
      <c r="D118">
        <f>IF(ISNUMBER(B118),B118*Calc!$AA$2+Calc!$Z$2,0)</f>
        <v>2585.3362755950297</v>
      </c>
      <c r="E118">
        <f>IF(ISNUMBER(B118),D118-Calc!$AO$2,0)</f>
        <v>-4809.0329434638552</v>
      </c>
      <c r="H118">
        <f>IF(ISNUMBER(B118),B118-Calc!$O$2,0)</f>
        <v>-3793.8231913043473</v>
      </c>
    </row>
    <row r="119" spans="1:8" x14ac:dyDescent="0.25">
      <c r="A119" t="s">
        <v>118</v>
      </c>
      <c r="B119">
        <v>1114.7271000000001</v>
      </c>
      <c r="D119">
        <f>IF(ISNUMBER(B119),B119*Calc!$AA$2+Calc!$Z$2,0)</f>
        <v>1587.9334614497741</v>
      </c>
      <c r="E119">
        <f>IF(ISNUMBER(B119),D119-Calc!$AO$2,0)</f>
        <v>-5806.4357576091106</v>
      </c>
      <c r="H119">
        <f>IF(ISNUMBER(B119),B119-Calc!$O$2,0)</f>
        <v>-4493.9985913043474</v>
      </c>
    </row>
    <row r="120" spans="1:8" x14ac:dyDescent="0.25">
      <c r="A120" t="s">
        <v>119</v>
      </c>
      <c r="E120">
        <f>IF(ISNUMBER(B120),D120-Calc!$AO$2,0)</f>
        <v>0</v>
      </c>
      <c r="H120">
        <f>IF(ISNUMBER(B120),B120-Calc!$O$2,0)</f>
        <v>0</v>
      </c>
    </row>
    <row r="121" spans="1:8" x14ac:dyDescent="0.25">
      <c r="A121" t="s">
        <v>120</v>
      </c>
      <c r="E121">
        <f>IF(ISNUMBER(B121),D121-Calc!$AO$2,0)</f>
        <v>0</v>
      </c>
      <c r="H121">
        <f>IF(ISNUMBER(B121),B121-Calc!$O$2,0)</f>
        <v>0</v>
      </c>
    </row>
    <row r="122" spans="1:8" x14ac:dyDescent="0.25">
      <c r="A122" t="s">
        <v>121</v>
      </c>
      <c r="E122">
        <f>IF(ISNUMBER(B122),D122-Calc!$AO$2,0)</f>
        <v>0</v>
      </c>
      <c r="H122">
        <f>IF(ISNUMBER(B122),B122-Calc!$O$2,0)</f>
        <v>0</v>
      </c>
    </row>
    <row r="123" spans="1:8" x14ac:dyDescent="0.25">
      <c r="A123" t="s">
        <v>122</v>
      </c>
      <c r="B123">
        <v>1142.4960000000001</v>
      </c>
      <c r="D123">
        <f>IF(ISNUMBER(B123),B123*Calc!$AA$2+Calc!$Z$2,0)</f>
        <v>1627.4903767680191</v>
      </c>
      <c r="E123">
        <f>IF(ISNUMBER(B123),D123-Calc!$AO$2,0)</f>
        <v>-5766.8788422908656</v>
      </c>
      <c r="H123">
        <f>IF(ISNUMBER(B123),B123-Calc!$O$2,0)</f>
        <v>-4466.2296913043474</v>
      </c>
    </row>
    <row r="124" spans="1:8" x14ac:dyDescent="0.25">
      <c r="A124" t="s">
        <v>123</v>
      </c>
      <c r="B124">
        <v>1719.6945000000001</v>
      </c>
      <c r="D124">
        <f>IF(ISNUMBER(B124),B124*Calc!$AA$2+Calc!$Z$2,0)</f>
        <v>2449.7120775310286</v>
      </c>
      <c r="E124">
        <f>IF(ISNUMBER(B124),D124-Calc!$AO$2,0)</f>
        <v>-4944.6571415278559</v>
      </c>
      <c r="H124">
        <f>IF(ISNUMBER(B124),B124-Calc!$O$2,0)</f>
        <v>-3889.0311913043474</v>
      </c>
    </row>
    <row r="125" spans="1:8" x14ac:dyDescent="0.25">
      <c r="A125" t="s">
        <v>124</v>
      </c>
      <c r="B125">
        <v>12436.544900000001</v>
      </c>
      <c r="D125">
        <f>IF(ISNUMBER(B125),B125*Calc!$AA$2+Calc!$Z$2,0)</f>
        <v>17715.910729659783</v>
      </c>
      <c r="E125">
        <f>IF(ISNUMBER(B125),D125-Calc!$AO$2,0)</f>
        <v>10321.541510600899</v>
      </c>
      <c r="H125">
        <f>IF(ISNUMBER(B125),B125-Calc!$O$2,0)</f>
        <v>6827.8192086956533</v>
      </c>
    </row>
    <row r="126" spans="1:8" x14ac:dyDescent="0.25">
      <c r="A126" t="s">
        <v>125</v>
      </c>
      <c r="B126">
        <v>21203.6152</v>
      </c>
      <c r="D126">
        <f>IF(ISNUMBER(B126),B126*Calc!$AA$2+Calc!$Z$2,0)</f>
        <v>30204.639395404531</v>
      </c>
      <c r="E126">
        <f>IF(ISNUMBER(B126),D126-Calc!$AO$2,0)</f>
        <v>22810.270176345646</v>
      </c>
      <c r="H126">
        <f>IF(ISNUMBER(B126),B126-Calc!$O$2,0)</f>
        <v>15594.889508695653</v>
      </c>
    </row>
    <row r="127" spans="1:8" x14ac:dyDescent="0.25">
      <c r="A127" t="s">
        <v>126</v>
      </c>
      <c r="B127">
        <v>9885.7636999999995</v>
      </c>
      <c r="D127">
        <f>IF(ISNUMBER(B127),B127*Calc!$AA$2+Calc!$Z$2,0)</f>
        <v>14082.31213829423</v>
      </c>
      <c r="E127">
        <f>IF(ISNUMBER(B127),D127-Calc!$AO$2,0)</f>
        <v>6687.9429192353455</v>
      </c>
      <c r="H127">
        <f>IF(ISNUMBER(B127),B127-Calc!$O$2,0)</f>
        <v>4277.038008695652</v>
      </c>
    </row>
    <row r="128" spans="1:8" x14ac:dyDescent="0.25">
      <c r="A128" t="s">
        <v>127</v>
      </c>
      <c r="B128">
        <v>5621.2388000000001</v>
      </c>
      <c r="D128">
        <f>IF(ISNUMBER(B128),B128*Calc!$AA$2+Calc!$Z$2,0)</f>
        <v>8007.4784091279153</v>
      </c>
      <c r="E128">
        <f>IF(ISNUMBER(B128),D128-Calc!$AO$2,0)</f>
        <v>613.10919006903077</v>
      </c>
      <c r="H128">
        <f>IF(ISNUMBER(B128),B128-Calc!$O$2,0)</f>
        <v>12.513108695652591</v>
      </c>
    </row>
    <row r="129" spans="1:8" x14ac:dyDescent="0.25">
      <c r="A129" t="s">
        <v>128</v>
      </c>
      <c r="B129">
        <v>2822.5205000000001</v>
      </c>
      <c r="D129">
        <f>IF(ISNUMBER(B129),B129*Calc!$AA$2+Calc!$Z$2,0)</f>
        <v>4020.6923717723803</v>
      </c>
      <c r="E129">
        <f>IF(ISNUMBER(B129),D129-Calc!$AO$2,0)</f>
        <v>-3373.6768472865042</v>
      </c>
      <c r="H129">
        <f>IF(ISNUMBER(B129),B129-Calc!$O$2,0)</f>
        <v>-2786.2051913043474</v>
      </c>
    </row>
    <row r="130" spans="1:8" x14ac:dyDescent="0.25">
      <c r="A130" t="s">
        <v>129</v>
      </c>
      <c r="B130">
        <v>1935.896</v>
      </c>
      <c r="D130">
        <f>IF(ISNUMBER(B130),B130*Calc!$AA$2+Calc!$Z$2,0)</f>
        <v>2757.6920273013652</v>
      </c>
      <c r="E130">
        <f>IF(ISNUMBER(B130),D130-Calc!$AO$2,0)</f>
        <v>-4636.6771917575188</v>
      </c>
      <c r="H130">
        <f>IF(ISNUMBER(B130),B130-Calc!$O$2,0)</f>
        <v>-3672.8296913043478</v>
      </c>
    </row>
    <row r="131" spans="1:8" x14ac:dyDescent="0.25">
      <c r="A131" t="s">
        <v>130</v>
      </c>
      <c r="B131">
        <v>864.80600000000004</v>
      </c>
      <c r="D131">
        <f>IF(ISNUMBER(B131),B131*Calc!$AA$2+Calc!$Z$2,0)</f>
        <v>1231.9197990813477</v>
      </c>
      <c r="E131">
        <f>IF(ISNUMBER(B131),D131-Calc!$AO$2,0)</f>
        <v>-6162.4494199775363</v>
      </c>
      <c r="H131">
        <f>IF(ISNUMBER(B131),B131-Calc!$O$2,0)</f>
        <v>-4743.919691304347</v>
      </c>
    </row>
    <row r="132" spans="1:8" x14ac:dyDescent="0.25">
      <c r="A132" t="s">
        <v>131</v>
      </c>
      <c r="E132">
        <f>IF(ISNUMBER(B132),D132-Calc!$AO$2,0)</f>
        <v>0</v>
      </c>
      <c r="H132">
        <f>IF(ISNUMBER(B132),B132-Calc!$O$2,0)</f>
        <v>0</v>
      </c>
    </row>
    <row r="133" spans="1:8" x14ac:dyDescent="0.25">
      <c r="A133" t="s">
        <v>132</v>
      </c>
      <c r="E133">
        <f>IF(ISNUMBER(B133),D133-Calc!$AO$2,0)</f>
        <v>0</v>
      </c>
      <c r="H133">
        <f>IF(ISNUMBER(B133),B133-Calc!$O$2,0)</f>
        <v>0</v>
      </c>
    </row>
    <row r="134" spans="1:8" x14ac:dyDescent="0.25">
      <c r="A134" t="s">
        <v>133</v>
      </c>
      <c r="E134">
        <f>IF(ISNUMBER(B134),D134-Calc!$AO$2,0)</f>
        <v>0</v>
      </c>
      <c r="H134">
        <f>IF(ISNUMBER(B134),B134-Calc!$O$2,0)</f>
        <v>0</v>
      </c>
    </row>
    <row r="135" spans="1:8" x14ac:dyDescent="0.25">
      <c r="A135" t="s">
        <v>134</v>
      </c>
      <c r="B135">
        <v>251.90450000000001</v>
      </c>
      <c r="D135">
        <f>IF(ISNUMBER(B135),B135*Calc!$AA$2+Calc!$Z$2,0)</f>
        <v>358.83902404433752</v>
      </c>
      <c r="E135">
        <f>IF(ISNUMBER(B135),D135-Calc!$AO$2,0)</f>
        <v>-7035.5301950145467</v>
      </c>
      <c r="H135">
        <f>IF(ISNUMBER(B135),B135-Calc!$O$2,0)</f>
        <v>-5356.8211913043478</v>
      </c>
    </row>
    <row r="136" spans="1:8" x14ac:dyDescent="0.25">
      <c r="A136" t="s">
        <v>135</v>
      </c>
      <c r="B136">
        <v>914.39350000000002</v>
      </c>
      <c r="D136">
        <f>IF(ISNUMBER(B136),B136*Calc!$AA$2+Calc!$Z$2,0)</f>
        <v>1302.5574022396818</v>
      </c>
      <c r="E136">
        <f>IF(ISNUMBER(B136),D136-Calc!$AO$2,0)</f>
        <v>-6091.8118168192032</v>
      </c>
      <c r="H136">
        <f>IF(ISNUMBER(B136),B136-Calc!$O$2,0)</f>
        <v>-4694.3321913043474</v>
      </c>
    </row>
    <row r="137" spans="1:8" x14ac:dyDescent="0.25">
      <c r="A137" t="s">
        <v>136</v>
      </c>
      <c r="B137">
        <v>4601.7201999999997</v>
      </c>
      <c r="D137">
        <f>IF(ISNUMBER(B137),B137*Calc!$AA$2+Calc!$Z$2,0)</f>
        <v>6555.169857994254</v>
      </c>
      <c r="E137">
        <f>IF(ISNUMBER(B137),D137-Calc!$AO$2,0)</f>
        <v>-839.19936106463047</v>
      </c>
      <c r="H137">
        <f>IF(ISNUMBER(B137),B137-Calc!$O$2,0)</f>
        <v>-1007.0054913043477</v>
      </c>
    </row>
    <row r="138" spans="1:8" x14ac:dyDescent="0.25">
      <c r="A138" t="s">
        <v>137</v>
      </c>
      <c r="B138">
        <v>17710.671900000001</v>
      </c>
      <c r="D138">
        <f>IF(ISNUMBER(B138),B138*Calc!$AA$2+Calc!$Z$2,0)</f>
        <v>25228.926913832318</v>
      </c>
      <c r="E138">
        <f>IF(ISNUMBER(B138),D138-Calc!$AO$2,0)</f>
        <v>17834.557694773433</v>
      </c>
      <c r="H138">
        <f>IF(ISNUMBER(B138),B138-Calc!$O$2,0)</f>
        <v>12101.946208695654</v>
      </c>
    </row>
    <row r="139" spans="1:8" x14ac:dyDescent="0.25">
      <c r="A139" t="s">
        <v>138</v>
      </c>
      <c r="B139">
        <v>13110.934600000001</v>
      </c>
      <c r="D139">
        <f>IF(ISNUMBER(B139),B139*Calc!$AA$2+Calc!$Z$2,0)</f>
        <v>18676.581705261862</v>
      </c>
      <c r="E139">
        <f>IF(ISNUMBER(B139),D139-Calc!$AO$2,0)</f>
        <v>11282.212486202978</v>
      </c>
      <c r="H139">
        <f>IF(ISNUMBER(B139),B139-Calc!$O$2,0)</f>
        <v>7502.208908695653</v>
      </c>
    </row>
    <row r="140" spans="1:8" x14ac:dyDescent="0.25">
      <c r="A140" t="s">
        <v>139</v>
      </c>
      <c r="B140">
        <v>5799.7538999999997</v>
      </c>
      <c r="D140">
        <f>IF(ISNUMBER(B140),B140*Calc!$AA$2+Calc!$Z$2,0)</f>
        <v>8261.7739229483395</v>
      </c>
      <c r="E140">
        <f>IF(ISNUMBER(B140),D140-Calc!$AO$2,0)</f>
        <v>867.40470388945505</v>
      </c>
      <c r="H140">
        <f>IF(ISNUMBER(B140),B140-Calc!$O$2,0)</f>
        <v>191.02820869565221</v>
      </c>
    </row>
    <row r="141" spans="1:8" x14ac:dyDescent="0.25">
      <c r="A141" t="s">
        <v>140</v>
      </c>
      <c r="B141">
        <v>2987.1509000000001</v>
      </c>
      <c r="D141">
        <f>IF(ISNUMBER(B141),B141*Calc!$AA$2+Calc!$Z$2,0)</f>
        <v>4255.209071807627</v>
      </c>
      <c r="E141">
        <f>IF(ISNUMBER(B141),D141-Calc!$AO$2,0)</f>
        <v>-3139.1601472512575</v>
      </c>
      <c r="H141">
        <f>IF(ISNUMBER(B141),B141-Calc!$O$2,0)</f>
        <v>-2621.5747913043474</v>
      </c>
    </row>
    <row r="142" spans="1:8" x14ac:dyDescent="0.25">
      <c r="A142" t="s">
        <v>141</v>
      </c>
      <c r="B142">
        <v>1884.325</v>
      </c>
      <c r="D142">
        <f>IF(ISNUMBER(B142),B142*Calc!$AA$2+Calc!$Z$2,0)</f>
        <v>2684.2289200166979</v>
      </c>
      <c r="E142">
        <f>IF(ISNUMBER(B142),D142-Calc!$AO$2,0)</f>
        <v>-4710.1402990421866</v>
      </c>
      <c r="H142">
        <f>IF(ISNUMBER(B142),B142-Calc!$O$2,0)</f>
        <v>-3724.4006913043477</v>
      </c>
    </row>
    <row r="143" spans="1:8" x14ac:dyDescent="0.25">
      <c r="A143" t="s">
        <v>142</v>
      </c>
      <c r="B143">
        <v>727.94449999999995</v>
      </c>
      <c r="D143">
        <f>IF(ISNUMBER(B143),B143*Calc!$AA$2+Calc!$Z$2,0)</f>
        <v>1036.9600143643454</v>
      </c>
      <c r="E143">
        <f>IF(ISNUMBER(B143),D143-Calc!$AO$2,0)</f>
        <v>-6357.4092046945389</v>
      </c>
      <c r="H143">
        <f>IF(ISNUMBER(B143),B143-Calc!$O$2,0)</f>
        <v>-4880.7811913043479</v>
      </c>
    </row>
    <row r="144" spans="1:8" x14ac:dyDescent="0.25">
      <c r="A144" t="s">
        <v>143</v>
      </c>
      <c r="E144">
        <f>IF(ISNUMBER(B144),D144-Calc!$AO$2,0)</f>
        <v>0</v>
      </c>
      <c r="H144">
        <f>IF(ISNUMBER(B144),B144-Calc!$O$2,0)</f>
        <v>0</v>
      </c>
    </row>
    <row r="145" spans="1:8" x14ac:dyDescent="0.25">
      <c r="A145" t="s">
        <v>144</v>
      </c>
      <c r="E145">
        <f>IF(ISNUMBER(B145),D145-Calc!$AO$2,0)</f>
        <v>0</v>
      </c>
      <c r="H145">
        <f>IF(ISNUMBER(B145),B145-Calc!$O$2,0)</f>
        <v>0</v>
      </c>
    </row>
    <row r="146" spans="1:8" x14ac:dyDescent="0.25">
      <c r="A146" t="s">
        <v>145</v>
      </c>
      <c r="E146">
        <f>IF(ISNUMBER(B146),D146-Calc!$AO$2,0)</f>
        <v>0</v>
      </c>
      <c r="H146">
        <f>IF(ISNUMBER(B146),B146-Calc!$O$2,0)</f>
        <v>0</v>
      </c>
    </row>
    <row r="147" spans="1:8" x14ac:dyDescent="0.25">
      <c r="A147" t="s">
        <v>146</v>
      </c>
      <c r="E147">
        <f>IF(ISNUMBER(B147),D147-Calc!$AO$2,0)</f>
        <v>0</v>
      </c>
      <c r="H147">
        <f>IF(ISNUMBER(B147),B147-Calc!$O$2,0)</f>
        <v>0</v>
      </c>
    </row>
    <row r="148" spans="1:8" x14ac:dyDescent="0.25">
      <c r="A148" t="s">
        <v>147</v>
      </c>
      <c r="B148">
        <v>1440.021</v>
      </c>
      <c r="D148">
        <f>IF(ISNUMBER(B148),B148*Calc!$AA$2+Calc!$Z$2,0)</f>
        <v>2051.3159957180237</v>
      </c>
      <c r="E148">
        <f>IF(ISNUMBER(B148),D148-Calc!$AO$2,0)</f>
        <v>-5343.0532233408612</v>
      </c>
      <c r="H148">
        <f>IF(ISNUMBER(B148),B148-Calc!$O$2,0)</f>
        <v>-4168.7046913043478</v>
      </c>
    </row>
    <row r="149" spans="1:8" x14ac:dyDescent="0.25">
      <c r="A149" t="s">
        <v>148</v>
      </c>
      <c r="B149">
        <v>10534.368200000001</v>
      </c>
      <c r="D149">
        <f>IF(ISNUMBER(B149),B149*Calc!$AA$2+Calc!$Z$2,0)</f>
        <v>15006.251987605243</v>
      </c>
      <c r="E149">
        <f>IF(ISNUMBER(B149),D149-Calc!$AO$2,0)</f>
        <v>7611.8827685463584</v>
      </c>
      <c r="H149">
        <f>IF(ISNUMBER(B149),B149-Calc!$O$2,0)</f>
        <v>4925.6425086956533</v>
      </c>
    </row>
    <row r="150" spans="1:8" x14ac:dyDescent="0.25">
      <c r="A150" t="s">
        <v>149</v>
      </c>
      <c r="B150">
        <v>21370.228500000001</v>
      </c>
      <c r="D150">
        <f>IF(ISNUMBER(B150),B150*Calc!$AA$2+Calc!$Z$2,0)</f>
        <v>30441.980744863577</v>
      </c>
      <c r="E150">
        <f>IF(ISNUMBER(B150),D150-Calc!$AO$2,0)</f>
        <v>23047.611525804692</v>
      </c>
      <c r="H150">
        <f>IF(ISNUMBER(B150),B150-Calc!$O$2,0)</f>
        <v>15761.502808695654</v>
      </c>
    </row>
    <row r="151" spans="1:8" x14ac:dyDescent="0.25">
      <c r="A151" t="s">
        <v>150</v>
      </c>
      <c r="B151">
        <v>12982.007799999999</v>
      </c>
      <c r="D151">
        <f>IF(ISNUMBER(B151),B151*Calc!$AA$2+Calc!$Z$2,0)</f>
        <v>18492.924934203147</v>
      </c>
      <c r="E151">
        <f>IF(ISNUMBER(B151),D151-Calc!$AO$2,0)</f>
        <v>11098.555715144263</v>
      </c>
      <c r="H151">
        <f>IF(ISNUMBER(B151),B151-Calc!$O$2,0)</f>
        <v>7373.2821086956519</v>
      </c>
    </row>
    <row r="152" spans="1:8" x14ac:dyDescent="0.25">
      <c r="A152" t="s">
        <v>151</v>
      </c>
      <c r="B152">
        <v>4359.7329</v>
      </c>
      <c r="D152">
        <f>IF(ISNUMBER(B152),B152*Calc!$AA$2+Calc!$Z$2,0)</f>
        <v>6210.4579272303163</v>
      </c>
      <c r="E152">
        <f>IF(ISNUMBER(B152),D152-Calc!$AO$2,0)</f>
        <v>-1183.9112918285682</v>
      </c>
      <c r="H152">
        <f>IF(ISNUMBER(B152),B152-Calc!$O$2,0)</f>
        <v>-1248.9927913043475</v>
      </c>
    </row>
    <row r="153" spans="1:8" x14ac:dyDescent="0.25">
      <c r="A153" t="s">
        <v>152</v>
      </c>
      <c r="B153">
        <v>2013.2524000000001</v>
      </c>
      <c r="D153">
        <f>IF(ISNUMBER(B153),B153*Calc!$AA$2+Calc!$Z$2,0)</f>
        <v>2867.8865457779443</v>
      </c>
      <c r="E153">
        <f>IF(ISNUMBER(B153),D153-Calc!$AO$2,0)</f>
        <v>-4526.4826732809397</v>
      </c>
      <c r="H153">
        <f>IF(ISNUMBER(B153),B153-Calc!$O$2,0)</f>
        <v>-3595.4732913043472</v>
      </c>
    </row>
    <row r="154" spans="1:8" x14ac:dyDescent="0.25">
      <c r="A154" t="s">
        <v>153</v>
      </c>
      <c r="B154">
        <v>1412.252</v>
      </c>
      <c r="D154">
        <f>IF(ISNUMBER(B154),B154*Calc!$AA$2+Calc!$Z$2,0)</f>
        <v>2011.7589379493566</v>
      </c>
      <c r="E154">
        <f>IF(ISNUMBER(B154),D154-Calc!$AO$2,0)</f>
        <v>-5382.6102811095279</v>
      </c>
      <c r="H154">
        <f>IF(ISNUMBER(B154),B154-Calc!$O$2,0)</f>
        <v>-4196.4736913043471</v>
      </c>
    </row>
    <row r="155" spans="1:8" x14ac:dyDescent="0.25">
      <c r="A155" t="s">
        <v>154</v>
      </c>
      <c r="B155">
        <v>595.04999999999995</v>
      </c>
      <c r="D155">
        <f>IF(ISNUMBER(B155),B155*Calc!$AA$2+Calc!$Z$2,0)</f>
        <v>847.65123790000973</v>
      </c>
      <c r="E155">
        <f>IF(ISNUMBER(B155),D155-Calc!$AO$2,0)</f>
        <v>-6546.7179811588749</v>
      </c>
      <c r="H155">
        <f>IF(ISNUMBER(B155),B155-Calc!$O$2,0)</f>
        <v>-5013.6756913043473</v>
      </c>
    </row>
    <row r="156" spans="1:8" x14ac:dyDescent="0.25">
      <c r="A156" t="s">
        <v>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
  <sheetViews>
    <sheetView topLeftCell="W1" workbookViewId="0">
      <selection activeCell="W2" sqref="A2:XFD2"/>
    </sheetView>
  </sheetViews>
  <sheetFormatPr defaultRowHeight="15" x14ac:dyDescent="0.25"/>
  <cols>
    <col min="1" max="1" width="17.85546875" style="1" bestFit="1" customWidth="1"/>
    <col min="2" max="2" width="18" style="1" bestFit="1" customWidth="1"/>
    <col min="3" max="3" width="15.42578125" style="1" bestFit="1" customWidth="1"/>
    <col min="4" max="4" width="22.85546875" style="1" bestFit="1" customWidth="1"/>
    <col min="5" max="5" width="22" style="1" bestFit="1" customWidth="1"/>
    <col min="6" max="6" width="24.42578125" style="1" bestFit="1" customWidth="1"/>
    <col min="7" max="7" width="23.5703125" style="1" bestFit="1" customWidth="1"/>
    <col min="8" max="9" width="9.140625" style="1"/>
    <col min="10" max="10" width="14.7109375" style="1" bestFit="1" customWidth="1"/>
    <col min="11" max="12" width="9.140625" style="1"/>
    <col min="13" max="13" width="18.28515625" style="1" bestFit="1" customWidth="1"/>
    <col min="14" max="14" width="9.140625" style="1"/>
    <col min="15" max="15" width="17.140625" style="1" customWidth="1"/>
    <col min="16" max="16" width="14.140625" style="1" customWidth="1"/>
    <col min="17" max="17" width="9.140625" style="1"/>
    <col min="18" max="18" width="10.140625" style="1" bestFit="1" customWidth="1"/>
    <col min="19" max="19" width="9.140625" style="1"/>
    <col min="20" max="20" width="18.7109375" style="1" customWidth="1"/>
    <col min="21" max="31" width="9.140625" style="1"/>
    <col min="32" max="32" width="12" style="1" bestFit="1" customWidth="1"/>
    <col min="33" max="33" width="9.140625" style="1"/>
    <col min="34" max="34" width="12" style="1" bestFit="1" customWidth="1"/>
    <col min="35" max="35" width="9.140625" style="1"/>
    <col min="36" max="36" width="11.85546875" style="1" customWidth="1"/>
    <col min="37" max="37" width="9.140625" style="1"/>
    <col min="38" max="38" width="15.85546875" style="1" bestFit="1" customWidth="1"/>
    <col min="39" max="44" width="9.140625" style="1"/>
    <col min="45" max="45" width="10.140625" style="1" bestFit="1" customWidth="1"/>
    <col min="46" max="47" width="9.140625" style="1"/>
    <col min="48" max="48" width="10.140625" style="1" bestFit="1" customWidth="1"/>
    <col min="49" max="49" width="9.140625" style="1"/>
    <col min="50" max="50" width="10" style="1" bestFit="1" customWidth="1"/>
    <col min="51" max="59" width="9.140625" style="1"/>
    <col min="60" max="60" width="12.7109375" style="1" bestFit="1" customWidth="1"/>
    <col min="61" max="61" width="9.140625" style="1"/>
    <col min="62" max="62" width="12" style="1" bestFit="1" customWidth="1"/>
    <col min="63" max="86" width="9.140625" style="1"/>
    <col min="87" max="87" width="15.5703125" style="1" customWidth="1"/>
    <col min="88" max="95" width="9.140625" style="1"/>
    <col min="96" max="96" width="14.42578125" style="1" customWidth="1"/>
    <col min="97" max="125" width="9.140625" style="1"/>
    <col min="126" max="126" width="9.140625" style="1" customWidth="1"/>
    <col min="127" max="146" width="9.140625" style="1"/>
    <col min="147" max="147" width="10" style="1" bestFit="1" customWidth="1"/>
    <col min="148" max="176" width="9.140625" style="1"/>
    <col min="177" max="177" width="11" style="1" bestFit="1" customWidth="1"/>
    <col min="178" max="206" width="9.140625" style="1"/>
    <col min="207" max="207" width="11" style="1" bestFit="1" customWidth="1"/>
    <col min="208" max="208" width="11.28515625" style="1" customWidth="1"/>
    <col min="209" max="236" width="9.140625" style="1"/>
    <col min="237" max="237" width="10" style="1" bestFit="1" customWidth="1"/>
    <col min="238" max="254" width="9.140625" style="1"/>
    <col min="255" max="255" width="13.7109375" style="1" customWidth="1"/>
    <col min="256" max="256" width="15.28515625" style="1" customWidth="1"/>
    <col min="257" max="257" width="9.140625" style="1"/>
    <col min="258" max="258" width="13.140625" style="1" customWidth="1"/>
    <col min="259" max="266" width="9.140625" style="1"/>
    <col min="267" max="267" width="10" style="1" bestFit="1" customWidth="1"/>
    <col min="268" max="361" width="9.140625" style="1"/>
    <col min="362" max="362" width="12" style="1" bestFit="1" customWidth="1"/>
    <col min="363" max="16384" width="9.140625" style="1"/>
  </cols>
  <sheetData>
    <row r="1" spans="1:43" x14ac:dyDescent="0.25">
      <c r="A1" s="1" t="s">
        <v>156</v>
      </c>
      <c r="B1" s="1" t="s">
        <v>157</v>
      </c>
      <c r="C1" s="1" t="s">
        <v>158</v>
      </c>
      <c r="D1" s="1" t="s">
        <v>159</v>
      </c>
      <c r="E1" s="1" t="s">
        <v>160</v>
      </c>
      <c r="F1" s="1" t="s">
        <v>161</v>
      </c>
      <c r="G1" s="1" t="s">
        <v>162</v>
      </c>
      <c r="H1" s="1" t="s">
        <v>163</v>
      </c>
      <c r="I1" s="1" t="s">
        <v>164</v>
      </c>
      <c r="J1" s="1" t="s">
        <v>165</v>
      </c>
      <c r="K1" s="1" t="s">
        <v>166</v>
      </c>
      <c r="L1" s="1" t="s">
        <v>167</v>
      </c>
      <c r="M1" s="1" t="s">
        <v>168</v>
      </c>
      <c r="N1" s="1" t="s">
        <v>177</v>
      </c>
      <c r="O1" s="1" t="s">
        <v>178</v>
      </c>
      <c r="P1" s="1" t="s">
        <v>179</v>
      </c>
      <c r="Q1" s="1" t="s">
        <v>180</v>
      </c>
      <c r="R1" s="1" t="s">
        <v>181</v>
      </c>
      <c r="S1" s="1" t="s">
        <v>182</v>
      </c>
      <c r="T1" s="1" t="s">
        <v>183</v>
      </c>
      <c r="U1" s="1" t="s">
        <v>184</v>
      </c>
      <c r="V1" s="1" t="s">
        <v>185</v>
      </c>
      <c r="W1" s="1" t="s">
        <v>186</v>
      </c>
      <c r="X1" s="1" t="s">
        <v>187</v>
      </c>
      <c r="Y1" s="1" t="s">
        <v>188</v>
      </c>
      <c r="Z1" s="1" t="s">
        <v>176</v>
      </c>
      <c r="AA1" s="1" t="s">
        <v>189</v>
      </c>
      <c r="AB1" s="1" t="s">
        <v>190</v>
      </c>
      <c r="AC1" s="1" t="s">
        <v>191</v>
      </c>
      <c r="AD1" s="1" t="s">
        <v>192</v>
      </c>
      <c r="AE1" s="1" t="s">
        <v>193</v>
      </c>
      <c r="AF1" s="1" t="s">
        <v>194</v>
      </c>
      <c r="AG1" s="1" t="s">
        <v>195</v>
      </c>
      <c r="AH1" s="1" t="s">
        <v>196</v>
      </c>
      <c r="AI1" s="1" t="s">
        <v>197</v>
      </c>
      <c r="AJ1" s="1" t="s">
        <v>198</v>
      </c>
      <c r="AK1" s="1" t="s">
        <v>199</v>
      </c>
      <c r="AL1" s="1" t="s">
        <v>200</v>
      </c>
      <c r="AM1" s="1" t="s">
        <v>201</v>
      </c>
      <c r="AN1" s="1" t="s">
        <v>202</v>
      </c>
      <c r="AO1" s="1" t="s">
        <v>203</v>
      </c>
      <c r="AP1" s="1" t="s">
        <v>204</v>
      </c>
      <c r="AQ1" s="1" t="s">
        <v>205</v>
      </c>
    </row>
    <row r="2" spans="1:43" x14ac:dyDescent="0.25">
      <c r="A2" s="1" t="s">
        <v>169</v>
      </c>
      <c r="B2" s="1" t="s">
        <v>170</v>
      </c>
      <c r="C2" s="1" t="s">
        <v>171</v>
      </c>
      <c r="D2" s="1" t="str">
        <f>Data!A1</f>
        <v>1997-01</v>
      </c>
      <c r="E2" s="1" t="str">
        <f>Data!A156</f>
        <v>2009-12</v>
      </c>
      <c r="F2" s="1" t="str">
        <f>Data!A1</f>
        <v>1997-01</v>
      </c>
      <c r="G2" s="1" t="str">
        <f>Data!A156</f>
        <v>2009-12</v>
      </c>
      <c r="H2" s="1" t="str">
        <f>Data!A1</f>
        <v>1997-01</v>
      </c>
      <c r="I2" s="1" t="str">
        <f>Data!A156</f>
        <v>2009-12</v>
      </c>
      <c r="J2" s="1" t="s">
        <v>175</v>
      </c>
      <c r="K2" s="1">
        <v>2</v>
      </c>
      <c r="M2" s="1">
        <v>70</v>
      </c>
      <c r="N2" s="1">
        <f>COUNT(Data!B7:B155)-COUNTBLANK(Data!C7:C155)+COUNTBLANK(Data!B64:B155)</f>
        <v>46</v>
      </c>
      <c r="O2" s="1">
        <f>AVERAGE(Data!B7:B64)</f>
        <v>5608.7256913043475</v>
      </c>
      <c r="P2" s="1">
        <f>STDEV(Data!B7:B64)</f>
        <v>5508.9018056080922</v>
      </c>
      <c r="Q2" s="1">
        <f>COUNT(Data!B7:B155) - N2</f>
        <v>68</v>
      </c>
      <c r="R2" s="1">
        <f>AVERAGE(Data!B65:B155)</f>
        <v>5190.8369941176479</v>
      </c>
      <c r="S2" s="1">
        <f>STDEV(Data!B65:B155)</f>
        <v>5747.6901664041025</v>
      </c>
      <c r="T2" s="1">
        <f>SUMPRODUCT(--ISNUMBER(Data!B7:B64),Data!C7:C64)/COUNT(Data!B7:B64)</f>
        <v>7960.8893152173941</v>
      </c>
      <c r="U2" s="1">
        <f>SQRT((1/(N2-1))*SUMSQ(Data!F7:F64))</f>
        <v>7924.0916996081232</v>
      </c>
      <c r="V2" s="1">
        <f>COUNT(Data!C7:C155)</f>
        <v>58</v>
      </c>
      <c r="W2" s="1">
        <f>AVERAGE(Data!C:C)</f>
        <v>6677.3176275862097</v>
      </c>
      <c r="X2" s="1">
        <f>_xlfn.STDEV.S(Data!C:C)</f>
        <v>7485.3606015377372</v>
      </c>
      <c r="Y2" s="1">
        <f>SKEW(Data!C:C)</f>
        <v>1.6382686341036872</v>
      </c>
      <c r="Z2" s="1">
        <v>0</v>
      </c>
      <c r="AA2" s="1">
        <f>SUMPRODUCT(Data!B7:B64,Data!C7:C64)/SUMSQ(Data!B7:B64)</f>
        <v>1.4245042230064866</v>
      </c>
      <c r="AB2" s="1">
        <f>CORREL(Data!B:B,Data!C:C)</f>
        <v>0.99410636665335583</v>
      </c>
      <c r="AC2" s="1">
        <f>AB2*AB2</f>
        <v>0.98824746822073639</v>
      </c>
      <c r="AD2" s="1">
        <f>SUMPRODUCT(--ISNUMBER(Data!B7:B64),Data!D7:D64)/COUNT(Data!B7:B64)</f>
        <v>7989.653432948021</v>
      </c>
      <c r="AE2" s="1">
        <f>SQRT((1/(N2-1))*SUMSQ(Data!E7:E64))</f>
        <v>7847.4538862167874</v>
      </c>
      <c r="AF2" s="1">
        <f>SQRT(SUMSQ(Data!G7:G64)/Calc!N2)</f>
        <v>850.65707622935213</v>
      </c>
      <c r="AG2" s="1">
        <f>SQRT(SUMSQ(Data!G7:G64)/(N2-2))</f>
        <v>869.77535267861515</v>
      </c>
      <c r="AH2" s="1">
        <f>AG2/SQRT(SUMSQ(Data!H7:H64))</f>
        <v>2.3536170878478199E-2</v>
      </c>
      <c r="AI2" s="1">
        <f>AA2/AH2</f>
        <v>60.524043199782895</v>
      </c>
      <c r="AJ2" s="1">
        <f>_xlfn.T.INV(M2/100,N2-2)</f>
        <v>0.52822122736447541</v>
      </c>
      <c r="AK2" s="1" t="str">
        <f>IF(AI2&gt;AJ2,"Yes","No")</f>
        <v>Yes</v>
      </c>
      <c r="AN2" s="1">
        <f>COUNT(Data!D7:D155)-COUNT(Data!C7:C155)+COUNTBLANK(Data!B7:B64)</f>
        <v>68</v>
      </c>
      <c r="AO2" s="1">
        <f>SUMPRODUCT(--NOT(ISNUMBER(Data!C7:C155)),Data!D7:D155)/COUNT(Data!D65:D155)</f>
        <v>7394.3692190588845</v>
      </c>
      <c r="AP2" s="1">
        <f>SQRT((1/(AN2-1))*SUMSQ(Data!E65:E155))</f>
        <v>8187.6089145755004</v>
      </c>
      <c r="AQ2" s="1">
        <f>SKEW(Data!D65:D155)</f>
        <v>1.7490044875334381</v>
      </c>
    </row>
  </sheetData>
  <pageMargins left="0.7" right="0.7" top="0.75" bottom="0.75" header="0.3" footer="0.3"/>
  <pageSetup orientation="portrait" r:id="rId1"/>
  <ignoredErrors>
    <ignoredError sqref="O2:P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
  <sheetViews>
    <sheetView tabSelected="1" workbookViewId="0">
      <selection sqref="A1:XFD1"/>
    </sheetView>
  </sheetViews>
  <sheetFormatPr defaultRowHeight="15" x14ac:dyDescent="0.25"/>
  <cols>
    <col min="1" max="1" width="8.7109375" customWidth="1"/>
    <col min="11" max="11" width="10.5703125" bestFit="1" customWidth="1"/>
    <col min="14" max="14" width="10.5703125" bestFit="1" customWidth="1"/>
    <col min="15" max="16" width="12.5703125" bestFit="1" customWidth="1"/>
    <col min="17" max="17" width="10.5703125" bestFit="1" customWidth="1"/>
    <col min="20" max="20" width="13.7109375" bestFit="1" customWidth="1"/>
    <col min="21" max="21" width="12.5703125" bestFit="1" customWidth="1"/>
    <col min="22" max="22" width="10.5703125" bestFit="1" customWidth="1"/>
    <col min="23" max="23" width="13.7109375" bestFit="1" customWidth="1"/>
    <col min="24" max="24" width="12.5703125" bestFit="1" customWidth="1"/>
    <col min="25" max="25" width="10.5703125" bestFit="1" customWidth="1"/>
    <col min="26" max="26" width="12.5703125" bestFit="1" customWidth="1"/>
    <col min="27" max="29" width="10.5703125" bestFit="1" customWidth="1"/>
    <col min="32" max="34" width="10.5703125" bestFit="1" customWidth="1"/>
    <col min="44" max="44" width="10.5703125" bestFit="1" customWidth="1"/>
    <col min="45" max="46" width="12.5703125" bestFit="1" customWidth="1"/>
    <col min="47" max="47" width="10.5703125" bestFit="1" customWidth="1"/>
    <col min="50" max="50" width="13.7109375" bestFit="1" customWidth="1"/>
    <col min="51" max="51" width="12.5703125" bestFit="1" customWidth="1"/>
    <col min="52" max="52" width="10.5703125" bestFit="1" customWidth="1"/>
    <col min="53" max="53" width="13.7109375" bestFit="1" customWidth="1"/>
    <col min="54" max="54" width="12.5703125" bestFit="1" customWidth="1"/>
    <col min="55" max="55" width="10.5703125" bestFit="1" customWidth="1"/>
    <col min="56" max="56" width="13.7109375" bestFit="1" customWidth="1"/>
    <col min="57" max="58" width="11.28515625" bestFit="1" customWidth="1"/>
    <col min="59" max="59" width="10.5703125" bestFit="1" customWidth="1"/>
    <col min="62" max="64" width="10.5703125" bestFit="1" customWidth="1"/>
    <col min="74" max="74" width="10.5703125" bestFit="1" customWidth="1"/>
    <col min="75" max="76" width="12.5703125" bestFit="1" customWidth="1"/>
    <col min="77" max="77" width="10.5703125" bestFit="1" customWidth="1"/>
    <col min="78" max="79" width="12.5703125" bestFit="1" customWidth="1"/>
    <col min="80" max="80" width="13.7109375" bestFit="1" customWidth="1"/>
    <col min="81" max="81" width="12.5703125" bestFit="1" customWidth="1"/>
    <col min="82" max="82" width="10.5703125" bestFit="1" customWidth="1"/>
    <col min="83" max="83" width="13.7109375" bestFit="1" customWidth="1"/>
    <col min="84" max="84" width="12.5703125" bestFit="1" customWidth="1"/>
    <col min="85" max="85" width="11.28515625" bestFit="1" customWidth="1"/>
    <col min="86" max="86" width="13.7109375" bestFit="1" customWidth="1"/>
    <col min="87" max="88" width="11.28515625" bestFit="1" customWidth="1"/>
    <col min="89" max="89" width="12.7109375" customWidth="1"/>
    <col min="92" max="94" width="10.5703125" bestFit="1" customWidth="1"/>
    <col min="104" max="104" width="10.5703125" bestFit="1" customWidth="1"/>
    <col min="105" max="105" width="13.7109375" bestFit="1" customWidth="1"/>
    <col min="106" max="106" width="12.5703125" bestFit="1" customWidth="1"/>
    <col min="107" max="107" width="10.5703125" bestFit="1" customWidth="1"/>
    <col min="108" max="108" width="13.7109375" bestFit="1" customWidth="1"/>
    <col min="109" max="109" width="12.5703125" bestFit="1" customWidth="1"/>
    <col min="110" max="111" width="13.7109375" bestFit="1" customWidth="1"/>
    <col min="112" max="112" width="10.5703125" bestFit="1" customWidth="1"/>
    <col min="113" max="114" width="13.7109375" bestFit="1" customWidth="1"/>
    <col min="115" max="115" width="11.28515625" bestFit="1" customWidth="1"/>
    <col min="116" max="116" width="12.5703125" bestFit="1" customWidth="1"/>
    <col min="117" max="119" width="10.5703125" bestFit="1" customWidth="1"/>
    <col min="122" max="124" width="10.5703125" bestFit="1" customWidth="1"/>
    <col min="134" max="134" width="10.5703125" bestFit="1" customWidth="1"/>
    <col min="135" max="136" width="13.7109375" bestFit="1" customWidth="1"/>
    <col min="137" max="137" width="10.5703125" bestFit="1" customWidth="1"/>
    <col min="138" max="139" width="13.7109375" bestFit="1" customWidth="1"/>
    <col min="140" max="140" width="14.7109375" bestFit="1" customWidth="1"/>
    <col min="141" max="141" width="13.7109375" bestFit="1" customWidth="1"/>
    <col min="142" max="142" width="10.5703125" bestFit="1" customWidth="1"/>
    <col min="143" max="143" width="14.7109375" bestFit="1" customWidth="1"/>
    <col min="144" max="144" width="13.7109375" bestFit="1" customWidth="1"/>
    <col min="145" max="145" width="10.5703125" bestFit="1" customWidth="1"/>
    <col min="146" max="146" width="13.7109375" bestFit="1" customWidth="1"/>
    <col min="147" max="149" width="10.5703125" bestFit="1" customWidth="1"/>
    <col min="152" max="154" width="10.5703125" bestFit="1" customWidth="1"/>
    <col min="164" max="164" width="10.5703125" bestFit="1" customWidth="1"/>
    <col min="165" max="165" width="14.7109375" bestFit="1" customWidth="1"/>
    <col min="166" max="166" width="13.7109375" bestFit="1" customWidth="1"/>
    <col min="167" max="167" width="10.5703125" bestFit="1" customWidth="1"/>
    <col min="168" max="168" width="14.7109375" bestFit="1" customWidth="1"/>
    <col min="169" max="169" width="13.7109375" bestFit="1" customWidth="1"/>
    <col min="170" max="170" width="14.7109375" bestFit="1" customWidth="1"/>
    <col min="171" max="171" width="13.7109375" bestFit="1" customWidth="1"/>
    <col min="172" max="172" width="10.5703125" bestFit="1" customWidth="1"/>
    <col min="173" max="173" width="14.7109375" bestFit="1" customWidth="1"/>
    <col min="174" max="174" width="13.7109375" bestFit="1" customWidth="1"/>
    <col min="175" max="175" width="10.5703125" bestFit="1" customWidth="1"/>
    <col min="176" max="176" width="14.42578125" bestFit="1" customWidth="1"/>
    <col min="177" max="179" width="10.5703125" bestFit="1" customWidth="1"/>
    <col min="182" max="184" width="10.5703125" bestFit="1" customWidth="1"/>
    <col min="194" max="194" width="10.5703125" bestFit="1" customWidth="1"/>
    <col min="195" max="195" width="14.7109375" bestFit="1" customWidth="1"/>
    <col min="196" max="196" width="13.7109375" bestFit="1" customWidth="1"/>
    <col min="197" max="197" width="10.5703125" bestFit="1" customWidth="1"/>
    <col min="198" max="199" width="13.7109375" bestFit="1" customWidth="1"/>
    <col min="200" max="200" width="14.7109375" bestFit="1" customWidth="1"/>
    <col min="201" max="201" width="13.7109375" bestFit="1" customWidth="1"/>
    <col min="202" max="202" width="10.5703125" bestFit="1" customWidth="1"/>
    <col min="203" max="203" width="14.7109375" bestFit="1" customWidth="1"/>
    <col min="204" max="204" width="13.7109375" bestFit="1" customWidth="1"/>
    <col min="205" max="205" width="10.5703125" bestFit="1" customWidth="1"/>
    <col min="206" max="206" width="13.42578125" bestFit="1" customWidth="1"/>
    <col min="207" max="209" width="10.5703125" bestFit="1" customWidth="1"/>
    <col min="212" max="214" width="10.5703125" bestFit="1" customWidth="1"/>
    <col min="224" max="224" width="10.5703125" bestFit="1" customWidth="1"/>
    <col min="225" max="226" width="13.7109375" bestFit="1" customWidth="1"/>
    <col min="227" max="227" width="10.5703125" bestFit="1" customWidth="1"/>
    <col min="228" max="229" width="13.7109375" bestFit="1" customWidth="1"/>
    <col min="230" max="230" width="14.7109375" bestFit="1" customWidth="1"/>
    <col min="231" max="231" width="13.7109375" bestFit="1" customWidth="1"/>
    <col min="232" max="232" width="10.5703125" bestFit="1" customWidth="1"/>
    <col min="233" max="233" width="14.7109375" bestFit="1" customWidth="1"/>
    <col min="234" max="234" width="13.7109375" bestFit="1" customWidth="1"/>
    <col min="235" max="235" width="10.5703125" bestFit="1" customWidth="1"/>
    <col min="236" max="236" width="13.42578125" bestFit="1" customWidth="1"/>
    <col min="237" max="239" width="10.5703125" bestFit="1" customWidth="1"/>
    <col min="242" max="244" width="10.5703125" bestFit="1" customWidth="1"/>
    <col min="254" max="254" width="10.5703125" bestFit="1" customWidth="1"/>
    <col min="255" max="255" width="13.7109375" bestFit="1" customWidth="1"/>
    <col min="256" max="256" width="12.5703125" bestFit="1" customWidth="1"/>
    <col min="257" max="257" width="10.5703125" bestFit="1" customWidth="1"/>
    <col min="258" max="258" width="13.7109375" bestFit="1" customWidth="1"/>
    <col min="259" max="259" width="12.5703125" bestFit="1" customWidth="1"/>
    <col min="260" max="261" width="13.7109375" bestFit="1" customWidth="1"/>
    <col min="262" max="262" width="10.5703125" bestFit="1" customWidth="1"/>
    <col min="263" max="264" width="13.7109375" bestFit="1" customWidth="1"/>
    <col min="265" max="265" width="10.5703125" bestFit="1" customWidth="1"/>
    <col min="266" max="266" width="12.5703125" bestFit="1" customWidth="1"/>
    <col min="267" max="269" width="10.5703125" bestFit="1" customWidth="1"/>
    <col min="272" max="274" width="10.5703125" bestFit="1" customWidth="1"/>
    <col min="284" max="284" width="10.5703125" bestFit="1" customWidth="1"/>
    <col min="285" max="285" width="13.7109375" bestFit="1" customWidth="1"/>
    <col min="286" max="286" width="12.5703125" bestFit="1" customWidth="1"/>
    <col min="287" max="287" width="10.5703125" bestFit="1" customWidth="1"/>
    <col min="288" max="288" width="13.7109375" bestFit="1" customWidth="1"/>
    <col min="289" max="289" width="12.5703125" bestFit="1" customWidth="1"/>
    <col min="290" max="290" width="13.7109375" bestFit="1" customWidth="1"/>
    <col min="291" max="291" width="12.5703125" bestFit="1" customWidth="1"/>
    <col min="292" max="292" width="10.5703125" bestFit="1" customWidth="1"/>
    <col min="293" max="293" width="13.7109375" bestFit="1" customWidth="1"/>
    <col min="294" max="294" width="12.5703125" bestFit="1" customWidth="1"/>
    <col min="295" max="295" width="10.5703125" bestFit="1" customWidth="1"/>
    <col min="296" max="296" width="13.7109375" bestFit="1" customWidth="1"/>
    <col min="297" max="299" width="10.5703125" bestFit="1" customWidth="1"/>
    <col min="302" max="304" width="10.5703125" bestFit="1" customWidth="1"/>
    <col min="314" max="314" width="10.5703125" bestFit="1" customWidth="1"/>
    <col min="315" max="315" width="13.7109375" bestFit="1" customWidth="1"/>
    <col min="316" max="316" width="12.5703125" bestFit="1" customWidth="1"/>
    <col min="317" max="317" width="10.5703125" bestFit="1" customWidth="1"/>
    <col min="318" max="318" width="13.7109375" bestFit="1" customWidth="1"/>
    <col min="319" max="319" width="12.5703125" bestFit="1" customWidth="1"/>
    <col min="320" max="320" width="13.7109375" bestFit="1" customWidth="1"/>
    <col min="321" max="321" width="12.5703125" bestFit="1" customWidth="1"/>
    <col min="322" max="322" width="10.5703125" bestFit="1" customWidth="1"/>
    <col min="323" max="323" width="13.7109375" bestFit="1" customWidth="1"/>
    <col min="324" max="324" width="12.5703125" bestFit="1" customWidth="1"/>
    <col min="325" max="325" width="11.28515625" bestFit="1" customWidth="1"/>
    <col min="326" max="326" width="13.7109375" bestFit="1" customWidth="1"/>
    <col min="327" max="329" width="10.5703125" bestFit="1" customWidth="1"/>
    <col min="332" max="334" width="10.5703125" bestFit="1" customWidth="1"/>
    <col min="344" max="344" width="10.5703125" bestFit="1" customWidth="1"/>
    <col min="345" max="345" width="13.7109375" bestFit="1" customWidth="1"/>
    <col min="346" max="346" width="11.5703125" bestFit="1" customWidth="1"/>
    <col min="347" max="347" width="10.5703125" bestFit="1" customWidth="1"/>
    <col min="350" max="350" width="13.7109375" bestFit="1" customWidth="1"/>
    <col min="351" max="351" width="12.5703125" bestFit="1" customWidth="1"/>
    <col min="352" max="352" width="10.5703125" bestFit="1" customWidth="1"/>
    <col min="353" max="353" width="13.7109375" bestFit="1" customWidth="1"/>
    <col min="354" max="354" width="12.5703125" bestFit="1" customWidth="1"/>
    <col min="355" max="355" width="10.5703125" bestFit="1" customWidth="1"/>
    <col min="356" max="356" width="14.42578125" bestFit="1" customWidth="1"/>
    <col min="357" max="359" width="10.5703125" bestFit="1" customWidth="1"/>
    <col min="362" max="364" width="10.5703125" bestFit="1" customWidth="1"/>
  </cols>
  <sheetData>
    <row r="1" spans="1:43" s="1" customFormat="1" x14ac:dyDescent="0.25">
      <c r="A1" s="1" t="s">
        <v>169</v>
      </c>
      <c r="B1" s="1" t="s">
        <v>170</v>
      </c>
      <c r="C1" s="1" t="s">
        <v>171</v>
      </c>
      <c r="D1" s="1" t="s">
        <v>0</v>
      </c>
      <c r="E1" s="1" t="s">
        <v>155</v>
      </c>
      <c r="F1" s="1" t="s">
        <v>0</v>
      </c>
      <c r="G1" s="1" t="s">
        <v>155</v>
      </c>
      <c r="H1" s="1" t="s">
        <v>0</v>
      </c>
      <c r="I1" s="1" t="s">
        <v>155</v>
      </c>
      <c r="J1" s="1" t="s">
        <v>175</v>
      </c>
      <c r="K1" s="1">
        <v>2</v>
      </c>
      <c r="M1" s="1">
        <v>70</v>
      </c>
      <c r="N1" s="1">
        <v>46</v>
      </c>
      <c r="O1" s="1">
        <v>5608.7256913043475</v>
      </c>
      <c r="P1" s="1">
        <v>5508.9018056080922</v>
      </c>
      <c r="Q1" s="1">
        <v>68</v>
      </c>
      <c r="R1" s="1">
        <v>5190.8369941176479</v>
      </c>
      <c r="S1" s="1">
        <v>5747.6901664041025</v>
      </c>
      <c r="T1" s="1">
        <v>7960.8893152173941</v>
      </c>
      <c r="U1" s="1">
        <v>7924.0916996081232</v>
      </c>
      <c r="V1" s="1">
        <v>58</v>
      </c>
      <c r="W1" s="1">
        <v>6677.3176275862097</v>
      </c>
      <c r="X1" s="1">
        <v>7485.3606015377372</v>
      </c>
      <c r="Y1" s="1">
        <v>1.6382686341036872</v>
      </c>
      <c r="Z1" s="1">
        <v>0</v>
      </c>
      <c r="AA1" s="1">
        <v>1.4245042230064866</v>
      </c>
      <c r="AB1" s="1">
        <v>0.99410636665335583</v>
      </c>
      <c r="AC1" s="1">
        <v>0.98824746822073639</v>
      </c>
      <c r="AD1" s="1">
        <v>7989.653432948021</v>
      </c>
      <c r="AE1" s="1">
        <v>7847.4538862167874</v>
      </c>
      <c r="AF1" s="1">
        <v>850.65707622935213</v>
      </c>
      <c r="AG1" s="1">
        <v>869.77535267861515</v>
      </c>
      <c r="AH1" s="1">
        <v>2.3536170878478199E-2</v>
      </c>
      <c r="AI1" s="1">
        <v>60.524043199782895</v>
      </c>
      <c r="AJ1" s="1">
        <v>0.52822122736447541</v>
      </c>
      <c r="AK1" s="1" t="s">
        <v>172</v>
      </c>
      <c r="AN1" s="1">
        <v>68</v>
      </c>
      <c r="AO1" s="1">
        <v>7394.3692190588845</v>
      </c>
      <c r="AP1" s="1">
        <v>8187.6089145755004</v>
      </c>
      <c r="AQ1" s="1">
        <v>1.7490044875334381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Data</vt:lpstr>
      <vt:lpstr>Calc</vt:lpstr>
      <vt:lpstr>Final</vt:lpstr>
    </vt:vector>
  </TitlesOfParts>
  <Company>Olin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Mahon</dc:creator>
  <cp:lastModifiedBy>Elizabeth Mahon</cp:lastModifiedBy>
  <dcterms:created xsi:type="dcterms:W3CDTF">2013-05-24T18:42:07Z</dcterms:created>
  <dcterms:modified xsi:type="dcterms:W3CDTF">2013-06-19T21:41:59Z</dcterms:modified>
</cp:coreProperties>
</file>