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3"/>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NF2" i="3" l="1"/>
  <c r="DZ2" i="3"/>
  <c r="CV2" i="3"/>
  <c r="BR2" i="3"/>
  <c r="AN2" i="3"/>
  <c r="LX2" i="3" l="1"/>
  <c r="KT2" i="3"/>
  <c r="JP2" i="3"/>
  <c r="IL2" i="3"/>
  <c r="GD2" i="3"/>
  <c r="EZ2" i="3"/>
  <c r="DV2" i="3"/>
  <c r="CR2" i="3"/>
  <c r="HH2" i="3"/>
  <c r="I2" i="3" l="1"/>
  <c r="H2" i="3"/>
  <c r="G2" i="3"/>
  <c r="F2" i="3"/>
  <c r="E2" i="3"/>
  <c r="D2" i="3"/>
  <c r="W2" i="3" l="1"/>
  <c r="T2" i="3"/>
  <c r="ME2" i="3" l="1"/>
  <c r="MD2" i="3"/>
  <c r="MC2" i="3"/>
  <c r="LF2" i="3"/>
  <c r="LA2" i="3"/>
  <c r="KZ2" i="3"/>
  <c r="KY2" i="3"/>
  <c r="KB2" i="3"/>
  <c r="JW2" i="3"/>
  <c r="JV2" i="3"/>
  <c r="JU2" i="3"/>
  <c r="IX2" i="3"/>
  <c r="IS2" i="3"/>
  <c r="IR2" i="3"/>
  <c r="IQ2" i="3"/>
  <c r="HT2" i="3"/>
  <c r="HO2" i="3"/>
  <c r="HM2" i="3"/>
  <c r="HN2" i="3"/>
  <c r="GQ2" i="3"/>
  <c r="GK2" i="3"/>
  <c r="GJ2" i="3"/>
  <c r="GI2" i="3"/>
  <c r="FL2" i="3"/>
  <c r="FG2" i="3"/>
  <c r="FF2" i="3"/>
  <c r="FE2" i="3"/>
  <c r="EH2" i="3"/>
  <c r="KV2" i="3" l="1"/>
  <c r="KX2" i="3" s="1"/>
  <c r="LZ2" i="3" l="1"/>
  <c r="JR2" i="3"/>
  <c r="IN2" i="3"/>
  <c r="HJ2" i="3"/>
  <c r="GF2" i="3"/>
  <c r="FB2" i="3"/>
  <c r="DX2" i="3"/>
  <c r="CT2" i="3"/>
  <c r="LY2" i="3" l="1"/>
  <c r="MB2" i="3" s="1"/>
  <c r="KU2" i="3"/>
  <c r="JQ2" i="3"/>
  <c r="JT2" i="3" s="1"/>
  <c r="IM2" i="3"/>
  <c r="IP2" i="3" s="1"/>
  <c r="HI2" i="3"/>
  <c r="HL2" i="3" s="1"/>
  <c r="GE2" i="3"/>
  <c r="GH2" i="3" s="1"/>
  <c r="FA2" i="3"/>
  <c r="FD2" i="3" s="1"/>
  <c r="DW2" i="3"/>
  <c r="CS2" i="3"/>
  <c r="MW2" i="3" l="1"/>
  <c r="MV2" i="3"/>
  <c r="MG2" i="3"/>
  <c r="LS2" i="3"/>
  <c r="LR2" i="3"/>
  <c r="LC2" i="3"/>
  <c r="KO2" i="3"/>
  <c r="KN2" i="3"/>
  <c r="JY2" i="3"/>
  <c r="JK2" i="3"/>
  <c r="JJ2" i="3"/>
  <c r="IU2" i="3"/>
  <c r="IG2" i="3"/>
  <c r="IF2" i="3"/>
  <c r="HQ2" i="3"/>
  <c r="HC2" i="3"/>
  <c r="HB2" i="3"/>
  <c r="GM2" i="3"/>
  <c r="FY2" i="3"/>
  <c r="FX2" i="3"/>
  <c r="FI2" i="3"/>
  <c r="EU2" i="3"/>
  <c r="ET2" i="3"/>
  <c r="EE2" i="3"/>
  <c r="DQ2" i="3"/>
  <c r="DP2" i="3"/>
  <c r="DA2" i="3"/>
  <c r="CM2" i="3"/>
  <c r="CL2" i="3"/>
  <c r="BW2" i="3"/>
  <c r="BI2" i="3"/>
  <c r="BH2" i="3"/>
  <c r="AS2" i="3"/>
  <c r="AE2" i="3"/>
  <c r="AD2" i="3"/>
  <c r="O2" i="3"/>
  <c r="GB2" i="3" l="1"/>
  <c r="D150" i="1" l="1"/>
  <c r="D138" i="1"/>
  <c r="D126" i="1"/>
  <c r="D114" i="1"/>
  <c r="D102" i="1"/>
  <c r="D90" i="1"/>
  <c r="D78" i="1"/>
  <c r="D66" i="1"/>
  <c r="D54" i="1"/>
  <c r="D42" i="1"/>
  <c r="D30" i="1"/>
  <c r="D18" i="1"/>
  <c r="FZ5" i="3" l="1"/>
  <c r="LV2" i="3"/>
  <c r="LW2" i="3" s="1"/>
  <c r="LO14" i="3"/>
  <c r="KR2" i="3"/>
  <c r="KS2" i="3" s="1"/>
  <c r="KK14" i="3"/>
  <c r="JN2" i="3"/>
  <c r="JO2" i="3" s="1"/>
  <c r="JG14" i="3"/>
  <c r="IJ2" i="3"/>
  <c r="IK2" i="3" s="1"/>
  <c r="IC14" i="3"/>
  <c r="HF2" i="3"/>
  <c r="HG2" i="3" s="1"/>
  <c r="GY14" i="3"/>
  <c r="FU14" i="3"/>
  <c r="EX2" i="3"/>
  <c r="EY2" i="3" s="1"/>
  <c r="EQ15" i="3"/>
  <c r="DT2" i="3"/>
  <c r="DU2" i="3" s="1"/>
  <c r="DM6" i="3"/>
  <c r="CP2" i="3"/>
  <c r="CQ2" i="3" s="1"/>
  <c r="CI6" i="3"/>
  <c r="LO17" i="3" l="1"/>
  <c r="KK17" i="3"/>
  <c r="JG17" i="3"/>
  <c r="IC17" i="3"/>
  <c r="GY17" i="3"/>
  <c r="FU17" i="3"/>
  <c r="EQ18" i="3"/>
  <c r="DM18" i="3"/>
  <c r="CI18" i="3" l="1"/>
  <c r="BE6" i="3"/>
  <c r="LG2" i="3" l="1"/>
  <c r="KC2" i="3" l="1"/>
  <c r="AA9" i="3" l="1"/>
  <c r="MS5" i="3"/>
  <c r="AA6" i="3"/>
  <c r="MS11" i="3"/>
  <c r="MS17" i="3"/>
  <c r="MS14" i="3"/>
  <c r="LO11" i="3"/>
  <c r="LO8" i="3"/>
  <c r="LO5" i="3"/>
  <c r="KK11" i="3"/>
  <c r="KK8" i="3"/>
  <c r="KK5" i="3"/>
  <c r="JG11" i="3"/>
  <c r="JG8" i="3"/>
  <c r="JG5" i="3"/>
  <c r="IC8" i="3"/>
  <c r="IC11" i="3"/>
  <c r="IC5" i="3"/>
  <c r="GY5" i="3"/>
  <c r="GY11" i="3"/>
  <c r="FU8" i="3"/>
  <c r="FU5" i="3"/>
  <c r="FU11" i="3"/>
  <c r="DM15" i="3"/>
  <c r="DM12" i="3"/>
  <c r="DM9" i="3"/>
  <c r="CI15" i="3"/>
  <c r="CI12" i="3"/>
  <c r="CI9" i="3"/>
  <c r="BE12" i="3"/>
  <c r="BE18" i="3"/>
  <c r="BE15" i="3"/>
  <c r="BE9" i="3"/>
  <c r="AA18" i="3"/>
  <c r="AA15" i="3"/>
  <c r="AA12" i="3"/>
  <c r="EQ9" i="3"/>
  <c r="EQ12" i="3"/>
  <c r="CJ2" i="3" l="1"/>
  <c r="CK2" i="3" s="1"/>
  <c r="FU2" i="3"/>
  <c r="DM2" i="3"/>
  <c r="BF2" i="3"/>
  <c r="BG2" i="3" s="1"/>
  <c r="FV2" i="3"/>
  <c r="JH2" i="3"/>
  <c r="JI2" i="3" s="1"/>
  <c r="LP2" i="3"/>
  <c r="LQ2" i="3" s="1"/>
  <c r="IC2" i="3"/>
  <c r="KL2" i="3"/>
  <c r="KM2" i="3" s="1"/>
  <c r="ID2" i="3"/>
  <c r="IE2" i="3" s="1"/>
  <c r="LO2" i="3"/>
  <c r="KK2" i="3"/>
  <c r="DN2" i="3"/>
  <c r="DO2" i="3" s="1"/>
  <c r="CI2" i="3"/>
  <c r="JG2" i="3"/>
  <c r="BE2" i="3"/>
  <c r="AB2" i="3"/>
  <c r="AC2" i="3" s="1"/>
  <c r="AA2" i="3"/>
  <c r="FW2" i="3" l="1"/>
  <c r="MS8" i="3"/>
  <c r="ML2" i="3"/>
  <c r="JF2" i="3"/>
  <c r="D9" i="1" s="1"/>
  <c r="GY8" i="3"/>
  <c r="FT2" i="3"/>
  <c r="EQ6" i="3"/>
  <c r="DL2" i="3"/>
  <c r="D76" i="1" s="1"/>
  <c r="CH2" i="3"/>
  <c r="D27" i="1" s="1"/>
  <c r="BD2" i="3"/>
  <c r="D26" i="1" s="1"/>
  <c r="BA2" i="3"/>
  <c r="BB2" i="3"/>
  <c r="Z2" i="3"/>
  <c r="D13" i="1" s="1"/>
  <c r="D105" i="1" l="1"/>
  <c r="D33" i="1"/>
  <c r="D129" i="1"/>
  <c r="D93" i="1"/>
  <c r="D69" i="1"/>
  <c r="D153" i="1"/>
  <c r="D57" i="1"/>
  <c r="D141" i="1"/>
  <c r="D117" i="1"/>
  <c r="D40" i="1"/>
  <c r="D64" i="1"/>
  <c r="D88" i="1"/>
  <c r="D112" i="1"/>
  <c r="D52" i="1"/>
  <c r="D136" i="1"/>
  <c r="D100" i="1"/>
  <c r="D124" i="1"/>
  <c r="D63" i="1"/>
  <c r="D123" i="1"/>
  <c r="D39" i="1"/>
  <c r="D15" i="1"/>
  <c r="D51" i="1"/>
  <c r="D135" i="1"/>
  <c r="D147" i="1"/>
  <c r="D99" i="1"/>
  <c r="D148" i="1"/>
  <c r="D45" i="1"/>
  <c r="D81" i="1"/>
  <c r="FZ2" i="3"/>
  <c r="GA2" i="3"/>
  <c r="GC2" i="3" s="1"/>
  <c r="D87" i="1"/>
  <c r="D111" i="1"/>
  <c r="D75" i="1"/>
  <c r="D50" i="1"/>
  <c r="D62" i="1"/>
  <c r="D74" i="1"/>
  <c r="D122" i="1"/>
  <c r="D110" i="1"/>
  <c r="D146" i="1"/>
  <c r="D134" i="1"/>
  <c r="D98" i="1"/>
  <c r="D86" i="1"/>
  <c r="D38" i="1"/>
  <c r="D97" i="1"/>
  <c r="D145" i="1"/>
  <c r="D37" i="1"/>
  <c r="D85" i="1"/>
  <c r="D25" i="1"/>
  <c r="AF6" i="3" s="1"/>
  <c r="D121" i="1"/>
  <c r="D109" i="1"/>
  <c r="D61" i="1"/>
  <c r="D49" i="1"/>
  <c r="D73" i="1"/>
  <c r="D133" i="1"/>
  <c r="D21" i="1"/>
  <c r="JL5" i="3" s="1"/>
  <c r="D14" i="1"/>
  <c r="BJ2" i="3" s="1"/>
  <c r="D16" i="1"/>
  <c r="D28" i="1"/>
  <c r="MT2" i="3"/>
  <c r="MU2" i="3" s="1"/>
  <c r="MS2" i="3"/>
  <c r="EQ2" i="3"/>
  <c r="ER2" i="3"/>
  <c r="ES2" i="3" s="1"/>
  <c r="GY2" i="3"/>
  <c r="GZ2" i="3"/>
  <c r="HA2" i="3" s="1"/>
  <c r="KJ2" i="3"/>
  <c r="IB2" i="3"/>
  <c r="LN2" i="3"/>
  <c r="MQ2" i="3"/>
  <c r="MP2" i="3"/>
  <c r="MO2" i="3"/>
  <c r="MM2" i="3"/>
  <c r="MH2" i="3"/>
  <c r="LM2" i="3"/>
  <c r="LL2" i="3"/>
  <c r="LK2" i="3"/>
  <c r="LI2" i="3"/>
  <c r="LH2" i="3"/>
  <c r="LD2" i="3"/>
  <c r="KI2" i="3"/>
  <c r="KE2" i="3"/>
  <c r="KH2" i="3" s="1"/>
  <c r="KD2" i="3"/>
  <c r="KG2" i="3" s="1"/>
  <c r="JZ2" i="3"/>
  <c r="JE2" i="3"/>
  <c r="JA2" i="3"/>
  <c r="JD2" i="3" s="1"/>
  <c r="IZ2" i="3"/>
  <c r="JC2" i="3" s="1"/>
  <c r="IY2" i="3"/>
  <c r="IV2" i="3"/>
  <c r="IA2" i="3"/>
  <c r="HW2" i="3"/>
  <c r="HZ2" i="3" s="1"/>
  <c r="HV2" i="3"/>
  <c r="HY2" i="3" s="1"/>
  <c r="HU2" i="3"/>
  <c r="HR2" i="3"/>
  <c r="GW2" i="3"/>
  <c r="GU2" i="3"/>
  <c r="GS2" i="3"/>
  <c r="GV2" i="3" s="1"/>
  <c r="GR2" i="3"/>
  <c r="GP2" i="3"/>
  <c r="GN2" i="3"/>
  <c r="FS2" i="3"/>
  <c r="FN2" i="3"/>
  <c r="FQ2" i="3" s="1"/>
  <c r="FO2" i="3"/>
  <c r="FR2" i="3" s="1"/>
  <c r="FM2" i="3"/>
  <c r="FJ2" i="3"/>
  <c r="EO2" i="3"/>
  <c r="EK2" i="3"/>
  <c r="EN2" i="3" s="1"/>
  <c r="EJ2" i="3"/>
  <c r="EM2" i="3" s="1"/>
  <c r="EI2" i="3"/>
  <c r="EF2" i="3"/>
  <c r="DK2" i="3"/>
  <c r="DI2" i="3"/>
  <c r="DG2" i="3"/>
  <c r="DJ2" i="3" s="1"/>
  <c r="DF2" i="3"/>
  <c r="DE2" i="3"/>
  <c r="DD2" i="3"/>
  <c r="DB2" i="3"/>
  <c r="CG2" i="3"/>
  <c r="CF2" i="3"/>
  <c r="CE2" i="3"/>
  <c r="CC2" i="3"/>
  <c r="CB2" i="3"/>
  <c r="CA2" i="3"/>
  <c r="BZ2" i="3"/>
  <c r="BX2" i="3"/>
  <c r="BC2" i="3"/>
  <c r="AY2" i="3"/>
  <c r="AX2" i="3"/>
  <c r="AT2" i="3"/>
  <c r="Y2" i="3"/>
  <c r="P2" i="3"/>
  <c r="U2" i="3"/>
  <c r="X2" i="3"/>
  <c r="DR6" i="3" l="1"/>
  <c r="DR2" i="3" s="1"/>
  <c r="CN6" i="3"/>
  <c r="CN2" i="3" s="1"/>
  <c r="AF2" i="3"/>
  <c r="JL2" i="3"/>
  <c r="JM2" i="3"/>
  <c r="D142" i="1"/>
  <c r="D130" i="1"/>
  <c r="D58" i="1"/>
  <c r="D82" i="1"/>
  <c r="D46" i="1"/>
  <c r="D118" i="1"/>
  <c r="D34" i="1"/>
  <c r="D154" i="1"/>
  <c r="D70" i="1"/>
  <c r="D106" i="1"/>
  <c r="D94" i="1"/>
  <c r="D155" i="1"/>
  <c r="D71" i="1"/>
  <c r="D143" i="1"/>
  <c r="D107" i="1"/>
  <c r="D131" i="1"/>
  <c r="D95" i="1"/>
  <c r="D59" i="1"/>
  <c r="D83" i="1"/>
  <c r="D47" i="1"/>
  <c r="D119" i="1"/>
  <c r="D35" i="1"/>
  <c r="GX2" i="3"/>
  <c r="D139" i="1" s="1"/>
  <c r="D91" i="1"/>
  <c r="D151" i="1"/>
  <c r="D55" i="1"/>
  <c r="D67" i="1"/>
  <c r="D79" i="1"/>
  <c r="D128" i="1"/>
  <c r="D56" i="1"/>
  <c r="D80" i="1"/>
  <c r="D44" i="1"/>
  <c r="D116" i="1"/>
  <c r="D32" i="1"/>
  <c r="D152" i="1"/>
  <c r="D68" i="1"/>
  <c r="D140" i="1"/>
  <c r="D104" i="1"/>
  <c r="D92" i="1"/>
  <c r="D77" i="1"/>
  <c r="D53" i="1"/>
  <c r="D65" i="1"/>
  <c r="D84" i="1"/>
  <c r="D11" i="1"/>
  <c r="D23" i="1"/>
  <c r="MR2" i="3"/>
  <c r="D12" i="1" s="1"/>
  <c r="D19" i="1"/>
  <c r="D8" i="1"/>
  <c r="D20" i="1"/>
  <c r="D10" i="1"/>
  <c r="D22" i="1"/>
  <c r="EP2" i="3"/>
  <c r="D17" i="1" s="1"/>
  <c r="D29" i="1"/>
  <c r="LT5" i="3" l="1"/>
  <c r="LU2" i="3" s="1"/>
  <c r="D149" i="1"/>
  <c r="D89" i="1"/>
  <c r="DS2" i="3"/>
  <c r="CO2" i="3"/>
  <c r="D60" i="1"/>
  <c r="D120" i="1"/>
  <c r="IH5" i="3"/>
  <c r="D72" i="1"/>
  <c r="D132" i="1"/>
  <c r="D113" i="1"/>
  <c r="D41" i="1"/>
  <c r="EV6" i="3" s="1"/>
  <c r="D125" i="1"/>
  <c r="D31" i="1"/>
  <c r="D115" i="1"/>
  <c r="D43" i="1"/>
  <c r="KP5" i="3"/>
  <c r="D7" i="1"/>
  <c r="HD5" i="3" s="1"/>
  <c r="D36" i="1"/>
  <c r="D108" i="1"/>
  <c r="D101" i="1"/>
  <c r="D137" i="1"/>
  <c r="D127" i="1"/>
  <c r="D103" i="1"/>
  <c r="D48" i="1"/>
  <c r="D96" i="1"/>
  <c r="D144" i="1"/>
  <c r="D24" i="1"/>
  <c r="MX2" i="3" s="1"/>
  <c r="LT2" i="3" l="1"/>
  <c r="EV2" i="3"/>
  <c r="EW2" i="3"/>
  <c r="HD2" i="3"/>
  <c r="HE2" i="3"/>
  <c r="IH2" i="3"/>
  <c r="II2" i="3"/>
  <c r="KP2" i="3"/>
  <c r="KQ2" i="3"/>
</calcChain>
</file>

<file path=xl/sharedStrings.xml><?xml version="1.0" encoding="utf-8"?>
<sst xmlns="http://schemas.openxmlformats.org/spreadsheetml/2006/main" count="649" uniqueCount="553">
  <si>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</si>
  <si>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</si>
  <si>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</si>
  <si>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</si>
  <si>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</si>
  <si>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</si>
  <si>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</si>
  <si>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</si>
  <si>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</si>
  <si>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</si>
  <si>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</si>
  <si>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</si>
  <si>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</si>
  <si>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</si>
  <si>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</si>
  <si>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</si>
  <si>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</si>
  <si>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</si>
  <si>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</si>
  <si>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</si>
  <si>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</si>
  <si>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</si>
  <si>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</si>
  <si>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</si>
  <si>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</si>
  <si>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</si>
  <si>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</si>
  <si>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</si>
  <si>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</si>
  <si>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</si>
  <si>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</si>
  <si>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</si>
  <si>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</si>
  <si>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</si>
  <si>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</si>
  <si>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</si>
  <si>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</si>
  <si>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</si>
  <si>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</si>
  <si>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</si>
  <si>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</si>
  <si>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</si>
  <si>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</si>
  <si>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</si>
  <si>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</si>
  <si>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</si>
  <si>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</si>
  <si>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</si>
  <si>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</si>
  <si>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</si>
  <si>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</si>
  <si>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</si>
  <si>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</si>
  <si>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</si>
  <si>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</si>
  <si>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</si>
  <si>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</si>
  <si>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</si>
  <si>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</si>
  <si>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</si>
  <si>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</si>
  <si>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</si>
  <si>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</si>
  <si>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</si>
  <si>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</si>
  <si>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</si>
  <si>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</si>
  <si>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</si>
  <si>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</si>
  <si>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</si>
  <si>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</si>
  <si>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</si>
  <si>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</si>
  <si>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</si>
  <si>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</si>
  <si>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</si>
  <si>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</si>
  <si>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</si>
  <si>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</si>
  <si>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</si>
  <si>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</si>
  <si>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</si>
  <si>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</si>
  <si>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</si>
  <si>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</si>
  <si>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</si>
  <si>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</si>
  <si>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</si>
  <si>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</si>
  <si>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</si>
  <si>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</si>
  <si>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</si>
  <si>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</si>
  <si>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</si>
  <si>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</si>
  <si>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</si>
  <si>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</si>
  <si>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</si>
  <si>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</si>
  <si>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</si>
  <si>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</si>
  <si>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</si>
  <si>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</si>
  <si>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</si>
  <si>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</si>
  <si>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</si>
  <si>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</si>
  <si>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</si>
  <si>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</si>
  <si>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</si>
  <si>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</si>
  <si>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</si>
  <si>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</si>
  <si>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</si>
  <si>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</si>
  <si>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</si>
  <si>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</si>
  <si>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</si>
  <si>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</si>
  <si>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</si>
  <si>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</si>
  <si>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</si>
  <si>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</si>
  <si>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</si>
  <si>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</si>
  <si>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</si>
  <si>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</si>
  <si>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</si>
  <si>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</si>
  <si>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</si>
  <si>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</si>
  <si>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</si>
  <si>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</si>
  <si>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</si>
  <si>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</si>
  <si>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</si>
  <si>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</si>
  <si>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</si>
  <si>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</si>
  <si>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</si>
  <si>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</si>
  <si>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</si>
  <si>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</si>
  <si>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</si>
  <si>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</si>
  <si>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</si>
  <si>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</si>
  <si>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</si>
  <si>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</si>
  <si>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</si>
  <si>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</si>
  <si>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</si>
  <si>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</si>
  <si>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</si>
  <si>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</si>
  <si>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</si>
  <si>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</si>
  <si>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</si>
  <si>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</si>
  <si>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</si>
  <si>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</si>
  <si>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</si>
  <si>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</si>
  <si>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</si>
  <si>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</si>
  <si>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</si>
  <si>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</si>
  <si>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</si>
  <si>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</si>
  <si>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N1_1</t>
  </si>
  <si>
    <t>MeanX1_1</t>
  </si>
  <si>
    <t>SX1_1</t>
  </si>
  <si>
    <t>N2_1</t>
  </si>
  <si>
    <t>MeanX2_1</t>
  </si>
  <si>
    <t>SX2_1</t>
  </si>
  <si>
    <t>MeanY1_1</t>
  </si>
  <si>
    <t>SY1_1</t>
  </si>
  <si>
    <t>NY_1</t>
  </si>
  <si>
    <t>MeanY_1</t>
  </si>
  <si>
    <t>SY_1</t>
  </si>
  <si>
    <t>SkewY_1</t>
  </si>
  <si>
    <t>a_1</t>
  </si>
  <si>
    <t>b_1</t>
  </si>
  <si>
    <t>R_1</t>
  </si>
  <si>
    <t>R2_1</t>
  </si>
  <si>
    <t>MeanY1est_1</t>
  </si>
  <si>
    <t>SY1est_1</t>
  </si>
  <si>
    <t>RMSE_1</t>
  </si>
  <si>
    <t>SEE_1</t>
  </si>
  <si>
    <t>SESlope_1</t>
  </si>
  <si>
    <t>TestScore_1</t>
  </si>
  <si>
    <t>TestQuantile_1</t>
  </si>
  <si>
    <t>TestOK_1</t>
  </si>
  <si>
    <t>SampleSizeOK_1</t>
  </si>
  <si>
    <t>ROK_1</t>
  </si>
  <si>
    <t>NYfilled_1</t>
  </si>
  <si>
    <t>MeanYfilled_1</t>
  </si>
  <si>
    <t>SYfilled_1</t>
  </si>
  <si>
    <t>SkewYfilled_1</t>
  </si>
  <si>
    <t>N1_2</t>
  </si>
  <si>
    <t>MeanX1_2</t>
  </si>
  <si>
    <t>SX1_2</t>
  </si>
  <si>
    <t>N2_2</t>
  </si>
  <si>
    <t>MeanX2_2</t>
  </si>
  <si>
    <t>SX2_2</t>
  </si>
  <si>
    <t>MeanY1_2</t>
  </si>
  <si>
    <t>SY1_2</t>
  </si>
  <si>
    <t>NY_2</t>
  </si>
  <si>
    <t>MeanY_2</t>
  </si>
  <si>
    <t>SY_2</t>
  </si>
  <si>
    <t>SkewY_2</t>
  </si>
  <si>
    <t>a_2</t>
  </si>
  <si>
    <t>b_2</t>
  </si>
  <si>
    <t>R_2</t>
  </si>
  <si>
    <t>R2_2</t>
  </si>
  <si>
    <t>MeanY1est_2</t>
  </si>
  <si>
    <t>SY1est_2</t>
  </si>
  <si>
    <t>RMSE_2</t>
  </si>
  <si>
    <t>SEE_2</t>
  </si>
  <si>
    <t>SESlope_2</t>
  </si>
  <si>
    <t>TestScore_2</t>
  </si>
  <si>
    <t>TestQuantile_2</t>
  </si>
  <si>
    <t>TestOK_2</t>
  </si>
  <si>
    <t>SampleSizeOK_2</t>
  </si>
  <si>
    <t>ROK_2</t>
  </si>
  <si>
    <t>NYfilled_2</t>
  </si>
  <si>
    <t>MeanYfilled_2</t>
  </si>
  <si>
    <t>SYfilled_2</t>
  </si>
  <si>
    <t>SkewYfilled_2</t>
  </si>
  <si>
    <t>N1_3</t>
  </si>
  <si>
    <t>MeanX1_3</t>
  </si>
  <si>
    <t>SX1_3</t>
  </si>
  <si>
    <t>N2_3</t>
  </si>
  <si>
    <t>MeanX2_3</t>
  </si>
  <si>
    <t>SX2_3</t>
  </si>
  <si>
    <t>MeanY1_3</t>
  </si>
  <si>
    <t>SY1_3</t>
  </si>
  <si>
    <t>NY_3</t>
  </si>
  <si>
    <t>MeanY_3</t>
  </si>
  <si>
    <t>SY_3</t>
  </si>
  <si>
    <t>SkewY_3</t>
  </si>
  <si>
    <t>a_3</t>
  </si>
  <si>
    <t>b_3</t>
  </si>
  <si>
    <t>R_3</t>
  </si>
  <si>
    <t>R2_3</t>
  </si>
  <si>
    <t>MeanY1est_3</t>
  </si>
  <si>
    <t>SY1est_3</t>
  </si>
  <si>
    <t>RMSE_3</t>
  </si>
  <si>
    <t>SEE_3</t>
  </si>
  <si>
    <t>SESlope_3</t>
  </si>
  <si>
    <t>TestScore_3</t>
  </si>
  <si>
    <t>TestQuantile_3</t>
  </si>
  <si>
    <t>TestOK_3</t>
  </si>
  <si>
    <t>SampleSizeOK_3</t>
  </si>
  <si>
    <t>ROK_3</t>
  </si>
  <si>
    <t>NYfilled_3</t>
  </si>
  <si>
    <t>MeanYfilled_3</t>
  </si>
  <si>
    <t>SYfilled_3</t>
  </si>
  <si>
    <t>SkewYfilled_3</t>
  </si>
  <si>
    <t>N1_4</t>
  </si>
  <si>
    <t>MeanX1_4</t>
  </si>
  <si>
    <t>SX1_4</t>
  </si>
  <si>
    <t>N2_4</t>
  </si>
  <si>
    <t>MeanX2_4</t>
  </si>
  <si>
    <t>SX2_4</t>
  </si>
  <si>
    <t>MeanY1_4</t>
  </si>
  <si>
    <t>SY1_4</t>
  </si>
  <si>
    <t>NY_4</t>
  </si>
  <si>
    <t>MeanY_4</t>
  </si>
  <si>
    <t>SY_4</t>
  </si>
  <si>
    <t>SkewY_4</t>
  </si>
  <si>
    <t>a_4</t>
  </si>
  <si>
    <t>b_4</t>
  </si>
  <si>
    <t>R_4</t>
  </si>
  <si>
    <t>R2_4</t>
  </si>
  <si>
    <t>MeanY1est_4</t>
  </si>
  <si>
    <t>SY1est_4</t>
  </si>
  <si>
    <t>RMSE_4</t>
  </si>
  <si>
    <t>SEE_4</t>
  </si>
  <si>
    <t>SESlope_4</t>
  </si>
  <si>
    <t>TestScore_4</t>
  </si>
  <si>
    <t>TestQuantile_4</t>
  </si>
  <si>
    <t>TestOK_4</t>
  </si>
  <si>
    <t>SampleSizeOK_4</t>
  </si>
  <si>
    <t>ROK_4</t>
  </si>
  <si>
    <t>NYfilled_4</t>
  </si>
  <si>
    <t>MeanYfilled_4</t>
  </si>
  <si>
    <t>SYfilled_4</t>
  </si>
  <si>
    <t>SkewYfilled_4</t>
  </si>
  <si>
    <t>N1_5</t>
  </si>
  <si>
    <t>MeanX1_5</t>
  </si>
  <si>
    <t>SX1_5</t>
  </si>
  <si>
    <t>N2_5</t>
  </si>
  <si>
    <t>MeanX2_5</t>
  </si>
  <si>
    <t>SX2_5</t>
  </si>
  <si>
    <t>MeanY1_5</t>
  </si>
  <si>
    <t>SY1_5</t>
  </si>
  <si>
    <t>NY_5</t>
  </si>
  <si>
    <t>MeanY_5</t>
  </si>
  <si>
    <t>SY_5</t>
  </si>
  <si>
    <t>SkewY_5</t>
  </si>
  <si>
    <t>a_5</t>
  </si>
  <si>
    <t>b_5</t>
  </si>
  <si>
    <t>R_5</t>
  </si>
  <si>
    <t>R2_5</t>
  </si>
  <si>
    <t>MeanY1est_5</t>
  </si>
  <si>
    <t>SY1est_5</t>
  </si>
  <si>
    <t>RMSE_5</t>
  </si>
  <si>
    <t>SEE_5</t>
  </si>
  <si>
    <t>SESlope_5</t>
  </si>
  <si>
    <t>TestScore_5</t>
  </si>
  <si>
    <t>TestQuantile_5</t>
  </si>
  <si>
    <t>TestOK_5</t>
  </si>
  <si>
    <t>SampleSizeOK_5</t>
  </si>
  <si>
    <t>ROK_5</t>
  </si>
  <si>
    <t>NYfilled_5</t>
  </si>
  <si>
    <t>MeanYfilled_5</t>
  </si>
  <si>
    <t>SYfilled_5</t>
  </si>
  <si>
    <t>SkewYfilled_5</t>
  </si>
  <si>
    <t>N1_6</t>
  </si>
  <si>
    <t>MeanX1_6</t>
  </si>
  <si>
    <t>SX1_6</t>
  </si>
  <si>
    <t>N2_6</t>
  </si>
  <si>
    <t>MeanX2_6</t>
  </si>
  <si>
    <t>SX2_6</t>
  </si>
  <si>
    <t>MeanY1_6</t>
  </si>
  <si>
    <t>SY1_6</t>
  </si>
  <si>
    <t>NY_6</t>
  </si>
  <si>
    <t>MeanY_6</t>
  </si>
  <si>
    <t>SY_6</t>
  </si>
  <si>
    <t>SkewY_6</t>
  </si>
  <si>
    <t>a_6</t>
  </si>
  <si>
    <t>b_6</t>
  </si>
  <si>
    <t>R_6</t>
  </si>
  <si>
    <t>R2_6</t>
  </si>
  <si>
    <t>MeanY1est_6</t>
  </si>
  <si>
    <t>SY1est_6</t>
  </si>
  <si>
    <t>RMSE_6</t>
  </si>
  <si>
    <t>SEE_6</t>
  </si>
  <si>
    <t>SESlope_6</t>
  </si>
  <si>
    <t>TestScore_6</t>
  </si>
  <si>
    <t>TestQuantile_6</t>
  </si>
  <si>
    <t>TestOK_6</t>
  </si>
  <si>
    <t>SampleSizeOK_6</t>
  </si>
  <si>
    <t>ROK_6</t>
  </si>
  <si>
    <t>NYfilled_6</t>
  </si>
  <si>
    <t>MeanYfilled_6</t>
  </si>
  <si>
    <t>SYfilled_6</t>
  </si>
  <si>
    <t>SkewYfilled_6</t>
  </si>
  <si>
    <t>N1_7</t>
  </si>
  <si>
    <t>MeanX1_7</t>
  </si>
  <si>
    <t>SX1_7</t>
  </si>
  <si>
    <t>N2_7</t>
  </si>
  <si>
    <t>MeanX2_7</t>
  </si>
  <si>
    <t>SX2_7</t>
  </si>
  <si>
    <t>MeanY1_7</t>
  </si>
  <si>
    <t>SY1_7</t>
  </si>
  <si>
    <t>NY_7</t>
  </si>
  <si>
    <t>MeanY_7</t>
  </si>
  <si>
    <t>SY_7</t>
  </si>
  <si>
    <t>SkewY_7</t>
  </si>
  <si>
    <t>a_7</t>
  </si>
  <si>
    <t>b_7</t>
  </si>
  <si>
    <t>R_7</t>
  </si>
  <si>
    <t>R2_7</t>
  </si>
  <si>
    <t>MeanY1est_7</t>
  </si>
  <si>
    <t>SY1est_7</t>
  </si>
  <si>
    <t>RMSE_7</t>
  </si>
  <si>
    <t>SEE_7</t>
  </si>
  <si>
    <t>SESlope_7</t>
  </si>
  <si>
    <t>TestScore_7</t>
  </si>
  <si>
    <t>TestQuantile_7</t>
  </si>
  <si>
    <t>TestOK_7</t>
  </si>
  <si>
    <t>SampleSizeOK_7</t>
  </si>
  <si>
    <t>ROK_7</t>
  </si>
  <si>
    <t>NYfilled_7</t>
  </si>
  <si>
    <t>MeanYfilled_7</t>
  </si>
  <si>
    <t>SYfilled_7</t>
  </si>
  <si>
    <t>SkewYfilled_7</t>
  </si>
  <si>
    <t>N1_8</t>
  </si>
  <si>
    <t>MeanX1_8</t>
  </si>
  <si>
    <t>SX1_8</t>
  </si>
  <si>
    <t>N2_8</t>
  </si>
  <si>
    <t>MeanX2_8</t>
  </si>
  <si>
    <t>SX2_8</t>
  </si>
  <si>
    <t>MeanY1_8</t>
  </si>
  <si>
    <t>SY1_8</t>
  </si>
  <si>
    <t>NY_8</t>
  </si>
  <si>
    <t>MeanY_8</t>
  </si>
  <si>
    <t>SY_8</t>
  </si>
  <si>
    <t>SkewY_8</t>
  </si>
  <si>
    <t>a_8</t>
  </si>
  <si>
    <t>b_8</t>
  </si>
  <si>
    <t>R_8</t>
  </si>
  <si>
    <t>R2_8</t>
  </si>
  <si>
    <t>MeanY1est_8</t>
  </si>
  <si>
    <t>SY1est_8</t>
  </si>
  <si>
    <t>RMSE_8</t>
  </si>
  <si>
    <t>SEE_8</t>
  </si>
  <si>
    <t>SESlope_8</t>
  </si>
  <si>
    <t>TestScore_8</t>
  </si>
  <si>
    <t>TestQuantile_8</t>
  </si>
  <si>
    <t>TestOK_8</t>
  </si>
  <si>
    <t>SampleSizeOK_8</t>
  </si>
  <si>
    <t>ROK_8</t>
  </si>
  <si>
    <t>NYfilled_8</t>
  </si>
  <si>
    <t>MeanYfilled_8</t>
  </si>
  <si>
    <t>SYfilled_8</t>
  </si>
  <si>
    <t>SkewYfilled_8</t>
  </si>
  <si>
    <t>N1_9</t>
  </si>
  <si>
    <t>MeanX1_9</t>
  </si>
  <si>
    <t>SX1_9</t>
  </si>
  <si>
    <t>N2_9</t>
  </si>
  <si>
    <t>MeanX2_9</t>
  </si>
  <si>
    <t>SX2_9</t>
  </si>
  <si>
    <t>MeanY1_9</t>
  </si>
  <si>
    <t>SY1_9</t>
  </si>
  <si>
    <t>NY_9</t>
  </si>
  <si>
    <t>MeanY_9</t>
  </si>
  <si>
    <t>SY_9</t>
  </si>
  <si>
    <t>SkewY_9</t>
  </si>
  <si>
    <t>a_9</t>
  </si>
  <si>
    <t>b_9</t>
  </si>
  <si>
    <t>R_9</t>
  </si>
  <si>
    <t>R2_9</t>
  </si>
  <si>
    <t>MeanY1est_9</t>
  </si>
  <si>
    <t>SY1est_9</t>
  </si>
  <si>
    <t>RMSE_9</t>
  </si>
  <si>
    <t>SEE_9</t>
  </si>
  <si>
    <t>SESlope_9</t>
  </si>
  <si>
    <t>TestScore_9</t>
  </si>
  <si>
    <t>TestQuantile_9</t>
  </si>
  <si>
    <t>TestOK_9</t>
  </si>
  <si>
    <t>SampleSizeOK_9</t>
  </si>
  <si>
    <t>ROK_9</t>
  </si>
  <si>
    <t>NYfilled_9</t>
  </si>
  <si>
    <t>MeanYfilled_9</t>
  </si>
  <si>
    <t>SYfilled_9</t>
  </si>
  <si>
    <t>SkewYfilled_9</t>
  </si>
  <si>
    <t>N1_10</t>
  </si>
  <si>
    <t>MeanX1_10</t>
  </si>
  <si>
    <t>SX1_10</t>
  </si>
  <si>
    <t>N2_10</t>
  </si>
  <si>
    <t>MeanX2_10</t>
  </si>
  <si>
    <t>SX2_10</t>
  </si>
  <si>
    <t>MeanY1_10</t>
  </si>
  <si>
    <t>SY1_10</t>
  </si>
  <si>
    <t>NY_10</t>
  </si>
  <si>
    <t>MeanY_10</t>
  </si>
  <si>
    <t>SY_10</t>
  </si>
  <si>
    <t>SkewY_10</t>
  </si>
  <si>
    <t>a_10</t>
  </si>
  <si>
    <t>b_10</t>
  </si>
  <si>
    <t>R_10</t>
  </si>
  <si>
    <t>R2_10</t>
  </si>
  <si>
    <t>MeanY1est_10</t>
  </si>
  <si>
    <t>SY1est_10</t>
  </si>
  <si>
    <t>RMSE_10</t>
  </si>
  <si>
    <t>SEE_10</t>
  </si>
  <si>
    <t>SESlope_10</t>
  </si>
  <si>
    <t>TestScore_10</t>
  </si>
  <si>
    <t>TestQuantile_10</t>
  </si>
  <si>
    <t>TestOK_10</t>
  </si>
  <si>
    <t>SampleSizeOK_10</t>
  </si>
  <si>
    <t>ROK_10</t>
  </si>
  <si>
    <t>NYfilled_10</t>
  </si>
  <si>
    <t>MeanYfilled_10</t>
  </si>
  <si>
    <t>SYfilled_10</t>
  </si>
  <si>
    <t>SkewYfilled_10</t>
  </si>
  <si>
    <t>N1_11</t>
  </si>
  <si>
    <t>MeanX1_11</t>
  </si>
  <si>
    <t>SX1_11</t>
  </si>
  <si>
    <t>N2_11</t>
  </si>
  <si>
    <t>MeanX2_11</t>
  </si>
  <si>
    <t>SX2_11</t>
  </si>
  <si>
    <t>MeanY1_11</t>
  </si>
  <si>
    <t>SY1_11</t>
  </si>
  <si>
    <t>NY_11</t>
  </si>
  <si>
    <t>MeanY_11</t>
  </si>
  <si>
    <t>SY_11</t>
  </si>
  <si>
    <t>SkewY_11</t>
  </si>
  <si>
    <t>a_11</t>
  </si>
  <si>
    <t>b_11</t>
  </si>
  <si>
    <t>R_11</t>
  </si>
  <si>
    <t>R2_11</t>
  </si>
  <si>
    <t>MeanY1est_11</t>
  </si>
  <si>
    <t>SY1est_11</t>
  </si>
  <si>
    <t>RMSE_11</t>
  </si>
  <si>
    <t>SEE_11</t>
  </si>
  <si>
    <t>SESlope_11</t>
  </si>
  <si>
    <t>TestScore_11</t>
  </si>
  <si>
    <t>TestQuantile_11</t>
  </si>
  <si>
    <t>TestOK_11</t>
  </si>
  <si>
    <t>SampleSizeOK_11</t>
  </si>
  <si>
    <t>ROK_11</t>
  </si>
  <si>
    <t>NYfilled_11</t>
  </si>
  <si>
    <t>MeanYfilled_11</t>
  </si>
  <si>
    <t>SYfilled_11</t>
  </si>
  <si>
    <t>SkewYfilled_11</t>
  </si>
  <si>
    <t>N1_12</t>
  </si>
  <si>
    <t>MeanX1_12</t>
  </si>
  <si>
    <t>SX1_12</t>
  </si>
  <si>
    <t>N2_12</t>
  </si>
  <si>
    <t>MeanX2_12</t>
  </si>
  <si>
    <t>SX2_12</t>
  </si>
  <si>
    <t>MeanY1_12</t>
  </si>
  <si>
    <t>SY1_12</t>
  </si>
  <si>
    <t>NY_12</t>
  </si>
  <si>
    <t>MeanY_12</t>
  </si>
  <si>
    <t>SY_12</t>
  </si>
  <si>
    <t>SkewY_12</t>
  </si>
  <si>
    <t>a_12</t>
  </si>
  <si>
    <t>b_12</t>
  </si>
  <si>
    <t>R_12</t>
  </si>
  <si>
    <t>R2_12</t>
  </si>
  <si>
    <t>MeanY1est_12</t>
  </si>
  <si>
    <t>SY1est_12</t>
  </si>
  <si>
    <t>RMSE_12</t>
  </si>
  <si>
    <t>SEE_12</t>
  </si>
  <si>
    <t>SESlope_12</t>
  </si>
  <si>
    <t>TestScore_12</t>
  </si>
  <si>
    <t>TestQuantile_12</t>
  </si>
  <si>
    <t>TestOK_12</t>
  </si>
  <si>
    <t>SampleSizeOK_12</t>
  </si>
  <si>
    <t>ROK_12</t>
  </si>
  <si>
    <t>NYfilled_12</t>
  </si>
  <si>
    <t>MeanYfilled_12</t>
  </si>
  <si>
    <t>SYfilled_12</t>
  </si>
  <si>
    <t>SkewYfilled_12</t>
  </si>
  <si>
    <t>BelowGeorgetown</t>
  </si>
  <si>
    <t>AboveGeorgetown</t>
  </si>
  <si>
    <t>OLSRegression</t>
  </si>
  <si>
    <t>Yes</t>
  </si>
  <si>
    <t>Sum xi</t>
  </si>
  <si>
    <t>Sum yi</t>
  </si>
  <si>
    <t>sum xi</t>
  </si>
  <si>
    <t>sum yi</t>
  </si>
  <si>
    <t>Sum xy</t>
  </si>
  <si>
    <t>Sum x^2</t>
  </si>
  <si>
    <t>sum y^2</t>
  </si>
  <si>
    <t>Sum y^2</t>
  </si>
  <si>
    <t>sum xy</t>
  </si>
  <si>
    <t>sum x^2</t>
  </si>
  <si>
    <t>sum y ^2</t>
  </si>
  <si>
    <t>y_est</t>
  </si>
  <si>
    <t>squared difference</t>
  </si>
  <si>
    <t>No</t>
  </si>
  <si>
    <t>Calc sheet is all of the tests - the equations and such.</t>
  </si>
  <si>
    <t>Data sheet is the independent time series (B), copied from the CSV, the dependent time series (C ), copied from the CSV, and the estimated values for the dependent (D), calculated using B and values in "calc".</t>
  </si>
  <si>
    <t>Final is where to copy as value the results, since TSTool can have problems evaluating the formulas.</t>
  </si>
  <si>
    <t>Settings specified in the command (e.g. transformation type) need to be entered by hand.</t>
  </si>
  <si>
    <t>Some values were entered by hand due to the difficulty of having Excel check values only every 12 rows.</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</si>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</sst>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x14ac:dyDescent="0.25"/>
  <sheetData>
    <row r="1" spans="1:1" x14ac:dyDescent="0.25">
      <c r="A1" t="s">
        <v>548</v>
      </c>
    </row>
    <row r="2" spans="1:1" x14ac:dyDescent="0.25">
      <c r="A2" t="s">
        <v>547</v>
      </c>
    </row>
    <row r="3" spans="1:1" x14ac:dyDescent="0.25">
      <c r="A3" t="s">
        <v>549</v>
      </c>
    </row>
    <row r="5" spans="1:1" x14ac:dyDescent="0.25">
      <c r="A5" t="s">
        <v>550</v>
      </c>
    </row>
    <row r="6" spans="1:1" x14ac:dyDescent="0.25">
      <c r="A6" t="s">
        <v>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workbookViewId="0">
      <selection activeCell="D20" sqref="D20"/>
    </sheetView>
  </sheetViews>
  <sheetFormatPr defaultRowHeight="15" x14ac:dyDescent="0.25"/>
  <cols>
    <col min="2" max="2" width="14.5703125" customWidth="1"/>
    <col min="3" max="3" width="14" customWidth="1"/>
    <col min="4" max="4" width="9.7109375" bestFit="1" customWidth="1"/>
  </cols>
  <sheetData>
    <row r="1" spans="1:4" x14ac:dyDescent="0.25">
      <c r="A1" t="s">
        <v>0</v>
      </c>
      <c r="D1" t="s">
        <v>544</v>
      </c>
    </row>
    <row r="2" spans="1:4" x14ac:dyDescent="0.25">
      <c r="A2" t="s">
        <v>1</v>
      </c>
    </row>
    <row r="3" spans="1:4" x14ac:dyDescent="0.25">
      <c r="A3" t="s">
        <v>2</v>
      </c>
    </row>
    <row r="4" spans="1:4" x14ac:dyDescent="0.25">
      <c r="A4" t="s">
        <v>3</v>
      </c>
    </row>
    <row r="5" spans="1:4" x14ac:dyDescent="0.25">
      <c r="A5" t="s">
        <v>4</v>
      </c>
    </row>
    <row r="6" spans="1:4" x14ac:dyDescent="0.25">
      <c r="A6" t="s">
        <v>5</v>
      </c>
    </row>
    <row r="7" spans="1:4" x14ac:dyDescent="0.25">
      <c r="A7" t="s">
        <v>6</v>
      </c>
      <c r="B7">
        <v>13777.390600000001</v>
      </c>
      <c r="C7">
        <v>15393.9434</v>
      </c>
      <c r="D7">
        <f>B7*Calc!GY2+Calc!GX2</f>
        <v>19117.296121732656</v>
      </c>
    </row>
    <row r="8" spans="1:4" x14ac:dyDescent="0.25">
      <c r="A8" t="s">
        <v>7</v>
      </c>
      <c r="B8">
        <v>7596.8051999999998</v>
      </c>
      <c r="C8">
        <v>10657.345499999999</v>
      </c>
      <c r="D8">
        <f>B8*Calc!IC2 +Calc!IB2</f>
        <v>11050.024716687705</v>
      </c>
    </row>
    <row r="9" spans="1:4" x14ac:dyDescent="0.25">
      <c r="A9" t="s">
        <v>8</v>
      </c>
      <c r="B9">
        <v>3635.7556</v>
      </c>
      <c r="C9">
        <v>5191.8113000000003</v>
      </c>
      <c r="D9">
        <f>B9*Calc!JG2 +Calc!JF2</f>
        <v>5266.6856469841696</v>
      </c>
    </row>
    <row r="10" spans="1:4" x14ac:dyDescent="0.25">
      <c r="A10" t="s">
        <v>9</v>
      </c>
      <c r="B10">
        <v>2140.1965</v>
      </c>
      <c r="C10">
        <v>3064.5075000000002</v>
      </c>
      <c r="D10">
        <f>B10*Calc!KK2 +Calc!KJ2</f>
        <v>3062.0604271891152</v>
      </c>
    </row>
    <row r="11" spans="1:4" x14ac:dyDescent="0.25">
      <c r="A11" t="s">
        <v>10</v>
      </c>
      <c r="B11">
        <v>1719.6945000000001</v>
      </c>
      <c r="C11">
        <v>2216.5612999999998</v>
      </c>
      <c r="D11">
        <f>B11*Calc!LO2+Calc!LN2</f>
        <v>2422.2657926665661</v>
      </c>
    </row>
    <row r="12" spans="1:4" x14ac:dyDescent="0.25">
      <c r="A12" t="s">
        <v>11</v>
      </c>
      <c r="B12">
        <v>1251.5885000000001</v>
      </c>
      <c r="C12">
        <v>1686.9667999999999</v>
      </c>
      <c r="D12">
        <f>B12*Calc!MS2+Calc!MR2</f>
        <v>1686.9668000000015</v>
      </c>
    </row>
    <row r="13" spans="1:4" x14ac:dyDescent="0.25">
      <c r="A13" t="s">
        <v>12</v>
      </c>
      <c r="B13">
        <v>1090.925</v>
      </c>
      <c r="C13">
        <v>1529.2784999999999</v>
      </c>
      <c r="D13">
        <f>B13*Calc!AA2 + Calc!Z2</f>
        <v>1529.2784999999994</v>
      </c>
    </row>
    <row r="14" spans="1:4" x14ac:dyDescent="0.25">
      <c r="A14" t="s">
        <v>13</v>
      </c>
      <c r="B14">
        <v>727.94449999999995</v>
      </c>
      <c r="C14">
        <v>1276.3823</v>
      </c>
      <c r="D14">
        <f>B14*Calc!BE2 + Calc!BD2</f>
        <v>1276.3823000000016</v>
      </c>
    </row>
    <row r="15" spans="1:4" x14ac:dyDescent="0.25">
      <c r="A15" t="s">
        <v>14</v>
      </c>
      <c r="B15">
        <v>846.95450000000005</v>
      </c>
      <c r="C15">
        <v>1442.9962</v>
      </c>
      <c r="D15">
        <f>B15*Calc!CI2 + Calc!CH2</f>
        <v>1594.7932291252396</v>
      </c>
    </row>
    <row r="16" spans="1:4" x14ac:dyDescent="0.25">
      <c r="A16" t="s">
        <v>15</v>
      </c>
      <c r="B16">
        <v>1114.7271000000001</v>
      </c>
      <c r="C16">
        <v>1725.6451</v>
      </c>
      <c r="D16">
        <f>B16*Calc!DM2 + Calc!DL2</f>
        <v>1545.1772820953984</v>
      </c>
    </row>
    <row r="17" spans="1:4" x14ac:dyDescent="0.25">
      <c r="A17" t="s">
        <v>16</v>
      </c>
      <c r="B17">
        <v>6466.21</v>
      </c>
      <c r="C17">
        <v>10071.2212</v>
      </c>
      <c r="D17">
        <f>B17*Calc!EQ2 + Calc!EP2</f>
        <v>9611.8859725622278</v>
      </c>
    </row>
    <row r="18" spans="1:4" x14ac:dyDescent="0.25">
      <c r="A18" t="s">
        <v>17</v>
      </c>
      <c r="B18">
        <v>13231.9287</v>
      </c>
      <c r="C18">
        <v>19648.551299999999</v>
      </c>
      <c r="D18">
        <f>B18*Calc!FU2 +Calc!FT2</f>
        <v>18837.323991386438</v>
      </c>
    </row>
    <row r="19" spans="1:4" x14ac:dyDescent="0.25">
      <c r="A19" t="s">
        <v>18</v>
      </c>
      <c r="B19">
        <v>12874.8984</v>
      </c>
      <c r="C19">
        <v>18288.8613</v>
      </c>
      <c r="D19">
        <f>B19*Calc!GY2+Calc!GX2</f>
        <v>17817.524758171447</v>
      </c>
    </row>
    <row r="20" spans="1:4" x14ac:dyDescent="0.25">
      <c r="A20" t="s">
        <v>19</v>
      </c>
      <c r="B20">
        <v>7281.4287000000004</v>
      </c>
      <c r="C20">
        <v>10392.5486</v>
      </c>
      <c r="D20">
        <f>B20*Calc!IC2 +Calc!IB2</f>
        <v>10567.081036461013</v>
      </c>
    </row>
    <row r="21" spans="1:4" x14ac:dyDescent="0.25">
      <c r="A21" t="s">
        <v>20</v>
      </c>
      <c r="B21">
        <v>3320.3789000000002</v>
      </c>
      <c r="C21">
        <v>5072.8010999999997</v>
      </c>
      <c r="D21">
        <f>B21*Calc!JG2 +Calc!JF2</f>
        <v>4839.5526225369895</v>
      </c>
    </row>
    <row r="22" spans="1:4" x14ac:dyDescent="0.25">
      <c r="A22" t="s">
        <v>21</v>
      </c>
      <c r="B22">
        <v>2370.2824999999998</v>
      </c>
      <c r="C22">
        <v>3552.4486000000002</v>
      </c>
      <c r="D22">
        <f>B22*Calc!KK2 +Calc!KJ2</f>
        <v>3272.9329278484383</v>
      </c>
    </row>
    <row r="23" spans="1:4" x14ac:dyDescent="0.25">
      <c r="A23" t="s">
        <v>22</v>
      </c>
      <c r="B23">
        <v>1608.6185</v>
      </c>
      <c r="C23">
        <v>2514.0862000000002</v>
      </c>
      <c r="D23">
        <f>B23*Calc!LO2+Calc!LN2</f>
        <v>2349.3254789143725</v>
      </c>
    </row>
    <row r="24" spans="1:4" x14ac:dyDescent="0.25">
      <c r="A24" t="s">
        <v>23</v>
      </c>
      <c r="B24">
        <v>1372.5820000000001</v>
      </c>
      <c r="C24">
        <v>1975.5659000000001</v>
      </c>
      <c r="D24">
        <f>B24*Calc!MS2+Calc!MR2</f>
        <v>1975.5658999999982</v>
      </c>
    </row>
    <row r="25" spans="1:4" x14ac:dyDescent="0.25">
      <c r="A25" t="s">
        <v>24</v>
      </c>
      <c r="B25">
        <v>839.02049999999997</v>
      </c>
      <c r="C25">
        <v>1243.6545000000001</v>
      </c>
      <c r="D25">
        <f>B25*Calc!AA2 + Calc!Z2</f>
        <v>1243.6545000000006</v>
      </c>
    </row>
    <row r="26" spans="1:4" x14ac:dyDescent="0.25">
      <c r="A26" t="s">
        <v>25</v>
      </c>
      <c r="B26">
        <v>896.14530000000002</v>
      </c>
      <c r="C26">
        <v>1075.2554</v>
      </c>
      <c r="D26">
        <f>B26*Calc!BE2 + Calc!BD2</f>
        <v>1075.2553999999984</v>
      </c>
    </row>
    <row r="27" spans="1:4" x14ac:dyDescent="0.25">
      <c r="A27" t="s">
        <v>26</v>
      </c>
      <c r="B27">
        <v>1160.3475000000001</v>
      </c>
      <c r="C27">
        <v>1454.8973000000001</v>
      </c>
      <c r="D27">
        <f>B27*Calc!CI2 + Calc!CH2</f>
        <v>1452.0687839293455</v>
      </c>
    </row>
    <row r="28" spans="1:4" x14ac:dyDescent="0.25">
      <c r="A28" t="s">
        <v>27</v>
      </c>
      <c r="B28">
        <v>1370.5985000000001</v>
      </c>
      <c r="C28">
        <v>2020.1948</v>
      </c>
      <c r="D28">
        <f>B28*Calc!DM2 + Calc!DL2</f>
        <v>1742.4984567650495</v>
      </c>
    </row>
    <row r="29" spans="1:4" x14ac:dyDescent="0.25">
      <c r="A29" t="s">
        <v>28</v>
      </c>
      <c r="B29">
        <v>5916.7803000000004</v>
      </c>
      <c r="C29">
        <v>8541.9426000000003</v>
      </c>
      <c r="D29">
        <f>B29*Calc!EQ2 + Calc!EP2</f>
        <v>8916.6566232996338</v>
      </c>
    </row>
    <row r="30" spans="1:4" x14ac:dyDescent="0.25">
      <c r="A30" t="s">
        <v>29</v>
      </c>
      <c r="B30">
        <v>22264.787100000001</v>
      </c>
      <c r="C30">
        <v>32825.9326</v>
      </c>
      <c r="D30">
        <f>B30*Calc!FU2 +Calc!FT2</f>
        <v>32455.51020202164</v>
      </c>
    </row>
    <row r="31" spans="1:4" x14ac:dyDescent="0.25">
      <c r="A31" t="s">
        <v>30</v>
      </c>
      <c r="B31">
        <v>16962.892599999999</v>
      </c>
      <c r="C31">
        <v>25738.886699999999</v>
      </c>
      <c r="D31">
        <f>B31*Calc!GY2+Calc!GX2</f>
        <v>23705.063504283949</v>
      </c>
    </row>
    <row r="32" spans="1:4" x14ac:dyDescent="0.25">
      <c r="A32" t="s">
        <v>31</v>
      </c>
      <c r="B32">
        <v>13164.489299999999</v>
      </c>
      <c r="C32">
        <v>19824.090800000002</v>
      </c>
      <c r="D32">
        <f>B32*Calc!IC2 +Calc!IB2</f>
        <v>19575.954358222974</v>
      </c>
    </row>
    <row r="33" spans="1:4" x14ac:dyDescent="0.25">
      <c r="A33" t="s">
        <v>32</v>
      </c>
      <c r="B33">
        <v>5030.1558000000005</v>
      </c>
      <c r="C33">
        <v>7316.1394</v>
      </c>
      <c r="D33">
        <f>B33*Calc!JG2 +Calc!JF2</f>
        <v>7155.2030127748367</v>
      </c>
    </row>
    <row r="34" spans="1:4" x14ac:dyDescent="0.25">
      <c r="A34" t="s">
        <v>33</v>
      </c>
      <c r="B34">
        <v>3155.7485000000001</v>
      </c>
      <c r="C34">
        <v>4135.5973999999997</v>
      </c>
      <c r="D34">
        <f>B34*Calc!KK2 +Calc!KJ2</f>
        <v>3992.8080163061286</v>
      </c>
    </row>
    <row r="35" spans="1:4" x14ac:dyDescent="0.25">
      <c r="A35" t="s">
        <v>34</v>
      </c>
      <c r="B35">
        <v>1693.9091000000001</v>
      </c>
      <c r="C35">
        <v>2475.4079999999999</v>
      </c>
      <c r="D35">
        <f>B35*Calc!LO2+Calc!LN2</f>
        <v>2405.3332854982682</v>
      </c>
    </row>
    <row r="36" spans="1:4" x14ac:dyDescent="0.25">
      <c r="A36" t="s">
        <v>35</v>
      </c>
      <c r="C36">
        <v>2261.1898999999999</v>
      </c>
      <c r="D36">
        <f>B36*Calc!MS2+Calc!MR2</f>
        <v>-1298.3779885245517</v>
      </c>
    </row>
    <row r="37" spans="1:4" x14ac:dyDescent="0.25">
      <c r="A37" t="s">
        <v>36</v>
      </c>
      <c r="C37">
        <v>2014.2442000000001</v>
      </c>
      <c r="D37">
        <f>B37*Calc!AA2 + Calc!Z2</f>
        <v>292.32416929134297</v>
      </c>
    </row>
    <row r="38" spans="1:4" x14ac:dyDescent="0.25">
      <c r="A38" t="s">
        <v>37</v>
      </c>
      <c r="C38">
        <v>1627.4617000000001</v>
      </c>
      <c r="D38">
        <f>B38*Calc!BE2 + Calc!BD2</f>
        <v>2146.825369575487</v>
      </c>
    </row>
    <row r="39" spans="1:4" x14ac:dyDescent="0.25">
      <c r="A39" t="s">
        <v>38</v>
      </c>
      <c r="C39">
        <v>1785.15</v>
      </c>
      <c r="D39">
        <f>B39*Calc!CI2 + Calc!CH2</f>
        <v>1980.5105588635104</v>
      </c>
    </row>
    <row r="40" spans="1:4" x14ac:dyDescent="0.25">
      <c r="A40" t="s">
        <v>39</v>
      </c>
      <c r="B40">
        <v>2350.4475000000002</v>
      </c>
      <c r="C40">
        <v>3275.7501999999999</v>
      </c>
      <c r="D40">
        <f>B40*Calc!DM2 + Calc!DL2</f>
        <v>2498.1317775616799</v>
      </c>
    </row>
    <row r="41" spans="1:4" x14ac:dyDescent="0.25">
      <c r="A41" t="s">
        <v>40</v>
      </c>
      <c r="B41">
        <v>11413.0586</v>
      </c>
      <c r="C41">
        <v>15920.5635</v>
      </c>
      <c r="D41">
        <f>B41*Calc!EQ2 + Calc!EP2</f>
        <v>15871.457184454441</v>
      </c>
    </row>
    <row r="42" spans="1:4" x14ac:dyDescent="0.25">
      <c r="A42" t="s">
        <v>41</v>
      </c>
      <c r="B42">
        <v>16028.6631</v>
      </c>
      <c r="C42">
        <v>22641.651900000001</v>
      </c>
      <c r="D42">
        <f>B42*Calc!FU2 +Calc!FT2</f>
        <v>23053.757832626448</v>
      </c>
    </row>
    <row r="43" spans="1:4" x14ac:dyDescent="0.25">
      <c r="A43" t="s">
        <v>42</v>
      </c>
      <c r="B43">
        <v>8431.8583999999992</v>
      </c>
      <c r="C43">
        <v>12481.1733</v>
      </c>
      <c r="D43">
        <f>B43*Calc!GY2+Calc!GX2</f>
        <v>11418.648225878978</v>
      </c>
    </row>
    <row r="44" spans="1:4" x14ac:dyDescent="0.25">
      <c r="A44" t="s">
        <v>43</v>
      </c>
      <c r="B44">
        <v>4240.7231000000002</v>
      </c>
      <c r="C44">
        <v>6438.4408999999996</v>
      </c>
      <c r="D44">
        <f>B44*Calc!IC2 +Calc!IB2</f>
        <v>5910.7748343504645</v>
      </c>
    </row>
    <row r="45" spans="1:4" x14ac:dyDescent="0.25">
      <c r="A45" t="s">
        <v>44</v>
      </c>
      <c r="B45">
        <v>3314.4285</v>
      </c>
      <c r="C45">
        <v>5019.2467999999999</v>
      </c>
      <c r="D45">
        <f>B45*Calc!JG2 +Calc!JF2</f>
        <v>4831.4936494147823</v>
      </c>
    </row>
    <row r="46" spans="1:4" x14ac:dyDescent="0.25">
      <c r="A46" t="s">
        <v>45</v>
      </c>
      <c r="B46">
        <v>2281.0248999999999</v>
      </c>
      <c r="C46">
        <v>3171.6163000000001</v>
      </c>
      <c r="D46">
        <f>B46*Calc!KK2 +Calc!KJ2</f>
        <v>3191.1288488742739</v>
      </c>
    </row>
    <row r="47" spans="1:4" x14ac:dyDescent="0.25">
      <c r="A47" t="s">
        <v>46</v>
      </c>
      <c r="B47">
        <v>1029.4365</v>
      </c>
      <c r="C47">
        <v>1939.8629000000001</v>
      </c>
      <c r="D47">
        <f>B47*Calc!LO2+Calc!LN2</f>
        <v>1968.9938429207937</v>
      </c>
    </row>
    <row r="48" spans="1:4" x14ac:dyDescent="0.25">
      <c r="A48" t="s">
        <v>47</v>
      </c>
      <c r="C48">
        <v>1633.4123</v>
      </c>
      <c r="D48">
        <f>B48*Calc!MS2+Calc!MR2</f>
        <v>-1298.3779885245517</v>
      </c>
    </row>
    <row r="49" spans="1:4" x14ac:dyDescent="0.25">
      <c r="A49" t="s">
        <v>48</v>
      </c>
      <c r="C49">
        <v>1273.4069999999999</v>
      </c>
      <c r="D49">
        <f>B49*Calc!AA2 + Calc!Z2</f>
        <v>292.32416929134297</v>
      </c>
    </row>
    <row r="50" spans="1:4" x14ac:dyDescent="0.25">
      <c r="A50" t="s">
        <v>49</v>
      </c>
      <c r="C50">
        <v>1095.7846</v>
      </c>
      <c r="D50">
        <f>B50*Calc!BE2 + Calc!BD2</f>
        <v>2146.825369575487</v>
      </c>
    </row>
    <row r="51" spans="1:4" x14ac:dyDescent="0.25">
      <c r="A51" t="s">
        <v>50</v>
      </c>
      <c r="B51">
        <v>841.00400000000002</v>
      </c>
      <c r="C51">
        <v>1746.4717000000001</v>
      </c>
      <c r="D51">
        <f>B51*Calc!CI2 + Calc!CH2</f>
        <v>1597.5031869454149</v>
      </c>
    </row>
    <row r="52" spans="1:4" x14ac:dyDescent="0.25">
      <c r="A52" t="s">
        <v>51</v>
      </c>
      <c r="B52">
        <v>1618.5360000000001</v>
      </c>
      <c r="C52">
        <v>2644.9973</v>
      </c>
      <c r="D52">
        <f>B52*Calc!DM2 + Calc!DL2</f>
        <v>1933.7012201245207</v>
      </c>
    </row>
    <row r="53" spans="1:4" x14ac:dyDescent="0.25">
      <c r="A53" t="s">
        <v>52</v>
      </c>
      <c r="B53">
        <v>9822.2919999999995</v>
      </c>
      <c r="C53">
        <v>13724.828600000001</v>
      </c>
      <c r="D53">
        <f>B53*Calc!EQ2 + Calc!EP2</f>
        <v>13858.556119683697</v>
      </c>
    </row>
    <row r="54" spans="1:4" x14ac:dyDescent="0.25">
      <c r="A54" t="s">
        <v>53</v>
      </c>
      <c r="B54">
        <v>16082.2178</v>
      </c>
      <c r="C54">
        <v>22364.954600000001</v>
      </c>
      <c r="D54">
        <f>B54*Calc!FU2 +Calc!FT2</f>
        <v>23134.498373965471</v>
      </c>
    </row>
    <row r="55" spans="1:4" x14ac:dyDescent="0.25">
      <c r="A55" t="s">
        <v>54</v>
      </c>
      <c r="B55">
        <v>11377.356400000001</v>
      </c>
      <c r="C55">
        <v>15816.4292</v>
      </c>
      <c r="D55">
        <f>B55*Calc!GY2+Calc!GX2</f>
        <v>15660.761289932962</v>
      </c>
    </row>
    <row r="56" spans="1:4" x14ac:dyDescent="0.25">
      <c r="A56" t="s">
        <v>55</v>
      </c>
      <c r="B56">
        <v>5994.1372000000001</v>
      </c>
      <c r="C56">
        <v>8387.2294999999995</v>
      </c>
      <c r="D56">
        <f>B56*Calc!IC2 +Calc!IB2</f>
        <v>8595.820354277841</v>
      </c>
    </row>
    <row r="57" spans="1:4" x14ac:dyDescent="0.25">
      <c r="A57" t="s">
        <v>56</v>
      </c>
      <c r="B57">
        <v>3814.2705000000001</v>
      </c>
      <c r="C57">
        <v>5001.3950999999997</v>
      </c>
      <c r="D57">
        <f>B57*Calc!JG2 +Calc!JF2</f>
        <v>5508.4587682892188</v>
      </c>
    </row>
    <row r="58" spans="1:4" x14ac:dyDescent="0.25">
      <c r="A58" t="s">
        <v>57</v>
      </c>
      <c r="B58">
        <v>2649.9560999999999</v>
      </c>
      <c r="C58">
        <v>3124.0126</v>
      </c>
      <c r="D58">
        <f>B58*Calc!KK2 +Calc!KJ2</f>
        <v>3529.2521797820427</v>
      </c>
    </row>
    <row r="59" spans="1:4" x14ac:dyDescent="0.25">
      <c r="A59" t="s">
        <v>58</v>
      </c>
      <c r="C59">
        <v>2546.8139999999999</v>
      </c>
      <c r="D59">
        <f>B59*Calc!LO2+Calc!LN2</f>
        <v>1292.9934351102888</v>
      </c>
    </row>
    <row r="60" spans="1:4" x14ac:dyDescent="0.25">
      <c r="A60" t="s">
        <v>59</v>
      </c>
      <c r="C60">
        <v>1954.7393</v>
      </c>
      <c r="D60">
        <f>B60*Calc!MS2+Calc!MR2</f>
        <v>-1298.3779885245517</v>
      </c>
    </row>
    <row r="61" spans="1:4" x14ac:dyDescent="0.25">
      <c r="A61" t="s">
        <v>60</v>
      </c>
      <c r="C61">
        <v>1853.5807</v>
      </c>
      <c r="D61">
        <f>B61*Calc!AA2 + Calc!Z2</f>
        <v>292.32416929134297</v>
      </c>
    </row>
    <row r="62" spans="1:4" x14ac:dyDescent="0.25">
      <c r="A62" t="s">
        <v>61</v>
      </c>
      <c r="C62">
        <v>1410.2684999999999</v>
      </c>
      <c r="D62">
        <f>B62*Calc!BE2 + Calc!BD2</f>
        <v>2146.825369575487</v>
      </c>
    </row>
    <row r="63" spans="1:4" x14ac:dyDescent="0.25">
      <c r="A63" t="s">
        <v>62</v>
      </c>
      <c r="C63">
        <v>1627.4617000000001</v>
      </c>
      <c r="D63">
        <f>B63*Calc!CI2 + Calc!CH2</f>
        <v>1980.5105588635104</v>
      </c>
    </row>
    <row r="64" spans="1:4" x14ac:dyDescent="0.25">
      <c r="A64" t="s">
        <v>63</v>
      </c>
      <c r="B64">
        <v>1828.787</v>
      </c>
      <c r="C64">
        <v>148.76249999999999</v>
      </c>
      <c r="D64">
        <f>B64*Calc!DM2 + Calc!DL2</f>
        <v>2095.8411634533522</v>
      </c>
    </row>
    <row r="65" spans="1:4" x14ac:dyDescent="0.25">
      <c r="A65" t="s">
        <v>64</v>
      </c>
      <c r="B65">
        <v>3725.0129000000002</v>
      </c>
      <c r="D65">
        <f>B65*Calc!EQ2 + Calc!EP2</f>
        <v>6143.2699220765853</v>
      </c>
    </row>
    <row r="66" spans="1:4" x14ac:dyDescent="0.25">
      <c r="A66" t="s">
        <v>65</v>
      </c>
      <c r="B66">
        <v>5165.0342000000001</v>
      </c>
      <c r="D66">
        <f>B66*Calc!FU2 +Calc!FT2</f>
        <v>6675.451572070212</v>
      </c>
    </row>
    <row r="67" spans="1:4" x14ac:dyDescent="0.25">
      <c r="A67" t="s">
        <v>66</v>
      </c>
      <c r="B67">
        <v>2217.5529999999999</v>
      </c>
      <c r="D67">
        <f>B67*Calc!GY2+Calc!GX2</f>
        <v>2468.7911486169387</v>
      </c>
    </row>
    <row r="68" spans="1:4" x14ac:dyDescent="0.25">
      <c r="A68" t="s">
        <v>67</v>
      </c>
      <c r="B68">
        <v>1697.876</v>
      </c>
      <c r="D68">
        <f>B68*Calc!IC2 +Calc!IB2</f>
        <v>2016.8514230380297</v>
      </c>
    </row>
    <row r="69" spans="1:4" x14ac:dyDescent="0.25">
      <c r="A69" t="s">
        <v>68</v>
      </c>
      <c r="B69">
        <v>1120.6775</v>
      </c>
      <c r="D69">
        <f>B69*Calc!JG2 +Calc!JF2</f>
        <v>1860.3689610214215</v>
      </c>
    </row>
    <row r="70" spans="1:4" x14ac:dyDescent="0.25">
      <c r="A70" t="s">
        <v>69</v>
      </c>
      <c r="B70">
        <v>1158.364</v>
      </c>
      <c r="D70">
        <f>B70*Calc!KK2 +Calc!KJ2</f>
        <v>2162.2165666170022</v>
      </c>
    </row>
    <row r="71" spans="1:4" x14ac:dyDescent="0.25">
      <c r="A71" t="s">
        <v>70</v>
      </c>
      <c r="D71">
        <f>B71*Calc!LO2+Calc!LN2</f>
        <v>1292.9934351102888</v>
      </c>
    </row>
    <row r="72" spans="1:4" x14ac:dyDescent="0.25">
      <c r="A72" t="s">
        <v>71</v>
      </c>
      <c r="D72">
        <f>B72*Calc!MS2+Calc!MR2</f>
        <v>-1298.3779885245517</v>
      </c>
    </row>
    <row r="73" spans="1:4" x14ac:dyDescent="0.25">
      <c r="A73" t="s">
        <v>72</v>
      </c>
      <c r="D73">
        <f>B73*Calc!AA2 + Calc!Z2</f>
        <v>292.32416929134297</v>
      </c>
    </row>
    <row r="74" spans="1:4" x14ac:dyDescent="0.25">
      <c r="A74" t="s">
        <v>73</v>
      </c>
      <c r="D74">
        <f>B74*Calc!BE2 + Calc!BD2</f>
        <v>2146.825369575487</v>
      </c>
    </row>
    <row r="75" spans="1:4" x14ac:dyDescent="0.25">
      <c r="A75" t="s">
        <v>74</v>
      </c>
      <c r="B75">
        <v>1223.8195000000001</v>
      </c>
      <c r="D75">
        <f>B75*Calc!CI2 + Calc!CH2</f>
        <v>1423.1625671808101</v>
      </c>
    </row>
    <row r="76" spans="1:4" x14ac:dyDescent="0.25">
      <c r="A76" t="s">
        <v>75</v>
      </c>
      <c r="B76">
        <v>1513.4105</v>
      </c>
      <c r="D76">
        <f>B76*Calc!DM2 + Calc!DL2</f>
        <v>1852.6312484601049</v>
      </c>
    </row>
    <row r="77" spans="1:4" x14ac:dyDescent="0.25">
      <c r="A77" t="s">
        <v>76</v>
      </c>
      <c r="B77">
        <v>11549.920899999999</v>
      </c>
      <c r="D77">
        <f>B77*Calc!EQ2 + Calc!EP2</f>
        <v>16044.638007710959</v>
      </c>
    </row>
    <row r="78" spans="1:4" x14ac:dyDescent="0.25">
      <c r="A78" t="s">
        <v>77</v>
      </c>
      <c r="B78">
        <v>25981.867200000001</v>
      </c>
      <c r="D78">
        <f>B78*Calc!FU2 +Calc!FT2</f>
        <v>38059.482579319883</v>
      </c>
    </row>
    <row r="79" spans="1:4" x14ac:dyDescent="0.25">
      <c r="A79" t="s">
        <v>78</v>
      </c>
      <c r="B79">
        <v>11059.9961</v>
      </c>
      <c r="D79">
        <f>B79*Calc!GY2+Calc!GX2</f>
        <v>15203.698248422801</v>
      </c>
    </row>
    <row r="80" spans="1:4" x14ac:dyDescent="0.25">
      <c r="A80" t="s">
        <v>79</v>
      </c>
      <c r="B80">
        <v>4214.9375</v>
      </c>
      <c r="D80">
        <f>B80*Calc!IC2 +Calc!IB2</f>
        <v>5871.2887199416436</v>
      </c>
    </row>
    <row r="81" spans="1:4" x14ac:dyDescent="0.25">
      <c r="A81" t="s">
        <v>80</v>
      </c>
      <c r="B81">
        <v>4147.4984999999997</v>
      </c>
      <c r="D81">
        <f>B81*Calc!JG2 +Calc!JF2</f>
        <v>5959.7688475388422</v>
      </c>
    </row>
    <row r="82" spans="1:4" x14ac:dyDescent="0.25">
      <c r="A82" t="s">
        <v>81</v>
      </c>
      <c r="B82">
        <v>2056.8894</v>
      </c>
      <c r="D82">
        <f>B82*Calc!KK2 +Calc!KJ2</f>
        <v>2985.7099473699327</v>
      </c>
    </row>
    <row r="83" spans="1:4" x14ac:dyDescent="0.25">
      <c r="A83" t="s">
        <v>82</v>
      </c>
      <c r="B83">
        <v>1235.7204999999999</v>
      </c>
      <c r="D83">
        <f>B83*Calc!LO2+Calc!LN2</f>
        <v>2104.4544256034383</v>
      </c>
    </row>
    <row r="84" spans="1:4" x14ac:dyDescent="0.25">
      <c r="A84" t="s">
        <v>83</v>
      </c>
      <c r="D84">
        <f>B84*Calc!MS2+Calc!MR2</f>
        <v>-1298.3779885245517</v>
      </c>
    </row>
    <row r="85" spans="1:4" x14ac:dyDescent="0.25">
      <c r="A85" t="s">
        <v>84</v>
      </c>
      <c r="D85">
        <f>B85*Calc!AA2 + Calc!Z2</f>
        <v>292.32416929134297</v>
      </c>
    </row>
    <row r="86" spans="1:4" x14ac:dyDescent="0.25">
      <c r="A86" t="s">
        <v>85</v>
      </c>
      <c r="D86">
        <f>B86*Calc!BE2 + Calc!BD2</f>
        <v>2146.825369575487</v>
      </c>
    </row>
    <row r="87" spans="1:4" x14ac:dyDescent="0.25">
      <c r="A87" t="s">
        <v>86</v>
      </c>
      <c r="B87">
        <v>909.63310000000001</v>
      </c>
      <c r="D87">
        <f>B87*Calc!CI2 + Calc!CH2</f>
        <v>1566.248340086061</v>
      </c>
    </row>
    <row r="88" spans="1:4" x14ac:dyDescent="0.25">
      <c r="A88" t="s">
        <v>87</v>
      </c>
      <c r="B88">
        <v>1519.3610000000001</v>
      </c>
      <c r="D88">
        <f>B88*Calc!DM2 + Calc!DL2</f>
        <v>1857.2201147807323</v>
      </c>
    </row>
    <row r="89" spans="1:4" x14ac:dyDescent="0.25">
      <c r="A89" t="s">
        <v>88</v>
      </c>
      <c r="B89">
        <v>5615.2885999999999</v>
      </c>
      <c r="D89">
        <f>B89*Calc!EQ2 + Calc!EP2</f>
        <v>8535.1594483215158</v>
      </c>
    </row>
    <row r="90" spans="1:4" x14ac:dyDescent="0.25">
      <c r="A90" t="s">
        <v>89</v>
      </c>
      <c r="B90">
        <v>8874.1787000000004</v>
      </c>
      <c r="D90">
        <f>B90*Calc!FU2 +Calc!FT2</f>
        <v>12267.460020154971</v>
      </c>
    </row>
    <row r="91" spans="1:4" x14ac:dyDescent="0.25">
      <c r="A91" t="s">
        <v>90</v>
      </c>
      <c r="B91">
        <v>5994.1372000000001</v>
      </c>
      <c r="D91">
        <f>B91*Calc!GY2+Calc!GX2</f>
        <v>7907.8364891059982</v>
      </c>
    </row>
    <row r="92" spans="1:4" x14ac:dyDescent="0.25">
      <c r="A92" t="s">
        <v>91</v>
      </c>
      <c r="B92">
        <v>3044.6725999999999</v>
      </c>
      <c r="D92">
        <f>B92*Calc!IC2 +Calc!IB2</f>
        <v>4079.2337074530019</v>
      </c>
    </row>
    <row r="93" spans="1:4" x14ac:dyDescent="0.25">
      <c r="A93" t="s">
        <v>92</v>
      </c>
      <c r="B93">
        <v>1703.8264999999999</v>
      </c>
      <c r="D93">
        <f>B93*Calc!JG2 +Calc!JF2</f>
        <v>2650.161599708264</v>
      </c>
    </row>
    <row r="94" spans="1:4" x14ac:dyDescent="0.25">
      <c r="A94" t="s">
        <v>93</v>
      </c>
      <c r="B94">
        <v>1509.4435000000001</v>
      </c>
      <c r="D94">
        <f>B94*Calc!KK2 +Calc!KJ2</f>
        <v>2483.9789167609697</v>
      </c>
    </row>
    <row r="95" spans="1:4" x14ac:dyDescent="0.25">
      <c r="A95" t="s">
        <v>94</v>
      </c>
      <c r="B95">
        <v>1067.123</v>
      </c>
      <c r="D95">
        <f>B95*Calc!LO2+Calc!LN2</f>
        <v>1993.7414493724307</v>
      </c>
    </row>
    <row r="96" spans="1:4" x14ac:dyDescent="0.25">
      <c r="A96" t="s">
        <v>95</v>
      </c>
      <c r="D96">
        <f>B96*Calc!MS2+Calc!MR2</f>
        <v>-1298.3779885245517</v>
      </c>
    </row>
    <row r="97" spans="1:4" x14ac:dyDescent="0.25">
      <c r="A97" t="s">
        <v>96</v>
      </c>
      <c r="D97">
        <f>B97*Calc!AA2 + Calc!Z2</f>
        <v>292.32416929134297</v>
      </c>
    </row>
    <row r="98" spans="1:4" x14ac:dyDescent="0.25">
      <c r="A98" t="s">
        <v>97</v>
      </c>
      <c r="D98">
        <f>B98*Calc!BE2 + Calc!BD2</f>
        <v>2146.825369575487</v>
      </c>
    </row>
    <row r="99" spans="1:4" x14ac:dyDescent="0.25">
      <c r="A99" t="s">
        <v>98</v>
      </c>
      <c r="B99">
        <v>692.24149999999997</v>
      </c>
      <c r="D99">
        <f>B99*Calc!CI2 + Calc!CH2</f>
        <v>1665.252132449795</v>
      </c>
    </row>
    <row r="100" spans="1:4" x14ac:dyDescent="0.25">
      <c r="A100" t="s">
        <v>99</v>
      </c>
      <c r="B100">
        <v>1154.3969999999999</v>
      </c>
      <c r="D100">
        <f>B100*Calc!DM2 + Calc!DL2</f>
        <v>1575.7696471155905</v>
      </c>
    </row>
    <row r="101" spans="1:4" x14ac:dyDescent="0.25">
      <c r="A101" t="s">
        <v>100</v>
      </c>
      <c r="B101">
        <v>5988.1864999999998</v>
      </c>
      <c r="D101">
        <f>B101*Calc!EQ2 + Calc!EP2</f>
        <v>9007.0115603540253</v>
      </c>
    </row>
    <row r="102" spans="1:4" x14ac:dyDescent="0.25">
      <c r="A102" t="s">
        <v>101</v>
      </c>
      <c r="B102">
        <v>14078.882799999999</v>
      </c>
      <c r="D102">
        <f>B102*Calc!FU2 +Calc!FT2</f>
        <v>20114.215329089788</v>
      </c>
    </row>
    <row r="103" spans="1:4" x14ac:dyDescent="0.25">
      <c r="A103" t="s">
        <v>102</v>
      </c>
      <c r="B103">
        <v>8386.2383000000009</v>
      </c>
      <c r="D103">
        <f>B103*Calc!GY2+Calc!GX2</f>
        <v>11352.946051851552</v>
      </c>
    </row>
    <row r="104" spans="1:4" x14ac:dyDescent="0.25">
      <c r="A104" t="s">
        <v>103</v>
      </c>
      <c r="B104">
        <v>3756.7489999999998</v>
      </c>
      <c r="D104">
        <f>B104*Calc!IC2 +Calc!IB2</f>
        <v>5169.6535618764465</v>
      </c>
    </row>
    <row r="105" spans="1:4" x14ac:dyDescent="0.25">
      <c r="A105" t="s">
        <v>104</v>
      </c>
      <c r="B105">
        <v>1572.9155000000001</v>
      </c>
      <c r="D105">
        <f>B105*Calc!JG2 +Calc!JF2</f>
        <v>2472.8612114316261</v>
      </c>
    </row>
    <row r="106" spans="1:4" x14ac:dyDescent="0.25">
      <c r="A106" t="s">
        <v>105</v>
      </c>
      <c r="B106">
        <v>1483.6579999999999</v>
      </c>
      <c r="D106">
        <f>B106*Calc!KK2 +Calc!KJ2</f>
        <v>2460.3466537560453</v>
      </c>
    </row>
    <row r="107" spans="1:4" x14ac:dyDescent="0.25">
      <c r="A107" t="s">
        <v>106</v>
      </c>
      <c r="B107">
        <v>1186.1331</v>
      </c>
      <c r="D107">
        <f>B107*Calc!LO2+Calc!LN2</f>
        <v>2071.891851202528</v>
      </c>
    </row>
    <row r="108" spans="1:4" x14ac:dyDescent="0.25">
      <c r="A108" t="s">
        <v>107</v>
      </c>
      <c r="D108">
        <f>B108*Calc!MS2+Calc!MR2</f>
        <v>-1298.3779885245517</v>
      </c>
    </row>
    <row r="109" spans="1:4" x14ac:dyDescent="0.25">
      <c r="A109" t="s">
        <v>108</v>
      </c>
      <c r="D109">
        <f>B109*Calc!AA2 + Calc!Z2</f>
        <v>292.32416929134297</v>
      </c>
    </row>
    <row r="110" spans="1:4" x14ac:dyDescent="0.25">
      <c r="A110" t="s">
        <v>109</v>
      </c>
      <c r="D110">
        <f>B110*Calc!BE2 + Calc!BD2</f>
        <v>2146.825369575487</v>
      </c>
    </row>
    <row r="111" spans="1:4" x14ac:dyDescent="0.25">
      <c r="A111" t="s">
        <v>110</v>
      </c>
      <c r="B111">
        <v>769.59799999999996</v>
      </c>
      <c r="D111">
        <f>B111*Calc!CI2 + Calc!CH2</f>
        <v>1630.0226807875174</v>
      </c>
    </row>
    <row r="112" spans="1:4" x14ac:dyDescent="0.25">
      <c r="A112" t="s">
        <v>111</v>
      </c>
      <c r="B112">
        <v>1723.6614999999999</v>
      </c>
      <c r="D112">
        <f>B112*Calc!DM2 + Calc!DL2</f>
        <v>2014.7711917889364</v>
      </c>
    </row>
    <row r="113" spans="1:4" x14ac:dyDescent="0.25">
      <c r="A113" t="s">
        <v>112</v>
      </c>
      <c r="B113">
        <v>8568.7196999999996</v>
      </c>
      <c r="D113">
        <f>B113*Calc!EQ2 + Calc!EP2</f>
        <v>12272.329065735552</v>
      </c>
    </row>
    <row r="114" spans="1:4" x14ac:dyDescent="0.25">
      <c r="A114" t="s">
        <v>113</v>
      </c>
      <c r="B114">
        <v>16534.455099999999</v>
      </c>
      <c r="D114">
        <f>B114*Calc!FU2 +Calc!FT2</f>
        <v>23816.303788162473</v>
      </c>
    </row>
    <row r="115" spans="1:4" x14ac:dyDescent="0.25">
      <c r="A115" t="s">
        <v>114</v>
      </c>
      <c r="B115">
        <v>9070.5458999999992</v>
      </c>
      <c r="D115">
        <f>B115*Calc!GY2+Calc!GX2</f>
        <v>12338.487447497182</v>
      </c>
    </row>
    <row r="116" spans="1:4" x14ac:dyDescent="0.25">
      <c r="A116" t="s">
        <v>115</v>
      </c>
      <c r="B116">
        <v>4179.2344000000003</v>
      </c>
      <c r="D116">
        <f>B116*Calc!IC2 +Calc!IB2</f>
        <v>5816.6156973495936</v>
      </c>
    </row>
    <row r="117" spans="1:4" x14ac:dyDescent="0.25">
      <c r="A117" t="s">
        <v>116</v>
      </c>
      <c r="B117">
        <v>2267.1404000000002</v>
      </c>
      <c r="D117">
        <f>B117*Calc!JG2 +Calc!JF2</f>
        <v>3413.0904077658556</v>
      </c>
    </row>
    <row r="118" spans="1:4" x14ac:dyDescent="0.25">
      <c r="A118" t="s">
        <v>117</v>
      </c>
      <c r="B118">
        <v>1814.9024999999999</v>
      </c>
      <c r="D118">
        <f>B118*Calc!KK2 +Calc!KJ2</f>
        <v>2763.9303400500712</v>
      </c>
    </row>
    <row r="119" spans="1:4" x14ac:dyDescent="0.25">
      <c r="A119" t="s">
        <v>118</v>
      </c>
      <c r="B119">
        <v>1114.7271000000001</v>
      </c>
      <c r="D119">
        <f>B119*Calc!LO2+Calc!LN2</f>
        <v>2025.0016495046896</v>
      </c>
    </row>
    <row r="120" spans="1:4" x14ac:dyDescent="0.25">
      <c r="A120" t="s">
        <v>119</v>
      </c>
      <c r="D120">
        <f>B120*Calc!MS2+Calc!MR2</f>
        <v>-1298.3779885245517</v>
      </c>
    </row>
    <row r="121" spans="1:4" x14ac:dyDescent="0.25">
      <c r="A121" t="s">
        <v>120</v>
      </c>
      <c r="D121">
        <f>B121*Calc!AA2 + Calc!Z2</f>
        <v>292.32416929134297</v>
      </c>
    </row>
    <row r="122" spans="1:4" x14ac:dyDescent="0.25">
      <c r="A122" t="s">
        <v>121</v>
      </c>
      <c r="D122">
        <f>B122*Calc!BE2 + Calc!BD2</f>
        <v>2146.825369575487</v>
      </c>
    </row>
    <row r="123" spans="1:4" x14ac:dyDescent="0.25">
      <c r="A123" t="s">
        <v>122</v>
      </c>
      <c r="B123">
        <v>1142.4960000000001</v>
      </c>
      <c r="D123">
        <f>B123*Calc!CI2 + Calc!CH2</f>
        <v>1460.1986573898712</v>
      </c>
    </row>
    <row r="124" spans="1:4" x14ac:dyDescent="0.25">
      <c r="A124" t="s">
        <v>123</v>
      </c>
      <c r="B124">
        <v>1719.6945000000001</v>
      </c>
      <c r="D124">
        <f>B124*Calc!DM2 + Calc!DL2</f>
        <v>2011.7119475751851</v>
      </c>
    </row>
    <row r="125" spans="1:4" x14ac:dyDescent="0.25">
      <c r="A125" t="s">
        <v>124</v>
      </c>
      <c r="B125">
        <v>12436.544900000001</v>
      </c>
      <c r="D125">
        <f>B125*Calc!EQ2 + Calc!EP2</f>
        <v>17166.541367796151</v>
      </c>
    </row>
    <row r="126" spans="1:4" x14ac:dyDescent="0.25">
      <c r="A126" t="s">
        <v>125</v>
      </c>
      <c r="B126">
        <v>21203.6152</v>
      </c>
      <c r="D126">
        <f>B126*Calc!FU2 +Calc!FT2</f>
        <v>30855.658206589764</v>
      </c>
    </row>
    <row r="127" spans="1:4" x14ac:dyDescent="0.25">
      <c r="A127" t="s">
        <v>126</v>
      </c>
      <c r="B127">
        <v>9885.7636999999995</v>
      </c>
      <c r="D127">
        <f>B127*Calc!GY2+Calc!GX2</f>
        <v>13512.566017378862</v>
      </c>
    </row>
    <row r="128" spans="1:4" x14ac:dyDescent="0.25">
      <c r="A128" t="s">
        <v>127</v>
      </c>
      <c r="B128">
        <v>5621.2388000000001</v>
      </c>
      <c r="D128">
        <f>B128*Calc!IC2 +Calc!IB2</f>
        <v>8024.7919940587199</v>
      </c>
    </row>
    <row r="129" spans="1:4" x14ac:dyDescent="0.25">
      <c r="A129" t="s">
        <v>128</v>
      </c>
      <c r="B129">
        <v>2822.5205000000001</v>
      </c>
      <c r="D129">
        <f>B129*Calc!JG2 +Calc!JF2</f>
        <v>4165.2740086177173</v>
      </c>
    </row>
    <row r="130" spans="1:4" x14ac:dyDescent="0.25">
      <c r="A130" t="s">
        <v>129</v>
      </c>
      <c r="B130">
        <v>1935.896</v>
      </c>
      <c r="D130">
        <f>B130*Calc!KK2 +Calc!KJ2</f>
        <v>2874.8201895347156</v>
      </c>
    </row>
    <row r="131" spans="1:4" x14ac:dyDescent="0.25">
      <c r="A131" t="s">
        <v>130</v>
      </c>
      <c r="B131">
        <v>864.80600000000004</v>
      </c>
      <c r="D131">
        <f>B131*Calc!LO2+Calc!LN2</f>
        <v>1860.8858778952217</v>
      </c>
    </row>
    <row r="132" spans="1:4" x14ac:dyDescent="0.25">
      <c r="A132" t="s">
        <v>131</v>
      </c>
      <c r="D132">
        <f>B132*Calc!MS2+Calc!MR2</f>
        <v>-1298.3779885245517</v>
      </c>
    </row>
    <row r="133" spans="1:4" x14ac:dyDescent="0.25">
      <c r="A133" t="s">
        <v>132</v>
      </c>
      <c r="D133">
        <f>B133*Calc!AA2 + Calc!Z2</f>
        <v>292.32416929134297</v>
      </c>
    </row>
    <row r="134" spans="1:4" x14ac:dyDescent="0.25">
      <c r="A134" t="s">
        <v>133</v>
      </c>
      <c r="D134">
        <f>B134*Calc!BE2 + Calc!BD2</f>
        <v>2146.825369575487</v>
      </c>
    </row>
    <row r="135" spans="1:4" x14ac:dyDescent="0.25">
      <c r="A135" t="s">
        <v>134</v>
      </c>
      <c r="B135">
        <v>251.90450000000001</v>
      </c>
      <c r="D135">
        <f>B135*Calc!CI2 + Calc!CH2</f>
        <v>1865.78901114276</v>
      </c>
    </row>
    <row r="136" spans="1:4" x14ac:dyDescent="0.25">
      <c r="A136" t="s">
        <v>135</v>
      </c>
      <c r="B136">
        <v>914.39350000000002</v>
      </c>
      <c r="D136">
        <f>B136*Calc!DM2 + Calc!DL2</f>
        <v>1390.6853721836223</v>
      </c>
    </row>
    <row r="137" spans="1:4" x14ac:dyDescent="0.25">
      <c r="A137" t="s">
        <v>136</v>
      </c>
      <c r="B137">
        <v>4601.7201999999997</v>
      </c>
      <c r="D137">
        <f>B137*Calc!EQ2 + Calc!EP2</f>
        <v>7252.6250327900507</v>
      </c>
    </row>
    <row r="138" spans="1:4" x14ac:dyDescent="0.25">
      <c r="A138" t="s">
        <v>137</v>
      </c>
      <c r="B138">
        <v>17710.671900000001</v>
      </c>
      <c r="D138">
        <f>B138*Calc!FU2 +Calc!FT2</f>
        <v>25589.600644723123</v>
      </c>
    </row>
    <row r="139" spans="1:4" x14ac:dyDescent="0.25">
      <c r="A139" t="s">
        <v>138</v>
      </c>
      <c r="B139">
        <v>13110.934600000001</v>
      </c>
      <c r="D139">
        <f>B139*Calc!GY2+Calc!GX2</f>
        <v>18157.464641888786</v>
      </c>
    </row>
    <row r="140" spans="1:4" x14ac:dyDescent="0.25">
      <c r="A140" t="s">
        <v>139</v>
      </c>
      <c r="B140">
        <v>5799.7538999999997</v>
      </c>
      <c r="D140">
        <f>B140*Calc!IC2 +Calc!IB2</f>
        <v>8298.1564944892725</v>
      </c>
    </row>
    <row r="141" spans="1:4" x14ac:dyDescent="0.25">
      <c r="A141" t="s">
        <v>140</v>
      </c>
      <c r="B141">
        <v>2987.1509000000001</v>
      </c>
      <c r="D141">
        <f>B141*Calc!JG2 +Calc!JF2</f>
        <v>4388.2425432873652</v>
      </c>
    </row>
    <row r="142" spans="1:4" x14ac:dyDescent="0.25">
      <c r="A142" t="s">
        <v>141</v>
      </c>
      <c r="B142">
        <v>1884.325</v>
      </c>
      <c r="D142">
        <f>B142*Calc!KK2 +Calc!KJ2</f>
        <v>2827.5556635248677</v>
      </c>
    </row>
    <row r="143" spans="1:4" x14ac:dyDescent="0.25">
      <c r="A143" t="s">
        <v>142</v>
      </c>
      <c r="B143">
        <v>727.94449999999995</v>
      </c>
      <c r="D143">
        <f>B143*Calc!LO2+Calc!LN2</f>
        <v>1771.0129913076978</v>
      </c>
    </row>
    <row r="144" spans="1:4" x14ac:dyDescent="0.25">
      <c r="A144" t="s">
        <v>143</v>
      </c>
      <c r="D144">
        <f>B144*Calc!MS2+Calc!MR2</f>
        <v>-1298.3779885245517</v>
      </c>
    </row>
    <row r="145" spans="1:4" x14ac:dyDescent="0.25">
      <c r="A145" t="s">
        <v>144</v>
      </c>
      <c r="D145">
        <f>B145*Calc!AA2 + Calc!Z2</f>
        <v>292.32416929134297</v>
      </c>
    </row>
    <row r="146" spans="1:4" x14ac:dyDescent="0.25">
      <c r="A146" t="s">
        <v>145</v>
      </c>
      <c r="D146">
        <f>B146*Calc!BE2 + Calc!BD2</f>
        <v>2146.825369575487</v>
      </c>
    </row>
    <row r="147" spans="1:4" x14ac:dyDescent="0.25">
      <c r="A147" t="s">
        <v>146</v>
      </c>
      <c r="D147">
        <f>B147*Calc!CI2 + Calc!CH2</f>
        <v>1980.5105588635104</v>
      </c>
    </row>
    <row r="148" spans="1:4" x14ac:dyDescent="0.25">
      <c r="A148" t="s">
        <v>147</v>
      </c>
      <c r="B148">
        <v>1440.021</v>
      </c>
      <c r="D148">
        <f>B148*Calc!DM2 + Calc!DL2</f>
        <v>1796.0352305057013</v>
      </c>
    </row>
    <row r="149" spans="1:4" x14ac:dyDescent="0.25">
      <c r="A149" t="s">
        <v>148</v>
      </c>
      <c r="B149">
        <v>10534.368200000001</v>
      </c>
      <c r="D149">
        <f>B149*Calc!EQ2 + Calc!EP2</f>
        <v>14759.592727554334</v>
      </c>
    </row>
    <row r="150" spans="1:4" x14ac:dyDescent="0.25">
      <c r="A150" t="s">
        <v>149</v>
      </c>
      <c r="B150">
        <v>21370.228500000001</v>
      </c>
      <c r="D150">
        <f>B150*Calc!FU2 +Calc!FT2</f>
        <v>31106.849008448058</v>
      </c>
    </row>
    <row r="151" spans="1:4" x14ac:dyDescent="0.25">
      <c r="A151" t="s">
        <v>150</v>
      </c>
      <c r="B151">
        <v>12982.007799999999</v>
      </c>
      <c r="D151">
        <f>B151*Calc!GY2+Calc!GX2</f>
        <v>17971.783964941566</v>
      </c>
    </row>
    <row r="152" spans="1:4" x14ac:dyDescent="0.25">
      <c r="A152" t="s">
        <v>151</v>
      </c>
      <c r="B152">
        <v>4359.7329</v>
      </c>
      <c r="D152">
        <f>B152*Calc!IC2 +Calc!IB2</f>
        <v>6093.0174262843684</v>
      </c>
    </row>
    <row r="153" spans="1:4" x14ac:dyDescent="0.25">
      <c r="A153" t="s">
        <v>152</v>
      </c>
      <c r="B153">
        <v>2013.2524000000001</v>
      </c>
      <c r="D153">
        <f>B153*Calc!JG2 +Calc!JF2</f>
        <v>3069.2351092899512</v>
      </c>
    </row>
    <row r="154" spans="1:4" x14ac:dyDescent="0.25">
      <c r="A154" t="s">
        <v>153</v>
      </c>
      <c r="B154">
        <v>1412.252</v>
      </c>
      <c r="D154">
        <f>B154*Calc!KK2 +Calc!KJ2</f>
        <v>2394.9034638962557</v>
      </c>
    </row>
    <row r="155" spans="1:4" x14ac:dyDescent="0.25">
      <c r="A155" t="s">
        <v>154</v>
      </c>
      <c r="B155">
        <v>595.04999999999995</v>
      </c>
      <c r="D155">
        <f>B155*Calc!LO2+Calc!LN2</f>
        <v>1683.7451159256095</v>
      </c>
    </row>
    <row r="156" spans="1:4" x14ac:dyDescent="0.25">
      <c r="A156"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I18"/>
  <sheetViews>
    <sheetView workbookViewId="0">
      <selection activeCell="A2" sqref="A2:XFD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373" x14ac:dyDescent="0.25">
      <c r="A1" s="1" t="s">
        <v>156</v>
      </c>
      <c r="B1" s="1" t="s">
        <v>157</v>
      </c>
      <c r="C1" s="1" t="s">
        <v>158</v>
      </c>
      <c r="D1" s="1" t="s">
        <v>159</v>
      </c>
      <c r="E1" s="1" t="s">
        <v>160</v>
      </c>
      <c r="F1" s="1" t="s">
        <v>161</v>
      </c>
      <c r="G1" s="1" t="s">
        <v>162</v>
      </c>
      <c r="H1" s="1" t="s">
        <v>163</v>
      </c>
      <c r="I1" s="1" t="s">
        <v>164</v>
      </c>
      <c r="J1" s="1" t="s">
        <v>165</v>
      </c>
      <c r="K1" s="1" t="s">
        <v>166</v>
      </c>
      <c r="L1" s="1" t="s">
        <v>167</v>
      </c>
      <c r="M1" s="1" t="s">
        <v>168</v>
      </c>
      <c r="N1" s="1" t="s">
        <v>169</v>
      </c>
      <c r="O1" s="1" t="s">
        <v>170</v>
      </c>
      <c r="P1" s="1" t="s">
        <v>171</v>
      </c>
      <c r="Q1" s="1" t="s">
        <v>172</v>
      </c>
      <c r="R1" s="1" t="s">
        <v>173</v>
      </c>
      <c r="S1" s="1" t="s">
        <v>174</v>
      </c>
      <c r="T1" s="1" t="s">
        <v>175</v>
      </c>
      <c r="U1" s="1" t="s">
        <v>176</v>
      </c>
      <c r="V1" s="1" t="s">
        <v>177</v>
      </c>
      <c r="W1" s="1" t="s">
        <v>178</v>
      </c>
      <c r="X1" s="1" t="s">
        <v>179</v>
      </c>
      <c r="Y1" s="1" t="s">
        <v>180</v>
      </c>
      <c r="Z1" s="1" t="s">
        <v>181</v>
      </c>
      <c r="AA1" s="1" t="s">
        <v>182</v>
      </c>
      <c r="AB1" s="1" t="s">
        <v>183</v>
      </c>
      <c r="AC1" s="1" t="s">
        <v>184</v>
      </c>
      <c r="AD1" s="1" t="s">
        <v>185</v>
      </c>
      <c r="AE1" s="1" t="s">
        <v>186</v>
      </c>
      <c r="AF1" s="1" t="s">
        <v>187</v>
      </c>
      <c r="AG1" s="1" t="s">
        <v>188</v>
      </c>
      <c r="AH1" s="1" t="s">
        <v>189</v>
      </c>
      <c r="AI1" s="1" t="s">
        <v>190</v>
      </c>
      <c r="AJ1" s="1" t="s">
        <v>191</v>
      </c>
      <c r="AK1" s="1" t="s">
        <v>192</v>
      </c>
      <c r="AL1" s="1" t="s">
        <v>193</v>
      </c>
      <c r="AM1" s="1" t="s">
        <v>194</v>
      </c>
      <c r="AN1" s="1" t="s">
        <v>195</v>
      </c>
      <c r="AO1" s="1" t="s">
        <v>196</v>
      </c>
      <c r="AP1" s="1" t="s">
        <v>197</v>
      </c>
      <c r="AQ1" s="1" t="s">
        <v>198</v>
      </c>
      <c r="AR1" s="1" t="s">
        <v>199</v>
      </c>
      <c r="AS1" s="1" t="s">
        <v>200</v>
      </c>
      <c r="AT1" s="1" t="s">
        <v>201</v>
      </c>
      <c r="AU1" s="1" t="s">
        <v>202</v>
      </c>
      <c r="AV1" s="1" t="s">
        <v>203</v>
      </c>
      <c r="AW1" s="1" t="s">
        <v>204</v>
      </c>
      <c r="AX1" s="1" t="s">
        <v>205</v>
      </c>
      <c r="AY1" s="1" t="s">
        <v>206</v>
      </c>
      <c r="AZ1" s="1" t="s">
        <v>207</v>
      </c>
      <c r="BA1" s="1" t="s">
        <v>208</v>
      </c>
      <c r="BB1" s="1" t="s">
        <v>209</v>
      </c>
      <c r="BC1" s="1" t="s">
        <v>210</v>
      </c>
      <c r="BD1" s="1" t="s">
        <v>211</v>
      </c>
      <c r="BE1" s="1" t="s">
        <v>212</v>
      </c>
      <c r="BF1" s="1" t="s">
        <v>213</v>
      </c>
      <c r="BG1" s="1" t="s">
        <v>214</v>
      </c>
      <c r="BH1" s="1" t="s">
        <v>215</v>
      </c>
      <c r="BI1" s="1" t="s">
        <v>216</v>
      </c>
      <c r="BJ1" s="1" t="s">
        <v>217</v>
      </c>
      <c r="BK1" s="1" t="s">
        <v>218</v>
      </c>
      <c r="BL1" s="1" t="s">
        <v>219</v>
      </c>
      <c r="BM1" s="1" t="s">
        <v>220</v>
      </c>
      <c r="BN1" s="1" t="s">
        <v>221</v>
      </c>
      <c r="BO1" s="1" t="s">
        <v>222</v>
      </c>
      <c r="BP1" s="1" t="s">
        <v>223</v>
      </c>
      <c r="BQ1" s="1" t="s">
        <v>224</v>
      </c>
      <c r="BR1" s="1" t="s">
        <v>225</v>
      </c>
      <c r="BS1" s="1" t="s">
        <v>226</v>
      </c>
      <c r="BT1" s="1" t="s">
        <v>227</v>
      </c>
      <c r="BU1" s="1" t="s">
        <v>228</v>
      </c>
      <c r="BV1" s="1" t="s">
        <v>229</v>
      </c>
      <c r="BW1" s="1" t="s">
        <v>230</v>
      </c>
      <c r="BX1" s="1" t="s">
        <v>231</v>
      </c>
      <c r="BY1" s="1" t="s">
        <v>232</v>
      </c>
      <c r="BZ1" s="1" t="s">
        <v>233</v>
      </c>
      <c r="CA1" s="1" t="s">
        <v>234</v>
      </c>
      <c r="CB1" s="1" t="s">
        <v>235</v>
      </c>
      <c r="CC1" s="1" t="s">
        <v>236</v>
      </c>
      <c r="CD1" s="1" t="s">
        <v>237</v>
      </c>
      <c r="CE1" s="1" t="s">
        <v>238</v>
      </c>
      <c r="CF1" s="1" t="s">
        <v>239</v>
      </c>
      <c r="CG1" s="1" t="s">
        <v>240</v>
      </c>
      <c r="CH1" s="1" t="s">
        <v>241</v>
      </c>
      <c r="CI1" s="1" t="s">
        <v>242</v>
      </c>
      <c r="CJ1" s="1" t="s">
        <v>243</v>
      </c>
      <c r="CK1" s="1" t="s">
        <v>244</v>
      </c>
      <c r="CL1" s="1" t="s">
        <v>245</v>
      </c>
      <c r="CM1" s="1" t="s">
        <v>246</v>
      </c>
      <c r="CN1" s="1" t="s">
        <v>247</v>
      </c>
      <c r="CO1" s="1" t="s">
        <v>248</v>
      </c>
      <c r="CP1" s="1" t="s">
        <v>249</v>
      </c>
      <c r="CQ1" s="1" t="s">
        <v>250</v>
      </c>
      <c r="CR1" s="1" t="s">
        <v>251</v>
      </c>
      <c r="CS1" s="1" t="s">
        <v>252</v>
      </c>
      <c r="CT1" s="1" t="s">
        <v>253</v>
      </c>
      <c r="CU1" s="1" t="s">
        <v>254</v>
      </c>
      <c r="CV1" s="1" t="s">
        <v>255</v>
      </c>
      <c r="CW1" s="1" t="s">
        <v>256</v>
      </c>
      <c r="CX1" s="1" t="s">
        <v>257</v>
      </c>
      <c r="CY1" s="1" t="s">
        <v>258</v>
      </c>
      <c r="CZ1" s="1" t="s">
        <v>259</v>
      </c>
      <c r="DA1" s="1" t="s">
        <v>260</v>
      </c>
      <c r="DB1" s="1" t="s">
        <v>261</v>
      </c>
      <c r="DC1" s="1" t="s">
        <v>262</v>
      </c>
      <c r="DD1" s="1" t="s">
        <v>263</v>
      </c>
      <c r="DE1" s="1" t="s">
        <v>264</v>
      </c>
      <c r="DF1" s="1" t="s">
        <v>265</v>
      </c>
      <c r="DG1" s="1" t="s">
        <v>266</v>
      </c>
      <c r="DH1" s="1" t="s">
        <v>267</v>
      </c>
      <c r="DI1" s="1" t="s">
        <v>268</v>
      </c>
      <c r="DJ1" s="1" t="s">
        <v>269</v>
      </c>
      <c r="DK1" s="1" t="s">
        <v>270</v>
      </c>
      <c r="DL1" s="1" t="s">
        <v>271</v>
      </c>
      <c r="DM1" s="1" t="s">
        <v>272</v>
      </c>
      <c r="DN1" s="1" t="s">
        <v>273</v>
      </c>
      <c r="DO1" s="1" t="s">
        <v>274</v>
      </c>
      <c r="DP1" s="1" t="s">
        <v>275</v>
      </c>
      <c r="DQ1" s="1" t="s">
        <v>276</v>
      </c>
      <c r="DR1" s="1" t="s">
        <v>277</v>
      </c>
      <c r="DS1" s="1" t="s">
        <v>278</v>
      </c>
      <c r="DT1" s="1" t="s">
        <v>279</v>
      </c>
      <c r="DU1" s="1" t="s">
        <v>280</v>
      </c>
      <c r="DV1" s="1" t="s">
        <v>281</v>
      </c>
      <c r="DW1" s="1" t="s">
        <v>282</v>
      </c>
      <c r="DX1" s="1" t="s">
        <v>283</v>
      </c>
      <c r="DY1" s="1" t="s">
        <v>284</v>
      </c>
      <c r="DZ1" s="1" t="s">
        <v>285</v>
      </c>
      <c r="EA1" s="1" t="s">
        <v>286</v>
      </c>
      <c r="EB1" s="1" t="s">
        <v>287</v>
      </c>
      <c r="EC1" s="1" t="s">
        <v>288</v>
      </c>
      <c r="ED1" s="1" t="s">
        <v>289</v>
      </c>
      <c r="EE1" s="1" t="s">
        <v>290</v>
      </c>
      <c r="EF1" s="1" t="s">
        <v>291</v>
      </c>
      <c r="EG1" s="1" t="s">
        <v>292</v>
      </c>
      <c r="EH1" s="1" t="s">
        <v>293</v>
      </c>
      <c r="EI1" s="1" t="s">
        <v>294</v>
      </c>
      <c r="EJ1" s="1" t="s">
        <v>295</v>
      </c>
      <c r="EK1" s="1" t="s">
        <v>296</v>
      </c>
      <c r="EL1" s="1" t="s">
        <v>297</v>
      </c>
      <c r="EM1" s="1" t="s">
        <v>298</v>
      </c>
      <c r="EN1" s="1" t="s">
        <v>299</v>
      </c>
      <c r="EO1" s="1" t="s">
        <v>300</v>
      </c>
      <c r="EP1" s="1" t="s">
        <v>301</v>
      </c>
      <c r="EQ1" s="1" t="s">
        <v>302</v>
      </c>
      <c r="ER1" s="1" t="s">
        <v>303</v>
      </c>
      <c r="ES1" s="1" t="s">
        <v>304</v>
      </c>
      <c r="ET1" s="1" t="s">
        <v>305</v>
      </c>
      <c r="EU1" s="1" t="s">
        <v>306</v>
      </c>
      <c r="EV1" s="1" t="s">
        <v>307</v>
      </c>
      <c r="EW1" s="1" t="s">
        <v>308</v>
      </c>
      <c r="EX1" s="1" t="s">
        <v>309</v>
      </c>
      <c r="EY1" s="1" t="s">
        <v>310</v>
      </c>
      <c r="EZ1" s="1" t="s">
        <v>311</v>
      </c>
      <c r="FA1" s="1" t="s">
        <v>312</v>
      </c>
      <c r="FB1" s="1" t="s">
        <v>313</v>
      </c>
      <c r="FC1" s="1" t="s">
        <v>314</v>
      </c>
      <c r="FD1" s="1" t="s">
        <v>315</v>
      </c>
      <c r="FE1" s="1" t="s">
        <v>316</v>
      </c>
      <c r="FF1" s="1" t="s">
        <v>317</v>
      </c>
      <c r="FG1" s="1" t="s">
        <v>318</v>
      </c>
      <c r="FH1" s="1" t="s">
        <v>319</v>
      </c>
      <c r="FI1" s="1" t="s">
        <v>320</v>
      </c>
      <c r="FJ1" s="1" t="s">
        <v>321</v>
      </c>
      <c r="FK1" s="1" t="s">
        <v>322</v>
      </c>
      <c r="FL1" s="1" t="s">
        <v>323</v>
      </c>
      <c r="FM1" s="1" t="s">
        <v>324</v>
      </c>
      <c r="FN1" s="1" t="s">
        <v>325</v>
      </c>
      <c r="FO1" s="1" t="s">
        <v>326</v>
      </c>
      <c r="FP1" s="1" t="s">
        <v>327</v>
      </c>
      <c r="FQ1" s="1" t="s">
        <v>328</v>
      </c>
      <c r="FR1" s="1" t="s">
        <v>329</v>
      </c>
      <c r="FS1" s="1" t="s">
        <v>330</v>
      </c>
      <c r="FT1" s="1" t="s">
        <v>331</v>
      </c>
      <c r="FU1" s="1" t="s">
        <v>332</v>
      </c>
      <c r="FV1" s="1" t="s">
        <v>333</v>
      </c>
      <c r="FW1" s="1" t="s">
        <v>334</v>
      </c>
      <c r="FX1" s="1" t="s">
        <v>335</v>
      </c>
      <c r="FY1" s="1" t="s">
        <v>336</v>
      </c>
      <c r="FZ1" s="1" t="s">
        <v>337</v>
      </c>
      <c r="GA1" s="1" t="s">
        <v>338</v>
      </c>
      <c r="GB1" s="1" t="s">
        <v>339</v>
      </c>
      <c r="GC1" s="1" t="s">
        <v>340</v>
      </c>
      <c r="GD1" s="1" t="s">
        <v>341</v>
      </c>
      <c r="GE1" s="1" t="s">
        <v>342</v>
      </c>
      <c r="GF1" s="1" t="s">
        <v>343</v>
      </c>
      <c r="GG1" s="1" t="s">
        <v>344</v>
      </c>
      <c r="GH1" s="1" t="s">
        <v>345</v>
      </c>
      <c r="GI1" s="1" t="s">
        <v>346</v>
      </c>
      <c r="GJ1" s="1" t="s">
        <v>347</v>
      </c>
      <c r="GK1" s="1" t="s">
        <v>348</v>
      </c>
      <c r="GL1" s="1" t="s">
        <v>349</v>
      </c>
      <c r="GM1" s="1" t="s">
        <v>350</v>
      </c>
      <c r="GN1" s="1" t="s">
        <v>351</v>
      </c>
      <c r="GO1" s="1" t="s">
        <v>352</v>
      </c>
      <c r="GP1" s="1" t="s">
        <v>353</v>
      </c>
      <c r="GQ1" s="1" t="s">
        <v>354</v>
      </c>
      <c r="GR1" s="1" t="s">
        <v>355</v>
      </c>
      <c r="GS1" s="1" t="s">
        <v>356</v>
      </c>
      <c r="GT1" s="1" t="s">
        <v>357</v>
      </c>
      <c r="GU1" s="1" t="s">
        <v>358</v>
      </c>
      <c r="GV1" s="1" t="s">
        <v>359</v>
      </c>
      <c r="GW1" s="1" t="s">
        <v>360</v>
      </c>
      <c r="GX1" s="1" t="s">
        <v>361</v>
      </c>
      <c r="GY1" s="1" t="s">
        <v>362</v>
      </c>
      <c r="GZ1" s="1" t="s">
        <v>363</v>
      </c>
      <c r="HA1" s="1" t="s">
        <v>364</v>
      </c>
      <c r="HB1" s="1" t="s">
        <v>365</v>
      </c>
      <c r="HC1" s="1" t="s">
        <v>366</v>
      </c>
      <c r="HD1" s="1" t="s">
        <v>367</v>
      </c>
      <c r="HE1" s="1" t="s">
        <v>368</v>
      </c>
      <c r="HF1" s="1" t="s">
        <v>369</v>
      </c>
      <c r="HG1" s="1" t="s">
        <v>370</v>
      </c>
      <c r="HH1" s="1" t="s">
        <v>371</v>
      </c>
      <c r="HI1" s="1" t="s">
        <v>372</v>
      </c>
      <c r="HJ1" s="1" t="s">
        <v>373</v>
      </c>
      <c r="HK1" s="1" t="s">
        <v>374</v>
      </c>
      <c r="HL1" s="1" t="s">
        <v>375</v>
      </c>
      <c r="HM1" s="1" t="s">
        <v>376</v>
      </c>
      <c r="HN1" s="1" t="s">
        <v>377</v>
      </c>
      <c r="HO1" s="1" t="s">
        <v>378</v>
      </c>
      <c r="HP1" s="1" t="s">
        <v>379</v>
      </c>
      <c r="HQ1" s="1" t="s">
        <v>380</v>
      </c>
      <c r="HR1" s="1" t="s">
        <v>381</v>
      </c>
      <c r="HS1" s="1" t="s">
        <v>382</v>
      </c>
      <c r="HT1" s="1" t="s">
        <v>383</v>
      </c>
      <c r="HU1" s="1" t="s">
        <v>384</v>
      </c>
      <c r="HV1" s="1" t="s">
        <v>385</v>
      </c>
      <c r="HW1" s="1" t="s">
        <v>386</v>
      </c>
      <c r="HX1" s="1" t="s">
        <v>387</v>
      </c>
      <c r="HY1" s="1" t="s">
        <v>388</v>
      </c>
      <c r="HZ1" s="1" t="s">
        <v>389</v>
      </c>
      <c r="IA1" s="1" t="s">
        <v>390</v>
      </c>
      <c r="IB1" s="1" t="s">
        <v>391</v>
      </c>
      <c r="IC1" s="1" t="s">
        <v>392</v>
      </c>
      <c r="ID1" s="1" t="s">
        <v>393</v>
      </c>
      <c r="IE1" s="1" t="s">
        <v>394</v>
      </c>
      <c r="IF1" s="1" t="s">
        <v>395</v>
      </c>
      <c r="IG1" s="1" t="s">
        <v>396</v>
      </c>
      <c r="IH1" s="1" t="s">
        <v>397</v>
      </c>
      <c r="II1" s="1" t="s">
        <v>398</v>
      </c>
      <c r="IJ1" s="1" t="s">
        <v>399</v>
      </c>
      <c r="IK1" s="1" t="s">
        <v>400</v>
      </c>
      <c r="IL1" s="1" t="s">
        <v>401</v>
      </c>
      <c r="IM1" s="1" t="s">
        <v>402</v>
      </c>
      <c r="IN1" s="1" t="s">
        <v>403</v>
      </c>
      <c r="IO1" s="1" t="s">
        <v>404</v>
      </c>
      <c r="IP1" s="1" t="s">
        <v>405</v>
      </c>
      <c r="IQ1" s="1" t="s">
        <v>406</v>
      </c>
      <c r="IR1" s="1" t="s">
        <v>407</v>
      </c>
      <c r="IS1" s="1" t="s">
        <v>408</v>
      </c>
      <c r="IT1" s="1" t="s">
        <v>409</v>
      </c>
      <c r="IU1" s="1" t="s">
        <v>410</v>
      </c>
      <c r="IV1" s="1" t="s">
        <v>411</v>
      </c>
      <c r="IW1" s="1" t="s">
        <v>412</v>
      </c>
      <c r="IX1" s="1" t="s">
        <v>413</v>
      </c>
      <c r="IY1" s="1" t="s">
        <v>414</v>
      </c>
      <c r="IZ1" s="1" t="s">
        <v>415</v>
      </c>
      <c r="JA1" s="1" t="s">
        <v>416</v>
      </c>
      <c r="JB1" s="1" t="s">
        <v>417</v>
      </c>
      <c r="JC1" s="1" t="s">
        <v>418</v>
      </c>
      <c r="JD1" s="1" t="s">
        <v>419</v>
      </c>
      <c r="JE1" s="1" t="s">
        <v>420</v>
      </c>
      <c r="JF1" s="1" t="s">
        <v>421</v>
      </c>
      <c r="JG1" s="1" t="s">
        <v>422</v>
      </c>
      <c r="JH1" s="1" t="s">
        <v>423</v>
      </c>
      <c r="JI1" s="1" t="s">
        <v>424</v>
      </c>
      <c r="JJ1" s="1" t="s">
        <v>425</v>
      </c>
      <c r="JK1" s="1" t="s">
        <v>426</v>
      </c>
      <c r="JL1" s="1" t="s">
        <v>427</v>
      </c>
      <c r="JM1" s="1" t="s">
        <v>428</v>
      </c>
      <c r="JN1" s="1" t="s">
        <v>429</v>
      </c>
      <c r="JO1" s="1" t="s">
        <v>430</v>
      </c>
      <c r="JP1" s="1" t="s">
        <v>431</v>
      </c>
      <c r="JQ1" s="1" t="s">
        <v>432</v>
      </c>
      <c r="JR1" s="1" t="s">
        <v>433</v>
      </c>
      <c r="JS1" s="1" t="s">
        <v>434</v>
      </c>
      <c r="JT1" s="1" t="s">
        <v>435</v>
      </c>
      <c r="JU1" s="1" t="s">
        <v>436</v>
      </c>
      <c r="JV1" s="1" t="s">
        <v>437</v>
      </c>
      <c r="JW1" s="1" t="s">
        <v>438</v>
      </c>
      <c r="JX1" s="1" t="s">
        <v>439</v>
      </c>
      <c r="JY1" s="1" t="s">
        <v>440</v>
      </c>
      <c r="JZ1" s="1" t="s">
        <v>441</v>
      </c>
      <c r="KA1" s="1" t="s">
        <v>442</v>
      </c>
      <c r="KB1" s="1" t="s">
        <v>443</v>
      </c>
      <c r="KC1" s="1" t="s">
        <v>444</v>
      </c>
      <c r="KD1" s="1" t="s">
        <v>445</v>
      </c>
      <c r="KE1" s="1" t="s">
        <v>446</v>
      </c>
      <c r="KF1" s="1" t="s">
        <v>447</v>
      </c>
      <c r="KG1" s="1" t="s">
        <v>448</v>
      </c>
      <c r="KH1" s="1" t="s">
        <v>449</v>
      </c>
      <c r="KI1" s="1" t="s">
        <v>450</v>
      </c>
      <c r="KJ1" s="1" t="s">
        <v>451</v>
      </c>
      <c r="KK1" s="1" t="s">
        <v>452</v>
      </c>
      <c r="KL1" s="1" t="s">
        <v>453</v>
      </c>
      <c r="KM1" s="1" t="s">
        <v>454</v>
      </c>
      <c r="KN1" s="1" t="s">
        <v>455</v>
      </c>
      <c r="KO1" s="1" t="s">
        <v>456</v>
      </c>
      <c r="KP1" s="1" t="s">
        <v>457</v>
      </c>
      <c r="KQ1" s="1" t="s">
        <v>458</v>
      </c>
      <c r="KR1" s="1" t="s">
        <v>459</v>
      </c>
      <c r="KS1" s="1" t="s">
        <v>460</v>
      </c>
      <c r="KT1" s="1" t="s">
        <v>461</v>
      </c>
      <c r="KU1" s="1" t="s">
        <v>462</v>
      </c>
      <c r="KV1" s="1" t="s">
        <v>463</v>
      </c>
      <c r="KW1" s="1" t="s">
        <v>464</v>
      </c>
      <c r="KX1" s="1" t="s">
        <v>465</v>
      </c>
      <c r="KY1" s="1" t="s">
        <v>466</v>
      </c>
      <c r="KZ1" s="1" t="s">
        <v>467</v>
      </c>
      <c r="LA1" s="1" t="s">
        <v>468</v>
      </c>
      <c r="LB1" s="1" t="s">
        <v>469</v>
      </c>
      <c r="LC1" s="1" t="s">
        <v>470</v>
      </c>
      <c r="LD1" s="1" t="s">
        <v>471</v>
      </c>
      <c r="LE1" s="1" t="s">
        <v>472</v>
      </c>
      <c r="LF1" s="1" t="s">
        <v>473</v>
      </c>
      <c r="LG1" s="1" t="s">
        <v>474</v>
      </c>
      <c r="LH1" s="1" t="s">
        <v>475</v>
      </c>
      <c r="LI1" s="1" t="s">
        <v>476</v>
      </c>
      <c r="LJ1" s="1" t="s">
        <v>477</v>
      </c>
      <c r="LK1" s="1" t="s">
        <v>478</v>
      </c>
      <c r="LL1" s="1" t="s">
        <v>479</v>
      </c>
      <c r="LM1" s="1" t="s">
        <v>480</v>
      </c>
      <c r="LN1" s="1" t="s">
        <v>481</v>
      </c>
      <c r="LO1" s="1" t="s">
        <v>482</v>
      </c>
      <c r="LP1" s="1" t="s">
        <v>483</v>
      </c>
      <c r="LQ1" s="1" t="s">
        <v>484</v>
      </c>
      <c r="LR1" s="1" t="s">
        <v>485</v>
      </c>
      <c r="LS1" s="1" t="s">
        <v>486</v>
      </c>
      <c r="LT1" s="1" t="s">
        <v>487</v>
      </c>
      <c r="LU1" s="1" t="s">
        <v>488</v>
      </c>
      <c r="LV1" s="1" t="s">
        <v>489</v>
      </c>
      <c r="LW1" s="1" t="s">
        <v>490</v>
      </c>
      <c r="LX1" s="1" t="s">
        <v>491</v>
      </c>
      <c r="LY1" s="1" t="s">
        <v>492</v>
      </c>
      <c r="LZ1" s="1" t="s">
        <v>493</v>
      </c>
      <c r="MA1" s="1" t="s">
        <v>494</v>
      </c>
      <c r="MB1" s="1" t="s">
        <v>495</v>
      </c>
      <c r="MC1" s="1" t="s">
        <v>496</v>
      </c>
      <c r="MD1" s="1" t="s">
        <v>497</v>
      </c>
      <c r="ME1" s="1" t="s">
        <v>498</v>
      </c>
      <c r="MF1" s="1" t="s">
        <v>499</v>
      </c>
      <c r="MG1" s="1" t="s">
        <v>500</v>
      </c>
      <c r="MH1" s="1" t="s">
        <v>501</v>
      </c>
      <c r="MI1" s="1" t="s">
        <v>502</v>
      </c>
      <c r="MJ1" s="1" t="s">
        <v>503</v>
      </c>
      <c r="MK1" s="1" t="s">
        <v>504</v>
      </c>
      <c r="ML1" s="1" t="s">
        <v>505</v>
      </c>
      <c r="MM1" s="1" t="s">
        <v>506</v>
      </c>
      <c r="MN1" s="1" t="s">
        <v>507</v>
      </c>
      <c r="MO1" s="1" t="s">
        <v>508</v>
      </c>
      <c r="MP1" s="1" t="s">
        <v>509</v>
      </c>
      <c r="MQ1" s="1" t="s">
        <v>510</v>
      </c>
      <c r="MR1" s="1" t="s">
        <v>511</v>
      </c>
      <c r="MS1" s="1" t="s">
        <v>512</v>
      </c>
      <c r="MT1" s="1" t="s">
        <v>513</v>
      </c>
      <c r="MU1" s="1" t="s">
        <v>514</v>
      </c>
      <c r="MV1" s="1" t="s">
        <v>515</v>
      </c>
      <c r="MW1" s="1" t="s">
        <v>516</v>
      </c>
      <c r="MX1" s="1" t="s">
        <v>517</v>
      </c>
      <c r="MY1" s="1" t="s">
        <v>518</v>
      </c>
      <c r="MZ1" s="1" t="s">
        <v>519</v>
      </c>
      <c r="NA1" s="1" t="s">
        <v>520</v>
      </c>
      <c r="NB1" s="1" t="s">
        <v>521</v>
      </c>
      <c r="NC1" s="1" t="s">
        <v>522</v>
      </c>
      <c r="ND1" s="1" t="s">
        <v>523</v>
      </c>
      <c r="NE1" s="1" t="s">
        <v>524</v>
      </c>
      <c r="NF1" s="1" t="s">
        <v>525</v>
      </c>
      <c r="NG1" s="1" t="s">
        <v>526</v>
      </c>
      <c r="NH1" s="1" t="s">
        <v>527</v>
      </c>
      <c r="NI1" s="1" t="s">
        <v>528</v>
      </c>
    </row>
    <row r="2" spans="1:373" x14ac:dyDescent="0.25">
      <c r="A2" s="1" t="s">
        <v>529</v>
      </c>
      <c r="B2" s="1" t="s">
        <v>530</v>
      </c>
      <c r="C2" s="1" t="s">
        <v>531</v>
      </c>
      <c r="D2" s="1" t="str">
        <f>Data!A1</f>
        <v>1997-01</v>
      </c>
      <c r="E2" s="1" t="str">
        <f>Data!A156</f>
        <v>2009-12</v>
      </c>
      <c r="F2" s="1" t="str">
        <f>Data!A1</f>
        <v>1997-01</v>
      </c>
      <c r="G2" s="1" t="str">
        <f>Data!A156</f>
        <v>2009-12</v>
      </c>
      <c r="H2" s="1" t="str">
        <f>Data!A1</f>
        <v>1997-01</v>
      </c>
      <c r="I2" s="1" t="str">
        <f>Data!A156</f>
        <v>2009-12</v>
      </c>
      <c r="J2" s="1" t="s">
        <v>552</v>
      </c>
      <c r="K2" s="1">
        <v>3</v>
      </c>
      <c r="M2" s="1">
        <v>70</v>
      </c>
      <c r="N2" s="1">
        <v>2</v>
      </c>
      <c r="O2" s="1">
        <f>AVERAGE(Data!B25,Data!B13)</f>
        <v>964.97274999999991</v>
      </c>
      <c r="P2" s="1">
        <f>STDEV(Data!B13,Data!B25)</f>
        <v>178.12338016140717</v>
      </c>
      <c r="Q2" s="1">
        <v>0</v>
      </c>
      <c r="T2" s="1">
        <f>AVERAGE(Data!C13,Data!C25)</f>
        <v>1386.4665</v>
      </c>
      <c r="U2" s="1">
        <f>STDEV(Data!C13,Data!C25)</f>
        <v>201.9666672696267</v>
      </c>
      <c r="V2" s="1">
        <v>5</v>
      </c>
      <c r="W2" s="1">
        <f>AVERAGE(Data!C13,Data!C25,Data!C37,Data!C49,Data!C61)</f>
        <v>1582.8329799999999</v>
      </c>
      <c r="X2" s="1">
        <f>STDEV(Data!C13,Data!C25,Data!C37,Data!C49,Data!C61)</f>
        <v>343.90206794566836</v>
      </c>
      <c r="Y2" s="1">
        <f>SKEW(Data!C13,Data!C25,Data!C37,Data!C49,Data!C61)</f>
        <v>0.32105951490261836</v>
      </c>
      <c r="Z2" s="1">
        <f>(SUM(Data!C13,Data!C25)-Calc!AA2*SUM(Data!B13,Data!B25))/N2</f>
        <v>292.32416929134297</v>
      </c>
      <c r="AA2" s="1">
        <f>(N2*AA12 - (AA6*AA9))/(N2*AA15 - (AA6^2))</f>
        <v>1.133858267716531</v>
      </c>
      <c r="AB2" s="1">
        <f>(N2*AA12 - AA6*AA9)/SQRT((N2*AA15-AA6^2)*(N2*AA18 - AA9^2))</f>
        <v>0.99999999999999778</v>
      </c>
      <c r="AC2" s="1">
        <f>AB2^2</f>
        <v>0.99999999999999556</v>
      </c>
      <c r="AD2" s="1">
        <f>AVERAGE(Data!D25,Data!D13)</f>
        <v>1386.4665</v>
      </c>
      <c r="AE2" s="1">
        <f>STDEV(Data!D25,Data!D13)</f>
        <v>201.9666672696267</v>
      </c>
      <c r="AF2" s="1">
        <f>SQRT(AF6/N2)</f>
        <v>4.5474735088646412E-13</v>
      </c>
      <c r="AK2" s="1" t="s">
        <v>546</v>
      </c>
      <c r="AL2" s="1" t="s">
        <v>546</v>
      </c>
      <c r="AN2" s="1">
        <f>IF(OR(AK2="No",AL2 ="No"),0,(V2-N2))</f>
        <v>0</v>
      </c>
      <c r="AR2" s="1">
        <v>2</v>
      </c>
      <c r="AS2" s="1">
        <f>AVERAGE(Data!B14,Data!B26)</f>
        <v>812.04489999999998</v>
      </c>
      <c r="AT2" s="1">
        <f>STDEV(Data!B14,Data!B26)</f>
        <v>118.93592628100198</v>
      </c>
      <c r="AU2" s="1">
        <v>0</v>
      </c>
      <c r="AX2" s="1">
        <f>AVERAGE(Data!C14,Data!C26)</f>
        <v>1175.8188500000001</v>
      </c>
      <c r="AY2" s="1">
        <f>STDEV(Data!C14, Data!C26)</f>
        <v>142.21819486902859</v>
      </c>
      <c r="AZ2" s="1">
        <v>5</v>
      </c>
      <c r="BA2" s="1">
        <f>AVERAGE(Data!C14,Data!C26,Data!C38,Data!C50,Data!C62)</f>
        <v>1297.0305000000001</v>
      </c>
      <c r="BB2" s="1">
        <f>STDEV(Data!C14,Data!C26,Data!C38,Data!C50,Data!C62)</f>
        <v>230.2813919900486</v>
      </c>
      <c r="BC2" s="1">
        <f>SKEW(Data!C14,Data!C26,Data!C38,Data!C50,Data!C62)</f>
        <v>0.62996274790260331</v>
      </c>
      <c r="BD2" s="1">
        <f>(SUM(Data!C14,Data!C26) - BE2*SUM(Data!B14,Data!B26))/AR2</f>
        <v>2146.825369575487</v>
      </c>
      <c r="BE2" s="1">
        <f>(AR2*BE12 - BE6*BE9)/(AR2*BE15-(BE6^2))</f>
        <v>-1.1957547169811509</v>
      </c>
      <c r="BF2" s="1">
        <f>(AR2*BE12 - BE6*BE9)/SQRT((AR2*BE15 - BE6^2)*(AR2*BE18 - BE9^2))</f>
        <v>-1.0000000000000222</v>
      </c>
      <c r="BG2" s="1">
        <f>BF2^2</f>
        <v>1.0000000000000444</v>
      </c>
      <c r="BH2" s="1">
        <f>AVERAGE(Data!D14,Data!D26)</f>
        <v>1175.8188500000001</v>
      </c>
      <c r="BI2" s="1">
        <f>STDEV(Data!D14,Data!D26)</f>
        <v>142.21819486903087</v>
      </c>
      <c r="BJ2" s="1">
        <f>SQRT(SUMSQ(Data!C14-Data!D14,Data!C26-Data!D26)/AR2)</f>
        <v>1.5916157281026244E-12</v>
      </c>
      <c r="BO2" s="1" t="s">
        <v>546</v>
      </c>
      <c r="BP2" s="1" t="s">
        <v>546</v>
      </c>
      <c r="BR2" s="1">
        <f>IF(BO2="No",0,(AR2-AU2))</f>
        <v>0</v>
      </c>
      <c r="BV2" s="1">
        <v>3</v>
      </c>
      <c r="BW2" s="1">
        <f>AVERAGE(Data!B15,Data!B27,Data!B51)</f>
        <v>949.43533333333335</v>
      </c>
      <c r="BX2" s="1">
        <f>STDEV(Data!B15,Data!B27,Data!B51)</f>
        <v>182.67952443715117</v>
      </c>
      <c r="BY2" s="1">
        <v>6</v>
      </c>
      <c r="BZ2" s="1">
        <f>AVERAGE(Data!B75,Data!B87,Data!B99,Data!B111,Data!B123,Data!B135)</f>
        <v>831.61543333333327</v>
      </c>
      <c r="CA2" s="1">
        <f>STDEV(Data!B75,Data!B87,Data!B99,Data!B111,Data!B123,Data!B135)</f>
        <v>350.96824201321527</v>
      </c>
      <c r="CB2" s="1">
        <f>AVERAGE(Data!C15,Data!C27,Data!C51)</f>
        <v>1548.1217333333334</v>
      </c>
      <c r="CC2" s="1">
        <f>STDEV(Data!C15,Data!C27,Data!C51)</f>
        <v>171.87914650359227</v>
      </c>
      <c r="CD2" s="1">
        <v>5</v>
      </c>
      <c r="CE2" s="1">
        <f>AVERAGE(Data!C15,Data!C27,Data!C39,Data!C51,Data!C63)</f>
        <v>1611.3953799999999</v>
      </c>
      <c r="CF2" s="1">
        <f>STDEV(Data!C15,Data!C27,Data!C39,Data!C51,Data!C63)</f>
        <v>159.33011305367546</v>
      </c>
      <c r="CG2" s="1">
        <f>SKEW(Data!C15,Data!C27,Data!C39,Data!C51,Data!C63)</f>
        <v>-9.2088357567258111E-2</v>
      </c>
      <c r="CH2" s="1">
        <f>(SUM(Data!C15,Data!C27,Data!C51) - CI2*SUM(Data!B15,Data!B27,Data!B51))/BV2</f>
        <v>1980.5105588635104</v>
      </c>
      <c r="CI2" s="1">
        <f>(BV2*CI12 - CI6*CI9)/(BV2*CI15 - (CI6^2))</f>
        <v>-0.4554168255062942</v>
      </c>
      <c r="CJ2" s="1">
        <f>(BV2*CI12 - CI6*CI9)/SQRT((BV2*CI15 - CI6^2)*(BV2*CI18 - CI9^2))</f>
        <v>-0.48403387378018953</v>
      </c>
      <c r="CK2" s="1">
        <f>CJ2^2</f>
        <v>0.23428879096665645</v>
      </c>
      <c r="CL2" s="1">
        <f>AVERAGE(Data!D15,Data!D27,Data!D51)</f>
        <v>1548.1217333333334</v>
      </c>
      <c r="CM2" s="1">
        <f>STDEV(Data!D15,Data!D27,Data!D51)</f>
        <v>83.195329104166447</v>
      </c>
      <c r="CN2" s="1">
        <f>SQRT(CN6/BV2)</f>
        <v>122.80330673629393</v>
      </c>
      <c r="CO2" s="1">
        <f>SQRT(CN6/(BV2-2))</f>
        <v>212.70156660472645</v>
      </c>
      <c r="CP2" s="1">
        <f>CO2/SQRT(SUMSQ(Data!B15-BW2,Data!B27-BW2,Data!B51-BW2))</f>
        <v>0.8233146028741134</v>
      </c>
      <c r="CQ2" s="1">
        <f>CI2/CP2</f>
        <v>-0.55315042866539366</v>
      </c>
      <c r="CR2" s="1">
        <f>ABS(_xlfn.T.INV((100 - M2)/200,BV2-2))</f>
        <v>1.9626105055051506</v>
      </c>
      <c r="CS2" s="1" t="str">
        <f>IF(CQ2&gt;CR2,"Yes","No")</f>
        <v>No</v>
      </c>
      <c r="CT2" s="1" t="str">
        <f>IF(BW2&gt;=K2,"Yes","No")</f>
        <v>Yes</v>
      </c>
      <c r="CV2" s="1">
        <f>IF(CS2="No",0,(BV2-BY2))</f>
        <v>0</v>
      </c>
      <c r="CZ2" s="1">
        <v>5</v>
      </c>
      <c r="DA2" s="1">
        <f>AVERAGE(Data!B16,Data!B28,Data!B40,Data!B52,Data!B64)</f>
        <v>1656.61922</v>
      </c>
      <c r="DB2" s="1">
        <f>STDEV(Data!B16,Data!B28,Data!B40,Data!B52,Data!B64)</f>
        <v>471.15408313811395</v>
      </c>
      <c r="DC2" s="1">
        <v>7</v>
      </c>
      <c r="DD2" s="1">
        <f>AVERAGE(Data!B76,Data!B88,Data!B100,Data!B112,Data!B124,Data!B136,Data!B148)</f>
        <v>1426.4198571428572</v>
      </c>
      <c r="DE2" s="1">
        <f>STDEV(Data!B76,Data!B88,Data!B100,Data!B112,Data!B124,Data!B136,Data!B148)</f>
        <v>296.34452210106548</v>
      </c>
      <c r="DF2" s="1">
        <f>AVERAGE(Data!C16,Data!C28,Data!C40,Data!C52,Data!C64)</f>
        <v>1963.0699800000002</v>
      </c>
      <c r="DG2" s="1">
        <f>STDEV(Data!C16,Data!C28,Data!C40,Data!C52,Data!C64)</f>
        <v>1176.807087039824</v>
      </c>
      <c r="DH2" s="1">
        <v>5</v>
      </c>
      <c r="DI2" s="1">
        <f>AVERAGE(Data!C16,Data!C28,Data!C40,Data!C52,Data!C64)</f>
        <v>1963.0699800000002</v>
      </c>
      <c r="DJ2" s="1">
        <f>DG2</f>
        <v>1176.807087039824</v>
      </c>
      <c r="DK2" s="1">
        <f>SKEW(Data!C16,Data!C28,Data!C40,Data!C52,Data!C64)</f>
        <v>-0.87088610602235716</v>
      </c>
      <c r="DL2" s="1">
        <f>(SUM(Data!C16,Data!C28,Data!C40,Data!C52,Data!C64) - DM2*SUM(Data!B16,Data!B28,Data!B40,Data!B52,Data!B64))/CZ2</f>
        <v>685.52958091389212</v>
      </c>
      <c r="DM2" s="1">
        <f>(CZ2*DM12-DM6*DM9)/(CZ2*SUMSQ(Data!B16,Data!B28,Data!B40,Data!B52,Data!B64) - (SUM(Data!B16,Data!B28,Data!B40,Data!B52,Data!B64)^2))</f>
        <v>0.77117323260689197</v>
      </c>
      <c r="DN2" s="1">
        <f>(CZ2*DM12 - DM6*DM9)/SQRT((CZ2*DM15 - DM6^2)*(CZ2*DM18 - DM9^2))</f>
        <v>0.30875189430029326</v>
      </c>
      <c r="DO2" s="1">
        <f>DN2^2</f>
        <v>9.5327732234019469E-2</v>
      </c>
      <c r="DP2" s="1">
        <f>AVERAGE(Data!D16,Data!D28,Data!D40,Data!D52,Data!D64)</f>
        <v>1963.0699800000002</v>
      </c>
      <c r="DQ2" s="1">
        <f>STDEV(Data!D16,Data!D28,Data!D40,Data!D52,Data!D64)</f>
        <v>363.34141734955455</v>
      </c>
      <c r="DR2" s="1">
        <f>SQRT(DR6/CZ2)</f>
        <v>1001.1425211409502</v>
      </c>
      <c r="DS2" s="1">
        <f>SQRT(DR6/(CZ2-2))</f>
        <v>1292.4694371863357</v>
      </c>
      <c r="DT2" s="1">
        <f>DS2/SQRT(SUMSQ(Data!B16-DA2,Data!B28-DA2,Data!B40-DA2,Data!B52-DA2,Data!B64-DA2))</f>
        <v>1.3715995291581298</v>
      </c>
      <c r="DU2" s="1">
        <f>DM2/DT2</f>
        <v>0.56224372800727651</v>
      </c>
      <c r="DV2" s="1">
        <f>ABS(_xlfn.T.INV((100 - M2)/200,CZ2-2))</f>
        <v>1.2497781050332251</v>
      </c>
      <c r="DW2" s="1" t="str">
        <f>IF(DU2&gt;DV2,"Yes","No")</f>
        <v>No</v>
      </c>
      <c r="DX2" s="1" t="str">
        <f>IF(CZ2&gt;=K2,"Yes","No")</f>
        <v>Yes</v>
      </c>
      <c r="DZ2" s="1">
        <f>IF(DW2="No",0,DC2)</f>
        <v>0</v>
      </c>
      <c r="ED2" s="1">
        <v>4</v>
      </c>
      <c r="EE2" s="1">
        <f>AVERAGE(Data!B17,Data!B29,Data!B41,Data!B53)</f>
        <v>8404.5852250000007</v>
      </c>
      <c r="EF2" s="1">
        <f>STDEV(Data!B17,Data!B29,Data!B41,Data!B53)</f>
        <v>2646.2096418407459</v>
      </c>
      <c r="EG2" s="1">
        <v>8</v>
      </c>
      <c r="EH2" s="1">
        <f>AVERAGE(Data!B65,Data!B77,Data!B89,Data!B101,Data!B113,Data!B125,Data!B137,Data!B149)</f>
        <v>7877.4702374999997</v>
      </c>
      <c r="EI2" s="1">
        <f>STDEV(Data!B65,Data!B77,Data!B89,Data!B101,Data!B113,Data!B125,Data!B137,Data!B149)</f>
        <v>3348.1186038697811</v>
      </c>
      <c r="EJ2" s="1">
        <f>AVERAGE(Data!C17,Data!C29,Data!C41,Data!C53)</f>
        <v>12064.638975</v>
      </c>
      <c r="EK2" s="1">
        <f>STDEV(Data!C17,Data!C29,Data!C41,Data!C53)</f>
        <v>3366.8723225756708</v>
      </c>
      <c r="EL2" s="1">
        <v>4</v>
      </c>
      <c r="EM2" s="1">
        <f>EJ2</f>
        <v>12064.638975</v>
      </c>
      <c r="EN2" s="1">
        <f>EK2</f>
        <v>3366.8723225756708</v>
      </c>
      <c r="EO2" s="1">
        <f>SKEW(Data!C17,Data!C29,Data!C41,Data!C53)</f>
        <v>0.17940016383867585</v>
      </c>
      <c r="EP2" s="1">
        <f>(EQ9 - EQ2*EQ6)/ED2</f>
        <v>1429.7673675882324</v>
      </c>
      <c r="EQ2" s="1">
        <f>(ED2*EQ12 - EQ6*EQ9)/(ED2*EQ15 - EQ6^2)</f>
        <v>1.2653654312145746</v>
      </c>
      <c r="ER2" s="1">
        <f>(ED2*EQ12-EQ6*EQ9)/SQRT((ED2*EQ15-EQ6^2)*(ED2*EQ18 - EQ9^2))</f>
        <v>0.99452010166231175</v>
      </c>
      <c r="ES2" s="1">
        <f>ER2^2</f>
        <v>0.98907023261041493</v>
      </c>
      <c r="ET2" s="1">
        <f>AVERAGE(Data!D17,Data!D29,Data!D41,Data!D53)</f>
        <v>12064.638974999998</v>
      </c>
      <c r="EU2" s="1">
        <f>STDEV(Data!D17,Data!D29,Data!D41,Data!D53)</f>
        <v>3348.4222045319939</v>
      </c>
      <c r="EV2" s="1">
        <f>SQRT(EV6/ED2)</f>
        <v>304.83353250992644</v>
      </c>
      <c r="EW2" s="1">
        <f>SQRT(EV6/(ED2-2))</f>
        <v>431.09971594163773</v>
      </c>
      <c r="EX2" s="1">
        <f>EW2/SQRT(SUMSQ(Data!B17-EE2,Data!B29-EE2,Data!B41-EE2,Data!B53-EE2))</f>
        <v>9.4057376676074556E-2</v>
      </c>
      <c r="EY2" s="1">
        <f>EQ2/EX2</f>
        <v>13.453122720745055</v>
      </c>
      <c r="EZ2" s="1">
        <f>ABS(_xlfn.T.INV((100 - M2)/200,ED2-2))</f>
        <v>1.3862065601673439</v>
      </c>
      <c r="FA2" s="1" t="str">
        <f>IF(EY2&gt;EZ2,"Yes","No")</f>
        <v>Yes</v>
      </c>
      <c r="FB2" s="1" t="str">
        <f>IF(ED2&gt;=K2,"Yes","No")</f>
        <v>Yes</v>
      </c>
      <c r="FD2" s="1">
        <f>IF(FA2="No",0,EG2)</f>
        <v>8</v>
      </c>
      <c r="FE2" s="1">
        <f>AVERAGE(Data!D65,Data!D77,Data!D89,Data!D101,Data!D113,Data!D125,Data!D137,Data!D149)</f>
        <v>11397.645891542397</v>
      </c>
      <c r="FF2" s="1">
        <f>STDEV(Data!D65,Data!D77,Data!D89,Data!D101,Data!D113,Data!D125,Data!D137,Data!D149)</f>
        <v>4236.5935409432195</v>
      </c>
      <c r="FG2" s="1">
        <f>SKEW(Data!D65,Data!D77,Data!D89,Data!D101,Data!D113,Data!D125,Data!D137,Data!D149)</f>
        <v>0.1944012255664703</v>
      </c>
      <c r="FH2" s="1">
        <v>4</v>
      </c>
      <c r="FI2" s="1">
        <f>AVERAGE(Data!B18,Data!B30,Data!B42,Data!B54)</f>
        <v>16901.899175000002</v>
      </c>
      <c r="FJ2" s="1">
        <f>STDEV(Data!B18,Data!B30,Data!B42,Data!B54)</f>
        <v>3815.0434240728973</v>
      </c>
      <c r="FK2" s="1">
        <v>8</v>
      </c>
      <c r="FL2" s="1">
        <f>AVERAGE(Data!B66,Data!B78,Data!B90,Data!B102,Data!B114,Data!B126,Data!B138,Data!B150)</f>
        <v>16364.8667</v>
      </c>
      <c r="FM2" s="1">
        <f>STDEV(Data!B66,Data!B78,Data!B90,Data!B102,Data!B114,Data!B126,Data!B138,Data!B150)</f>
        <v>6861.5508597481366</v>
      </c>
      <c r="FN2" s="1">
        <f>AVERAGE(Data!C18,Data!C30,Data!C42,Data!C54)</f>
        <v>24370.2726</v>
      </c>
      <c r="FO2" s="1">
        <f>STDEV(Data!C18,Data!C30,Data!C42,Data!C54)</f>
        <v>5796.6159057409159</v>
      </c>
      <c r="FP2" s="1">
        <v>4</v>
      </c>
      <c r="FQ2" s="1">
        <f>FN2</f>
        <v>24370.2726</v>
      </c>
      <c r="FR2" s="1">
        <f>FO2</f>
        <v>5796.6159057409159</v>
      </c>
      <c r="FS2" s="1">
        <f>SKEW(Data!C18,Data!C30,Data!C42,Data!C54)</f>
        <v>1.6637202918283807</v>
      </c>
      <c r="FT2" s="1">
        <f>(FU8 - FU2*FU5)/FH2</f>
        <v>-1111.496302580319</v>
      </c>
      <c r="FU2" s="1">
        <f>(FH2*FU11 - FU5*FU8)/(FH2*FU14 - FU5^2)</f>
        <v>1.5076275534923913</v>
      </c>
      <c r="FV2" s="1">
        <f>(FH2*FU11 - FU5*FU8)/SQRT((FH2*FU14 - FU5^2)*(FH2*FU17 - FU8^2))</f>
        <v>0.99224524747376497</v>
      </c>
      <c r="FW2" s="1">
        <f>FV2^2</f>
        <v>0.9845506311342731</v>
      </c>
      <c r="FX2" s="1">
        <f>AVERAGE(Data!D18,Data!D30,Data!D42,Data!D54)</f>
        <v>24370.2726</v>
      </c>
      <c r="FY2" s="1">
        <f>STDEV(Data!D18,Data!D30,Data!D42,Data!D54)</f>
        <v>5751.6645839022594</v>
      </c>
      <c r="FZ2" s="1">
        <f>SQRT(FZ5/FH2)</f>
        <v>623.96542751168761</v>
      </c>
      <c r="GA2" s="1">
        <f>SQRT(FZ5/(FH2 - 2))</f>
        <v>882.42037003895507</v>
      </c>
      <c r="GB2" s="1">
        <f>GA2/SQRT(SUMSQ(Data!B18-FI2,Data!B30-FI2,Data!B42-FI2,Data!B54-FI2))</f>
        <v>0.13354124227411771</v>
      </c>
      <c r="GC2" s="1">
        <f>FU2/GB2</f>
        <v>11.289602581333723</v>
      </c>
      <c r="GD2" s="1">
        <f>ABS(_xlfn.T.INV((100 - M2)/200,FH2-2))</f>
        <v>1.3862065601673439</v>
      </c>
      <c r="GE2" s="1" t="str">
        <f>IF(GC2&gt;GD2,"Yes","No")</f>
        <v>Yes</v>
      </c>
      <c r="GF2" s="1" t="str">
        <f>IF(FH2&gt;=K2,"Yes","No")</f>
        <v>Yes</v>
      </c>
      <c r="GH2" s="1">
        <f>IF(GE2="No",0,FK2)</f>
        <v>8</v>
      </c>
      <c r="GI2" s="1">
        <f>AVERAGE(Data!D66,Data!D78,Data!D90,Data!D102,Data!D114,Data!D126,Data!D138,Data!D150)</f>
        <v>23560.627643569787</v>
      </c>
      <c r="GJ2" s="1">
        <f>STDEV(Data!D66,Data!D78,Data!D90,Data!D102,Data!D114,Data!D126,Data!D138,Data!D150)</f>
        <v>10344.663135845687</v>
      </c>
      <c r="GK2" s="1">
        <f>SKEW(Data!D66,Data!D78,Data!D90,Data!D102,Data!D114,Data!D126,Data!D138,Data!D150)</f>
        <v>-0.41658865793182287</v>
      </c>
      <c r="GL2" s="1">
        <v>5</v>
      </c>
      <c r="GM2" s="1">
        <f>AVERAGE(Data!B7,Data!B19,Data!B31,Data!B43,Data!B55)</f>
        <v>12684.879279999999</v>
      </c>
      <c r="GN2" s="1">
        <f>STDEV(Data!B7,Data!B19,Data!B31,Data!B43,Data!B55)</f>
        <v>3135.6374512940206</v>
      </c>
      <c r="GO2" s="1">
        <v>8</v>
      </c>
      <c r="GP2" s="1">
        <f>AVERAGE(Data!B67,Data!B79,Data!B91,Data!B103,Data!B115,Data!B127,Data!B139,Data!B151)</f>
        <v>9088.3970750000008</v>
      </c>
      <c r="GQ2" s="1">
        <f>STDEV(Data!B67,Data!B79,Data!B91,Data!B103,Data!B115,Data!B127,Data!B139,Data!B151)</f>
        <v>3647.7056772456081</v>
      </c>
      <c r="GR2" s="1">
        <f>AVERAGE(Data!C7,Data!C19,Data!C31,Data!C43,Data!C55)</f>
        <v>17543.858779999999</v>
      </c>
      <c r="GS2" s="1">
        <f>STDEV(Data!C7,Data!C19,Data!C31,Data!C43,Data!C55)</f>
        <v>5023.7049258691759</v>
      </c>
      <c r="GT2" s="1">
        <v>5</v>
      </c>
      <c r="GU2" s="1">
        <f>AVERAGE(Data!C7,Data!C19,Data!C31,Data!C43,Data!C55)</f>
        <v>17543.858779999999</v>
      </c>
      <c r="GV2" s="1">
        <f>GS2</f>
        <v>5023.7049258691759</v>
      </c>
      <c r="GW2" s="1">
        <f>SKEW(Data!C7,Data!C19,Data!C31,Data!C43,Data!C55)</f>
        <v>1.3340250073883344</v>
      </c>
      <c r="GX2" s="1">
        <f>(GY8-GY2*GY5)/GL2</f>
        <v>-724.93383491117561</v>
      </c>
      <c r="GY2" s="1">
        <f>(GL2*GY11 - GY5*GY8)/(GL2*GY14 - GY5^2)</f>
        <v>1.4402023237000938</v>
      </c>
      <c r="GZ2" s="1">
        <f>(GL2*GY11 - GY5*GY8)/SQRT((GL2*GY14 - GY5^2)*(GL2*GY17 - GY8^2))</f>
        <v>0.89892866127151394</v>
      </c>
      <c r="HA2" s="1">
        <f>GZ2^2</f>
        <v>0.80807273805539626</v>
      </c>
      <c r="HB2" s="1">
        <f>AVERAGE(Data!D7,Data!D19,Data!D31,Data!D43,Data!D55)</f>
        <v>17543.858779999999</v>
      </c>
      <c r="HC2" s="1">
        <f>STDEV(Data!D7,Data!D19,Data!D31,Data!D43,Data!D55)</f>
        <v>4515.9523436346917</v>
      </c>
      <c r="HD2" s="1">
        <f>SQRT(HD5/GL2)</f>
        <v>1968.5092049005025</v>
      </c>
      <c r="HE2" s="1">
        <f>SQRT(HD5/(GL2-2))</f>
        <v>2541.3344558118833</v>
      </c>
      <c r="HF2" s="1">
        <f>HE2/SQRT(SUMSQ(Data!B7-GM2,Data!B19-GM2,Data!B31-GM2,Data!B43-GM2,Data!B55-GM2))</f>
        <v>0.40523410236140689</v>
      </c>
      <c r="HG2" s="1">
        <f>GY2/HF2</f>
        <v>3.5540007993099589</v>
      </c>
      <c r="HH2" s="1">
        <f>ABS(_xlfn.T.INV((100 - M2)/200,GL2-2))</f>
        <v>1.2497781050332251</v>
      </c>
      <c r="HI2" s="1" t="str">
        <f>IF(HG2&gt;HH2,"Yes","No")</f>
        <v>Yes</v>
      </c>
      <c r="HJ2" s="1" t="str">
        <f>IF(GL2&gt;=K2,"Yes","No")</f>
        <v>Yes</v>
      </c>
      <c r="HL2" s="1">
        <f>IF(HI2="No",0,GO2)</f>
        <v>8</v>
      </c>
      <c r="HM2" s="1">
        <f>AVERAGE(Data!D67,Data!D79,Data!D91,Data!D103,Data!D115,Data!D127,Data!D139,Data!D151)</f>
        <v>12364.196751212959</v>
      </c>
      <c r="HN2" s="1">
        <f>STDEV(Data!D67,Data!D79,Data!D91,Data!D103,Data!D115,Data!D127,Data!D139,Data!D151)</f>
        <v>5253.4341925431527</v>
      </c>
      <c r="HO2" s="1">
        <f>SKEW(Data!D67,Data!D79,Data!D91,Data!D103,Data!D115,Data!D127,Data!D139,Data!D151)</f>
        <v>-0.87141911059251864</v>
      </c>
      <c r="HP2" s="1">
        <v>5</v>
      </c>
      <c r="HQ2" s="1">
        <f>AVERAGE(Data!B8,Data!B20,Data!B32,Data!B44,Data!B56)</f>
        <v>7655.5167000000001</v>
      </c>
      <c r="HR2" s="1">
        <f>STDEV(Data!B8,Data!B20,Data!B32,Data!B44,Data!B56)</f>
        <v>3350.8642599017712</v>
      </c>
      <c r="HS2" s="1">
        <v>8</v>
      </c>
      <c r="HT2" s="1">
        <f>AVERAGE(Data!B68,Data!B80,Data!B92,Data!B104,Data!B116,Data!B128,Data!B140,Data!B152)</f>
        <v>4084.2743874999996</v>
      </c>
      <c r="HU2" s="1">
        <f>STDEV(Data!B68,Data!B80,Data!B92,Data!B104,Data!B116,Data!B128,Data!B140,Data!B152)</f>
        <v>1325.0358069578167</v>
      </c>
      <c r="HV2" s="1">
        <f>AVERAGE(Data!C8,Data!C20,Data!C32,Data!C44,Data!C56)</f>
        <v>11139.931059999999</v>
      </c>
      <c r="HW2" s="1">
        <f>STDEV(Data!C8,Data!C20,Data!C32,Data!C44,Data!C56)</f>
        <v>5145.0820051063456</v>
      </c>
      <c r="HX2" s="1">
        <v>5</v>
      </c>
      <c r="HY2" s="1">
        <f>HV2</f>
        <v>11139.931059999999</v>
      </c>
      <c r="HZ2" s="1">
        <f>HW2</f>
        <v>5145.0820051063456</v>
      </c>
      <c r="IA2" s="1">
        <f>SKEW(Data!C8,Data!C20,Data!C32,Data!C44,Data!C56)</f>
        <v>1.6201758220119336</v>
      </c>
      <c r="IB2" s="1">
        <f>(IC8 - IC2*IC5)/HP2</f>
        <v>-583.14725793083778</v>
      </c>
      <c r="IC2" s="1">
        <f>(HP2*IC11 - IC5*IC8)/(HP2*IC14 - IC5^2)</f>
        <v>1.5313242433304126</v>
      </c>
      <c r="ID2" s="1">
        <f>(HP2*IC11 - IC5*IC8)/SQRT((HP2*IC14 - IC5^2)*(HP2*IC17  - IC8^2))</f>
        <v>0.99731348736606662</v>
      </c>
      <c r="IE2" s="1">
        <f>ID2^2</f>
        <v>0.99463419208226556</v>
      </c>
      <c r="IF2" s="1">
        <f>AVERAGE(Data!D8,Data!D20,Data!D32,Data!D44,Data!D56)</f>
        <v>11139.931059999999</v>
      </c>
      <c r="IG2" s="1">
        <f>STDEV(Data!D8,Data!D20,Data!D32,Data!D44,Data!D56)</f>
        <v>5131.2596772970046</v>
      </c>
      <c r="IH2" s="1">
        <f>SQRT(IH5/HP2)</f>
        <v>337.09697526369803</v>
      </c>
      <c r="II2" s="1">
        <f>SQRT(IH5/(HP2-2))</f>
        <v>435.19032375106531</v>
      </c>
      <c r="IJ2" s="1">
        <f>II2/SQRT(SUMSQ(Data!B8-HQ2,Data!B20-HQ2,Data!B32-HQ2,Data!B44-HQ2,Data!B56-HQ2))</f>
        <v>6.4937026688723962E-2</v>
      </c>
      <c r="IK2" s="1">
        <f>IC2/IJ2</f>
        <v>23.581680920976332</v>
      </c>
      <c r="IL2" s="1">
        <f>ABS(_xlfn.T.INV((100 - M2)/200,HP2-2))</f>
        <v>1.2497781050332251</v>
      </c>
      <c r="IM2" s="1" t="str">
        <f>IF(IK2&gt;IL2,"Yes","No")</f>
        <v>Yes</v>
      </c>
      <c r="IN2" s="1" t="str">
        <f>IF(HP2&gt;=K2,"Yes","No")</f>
        <v>Yes</v>
      </c>
      <c r="IP2" s="1">
        <f>IF(IM2="No",0,HS2)</f>
        <v>8</v>
      </c>
      <c r="IQ2" s="1">
        <f>AVERAGE(Data!D68,Data!D80,Data!D92,Data!D104,Data!D116,Data!D128,Data!D140,Data!D152)</f>
        <v>5671.2011280613842</v>
      </c>
      <c r="IR2" s="1">
        <f>STDEV(Data!D68,Data!D80,Data!D92,Data!D104,Data!D116,Data!D128,Data!D140,Data!D152)</f>
        <v>2029.0594544753785</v>
      </c>
      <c r="IS2" s="1">
        <f>SKEW(Data!D68,Data!D80,Data!D92,Data!D104,Data!D116,Data!D128,Data!D140,Data!D152)</f>
        <v>-0.49501309234547308</v>
      </c>
      <c r="IT2" s="1">
        <v>5</v>
      </c>
      <c r="IU2" s="1">
        <f>AVERAGE(Data!B9,Data!B21,Data!B33,Data!B45,Data!B57)</f>
        <v>3822.9978600000004</v>
      </c>
      <c r="IV2" s="1">
        <f>STDEV(Data!B9,Data!B21,Data!B33,Data!B45,Data!B57)</f>
        <v>707.74902609078413</v>
      </c>
      <c r="IW2" s="1">
        <v>8</v>
      </c>
      <c r="IX2" s="1">
        <f>AVERAGE(Data!B69,Data!B81,Data!B93,Data!B105,Data!B117,Data!B129,Data!B141,Data!B153)</f>
        <v>2329.3727750000003</v>
      </c>
      <c r="IY2" s="1">
        <f>STDEV(Data!B69,Data!B81,Data!B93,Data!B105,Data!B117,Data!B129,Data!B141,Data!B153)</f>
        <v>964.34529020399361</v>
      </c>
      <c r="IZ2" s="1">
        <f>AVERAGE(Data!C9,Data!C21,Data!C33,Data!C45,Data!C57)</f>
        <v>5520.2787399999997</v>
      </c>
      <c r="JA2" s="1">
        <f>STDEV(Data!C9,Data!C21,Data!C33,Data!C45,Data!C57)</f>
        <v>1006.6672544013186</v>
      </c>
      <c r="JB2" s="1">
        <v>5</v>
      </c>
      <c r="JC2" s="1">
        <f>IZ2</f>
        <v>5520.2787399999997</v>
      </c>
      <c r="JD2" s="1">
        <f>JA2</f>
        <v>1006.6672544013186</v>
      </c>
      <c r="JE2" s="1">
        <f>SKEW(Data!C9,Data!C21,Data!C33,Data!C45,Data!C57)</f>
        <v>2.2061361507368393</v>
      </c>
      <c r="JF2" s="1">
        <f>(JG8-JG5*JG2)/IT2</f>
        <v>342.57018259262475</v>
      </c>
      <c r="JG2" s="1">
        <f>(IT2*JG11 - JG5*JG8)/(IT2*JG14 - JG5^2)</f>
        <v>1.3543582149447959</v>
      </c>
      <c r="JH2" s="1">
        <f>(IT2*JG11 - JG5*JG8)/SQRT((IT2*JG14 - JG5^2)*(IT2*JG17 - JG8^2))</f>
        <v>0.95219716685360722</v>
      </c>
      <c r="JI2" s="1">
        <f>JH2^2</f>
        <v>0.90667944456403626</v>
      </c>
      <c r="JJ2" s="1">
        <f>AVERAGE(Data!D9,Data!D21,Data!D33,Data!D45,Data!D57)</f>
        <v>5520.2787399999997</v>
      </c>
      <c r="JK2" s="1">
        <f>STDEV(Data!D9,Data!D21,Data!D33,Data!D45,Data!D57)</f>
        <v>958.54570760523234</v>
      </c>
      <c r="JL2" s="1">
        <f>SQRT(JL5/IT2)</f>
        <v>275.05503087993156</v>
      </c>
      <c r="JM2" s="1">
        <f>SQRT(JL5/(IT2-2))</f>
        <v>355.09451796284725</v>
      </c>
      <c r="JN2" s="1">
        <f>JM2/SQRT(SUMSQ(Data!B9-IU2,Data!B21-IU2,Data!B33-IU2,Data!B45-IU2,Data!B57-IU2))</f>
        <v>0.25086189091929512</v>
      </c>
      <c r="JO2" s="1">
        <f>JG2/JN2</f>
        <v>5.3988200837587845</v>
      </c>
      <c r="JP2" s="1">
        <f>ABS(_xlfn.T.INV((100 - M2)/200,IT2-2))</f>
        <v>1.2497781050332251</v>
      </c>
      <c r="JQ2" s="1" t="str">
        <f>IF(JO2&gt;JP2,"Yes","No")</f>
        <v>Yes</v>
      </c>
      <c r="JR2" s="1" t="str">
        <f>IF(IT2&gt;=K2,"Yes","No")</f>
        <v>Yes</v>
      </c>
      <c r="JT2" s="1">
        <f>IF(JQ2="No",0,IW2)</f>
        <v>8</v>
      </c>
      <c r="JU2" s="1">
        <f>AVERAGE(Data!D69,Data!D81,Data!D93,Data!D105,Data!D117,Data!D129,Data!D141,Data!D153)</f>
        <v>3497.3753360826304</v>
      </c>
      <c r="JV2" s="1">
        <f>STDEV(Data!D69,Data!D81,Data!D93,Data!D105,Data!D117,Data!D129,Data!D141,Data!D153)</f>
        <v>1306.0689658311023</v>
      </c>
      <c r="JW2" s="1">
        <f>SKEW(Data!D69,Data!D81,Data!D93,Data!D105,Data!D117,Data!D129,Data!D141,Data!D153)</f>
        <v>0.83665969291991815</v>
      </c>
      <c r="JX2" s="1">
        <v>5</v>
      </c>
      <c r="JY2" s="1">
        <f>AVERAGE(Data!B10,Data!B22,Data!B34,Data!B46,Data!B58)</f>
        <v>2519.4416999999999</v>
      </c>
      <c r="JZ2" s="1">
        <f>STDEV(Data!B10,Data!B22,Data!B34,Data!B46,Data!B58)</f>
        <v>401.50912552628455</v>
      </c>
      <c r="KA2" s="1">
        <v>8</v>
      </c>
      <c r="KB2" s="1">
        <f>AVERAGE(Data!B70,Data!B82,Data!B94,Data!B106,Data!B118,Data!B130,Data!B142,Data!B154)</f>
        <v>1656.9663000000003</v>
      </c>
      <c r="KC2" s="1">
        <f>STDEV(Data!B70,Data!B82,Data!B94,Data!B106,Data!B118,Data!B130,Data!B142,Data!B154)</f>
        <v>310.45224402712313</v>
      </c>
      <c r="KD2" s="1">
        <f>AVERAGE(Data!C10,Data!C22,Data!C34,Data!C46,Data!C58)</f>
        <v>3409.6364799999997</v>
      </c>
      <c r="KE2" s="1">
        <f>STDEV(Data!C10,Data!C22,Data!C34,Data!C46,Data!C58)</f>
        <v>448.54296860375797</v>
      </c>
      <c r="KF2" s="1">
        <v>5</v>
      </c>
      <c r="KG2" s="1">
        <f>KD2</f>
        <v>3409.6364799999997</v>
      </c>
      <c r="KH2" s="1">
        <f>KE2</f>
        <v>448.54296860375797</v>
      </c>
      <c r="KI2" s="1">
        <f>SKEW(Data!C10,Data!C22,Data!C34,Data!C46,Data!C58)</f>
        <v>1.4203002217100129</v>
      </c>
      <c r="KJ2" s="1">
        <f>(KK8 - KK2*KK5)/JX2</f>
        <v>1100.5825977804082</v>
      </c>
      <c r="KK2" s="1">
        <f>(JX2*KK11 - KK5*KK8)/(JX2*KK14 - KK5^2)</f>
        <v>0.91649427022645202</v>
      </c>
      <c r="KL2" s="1">
        <f>(JX2*KK11 - KK5*KK8)/SQRT((JX2*KK14 - KK5^2)*(JX2*KK17 - KK8^2))</f>
        <v>0.82039144239388961</v>
      </c>
      <c r="KM2" s="1">
        <f>KL2^2</f>
        <v>0.67304211875312669</v>
      </c>
      <c r="KN2" s="1">
        <f>AVERAGE(Data!D10,Data!D22,Data!D34,Data!D46,Data!D58)</f>
        <v>3409.6364799999997</v>
      </c>
      <c r="KO2" s="1">
        <f>STDEV(Data!D10,Data!D22,Data!D34,Data!D46,Data!D58)</f>
        <v>367.98081298847092</v>
      </c>
      <c r="KP2" s="1">
        <f>SQRT(KP5/JX2)</f>
        <v>229.40081247670165</v>
      </c>
      <c r="KQ2" s="1">
        <f>SQRT(KP5/(JX2-2))</f>
        <v>296.15517544290537</v>
      </c>
      <c r="KR2" s="1">
        <f>KQ2/SQRT(SUMSQ(Data!B10-JY2,Data!B22-JY2,Data!B34-JY2,Data!B46-JY2,Data!B58-JY2))</f>
        <v>0.36880254596295503</v>
      </c>
      <c r="KS2" s="1">
        <f>KK2/KR2</f>
        <v>2.4850540763851203</v>
      </c>
      <c r="KT2" s="1">
        <f>ABS(_xlfn.T.INV((100 - M2)/200,JX2-2))</f>
        <v>1.2497781050332251</v>
      </c>
      <c r="KU2" s="1" t="str">
        <f>IF(KS2&gt;KT2,"Yes","No")</f>
        <v>Yes</v>
      </c>
      <c r="KV2" s="1" t="str">
        <f>IF(JX2&gt;=K2,"Yes","No")</f>
        <v>Yes</v>
      </c>
      <c r="KX2" s="1">
        <f>IF(KV2="No",0,KA2)</f>
        <v>8</v>
      </c>
      <c r="KY2" s="1">
        <f>AVERAGE(Data!D70,Data!D82,Data!D94,Data!D106,Data!D118,Data!D130,Data!D142,Data!D154)</f>
        <v>2619.1827176887327</v>
      </c>
      <c r="KZ2" s="1">
        <f>STDEV(Data!D70,Data!D82,Data!D94,Data!D106,Data!D118,Data!D130,Data!D142,Data!D154)</f>
        <v>284.52770282979895</v>
      </c>
      <c r="LA2" s="1">
        <f>SKEW(Data!D70,Data!D82,Data!D94,Data!D106,Data!D118,Data!D130,Data!D142,Data!D154)</f>
        <v>-0.29072125647119484</v>
      </c>
      <c r="LB2" s="1">
        <v>4</v>
      </c>
      <c r="LC2" s="1">
        <f>AVERAGE(Data!B11,Data!B23,Data!B35,Data!B47)</f>
        <v>1512.9146499999999</v>
      </c>
      <c r="LD2" s="1">
        <f>STDEV(Data!B11,Data!B23,Data!B35,Data!B47)</f>
        <v>325.79505097994257</v>
      </c>
      <c r="LE2" s="1">
        <v>7</v>
      </c>
      <c r="LF2" s="1">
        <f>AVERAGE(Data!B83,Data!B95,Data!B107,Data!B119,Data!B131,Data!B143,Data!B155)</f>
        <v>970.21488571428574</v>
      </c>
      <c r="LG2" s="1">
        <f>STDEV(Data!B83,Data!B95,Data!B107,Data!B119,Data!B131,Data!B143,Data!B155)</f>
        <v>244.24834821155102</v>
      </c>
      <c r="LH2" s="1">
        <f>AVERAGE(Data!C11,Data!C23,Data!C35,Data!C47)</f>
        <v>2286.4796000000001</v>
      </c>
      <c r="LI2" s="1">
        <f>STDEV(Data!C11,Data!C23,Data!C35,Data!C47)</f>
        <v>266.16436656315784</v>
      </c>
      <c r="LJ2" s="1">
        <v>5</v>
      </c>
      <c r="LK2" s="1">
        <f>AVERAGE(Data!C11,Data!C23,Data!C35,Data!C47,Data!C59)</f>
        <v>2338.54648</v>
      </c>
      <c r="LL2" s="1">
        <f>STDEV(Data!C11,Data!C23,Data!C35,Data!C47,Data!C59)</f>
        <v>258.23904136603159</v>
      </c>
      <c r="LM2" s="1">
        <f>SKEW(Data!C11,Data!C23,Data!C35,Data!C47,Data!C59)</f>
        <v>-1.1656846104724865</v>
      </c>
      <c r="LN2" s="1">
        <f>(LO8 - LO2*LO5)/LB2</f>
        <v>1292.9934351102888</v>
      </c>
      <c r="LO2" s="1">
        <f>(LB2*LO11 - LO5*LO8)/(LB2*LO14 - LO5^2)</f>
        <v>0.6566703315945227</v>
      </c>
      <c r="LP2" s="1">
        <f>(LB2*LO11 - LO5*LO8)/SQRT((LB2*LO14 - LO5^2)*(LB2*LO17 - LO8^2))</f>
        <v>0.80378882763815707</v>
      </c>
      <c r="LQ2" s="1">
        <f>LP2^2</f>
        <v>0.64607647943592295</v>
      </c>
      <c r="LR2" s="1">
        <f>AVERAGE(Data!D11,Data!D23,Data!D35,Data!D47)</f>
        <v>2286.4796000000001</v>
      </c>
      <c r="LS2" s="1">
        <f>STDEV(Data!D11,Data!D23,Data!D35,Data!D47)</f>
        <v>213.93994415885331</v>
      </c>
      <c r="LT2" s="1">
        <f>SQRT(LT5/LB2)</f>
        <v>137.13087814549567</v>
      </c>
      <c r="LU2" s="1">
        <f>SQRT(LT5/(LB2-2))</f>
        <v>193.93234769349226</v>
      </c>
      <c r="LV2" s="1">
        <f>LU2/SQRT(SUMSQ(Data!B11-LC2,Data!B23-LC2,Data!B35-LC2,Data!B47-LC2))</f>
        <v>0.34367278695190207</v>
      </c>
      <c r="LW2" s="1">
        <f>LO2/LV2</f>
        <v>1.9107428825501551</v>
      </c>
      <c r="LX2" s="1">
        <f>ABS(_xlfn.T.INV((100 - M2)/200,LB2-2))</f>
        <v>1.3862065601673439</v>
      </c>
      <c r="LY2" s="1" t="str">
        <f>IF(LW2&gt;LX2,"Yes","No")</f>
        <v>Yes</v>
      </c>
      <c r="LZ2" s="1" t="str">
        <f>IF(LB2&gt;=K2,"Yes","No")</f>
        <v>Yes</v>
      </c>
      <c r="MB2" s="1">
        <f>IF(LY2="No",0,LE2)</f>
        <v>7</v>
      </c>
      <c r="MC2" s="1">
        <f>AVERAGE(Data!D83,Data!D95,Data!D107,Data!D119,Data!D131,Data!D143,Data!D155)</f>
        <v>1930.1047658302307</v>
      </c>
      <c r="MD2" s="1">
        <f>STDEV(Data!D83,Data!D95,Data!D107,Data!D119,Data!D131,Data!D143,Data!D155)</f>
        <v>160.39064381149416</v>
      </c>
      <c r="ME2" s="1">
        <f>SKEW(Data!D83,Data!D95,Data!D107,Data!D119,Data!D131,Data!D143,Data!D155)</f>
        <v>-0.5682264143926159</v>
      </c>
      <c r="MF2" s="1">
        <v>2</v>
      </c>
      <c r="MG2" s="1">
        <f>AVERAGE(Data!B12,Data!B24)</f>
        <v>1312.0852500000001</v>
      </c>
      <c r="MH2" s="1">
        <f>STDEV(Data!B12,Data!B24)</f>
        <v>85.555324329494567</v>
      </c>
      <c r="MI2" s="1">
        <v>0</v>
      </c>
      <c r="ML2" s="1">
        <f>AVERAGE(Data!C12,Data!C24)</f>
        <v>1831.2663499999999</v>
      </c>
      <c r="MM2" s="1">
        <f>STDEV(Data!C12,Data!C24)</f>
        <v>204.07038065433466</v>
      </c>
      <c r="MN2" s="1">
        <v>5</v>
      </c>
      <c r="MO2" s="1">
        <f>AVERAGE(Data!C12,Data!C24,Data!C36,Data!C48,Data!C60)</f>
        <v>1902.3748399999997</v>
      </c>
      <c r="MP2" s="1">
        <f>STDEV(Data!C12,Data!C24,Data!C36,Data!C48,Data!C60)</f>
        <v>252.77889886109668</v>
      </c>
      <c r="MQ2" s="1">
        <f>SKEW(Data!C12,Data!C24,Data!C36,Data!C48,Data!C60)</f>
        <v>0.44578025733895271</v>
      </c>
      <c r="MR2" s="1">
        <f>(MS8 - MS2*MS5)/MF2</f>
        <v>-1298.3779885245517</v>
      </c>
      <c r="MS2" s="1">
        <f>(MF2*MS11 - MS5*MS8)/(MF2*MS14 - MS5^2)</f>
        <v>2.3852446619032959</v>
      </c>
      <c r="MT2" s="1">
        <f>(MF2*MS11 - MS5*MS8)/SQRT((MF2*MS14 - MS5^2)*(MF2*MS17 - MS8^2))</f>
        <v>0.9999999999999627</v>
      </c>
      <c r="MU2" s="1">
        <f>MT2^2</f>
        <v>0.99999999999992539</v>
      </c>
      <c r="MV2" s="1">
        <f>AVERAGE(Data!D12,Data!D24)</f>
        <v>1831.2663499999999</v>
      </c>
      <c r="MW2" s="1">
        <f>STDEV(Data!D12,Data!D24)</f>
        <v>204.07038065433224</v>
      </c>
      <c r="MX2" s="1">
        <f>SQRT(SUMSQ(Data!C12-Data!D12,Data!C24-Data!D24)/MF2)</f>
        <v>1.7090879257890388E-12</v>
      </c>
      <c r="NC2" s="1" t="s">
        <v>546</v>
      </c>
      <c r="ND2" s="1" t="s">
        <v>546</v>
      </c>
      <c r="NF2" s="1">
        <f>IF(NC2="No",0,MI2)</f>
        <v>0</v>
      </c>
    </row>
    <row r="4" spans="1:373" x14ac:dyDescent="0.25">
      <c r="FU4" s="1" t="s">
        <v>535</v>
      </c>
      <c r="FZ4" s="1" t="s">
        <v>545</v>
      </c>
      <c r="GY4" s="1" t="s">
        <v>533</v>
      </c>
      <c r="HD4" s="1" t="s">
        <v>545</v>
      </c>
      <c r="IC4" s="1" t="s">
        <v>535</v>
      </c>
      <c r="IH4" s="1" t="s">
        <v>545</v>
      </c>
      <c r="JG4" s="1" t="s">
        <v>535</v>
      </c>
      <c r="JL4" s="1" t="s">
        <v>545</v>
      </c>
      <c r="KK4" s="1" t="s">
        <v>533</v>
      </c>
      <c r="KP4" s="1" t="s">
        <v>545</v>
      </c>
      <c r="LO4" s="1" t="s">
        <v>535</v>
      </c>
      <c r="LT4" s="1" t="s">
        <v>545</v>
      </c>
      <c r="MS4" s="1" t="s">
        <v>535</v>
      </c>
    </row>
    <row r="5" spans="1:373" x14ac:dyDescent="0.25">
      <c r="AA5" s="1" t="s">
        <v>533</v>
      </c>
      <c r="AF5" s="1" t="s">
        <v>545</v>
      </c>
      <c r="BE5" s="1" t="s">
        <v>533</v>
      </c>
      <c r="CI5" s="1" t="s">
        <v>535</v>
      </c>
      <c r="CN5" s="1" t="s">
        <v>545</v>
      </c>
      <c r="DM5" s="1" t="s">
        <v>535</v>
      </c>
      <c r="DR5" s="1" t="s">
        <v>545</v>
      </c>
      <c r="EQ5" s="1" t="s">
        <v>533</v>
      </c>
      <c r="EV5" s="1" t="s">
        <v>545</v>
      </c>
      <c r="FU5" s="1">
        <f>SUM(Data!B18,Data!B30,Data!B42,Data!B54)</f>
        <v>67607.596700000009</v>
      </c>
      <c r="FZ5" s="1">
        <f>SUMSQ(Data!C18-Data!D18,Data!C30-Data!D30,Data!C42-Data!D42,Data!C54-Data!D54)</f>
        <v>1557331.4189193726</v>
      </c>
      <c r="GY5" s="1">
        <f>SUM(Data!B7,Data!B19,Data!B31,Data!B43,Data!B55)</f>
        <v>63424.396399999998</v>
      </c>
      <c r="HD5" s="1">
        <f>SUMSQ(Data!C7-Data!D7,Data!C19-Data!D19,Data!C31-Data!D31,Data!C43-Data!D43,Data!C55-Data!D55)</f>
        <v>19375142.448890042</v>
      </c>
      <c r="IC5" s="1">
        <f>SUM(Data!B8,Data!B20,Data!B32,Data!B44,Data!B56)</f>
        <v>38277.583500000001</v>
      </c>
      <c r="IH5" s="1">
        <f>SUMSQ(Data!C8-Data!D8,Data!C20-Data!D20,Data!C32-Data!D32,Data!C44-Data!D44,Data!C56-Data!D56)</f>
        <v>568171.85365967115</v>
      </c>
      <c r="JG5" s="1">
        <f>SUM(Data!B9,Data!B21,Data!B33,Data!B45,Data!B57)</f>
        <v>19114.989300000001</v>
      </c>
      <c r="JL5" s="1">
        <f>SUMSQ(Data!C9-Data!D9,Data!C21-Data!D21,Data!C33-Data!D33,Data!C45-Data!D45,Data!C57-Data!D57)</f>
        <v>378276.35006180051</v>
      </c>
      <c r="KK5" s="1">
        <f>SUM(Data!B10,Data!B22,Data!B34,Data!B46,Data!B58)</f>
        <v>12597.208499999999</v>
      </c>
      <c r="KP5" s="1">
        <f>SUMSQ(Data!C10-Data!D10,Data!C22-Data!D22,Data!C34-Data!D34,Data!C46-Data!D46,Data!C58-Data!D58)</f>
        <v>263123.66382485419</v>
      </c>
      <c r="LO5" s="1">
        <f>SUM(Data!B11,Data!B23,Data!B35,Data!B47)</f>
        <v>6051.6585999999998</v>
      </c>
      <c r="LT5" s="1">
        <f>SUMSQ(Data!C11-Data!D11,Data!C23-Data!D23,Data!C35-Data!D35,Data!C47-Data!D47)</f>
        <v>75219.510963819135</v>
      </c>
      <c r="MS5" s="1">
        <f>SUM(Data!B12,Data!B24)</f>
        <v>2624.1705000000002</v>
      </c>
    </row>
    <row r="6" spans="1:373" x14ac:dyDescent="0.25">
      <c r="AA6" s="1">
        <f>SUM(Data!B13,Data!B25)</f>
        <v>1929.9454999999998</v>
      </c>
      <c r="AF6" s="1">
        <f>SUMSQ(Data!C13-Data!D13,Data!C25-Data!D25)</f>
        <v>4.1359030627651384E-25</v>
      </c>
      <c r="BE6" s="1">
        <f>SUM(Data!B14,Data!B26)</f>
        <v>1624.0898</v>
      </c>
      <c r="CI6" s="1">
        <f>SUM(Data!B15,Data!B27,Data!B51)</f>
        <v>2848.306</v>
      </c>
      <c r="CN6" s="1">
        <f>SUMSQ(Data!C15-Data!D15,Data!C27-Data!D27,Data!C51-Data!D51)</f>
        <v>45241.956436104883</v>
      </c>
      <c r="DM6" s="1">
        <f>SUM(Data!B16,Data!B28,Data!B40,Data!B52,Data!B64)</f>
        <v>8283.0961000000007</v>
      </c>
      <c r="DR6" s="1">
        <f>SUMSQ(Data!C16-Data!D16,Data!C28-Data!D28,Data!C40-Data!D40,Data!C52-Data!D52,Data!C64-Data!D64)</f>
        <v>5011431.7381822895</v>
      </c>
      <c r="EQ6" s="1">
        <f>SUM(Data!B17,Data!B29,Data!B41,Data!B53)</f>
        <v>33618.340900000003</v>
      </c>
      <c r="EV6" s="1">
        <f>SUMSQ(Data!C17-Data!D17,Data!C29-Data!D29,Data!C41-Data!D41,Data!C53-Data!D53)</f>
        <v>371693.93016992148</v>
      </c>
    </row>
    <row r="7" spans="1:373" x14ac:dyDescent="0.25">
      <c r="FU7" s="1" t="s">
        <v>536</v>
      </c>
      <c r="GY7" s="1" t="s">
        <v>534</v>
      </c>
      <c r="IC7" s="1" t="s">
        <v>536</v>
      </c>
      <c r="JG7" s="1" t="s">
        <v>536</v>
      </c>
      <c r="KK7" s="1" t="s">
        <v>536</v>
      </c>
      <c r="LO7" s="1" t="s">
        <v>536</v>
      </c>
      <c r="MS7" s="1" t="s">
        <v>536</v>
      </c>
    </row>
    <row r="8" spans="1:373" x14ac:dyDescent="0.25">
      <c r="AA8" s="1" t="s">
        <v>534</v>
      </c>
      <c r="BE8" s="1" t="s">
        <v>534</v>
      </c>
      <c r="CI8" s="1" t="s">
        <v>536</v>
      </c>
      <c r="DM8" s="1" t="s">
        <v>536</v>
      </c>
      <c r="EQ8" s="1" t="s">
        <v>534</v>
      </c>
      <c r="FU8" s="1">
        <f>SUM(Data!C18,Data!C30,Data!C42,Data!C54)</f>
        <v>97481.090400000001</v>
      </c>
      <c r="GY8" s="1">
        <f>SUM(Data!C7,Data!C19,Data!C31,Data!C43,Data!C55)</f>
        <v>87719.29389999999</v>
      </c>
      <c r="IC8" s="1">
        <f>SUM(Data!C8,Data!C20,Data!C32,Data!C44,Data!C56)</f>
        <v>55699.655299999999</v>
      </c>
      <c r="JG8" s="1">
        <f>SUM(Data!C9,Data!C21,Data!C33,Data!C45,Data!C57)</f>
        <v>27601.393700000001</v>
      </c>
      <c r="KK8" s="1">
        <f>SUM(Data!C10,Data!C22,Data!C34,Data!C46,Data!C58)</f>
        <v>17048.182399999998</v>
      </c>
      <c r="LO8" s="1">
        <f>SUM(Data!C11,Data!C23,Data!C35,Data!C47)</f>
        <v>9145.9184000000005</v>
      </c>
      <c r="MS8" s="1">
        <f>SUM(Data!C12,Data!C24)</f>
        <v>3662.5326999999997</v>
      </c>
    </row>
    <row r="9" spans="1:373" x14ac:dyDescent="0.25">
      <c r="AA9" s="1">
        <f>SUM(Data!C13,Data!C25)</f>
        <v>2772.933</v>
      </c>
      <c r="BE9" s="1">
        <f>SUM(Data!C14,Data!C26)</f>
        <v>2351.6377000000002</v>
      </c>
      <c r="CI9" s="1">
        <f>SUM(Data!C15,Data!C27,Data!C51)</f>
        <v>4644.3652000000002</v>
      </c>
      <c r="DM9" s="1">
        <f>SUM(Data!C16,Data!C28,Data!C40,Data!C52,Data!C64)</f>
        <v>9815.3499000000011</v>
      </c>
      <c r="EQ9" s="1">
        <f>SUM(Data!C17,Data!C29,Data!C41,Data!C53)</f>
        <v>48258.555899999999</v>
      </c>
    </row>
    <row r="10" spans="1:373" x14ac:dyDescent="0.25">
      <c r="FU10" s="1" t="s">
        <v>541</v>
      </c>
      <c r="GY10" s="1" t="s">
        <v>541</v>
      </c>
      <c r="IC10" s="1" t="s">
        <v>541</v>
      </c>
      <c r="JG10" s="1" t="s">
        <v>541</v>
      </c>
      <c r="KK10" s="1" t="s">
        <v>541</v>
      </c>
      <c r="LO10" s="1" t="s">
        <v>541</v>
      </c>
      <c r="MS10" s="1" t="s">
        <v>541</v>
      </c>
    </row>
    <row r="11" spans="1:373" x14ac:dyDescent="0.25">
      <c r="AA11" s="1" t="s">
        <v>537</v>
      </c>
      <c r="BE11" s="1" t="s">
        <v>541</v>
      </c>
      <c r="CI11" s="1" t="s">
        <v>541</v>
      </c>
      <c r="DM11" s="1" t="s">
        <v>541</v>
      </c>
      <c r="EQ11" s="1" t="s">
        <v>537</v>
      </c>
      <c r="FU11" s="1">
        <f>SUM(Data!B18*Data!C18,Data!B30*Data!C30,Data!B42*Data!C42,Data!B54*Data!C54)</f>
        <v>1713444111.8547285</v>
      </c>
      <c r="GY11" s="1">
        <f>SUM(Data!B7*Data!C7,Data!B19*Data!C19,Data!B31*Data!C31,Data!B43*Data!C43,Data!B55*Data!C55)</f>
        <v>1169350210.83618</v>
      </c>
      <c r="IC11" s="1">
        <f>SUM(Data!B8*Data!C8,Data!B20*Data!C20,Data!B32*Data!C32,Data!B44*Data!C44,Data!B56*Data!C56)</f>
        <v>495186259.97711205</v>
      </c>
      <c r="JG11" s="1">
        <f>SUM(Data!B9*Data!C9,Data!B21*Data!C21,Data!B33*Data!C33,Data!B45*Data!C45,Data!B57*Data!C57)</f>
        <v>108233708.21220194</v>
      </c>
      <c r="KK11" s="1">
        <f>SUM(Data!B10*Data!C10,Data!B22*Data!C22,Data!B34*Data!C34,Data!B46*Data!C46,Data!B58*Data!C58)</f>
        <v>43542892.265499882</v>
      </c>
      <c r="LO11" s="1">
        <f>SUM(Data!B11*Data!C11,Data!B23*Data!C23,Data!B35*Data!C35,Data!B47*Data!C47)</f>
        <v>14046095.660106199</v>
      </c>
      <c r="MS11" s="1">
        <f>SUM(Data!B12*Data!C12,Data!B24*Data!C24)</f>
        <v>4823014.4409155995</v>
      </c>
    </row>
    <row r="12" spans="1:373" x14ac:dyDescent="0.25">
      <c r="AA12" s="1">
        <f>SUM(Data!B13*Data!C13,Data!B25*Data!C25)</f>
        <v>2711779.7680297499</v>
      </c>
      <c r="BE12" s="1">
        <f>SUM(Data!B14*Data!C14,Data!B26*Data!C26)</f>
        <v>1892720.54819197</v>
      </c>
      <c r="CI12" s="1">
        <f>SUM(Data!B15*Data!C15,Data!B27*Data!C27,Data!B51*Data!C51)</f>
        <v>4379128.2554714503</v>
      </c>
      <c r="DM12" s="1">
        <f>SUM(Data!B16*Data!C16,Data!B28*Data!C28,Data!B40*Data!C40,Data!B52*Data!C52,Data!B64*Data!C64)</f>
        <v>16945056.464794811</v>
      </c>
      <c r="EQ12" s="1">
        <f>SUM(Data!B17*Data!C17,Data!B29*Data!C29,Data!B41*Data!C41,Data!B53*Data!C53)</f>
        <v>432175027.2647351</v>
      </c>
    </row>
    <row r="13" spans="1:373" x14ac:dyDescent="0.25">
      <c r="FU13" s="1" t="s">
        <v>542</v>
      </c>
      <c r="GY13" s="1" t="s">
        <v>542</v>
      </c>
      <c r="IC13" s="1" t="s">
        <v>542</v>
      </c>
      <c r="JG13" s="1" t="s">
        <v>542</v>
      </c>
      <c r="KK13" s="1" t="s">
        <v>542</v>
      </c>
      <c r="LO13" s="1" t="s">
        <v>542</v>
      </c>
      <c r="MS13" s="1" t="s">
        <v>542</v>
      </c>
    </row>
    <row r="14" spans="1:373" x14ac:dyDescent="0.25">
      <c r="AA14" s="1" t="s">
        <v>538</v>
      </c>
      <c r="BE14" s="1" t="s">
        <v>542</v>
      </c>
      <c r="CI14" s="1" t="s">
        <v>542</v>
      </c>
      <c r="DM14" s="1" t="s">
        <v>542</v>
      </c>
      <c r="EQ14" s="1" t="s">
        <v>538</v>
      </c>
      <c r="FU14" s="1">
        <f>SUMSQ(Data!B18,Data!B30,Data!B42,Data!B54)</f>
        <v>1186360451.8701487</v>
      </c>
      <c r="GY14" s="1">
        <f>SUMSQ(Data!B7,Data!B19,Data!B31,Data!B43,Data!B55)</f>
        <v>843859700.64469719</v>
      </c>
      <c r="IC14" s="1">
        <f>SUMSQ(Data!B8,Data!B20,Data!B32,Data!B44,Data!B56)</f>
        <v>337947844.87304264</v>
      </c>
      <c r="JG14" s="1">
        <f>SUMSQ(Data!B9,Data!B21,Data!B33,Data!B45,Data!B57)</f>
        <v>75080197.923552722</v>
      </c>
      <c r="KK14" s="1">
        <f>SUMSQ(Data!B10,Data!B22,Data!B34,Data!B46,Data!B58)</f>
        <v>32382770.710017972</v>
      </c>
      <c r="LO14" s="1">
        <f>SUMSQ(Data!B11,Data!B23,Data!B35,Data!B47)</f>
        <v>9474070.1984675601</v>
      </c>
      <c r="MS14" s="1">
        <f>SUMSQ(Data!B12,Data!B24)</f>
        <v>3450455.1200562501</v>
      </c>
    </row>
    <row r="15" spans="1:373" x14ac:dyDescent="0.25">
      <c r="AA15" s="1">
        <f>SUMSQ(Data!B13,Data!B25)</f>
        <v>1894072.7550452498</v>
      </c>
      <c r="BE15" s="1">
        <f>SUMSQ(Data!B14,Data!B26)</f>
        <v>1332979.5937923398</v>
      </c>
      <c r="CI15" s="1">
        <f>SUMSQ(Data!B15,Data!B27,Data!B51)</f>
        <v>2771025.9738425007</v>
      </c>
      <c r="DM15" s="1">
        <f>SUMSQ(Data!B16,Data!B28,Data!B40,Data!B52,Data!B64)</f>
        <v>14609880.880597912</v>
      </c>
      <c r="EQ15" s="1">
        <f>SUMSQ(Data!B17,Data!B29,Data!B41,Data!B53)</f>
        <v>303555487.62286603</v>
      </c>
    </row>
    <row r="16" spans="1:373" x14ac:dyDescent="0.25">
      <c r="FU16" s="1" t="s">
        <v>539</v>
      </c>
      <c r="GY16" s="1" t="s">
        <v>539</v>
      </c>
      <c r="IC16" s="1" t="s">
        <v>539</v>
      </c>
      <c r="JG16" s="1" t="s">
        <v>539</v>
      </c>
      <c r="KK16" s="1" t="s">
        <v>539</v>
      </c>
      <c r="LO16" s="1" t="s">
        <v>543</v>
      </c>
      <c r="MS16" s="1" t="s">
        <v>539</v>
      </c>
    </row>
    <row r="17" spans="27:357" x14ac:dyDescent="0.25">
      <c r="AA17" s="1" t="s">
        <v>540</v>
      </c>
      <c r="BE17" s="1" t="s">
        <v>539</v>
      </c>
      <c r="CI17" s="1" t="s">
        <v>539</v>
      </c>
      <c r="DM17" s="1" t="s">
        <v>539</v>
      </c>
      <c r="EQ17" s="1" t="s">
        <v>539</v>
      </c>
      <c r="FU17" s="1">
        <f>SUMSQ(Data!C18,Data!C30,Data!C42,Data!C54)</f>
        <v>2476443014.269309</v>
      </c>
      <c r="GY17" s="1">
        <f>SUMSQ(Data!C7,Data!C19,Data!C31,Data!C43,Data!C55)</f>
        <v>1639885349.1917238</v>
      </c>
      <c r="IC17" s="1">
        <f>SUMSQ(Data!C8,Data!C20,Data!C32,Data!C44,Data!C56)</f>
        <v>726377795.46484005</v>
      </c>
      <c r="JG17" s="1">
        <f>SUMSQ(Data!C9,Data!C21,Data!C33,Data!C45,Data!C57)</f>
        <v>156420902.68081552</v>
      </c>
      <c r="KK17" s="1">
        <f>SUMSQ(Data!C10,Data!C22,Data!C34,Data!C46,Data!C58)</f>
        <v>58932867.80746942</v>
      </c>
      <c r="LO17" s="1">
        <f>SUMSQ(Data!C11,Data!C23,Data!C35,Data!C47)</f>
        <v>21124486.254948542</v>
      </c>
      <c r="MS17" s="1">
        <f>SUMSQ(Data!C12,Data!C24)</f>
        <v>6748717.6095450502</v>
      </c>
    </row>
    <row r="18" spans="27:357" x14ac:dyDescent="0.25">
      <c r="AA18" s="1">
        <f>SUMSQ(Data!C13,Data!C25)</f>
        <v>3885369.2459324999</v>
      </c>
      <c r="BE18" s="1">
        <f>SUMSQ(Data!C14,Data!C26)</f>
        <v>2785325.95098245</v>
      </c>
      <c r="CI18" s="1">
        <f>SUMSQ(Data!C15,Data!C27,Data!C51)</f>
        <v>7249127.5856626201</v>
      </c>
      <c r="DM18" s="1">
        <f>SUMSQ(Data!C16,Data!C28,Data!C40,Data!C52,Data!C64)</f>
        <v>24807718.412314631</v>
      </c>
      <c r="EQ18" s="1">
        <f>SUMSQ(Data!C17,Data!C29,Data!C41,Data!C53)</f>
        <v>616229542.09793448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1"/>
  <sheetViews>
    <sheetView tabSelected="1"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370" s="2" customFormat="1" x14ac:dyDescent="0.25">
      <c r="A1" s="2" t="s">
        <v>529</v>
      </c>
      <c r="B1" s="2" t="s">
        <v>530</v>
      </c>
      <c r="C1" s="2" t="s">
        <v>531</v>
      </c>
      <c r="D1" s="2" t="s">
        <v>0</v>
      </c>
      <c r="E1" s="2" t="s">
        <v>155</v>
      </c>
      <c r="F1" s="2" t="s">
        <v>0</v>
      </c>
      <c r="G1" s="2" t="s">
        <v>155</v>
      </c>
      <c r="H1" s="2" t="s">
        <v>0</v>
      </c>
      <c r="I1" s="2" t="s">
        <v>155</v>
      </c>
      <c r="J1" s="2" t="s">
        <v>552</v>
      </c>
      <c r="K1" s="3">
        <v>3</v>
      </c>
      <c r="M1" s="2">
        <v>70</v>
      </c>
      <c r="N1" s="3">
        <v>2</v>
      </c>
      <c r="O1" s="2">
        <v>964.97274999999991</v>
      </c>
      <c r="P1" s="2">
        <v>178.12338016140717</v>
      </c>
      <c r="Q1" s="3">
        <v>0</v>
      </c>
      <c r="T1" s="2">
        <v>1386.4665</v>
      </c>
      <c r="U1" s="2">
        <v>201.9666672696267</v>
      </c>
      <c r="V1" s="3">
        <v>5</v>
      </c>
      <c r="W1" s="2">
        <v>1582.8329799999999</v>
      </c>
      <c r="X1" s="2">
        <v>343.90206794566836</v>
      </c>
      <c r="Y1" s="2">
        <v>0.32105951490261836</v>
      </c>
      <c r="Z1" s="2">
        <v>292.32416929134297</v>
      </c>
      <c r="AA1" s="2">
        <v>1.133858267716531</v>
      </c>
      <c r="AB1" s="3">
        <v>0.99999999999999778</v>
      </c>
      <c r="AC1" s="3">
        <v>0.99999999999999556</v>
      </c>
      <c r="AD1" s="3">
        <v>1386.4665</v>
      </c>
      <c r="AE1" s="3">
        <v>201.9666672696267</v>
      </c>
      <c r="AF1" s="3">
        <v>4.5474735088646412E-13</v>
      </c>
      <c r="AG1" s="3"/>
      <c r="AH1" s="3"/>
      <c r="AI1" s="3"/>
      <c r="AK1" s="2" t="s">
        <v>546</v>
      </c>
      <c r="AL1" s="2" t="s">
        <v>546</v>
      </c>
      <c r="AN1" s="2">
        <v>0</v>
      </c>
      <c r="AR1" s="3">
        <v>2</v>
      </c>
      <c r="AS1" s="2">
        <v>812.04489999999998</v>
      </c>
      <c r="AT1" s="2">
        <v>118.93592628100198</v>
      </c>
      <c r="AU1" s="3">
        <v>0</v>
      </c>
      <c r="AX1" s="2">
        <v>1175.8188500000001</v>
      </c>
      <c r="AY1" s="2">
        <v>142.21819486902859</v>
      </c>
      <c r="AZ1" s="3">
        <v>5</v>
      </c>
      <c r="BA1" s="2">
        <v>1297.0305000000001</v>
      </c>
      <c r="BB1" s="2">
        <v>230.2813919900486</v>
      </c>
      <c r="BC1" s="2">
        <v>0.62996274790260331</v>
      </c>
      <c r="BD1" s="2">
        <v>2146.825369575487</v>
      </c>
      <c r="BE1" s="2">
        <v>-1.1957547169811509</v>
      </c>
      <c r="BF1" s="3">
        <v>-1.0000000000000222</v>
      </c>
      <c r="BG1" s="3">
        <v>1.0000000000000444</v>
      </c>
      <c r="BH1" s="3">
        <v>1175.8188500000001</v>
      </c>
      <c r="BI1" s="3">
        <v>142.21819486903087</v>
      </c>
      <c r="BJ1" s="3">
        <v>1.5916157281026244E-12</v>
      </c>
      <c r="BK1" s="3"/>
      <c r="BL1" s="3"/>
      <c r="BO1" s="2" t="s">
        <v>546</v>
      </c>
      <c r="BP1" s="2" t="s">
        <v>546</v>
      </c>
      <c r="BR1" s="2">
        <v>0</v>
      </c>
      <c r="BV1" s="3">
        <v>3</v>
      </c>
      <c r="BW1" s="2">
        <v>949.43533333333335</v>
      </c>
      <c r="BX1" s="2">
        <v>182.67952443715117</v>
      </c>
      <c r="BY1" s="3">
        <v>6</v>
      </c>
      <c r="BZ1" s="2">
        <v>831.61543333333327</v>
      </c>
      <c r="CA1" s="2">
        <v>350.96824201321527</v>
      </c>
      <c r="CB1" s="2">
        <v>1548.1217333333334</v>
      </c>
      <c r="CC1" s="2">
        <v>171.87914650359227</v>
      </c>
      <c r="CD1" s="3">
        <v>5</v>
      </c>
      <c r="CE1" s="2">
        <v>1611.3953799999999</v>
      </c>
      <c r="CF1" s="2">
        <v>159.33011305367546</v>
      </c>
      <c r="CG1" s="2">
        <v>-9.2088357567258111E-2</v>
      </c>
      <c r="CH1" s="2">
        <v>1980.5105588635104</v>
      </c>
      <c r="CI1" s="2">
        <v>-0.4554168255062942</v>
      </c>
      <c r="CJ1" s="2">
        <v>-0.48403387378018953</v>
      </c>
      <c r="CK1" s="2">
        <v>0.23428879096665645</v>
      </c>
      <c r="CL1" s="2">
        <v>1548.1217333333334</v>
      </c>
      <c r="CM1" s="2">
        <v>83.195329104166447</v>
      </c>
      <c r="CN1" s="3">
        <v>122.80330673629393</v>
      </c>
      <c r="CO1" s="3">
        <v>212.70156660472645</v>
      </c>
      <c r="CP1" s="3">
        <v>0.8233146028741134</v>
      </c>
      <c r="CQ1" s="2">
        <v>-0.55315042866539366</v>
      </c>
      <c r="CR1" s="2">
        <v>1.9626105055051506</v>
      </c>
      <c r="CS1" s="2" t="s">
        <v>546</v>
      </c>
      <c r="CT1" s="2" t="s">
        <v>532</v>
      </c>
      <c r="CV1" s="2">
        <v>0</v>
      </c>
      <c r="CZ1" s="3">
        <v>5</v>
      </c>
      <c r="DA1" s="2">
        <v>1656.61922</v>
      </c>
      <c r="DB1" s="2">
        <v>471.15408313811395</v>
      </c>
      <c r="DC1" s="3">
        <v>7</v>
      </c>
      <c r="DD1" s="2">
        <v>1426.4198571428572</v>
      </c>
      <c r="DE1" s="2">
        <v>296.34452210106548</v>
      </c>
      <c r="DF1" s="2">
        <v>1963.0699800000002</v>
      </c>
      <c r="DG1" s="2">
        <v>1176.807087039824</v>
      </c>
      <c r="DH1" s="3">
        <v>5</v>
      </c>
      <c r="DI1" s="2">
        <v>1963.0699800000002</v>
      </c>
      <c r="DJ1" s="2">
        <v>1176.807087039824</v>
      </c>
      <c r="DK1" s="2">
        <v>-0.87088610602235716</v>
      </c>
      <c r="DL1" s="2">
        <v>685.52958091389212</v>
      </c>
      <c r="DM1" s="2">
        <v>0.77117323260689197</v>
      </c>
      <c r="DN1" s="2">
        <v>0.30875189430029326</v>
      </c>
      <c r="DO1" s="2">
        <v>9.5327732234019469E-2</v>
      </c>
      <c r="DP1" s="2">
        <v>1963.0699800000002</v>
      </c>
      <c r="DQ1" s="2">
        <v>363.34141734955455</v>
      </c>
      <c r="DR1" s="2">
        <v>1001.1425211409502</v>
      </c>
      <c r="DS1" s="2">
        <v>1292.4694371863357</v>
      </c>
      <c r="DT1" s="2">
        <v>1.3715995291581298</v>
      </c>
      <c r="DU1" s="2">
        <v>0.56224372800727651</v>
      </c>
      <c r="DV1" s="2">
        <v>1.2497781050332251</v>
      </c>
      <c r="DW1" s="2" t="s">
        <v>546</v>
      </c>
      <c r="DX1" s="2" t="s">
        <v>532</v>
      </c>
      <c r="DZ1" s="2">
        <v>0</v>
      </c>
      <c r="ED1" s="2">
        <v>4</v>
      </c>
      <c r="EE1" s="2">
        <v>8404.5852250000007</v>
      </c>
      <c r="EF1" s="2">
        <v>2646.2096418407459</v>
      </c>
      <c r="EG1" s="2">
        <v>8</v>
      </c>
      <c r="EH1" s="2">
        <v>7877.4702374999997</v>
      </c>
      <c r="EI1" s="2">
        <v>3348.1186038697811</v>
      </c>
      <c r="EJ1" s="2">
        <v>12064.638975</v>
      </c>
      <c r="EK1" s="2">
        <v>3366.8723225756708</v>
      </c>
      <c r="EL1" s="2">
        <v>4</v>
      </c>
      <c r="EM1" s="2">
        <v>12064.638975</v>
      </c>
      <c r="EN1" s="2">
        <v>3366.8723225756708</v>
      </c>
      <c r="EO1" s="2">
        <v>0.17940016383867585</v>
      </c>
      <c r="EP1" s="2">
        <v>1429.7673675882324</v>
      </c>
      <c r="EQ1" s="2">
        <v>1.2653654312145746</v>
      </c>
      <c r="ER1" s="2">
        <v>0.99452010166231175</v>
      </c>
      <c r="ES1" s="2">
        <v>0.98907023261041493</v>
      </c>
      <c r="ET1" s="2">
        <v>12064.638974999998</v>
      </c>
      <c r="EU1" s="2">
        <v>3348.4222045319939</v>
      </c>
      <c r="EV1" s="2">
        <v>304.83353250992644</v>
      </c>
      <c r="EW1" s="2">
        <v>431.09971594163773</v>
      </c>
      <c r="EX1" s="2">
        <v>9.4057376676074556E-2</v>
      </c>
      <c r="EY1" s="2">
        <v>13.453122720745055</v>
      </c>
      <c r="EZ1" s="2">
        <v>1.3862065601673439</v>
      </c>
      <c r="FA1" s="2" t="s">
        <v>532</v>
      </c>
      <c r="FB1" s="2" t="s">
        <v>532</v>
      </c>
      <c r="FD1" s="2">
        <v>8</v>
      </c>
      <c r="FE1" s="2">
        <v>11397.645891542397</v>
      </c>
      <c r="FF1" s="2">
        <v>4236.5935409432195</v>
      </c>
      <c r="FG1" s="2">
        <v>0.1944012255664703</v>
      </c>
      <c r="FH1" s="2">
        <v>4</v>
      </c>
      <c r="FI1" s="2">
        <v>16901.899175000002</v>
      </c>
      <c r="FJ1" s="2">
        <v>3815.0434240728973</v>
      </c>
      <c r="FK1" s="2">
        <v>8</v>
      </c>
      <c r="FL1" s="2">
        <v>16364.8667</v>
      </c>
      <c r="FM1" s="2">
        <v>6861.5508597481366</v>
      </c>
      <c r="FN1" s="2">
        <v>24370.2726</v>
      </c>
      <c r="FO1" s="2">
        <v>5796.6159057409159</v>
      </c>
      <c r="FP1" s="2">
        <v>4</v>
      </c>
      <c r="FQ1" s="2">
        <v>24370.2726</v>
      </c>
      <c r="FR1" s="2">
        <v>5796.6159057409159</v>
      </c>
      <c r="FS1" s="2">
        <v>1.6637202918283807</v>
      </c>
      <c r="FT1" s="2">
        <v>-1111.496302580319</v>
      </c>
      <c r="FU1" s="2">
        <v>1.5076275534923913</v>
      </c>
      <c r="FV1" s="2">
        <v>0.99224524747376497</v>
      </c>
      <c r="FW1" s="2">
        <v>0.9845506311342731</v>
      </c>
      <c r="FX1" s="2">
        <v>24370.2726</v>
      </c>
      <c r="FY1" s="2">
        <v>5751.6645839022594</v>
      </c>
      <c r="FZ1" s="2">
        <v>623.96542751168761</v>
      </c>
      <c r="GA1" s="2">
        <v>882.42037003895507</v>
      </c>
      <c r="GB1" s="2">
        <v>0.13354124227411771</v>
      </c>
      <c r="GC1" s="2">
        <v>11.289602581333723</v>
      </c>
      <c r="GD1" s="2">
        <v>1.3862065601673439</v>
      </c>
      <c r="GE1" s="2" t="s">
        <v>532</v>
      </c>
      <c r="GF1" s="2" t="s">
        <v>532</v>
      </c>
      <c r="GH1" s="2">
        <v>8</v>
      </c>
      <c r="GI1" s="2">
        <v>23560.627643569787</v>
      </c>
      <c r="GJ1" s="2">
        <v>10344.663135845687</v>
      </c>
      <c r="GK1" s="2">
        <v>-0.41658865793182287</v>
      </c>
      <c r="GL1" s="2">
        <v>5</v>
      </c>
      <c r="GM1" s="2">
        <v>12684.879279999999</v>
      </c>
      <c r="GN1" s="2">
        <v>3135.6374512940206</v>
      </c>
      <c r="GO1" s="2">
        <v>8</v>
      </c>
      <c r="GP1" s="2">
        <v>9088.3970750000008</v>
      </c>
      <c r="GQ1" s="2">
        <v>3647.7056772456081</v>
      </c>
      <c r="GR1" s="2">
        <v>17543.858779999999</v>
      </c>
      <c r="GS1" s="2">
        <v>5023.7049258691759</v>
      </c>
      <c r="GT1" s="2">
        <v>5</v>
      </c>
      <c r="GU1" s="2">
        <v>17543.858779999999</v>
      </c>
      <c r="GV1" s="2">
        <v>5023.7049258691759</v>
      </c>
      <c r="GW1" s="2">
        <v>1.3340250073883344</v>
      </c>
      <c r="GX1" s="2">
        <v>-724.93383491117561</v>
      </c>
      <c r="GY1" s="2">
        <v>1.4402023237000938</v>
      </c>
      <c r="GZ1" s="2">
        <v>0.89892866127151394</v>
      </c>
      <c r="HA1" s="2">
        <v>0.80807273805539626</v>
      </c>
      <c r="HB1" s="2">
        <v>17543.858779999999</v>
      </c>
      <c r="HC1" s="2">
        <v>4515.9523436346917</v>
      </c>
      <c r="HD1" s="2">
        <v>1968.5092049005025</v>
      </c>
      <c r="HE1" s="2">
        <v>2541.3344558118833</v>
      </c>
      <c r="HF1" s="2">
        <v>0.40523410236140689</v>
      </c>
      <c r="HG1" s="2">
        <v>3.5540007993099589</v>
      </c>
      <c r="HH1" s="2">
        <v>1.2497781050332251</v>
      </c>
      <c r="HI1" s="2" t="s">
        <v>532</v>
      </c>
      <c r="HJ1" s="2" t="s">
        <v>532</v>
      </c>
      <c r="HL1" s="2">
        <v>8</v>
      </c>
      <c r="HM1" s="2">
        <v>12364.196751212959</v>
      </c>
      <c r="HN1" s="2">
        <v>5253.4341925431527</v>
      </c>
      <c r="HO1" s="2">
        <v>-0.87141911059251864</v>
      </c>
      <c r="HP1" s="2">
        <v>5</v>
      </c>
      <c r="HQ1" s="2">
        <v>7655.5167000000001</v>
      </c>
      <c r="HR1" s="2">
        <v>3350.8642599017712</v>
      </c>
      <c r="HS1" s="2">
        <v>8</v>
      </c>
      <c r="HT1" s="2">
        <v>4084.2743874999996</v>
      </c>
      <c r="HU1" s="2">
        <v>1325.0358069578167</v>
      </c>
      <c r="HV1" s="2">
        <v>11139.931059999999</v>
      </c>
      <c r="HW1" s="2">
        <v>5145.0820051063456</v>
      </c>
      <c r="HX1" s="2">
        <v>5</v>
      </c>
      <c r="HY1" s="2">
        <v>11139.931059999999</v>
      </c>
      <c r="HZ1" s="2">
        <v>5145.0820051063456</v>
      </c>
      <c r="IA1" s="2">
        <v>1.6201758220119336</v>
      </c>
      <c r="IB1" s="2">
        <v>-583.14725793083778</v>
      </c>
      <c r="IC1" s="2">
        <v>1.5313242433304126</v>
      </c>
      <c r="ID1" s="2">
        <v>0.99731348736606662</v>
      </c>
      <c r="IE1" s="2">
        <v>0.99463419208226556</v>
      </c>
      <c r="IF1" s="2">
        <v>11139.931059999999</v>
      </c>
      <c r="IG1" s="2">
        <v>5131.2596772970046</v>
      </c>
      <c r="IH1" s="2">
        <v>337.09697526369803</v>
      </c>
      <c r="II1" s="2">
        <v>435.19032375106531</v>
      </c>
      <c r="IJ1" s="2">
        <v>6.4937026688723962E-2</v>
      </c>
      <c r="IK1" s="2">
        <v>23.581680920976332</v>
      </c>
      <c r="IL1" s="2">
        <v>1.2497781050332251</v>
      </c>
      <c r="IM1" s="2" t="s">
        <v>532</v>
      </c>
      <c r="IN1" s="2" t="s">
        <v>532</v>
      </c>
      <c r="IP1" s="2">
        <v>8</v>
      </c>
      <c r="IQ1" s="2">
        <v>5671.2011280613842</v>
      </c>
      <c r="IR1" s="2">
        <v>2029.0594544753785</v>
      </c>
      <c r="IS1" s="2">
        <v>-0.49501309234547308</v>
      </c>
      <c r="IT1" s="2">
        <v>5</v>
      </c>
      <c r="IU1" s="2">
        <v>3822.9978600000004</v>
      </c>
      <c r="IV1" s="2">
        <v>707.74902609078413</v>
      </c>
      <c r="IW1" s="2">
        <v>8</v>
      </c>
      <c r="IX1" s="2">
        <v>2329.3727750000003</v>
      </c>
      <c r="IY1" s="2">
        <v>964.34529020399361</v>
      </c>
      <c r="IZ1" s="2">
        <v>5520.2787399999997</v>
      </c>
      <c r="JA1" s="2">
        <v>1006.6672544013186</v>
      </c>
      <c r="JB1" s="2">
        <v>5</v>
      </c>
      <c r="JC1" s="2">
        <v>5520.2787399999997</v>
      </c>
      <c r="JD1" s="2">
        <v>1006.6672544013186</v>
      </c>
      <c r="JE1" s="2">
        <v>2.2061361507368393</v>
      </c>
      <c r="JF1" s="2">
        <v>342.57018259262475</v>
      </c>
      <c r="JG1" s="2">
        <v>1.3543582149447959</v>
      </c>
      <c r="JH1" s="2">
        <v>0.95219716685360722</v>
      </c>
      <c r="JI1" s="2">
        <v>0.90667944456403626</v>
      </c>
      <c r="JJ1" s="2">
        <v>5520.2787399999997</v>
      </c>
      <c r="JK1" s="2">
        <v>958.54570760523234</v>
      </c>
      <c r="JL1" s="2">
        <v>275.05503087993156</v>
      </c>
      <c r="JM1" s="2">
        <v>355.09451796284725</v>
      </c>
      <c r="JN1" s="2">
        <v>0.25086189091929512</v>
      </c>
      <c r="JO1" s="2">
        <v>5.3988200837587845</v>
      </c>
      <c r="JP1" s="2">
        <v>1.2497781050332251</v>
      </c>
      <c r="JQ1" s="2" t="s">
        <v>532</v>
      </c>
      <c r="JR1" s="2" t="s">
        <v>532</v>
      </c>
      <c r="JT1" s="2">
        <v>8</v>
      </c>
      <c r="JU1" s="2">
        <v>3497.3753360826304</v>
      </c>
      <c r="JV1" s="2">
        <v>1306.0689658311023</v>
      </c>
      <c r="JW1" s="2">
        <v>0.83665969291991815</v>
      </c>
      <c r="JX1" s="2">
        <v>5</v>
      </c>
      <c r="JY1" s="2">
        <v>2519.4416999999999</v>
      </c>
      <c r="JZ1" s="2">
        <v>401.50912552628455</v>
      </c>
      <c r="KA1" s="2">
        <v>8</v>
      </c>
      <c r="KB1" s="2">
        <v>1656.9663000000003</v>
      </c>
      <c r="KC1" s="2">
        <v>310.45224402712313</v>
      </c>
      <c r="KD1" s="2">
        <v>3409.6364799999997</v>
      </c>
      <c r="KE1" s="2">
        <v>448.54296860375797</v>
      </c>
      <c r="KF1" s="2">
        <v>5</v>
      </c>
      <c r="KG1" s="2">
        <v>3409.6364799999997</v>
      </c>
      <c r="KH1" s="2">
        <v>448.54296860375797</v>
      </c>
      <c r="KI1" s="2">
        <v>1.4203002217100129</v>
      </c>
      <c r="KJ1" s="2">
        <v>1100.5825977804082</v>
      </c>
      <c r="KK1" s="2">
        <v>0.91649427022645202</v>
      </c>
      <c r="KL1" s="2">
        <v>0.82039144239388961</v>
      </c>
      <c r="KM1" s="2">
        <v>0.67304211875312669</v>
      </c>
      <c r="KN1" s="2">
        <v>3409.6364799999997</v>
      </c>
      <c r="KO1" s="2">
        <v>367.98081298847092</v>
      </c>
      <c r="KP1" s="2">
        <v>229.40081247670165</v>
      </c>
      <c r="KQ1" s="2">
        <v>296.15517544290537</v>
      </c>
      <c r="KR1" s="2">
        <v>0.36880254596295503</v>
      </c>
      <c r="KS1" s="2">
        <v>2.4850540763851203</v>
      </c>
      <c r="KT1" s="2">
        <v>1.2497781050332251</v>
      </c>
      <c r="KU1" s="2" t="s">
        <v>532</v>
      </c>
      <c r="KV1" s="2" t="s">
        <v>532</v>
      </c>
      <c r="KX1" s="2">
        <v>8</v>
      </c>
      <c r="KY1" s="2">
        <v>2619.1827176887327</v>
      </c>
      <c r="KZ1" s="2">
        <v>284.52770282979895</v>
      </c>
      <c r="LA1" s="2">
        <v>-0.29072125647119484</v>
      </c>
      <c r="LB1" s="2">
        <v>4</v>
      </c>
      <c r="LC1" s="2">
        <v>1512.9146499999999</v>
      </c>
      <c r="LD1" s="2">
        <v>325.79505097994257</v>
      </c>
      <c r="LE1" s="2">
        <v>7</v>
      </c>
      <c r="LF1" s="2">
        <v>970.21488571428574</v>
      </c>
      <c r="LG1" s="2">
        <v>244.24834821155102</v>
      </c>
      <c r="LH1" s="2">
        <v>2286.4796000000001</v>
      </c>
      <c r="LI1" s="2">
        <v>266.16436656315784</v>
      </c>
      <c r="LJ1" s="2">
        <v>5</v>
      </c>
      <c r="LK1" s="2">
        <v>2338.54648</v>
      </c>
      <c r="LL1" s="2">
        <v>258.23904136603159</v>
      </c>
      <c r="LM1" s="2">
        <v>-1.1656846104724865</v>
      </c>
      <c r="LN1" s="2">
        <v>1292.9934351102888</v>
      </c>
      <c r="LO1" s="2">
        <v>0.6566703315945227</v>
      </c>
      <c r="LP1" s="2">
        <v>0.80378882763815707</v>
      </c>
      <c r="LQ1" s="2">
        <v>0.64607647943592295</v>
      </c>
      <c r="LR1" s="2">
        <v>2286.4796000000001</v>
      </c>
      <c r="LS1" s="2">
        <v>213.93994415885331</v>
      </c>
      <c r="LT1" s="2">
        <v>137.13087814549567</v>
      </c>
      <c r="LU1" s="2">
        <v>193.93234769349226</v>
      </c>
      <c r="LV1" s="2">
        <v>0.34367278695190207</v>
      </c>
      <c r="LW1" s="2">
        <v>1.9107428825501551</v>
      </c>
      <c r="LX1" s="2">
        <v>1.3862065601673439</v>
      </c>
      <c r="LY1" s="2" t="s">
        <v>532</v>
      </c>
      <c r="LZ1" s="2" t="s">
        <v>532</v>
      </c>
      <c r="MB1" s="2">
        <v>7</v>
      </c>
      <c r="MC1" s="2">
        <v>1930.1047658302307</v>
      </c>
      <c r="MD1" s="2">
        <v>160.39064381149416</v>
      </c>
      <c r="ME1" s="2">
        <v>-0.5682264143926159</v>
      </c>
      <c r="MF1" s="2">
        <v>2</v>
      </c>
      <c r="MG1" s="2">
        <v>1312.0852500000001</v>
      </c>
      <c r="MH1" s="2">
        <v>85.555324329494567</v>
      </c>
      <c r="MI1" s="2">
        <v>0</v>
      </c>
      <c r="ML1" s="2">
        <v>1831.2663499999999</v>
      </c>
      <c r="MM1" s="2">
        <v>204.07038065433466</v>
      </c>
      <c r="MN1" s="2">
        <v>5</v>
      </c>
      <c r="MO1" s="2">
        <v>1902.3748399999997</v>
      </c>
      <c r="MP1" s="2">
        <v>252.77889886109668</v>
      </c>
      <c r="MQ1" s="2">
        <v>0.44578025733895271</v>
      </c>
      <c r="MR1" s="2">
        <v>-1298.3779885245517</v>
      </c>
      <c r="MS1" s="2">
        <v>2.3852446619032959</v>
      </c>
      <c r="MT1" s="2">
        <v>0.9999999999999627</v>
      </c>
      <c r="MU1" s="2">
        <v>0.99999999999992539</v>
      </c>
      <c r="MV1" s="2">
        <v>1831.2663499999999</v>
      </c>
      <c r="MW1" s="2">
        <v>204.07038065433224</v>
      </c>
      <c r="MX1" s="2">
        <v>1.7090879257890388E-12</v>
      </c>
      <c r="NC1" s="2" t="s">
        <v>546</v>
      </c>
      <c r="ND1" s="2" t="s">
        <v>546</v>
      </c>
      <c r="NF1" s="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2013-07-29T20:16:32Z</dcterms:modified>
</cp:coreProperties>
</file>