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testSta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X50" i="1"/>
  <c r="AA50"/>
  <c r="AB50"/>
  <c r="AC50"/>
  <c r="AD50"/>
  <c r="W50"/>
  <c r="H50"/>
  <c r="I50"/>
  <c r="J50"/>
  <c r="K50"/>
  <c r="L50"/>
  <c r="M50"/>
  <c r="N50"/>
  <c r="O50"/>
  <c r="P50"/>
  <c r="Q50"/>
  <c r="R50"/>
  <c r="S50"/>
  <c r="T50"/>
  <c r="U50"/>
  <c r="D50"/>
  <c r="E50"/>
  <c r="F50"/>
  <c r="G50"/>
  <c r="C50"/>
  <c r="AD48"/>
  <c r="AC48"/>
  <c r="AB48"/>
  <c r="AA48"/>
  <c r="Z48"/>
  <c r="Y48"/>
  <c r="X48"/>
  <c r="W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D39" i="2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9"/>
  <c r="D10"/>
  <c r="D11"/>
  <c r="D12"/>
  <c r="D13"/>
  <c r="D14"/>
  <c r="D15"/>
  <c r="D16"/>
  <c r="D17"/>
  <c r="D3"/>
  <c r="D4"/>
  <c r="D5"/>
  <c r="D6"/>
  <c r="D7"/>
  <c r="D8"/>
  <c r="D2"/>
  <c r="P3" s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3"/>
  <c r="P13"/>
  <c r="P12"/>
  <c r="P11"/>
  <c r="P10"/>
  <c r="P9"/>
  <c r="P5"/>
  <c r="P4"/>
  <c r="P6"/>
  <c r="P8"/>
  <c r="P7"/>
  <c r="P16"/>
  <c r="P17" s="1"/>
  <c r="P15"/>
  <c r="P14"/>
  <c r="M5" s="1"/>
  <c r="H3" l="1"/>
  <c r="I3" s="1"/>
  <c r="H47"/>
  <c r="I47" s="1"/>
  <c r="H45"/>
  <c r="I45" s="1"/>
  <c r="H43"/>
  <c r="I43" s="1"/>
  <c r="H41"/>
  <c r="I41" s="1"/>
  <c r="H39"/>
  <c r="I39" s="1"/>
  <c r="H37"/>
  <c r="I37" s="1"/>
  <c r="H35"/>
  <c r="I35" s="1"/>
  <c r="H33"/>
  <c r="I33" s="1"/>
  <c r="H31"/>
  <c r="I31" s="1"/>
  <c r="H29"/>
  <c r="I29" s="1"/>
  <c r="H27"/>
  <c r="I27" s="1"/>
  <c r="H25"/>
  <c r="I25" s="1"/>
  <c r="H23"/>
  <c r="I23" s="1"/>
  <c r="H21"/>
  <c r="I21" s="1"/>
  <c r="H19"/>
  <c r="I19" s="1"/>
  <c r="H17"/>
  <c r="I17" s="1"/>
  <c r="H15"/>
  <c r="I15" s="1"/>
  <c r="H13"/>
  <c r="I13" s="1"/>
  <c r="H11"/>
  <c r="I11" s="1"/>
  <c r="H9"/>
  <c r="I9" s="1"/>
  <c r="H7"/>
  <c r="I7" s="1"/>
  <c r="H5"/>
  <c r="I5" s="1"/>
  <c r="P21" s="1"/>
  <c r="P23" s="1"/>
  <c r="P24" s="1"/>
  <c r="H48"/>
  <c r="I48" s="1"/>
  <c r="H46"/>
  <c r="I46" s="1"/>
  <c r="H44"/>
  <c r="I44" s="1"/>
  <c r="H42"/>
  <c r="I42" s="1"/>
  <c r="H40"/>
  <c r="I40" s="1"/>
  <c r="H38"/>
  <c r="I38" s="1"/>
  <c r="H36"/>
  <c r="I36" s="1"/>
  <c r="H34"/>
  <c r="I34" s="1"/>
  <c r="H32"/>
  <c r="I32" s="1"/>
  <c r="H30"/>
  <c r="I30" s="1"/>
  <c r="H28"/>
  <c r="I28" s="1"/>
  <c r="H26"/>
  <c r="I26" s="1"/>
  <c r="H24"/>
  <c r="I24" s="1"/>
  <c r="H22"/>
  <c r="I22" s="1"/>
  <c r="H20"/>
  <c r="I20" s="1"/>
  <c r="H18"/>
  <c r="I18" s="1"/>
  <c r="H16"/>
  <c r="I16" s="1"/>
  <c r="H14"/>
  <c r="I14" s="1"/>
  <c r="H12"/>
  <c r="I12" s="1"/>
  <c r="H10"/>
  <c r="I10" s="1"/>
  <c r="H8"/>
  <c r="I8" s="1"/>
  <c r="H6"/>
  <c r="I6" s="1"/>
  <c r="H4"/>
  <c r="I4" s="1"/>
  <c r="P20"/>
  <c r="P19"/>
  <c r="M68"/>
  <c r="M66"/>
  <c r="M64"/>
  <c r="M62"/>
  <c r="M60"/>
  <c r="M58"/>
  <c r="M56"/>
  <c r="M54"/>
  <c r="M52"/>
  <c r="M50"/>
  <c r="M48"/>
  <c r="M46"/>
  <c r="M44"/>
  <c r="M42"/>
  <c r="M40"/>
  <c r="M38"/>
  <c r="M36"/>
  <c r="M34"/>
  <c r="M32"/>
  <c r="M30"/>
  <c r="M28"/>
  <c r="M26"/>
  <c r="M24"/>
  <c r="M22"/>
  <c r="M20"/>
  <c r="M18"/>
  <c r="M16"/>
  <c r="M14"/>
  <c r="M12"/>
  <c r="M10"/>
  <c r="M8"/>
  <c r="M6"/>
  <c r="M4"/>
  <c r="M3"/>
  <c r="M67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P18" l="1"/>
  <c r="P30"/>
  <c r="P29"/>
  <c r="P27"/>
  <c r="P28"/>
</calcChain>
</file>

<file path=xl/sharedStrings.xml><?xml version="1.0" encoding="utf-8"?>
<sst xmlns="http://schemas.openxmlformats.org/spreadsheetml/2006/main" count="279" uniqueCount="272">
  <si>
    <t># File generated by...</t>
  </si>
  <si>
    <t># program:      Python 2.5</t>
  </si>
  <si>
    <t># user:         csd</t>
  </si>
  <si>
    <t># date:         Thu Dec 22 08:27:29  2011</t>
  </si>
  <si>
    <t># host:         WHITE</t>
  </si>
  <si>
    <t># directory:    C:\</t>
  </si>
  <si>
    <t># command line: python Write_Stats</t>
  </si>
  <si>
    <t># -----------------------------------------------------------------------</t>
  </si>
  <si>
    <t xml:space="preserve"># </t>
  </si>
  <si>
    <t># The following statistics are computed to determine and evaluate the the regression relationships.</t>
  </si>
  <si>
    <t># The regression type performed was:  OLSRegression</t>
  </si>
  <si>
    <t># X indicates the independent time series and Y indicates the dependent time series.</t>
  </si>
  <si>
    <t># Some statistics are ignored for some regression approaches</t>
  </si>
  <si>
    <t xml:space="preserve"> but are provided for comparison.</t>
  </si>
  <si>
    <t># N1 - Count of non-missing data points overlapping in the dependent and independent time series</t>
  </si>
  <si>
    <t># MeanX1 - Mean of the independent N1 values</t>
  </si>
  <si>
    <t># SX1 - Standard deviation of the independent N1 values</t>
  </si>
  <si>
    <t># N2 - Count of the non-missing data points in the independent time series outside of N1</t>
  </si>
  <si>
    <t># MeanX2 - Mean of the independent N2 values</t>
  </si>
  <si>
    <t># SX2 - Standard deviation of the independent N2 values</t>
  </si>
  <si>
    <t># MeanY1 - Mean of the dependent N1 values</t>
  </si>
  <si>
    <t># SY1 - Standard deviation of the dependent N1 values</t>
  </si>
  <si>
    <t># NY - Count of the non-missing dependent values</t>
  </si>
  <si>
    <t># MeanY - Mean of the NY values</t>
  </si>
  <si>
    <t># SY - Standard deviation of the NY values</t>
  </si>
  <si>
    <t># a - The intercept for the relationship equation</t>
  </si>
  <si>
    <t># b - The slope of the relationship equation</t>
  </si>
  <si>
    <t># R - The correlation coefficient for N1 values</t>
  </si>
  <si>
    <t># R2 - R-squared</t>
  </si>
  <si>
    <t xml:space="preserve"> coefficient of determination for N1 values</t>
  </si>
  <si>
    <t># MeanY1est - Mean of N1 values computed from the relationship (estimate dependent values where previously known)</t>
  </si>
  <si>
    <t># SY1est - Standard deviation of N1 values computed from the relationship (estimate dependent values where previously known</t>
  </si>
  <si>
    <t># RMSE - Root mean squared error for N1 values</t>
  </si>
  <si>
    <t xml:space="preserve"> computed from regression relationship estimated values</t>
  </si>
  <si>
    <t># SEE - Standard error of estimate for N1 values</t>
  </si>
  <si>
    <t># SEP - Standard error of prediction for N1 values</t>
  </si>
  <si>
    <t># SESlope - Standard error (SE) of the slope (b) for N1 values</t>
  </si>
  <si>
    <t># TestScore - b/SE</t>
  </si>
  <si>
    <t># TestQuantile - From the Student's T-test</t>
  </si>
  <si>
    <t xml:space="preserve"> function of confidence interval and degrees of freedom</t>
  </si>
  <si>
    <t xml:space="preserve"> DF (N1 - 2)</t>
  </si>
  <si>
    <t># TestRelated - Yes if TestScore &lt; TestQuantile</t>
  </si>
  <si>
    <t xml:space="preserve"> false if otherwise.</t>
  </si>
  <si>
    <t># NYfilled - NYfilled</t>
  </si>
  <si>
    <t># MeanYfilled - MeanYfilled</t>
  </si>
  <si>
    <t># SYfilled - SYfilled</t>
  </si>
  <si>
    <t># Skew - Skew</t>
  </si>
  <si>
    <t># Column headings are first line below</t>
  </si>
  <si>
    <t xml:space="preserve"> followed by data lines.</t>
  </si>
  <si>
    <t>TSID</t>
  </si>
  <si>
    <t>TSID_Independent</t>
  </si>
  <si>
    <t>N1</t>
  </si>
  <si>
    <t>MeanX1</t>
  </si>
  <si>
    <t>SX1</t>
  </si>
  <si>
    <t>N2</t>
  </si>
  <si>
    <t>MeanX2</t>
  </si>
  <si>
    <t>SX2</t>
  </si>
  <si>
    <t>MeanY1</t>
  </si>
  <si>
    <t>SY1</t>
  </si>
  <si>
    <t>NY</t>
  </si>
  <si>
    <t>MeanY</t>
  </si>
  <si>
    <t>SY</t>
  </si>
  <si>
    <t>a</t>
  </si>
  <si>
    <t>b</t>
  </si>
  <si>
    <t>R</t>
  </si>
  <si>
    <t>R2</t>
  </si>
  <si>
    <t>MeanY1est</t>
  </si>
  <si>
    <t>SY1est</t>
  </si>
  <si>
    <t>RMSE</t>
  </si>
  <si>
    <t>SEE</t>
  </si>
  <si>
    <t>SEP</t>
  </si>
  <si>
    <t>SESlope</t>
  </si>
  <si>
    <t>TestScore</t>
  </si>
  <si>
    <t>TestQuantile</t>
  </si>
  <si>
    <t>TestRelated</t>
  </si>
  <si>
    <t>NYfilled</t>
  </si>
  <si>
    <t>MeanYfilled</t>
  </si>
  <si>
    <t>SYfilled</t>
  </si>
  <si>
    <t>Skew</t>
  </si>
  <si>
    <t>BelowGeorgetown</t>
  </si>
  <si>
    <t>AboveGeorgetown</t>
  </si>
  <si>
    <t>Yes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</si>
  <si>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</si>
  <si>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</si>
  <si>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</si>
  <si>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</si>
  <si>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</si>
  <si>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</si>
  <si>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</si>
  <si>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</si>
  <si>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</si>
  <si>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</si>
  <si>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</si>
  <si>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</si>
  <si>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</si>
  <si>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</si>
  <si>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</si>
  <si>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</si>
  <si>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</si>
  <si>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</si>
  <si>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</si>
  <si>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</si>
  <si>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</si>
  <si>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</si>
  <si>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</si>
  <si>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</si>
  <si>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</si>
  <si>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</si>
  <si>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</si>
  <si>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</si>
  <si>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</si>
  <si>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</si>
  <si>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</si>
  <si>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</si>
  <si>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</si>
  <si>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</si>
  <si>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</si>
  <si>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</si>
  <si>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</si>
  <si>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</si>
  <si>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</si>
  <si>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</si>
  <si>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</si>
  <si>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</si>
  <si>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</si>
  <si>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</si>
  <si>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</si>
  <si>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</si>
  <si>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</si>
  <si>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</si>
  <si>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</si>
  <si>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</si>
  <si>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</si>
  <si>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</si>
  <si>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</si>
  <si>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</si>
  <si>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</si>
  <si>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</si>
  <si>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</si>
  <si>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</si>
  <si>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</si>
  <si>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</si>
  <si>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</si>
  <si>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</si>
  <si>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</si>
  <si>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</si>
  <si>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</si>
  <si>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</si>
  <si>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</si>
  <si>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</si>
  <si>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</si>
  <si>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</si>
  <si>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</si>
  <si>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</si>
  <si>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</si>
  <si>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</si>
  <si>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</si>
  <si>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</si>
  <si>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</si>
  <si>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</si>
  <si>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</si>
  <si>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</si>
  <si>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</si>
  <si>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</si>
  <si>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</si>
  <si>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</si>
  <si>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</si>
  <si>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</si>
  <si>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</si>
  <si>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</si>
  <si>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</si>
  <si>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</si>
  <si>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</si>
  <si>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</si>
  <si>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</si>
  <si>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</si>
  <si>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</si>
  <si>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</si>
  <si>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</si>
  <si>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</si>
  <si>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</si>
  <si>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</si>
  <si>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</si>
  <si>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</si>
  <si>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</si>
  <si>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</si>
  <si>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</si>
  <si>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</si>
  <si>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</si>
  <si>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</si>
  <si>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</si>
  <si>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</si>
  <si>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</si>
  <si>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</si>
  <si>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</si>
  <si>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</si>
  <si>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</si>
  <si>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</si>
  <si>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</si>
  <si>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</si>
  <si>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</si>
  <si>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</si>
  <si>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</si>
  <si>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</si>
  <si>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</si>
  <si>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</si>
  <si>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</si>
  <si>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</si>
  <si>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</si>
  <si>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</si>
  <si>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</si>
  <si>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</si>
  <si>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</si>
  <si>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</si>
  <si>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</si>
  <si>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</si>
  <si>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</si>
  <si>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</si>
  <si>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</si>
  <si>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</si>
  <si>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</si>
  <si>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</si>
  <si>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</si>
  <si>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</si>
  <si>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</si>
  <si>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</si>
  <si>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</si>
  <si>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</si>
  <si>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</si>
  <si>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</si>
  <si>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</si>
  <si>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</si>
  <si>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</si>
  <si>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</si>
  <si>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</si>
  <si>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</si>
  <si>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</si>
  <si>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</si>
  <si>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Dependent</t>
  </si>
  <si>
    <t>Independent</t>
  </si>
  <si>
    <t>Regression parameters</t>
  </si>
  <si>
    <t>a =</t>
  </si>
  <si>
    <t xml:space="preserve">b = </t>
  </si>
  <si>
    <t>R =</t>
  </si>
  <si>
    <t>R2 =</t>
  </si>
  <si>
    <t>Filling</t>
  </si>
  <si>
    <t>X</t>
  </si>
  <si>
    <t>Y</t>
  </si>
  <si>
    <t>NYFilled=</t>
  </si>
  <si>
    <t>MeanYfilled =</t>
  </si>
  <si>
    <t>Syfilled =</t>
  </si>
  <si>
    <t>Skew =</t>
  </si>
  <si>
    <t xml:space="preserve">MeanX2 = </t>
  </si>
  <si>
    <t>SX2 =</t>
  </si>
  <si>
    <t>N2 =</t>
  </si>
  <si>
    <t>MeanX1 =</t>
  </si>
  <si>
    <t>SX1 =</t>
  </si>
  <si>
    <t>SY1 =</t>
  </si>
  <si>
    <t>MeanY1 =</t>
  </si>
  <si>
    <t>NY =</t>
  </si>
  <si>
    <t>MeanY =</t>
  </si>
  <si>
    <t>SY =</t>
  </si>
  <si>
    <t>Yest</t>
  </si>
  <si>
    <t>MeanY1est =</t>
  </si>
  <si>
    <t>SY1est =</t>
  </si>
  <si>
    <t>RMSE =</t>
  </si>
  <si>
    <t>SEE =</t>
  </si>
  <si>
    <t>Error^2</t>
  </si>
  <si>
    <t>(Xi-AVG(X))^2</t>
  </si>
  <si>
    <t>SESLOPE =</t>
  </si>
  <si>
    <t>TESTSCORE =</t>
  </si>
  <si>
    <t>N1 =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</si>
</sst>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topLeftCell="A18" workbookViewId="0">
      <selection activeCell="K49" sqref="K49"/>
    </sheetView>
  </sheetViews>
  <sheetFormatPr defaultRowHeight="15"/>
  <cols>
    <col min="18" max="18" width="11.1406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  <c r="B13" t="s">
        <v>13</v>
      </c>
    </row>
    <row r="14" spans="1:2">
      <c r="A14" t="s">
        <v>8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</row>
    <row r="18" spans="1:2">
      <c r="A18" t="s">
        <v>17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  <c r="B29" t="s">
        <v>29</v>
      </c>
    </row>
    <row r="30" spans="1:2">
      <c r="A30" t="s">
        <v>30</v>
      </c>
    </row>
    <row r="31" spans="1:2">
      <c r="A31" t="s">
        <v>31</v>
      </c>
    </row>
    <row r="32" spans="1:2">
      <c r="A32" t="s">
        <v>32</v>
      </c>
      <c r="B32" t="s">
        <v>33</v>
      </c>
    </row>
    <row r="33" spans="1:30">
      <c r="A33" t="s">
        <v>34</v>
      </c>
      <c r="B33" t="s">
        <v>33</v>
      </c>
    </row>
    <row r="34" spans="1:30">
      <c r="A34" t="s">
        <v>35</v>
      </c>
      <c r="B34" t="s">
        <v>33</v>
      </c>
    </row>
    <row r="35" spans="1:30">
      <c r="A35" t="s">
        <v>36</v>
      </c>
      <c r="B35" t="s">
        <v>33</v>
      </c>
    </row>
    <row r="36" spans="1:30">
      <c r="A36" t="s">
        <v>37</v>
      </c>
    </row>
    <row r="37" spans="1:30">
      <c r="A37" t="s">
        <v>38</v>
      </c>
      <c r="B37" t="s">
        <v>39</v>
      </c>
      <c r="C37" t="s">
        <v>40</v>
      </c>
    </row>
    <row r="38" spans="1:30">
      <c r="A38" t="s">
        <v>41</v>
      </c>
      <c r="B38" t="s">
        <v>42</v>
      </c>
    </row>
    <row r="39" spans="1:30">
      <c r="A39" t="s">
        <v>43</v>
      </c>
    </row>
    <row r="40" spans="1:30">
      <c r="A40" t="s">
        <v>44</v>
      </c>
    </row>
    <row r="41" spans="1:30">
      <c r="A41" t="s">
        <v>45</v>
      </c>
    </row>
    <row r="42" spans="1:30">
      <c r="A42" t="s">
        <v>46</v>
      </c>
    </row>
    <row r="43" spans="1:30">
      <c r="A43" t="s">
        <v>8</v>
      </c>
    </row>
    <row r="44" spans="1:30">
      <c r="A44" t="s">
        <v>47</v>
      </c>
      <c r="B44" t="s">
        <v>48</v>
      </c>
    </row>
    <row r="45" spans="1:30">
      <c r="A45" t="s">
        <v>49</v>
      </c>
      <c r="B45" t="s">
        <v>50</v>
      </c>
      <c r="C45" t="s">
        <v>51</v>
      </c>
      <c r="D45" t="s">
        <v>52</v>
      </c>
      <c r="E45" t="s">
        <v>53</v>
      </c>
      <c r="F45" t="s">
        <v>54</v>
      </c>
      <c r="G45" t="s">
        <v>55</v>
      </c>
      <c r="H45" t="s">
        <v>56</v>
      </c>
      <c r="I45" t="s">
        <v>57</v>
      </c>
      <c r="J45" t="s">
        <v>58</v>
      </c>
      <c r="K45" t="s">
        <v>59</v>
      </c>
      <c r="L45" t="s">
        <v>60</v>
      </c>
      <c r="M45" t="s">
        <v>61</v>
      </c>
      <c r="N45" t="s">
        <v>62</v>
      </c>
      <c r="O45" t="s">
        <v>63</v>
      </c>
      <c r="P45" t="s">
        <v>64</v>
      </c>
      <c r="Q45" t="s">
        <v>65</v>
      </c>
      <c r="R45" t="s">
        <v>66</v>
      </c>
      <c r="S45" t="s">
        <v>67</v>
      </c>
      <c r="T45" t="s">
        <v>68</v>
      </c>
      <c r="U45" t="s">
        <v>69</v>
      </c>
      <c r="V45" t="s">
        <v>70</v>
      </c>
      <c r="W45" t="s">
        <v>71</v>
      </c>
      <c r="X45" t="s">
        <v>72</v>
      </c>
      <c r="Y45" t="s">
        <v>73</v>
      </c>
      <c r="Z45" t="s">
        <v>74</v>
      </c>
      <c r="AA45" t="s">
        <v>75</v>
      </c>
      <c r="AB45" t="s">
        <v>76</v>
      </c>
      <c r="AC45" t="s">
        <v>77</v>
      </c>
      <c r="AD45" t="s">
        <v>78</v>
      </c>
    </row>
    <row r="46" spans="1:30">
      <c r="A46" t="s">
        <v>79</v>
      </c>
      <c r="B46" t="s">
        <v>80</v>
      </c>
      <c r="C46">
        <v>46</v>
      </c>
      <c r="D46">
        <v>5608.7269999999999</v>
      </c>
      <c r="E46">
        <v>5448.6930000000002</v>
      </c>
      <c r="F46">
        <v>66</v>
      </c>
      <c r="G46">
        <v>5317.7213636400002</v>
      </c>
      <c r="H46">
        <v>5743.1737920899996</v>
      </c>
      <c r="I46">
        <v>7960.89</v>
      </c>
      <c r="J46">
        <v>7837.4859999999999</v>
      </c>
      <c r="K46">
        <v>58</v>
      </c>
      <c r="L46">
        <v>6677.3180000000002</v>
      </c>
      <c r="M46">
        <v>7420.5510000000004</v>
      </c>
      <c r="N46">
        <v>-59.243000000000002</v>
      </c>
      <c r="O46">
        <v>1.43</v>
      </c>
      <c r="P46">
        <v>0.99399999999999999</v>
      </c>
      <c r="Q46">
        <v>0.98799999999999999</v>
      </c>
      <c r="R46">
        <v>7960.89</v>
      </c>
      <c r="S46">
        <v>7791.2950000000001</v>
      </c>
      <c r="T46">
        <v>849.65599999999995</v>
      </c>
      <c r="U46">
        <v>868.75099999999998</v>
      </c>
      <c r="V46">
        <v>898.89499999999998</v>
      </c>
      <c r="W46">
        <v>2.4E-2</v>
      </c>
      <c r="X46">
        <v>60.826999999999998</v>
      </c>
      <c r="Y46">
        <v>1.68</v>
      </c>
      <c r="Z46" t="s">
        <v>81</v>
      </c>
      <c r="AA46">
        <v>66</v>
      </c>
      <c r="AB46">
        <v>7544.77</v>
      </c>
      <c r="AC46">
        <v>8212.384</v>
      </c>
      <c r="AD46">
        <v>1.712</v>
      </c>
    </row>
    <row r="47" spans="1:30">
      <c r="V47">
        <v>879.38699999999994</v>
      </c>
    </row>
    <row r="48" spans="1:30">
      <c r="C48">
        <f>Sheet1!$P3</f>
        <v>46</v>
      </c>
      <c r="D48" s="3">
        <f>Sheet1!$P4</f>
        <v>5608.7265217391323</v>
      </c>
      <c r="E48" s="3">
        <f>Sheet1!$P5</f>
        <v>5448.6934298166389</v>
      </c>
      <c r="F48">
        <f>Sheet1!$P6</f>
        <v>66</v>
      </c>
      <c r="G48" s="3">
        <f>Sheet1!$P7</f>
        <v>5317.721363636364</v>
      </c>
      <c r="H48" s="3">
        <f>Sheet1!$P8</f>
        <v>5743.173792087513</v>
      </c>
      <c r="I48" s="3">
        <f>Sheet1!$P9</f>
        <v>7960.8895652173906</v>
      </c>
      <c r="J48" s="3">
        <f>Sheet1!$P10</f>
        <v>7837.4861591412246</v>
      </c>
      <c r="K48">
        <f>Sheet1!$P11</f>
        <v>58</v>
      </c>
      <c r="L48" s="3">
        <f>Sheet1!$P12</f>
        <v>6677.3175862068965</v>
      </c>
      <c r="M48" s="3">
        <f>Sheet1!$P13</f>
        <v>7420.5505447368387</v>
      </c>
      <c r="N48" s="3">
        <f>Sheet1!$P14</f>
        <v>-59.242650626590148</v>
      </c>
      <c r="O48" s="3">
        <f>Sheet1!$P15</f>
        <v>1.4299381837852791</v>
      </c>
      <c r="P48" s="3">
        <f>Sheet1!$P16</f>
        <v>0.99410635359750432</v>
      </c>
      <c r="Q48" s="3">
        <f>Sheet1!$P17</f>
        <v>0.98824744226292627</v>
      </c>
      <c r="R48" s="3">
        <f>Sheet1!$P18</f>
        <v>7960.8895652173869</v>
      </c>
      <c r="S48" s="3">
        <f>Sheet1!$P19</f>
        <v>7791.2947870347916</v>
      </c>
      <c r="T48" s="3">
        <f>Sheet1!$P20</f>
        <v>849.65571630795262</v>
      </c>
      <c r="U48" s="3">
        <f>Sheet1!$P21</f>
        <v>868.75148747707692</v>
      </c>
      <c r="V48">
        <v>879.36800000000005</v>
      </c>
      <c r="W48" s="3">
        <f>Sheet1!$P23</f>
        <v>2.3508464988166406E-2</v>
      </c>
      <c r="X48" s="3">
        <f>Sheet1!$P24</f>
        <v>60.826522893139789</v>
      </c>
      <c r="Y48">
        <f>Sheet1!$P25</f>
        <v>0</v>
      </c>
      <c r="Z48">
        <f>Sheet1!$P26</f>
        <v>0</v>
      </c>
      <c r="AA48">
        <f>Sheet1!$P27</f>
        <v>66</v>
      </c>
      <c r="AB48" s="3">
        <f>Sheet1!$P28</f>
        <v>7544.7701779677682</v>
      </c>
      <c r="AC48" s="3">
        <f>Sheet1!$P29</f>
        <v>8212.3835014208325</v>
      </c>
      <c r="AD48" s="3">
        <f>Sheet1!$P30</f>
        <v>1.7123064921673996</v>
      </c>
    </row>
    <row r="49" spans="3:30">
      <c r="V49">
        <v>881.92100000000005</v>
      </c>
    </row>
    <row r="50" spans="3:30">
      <c r="C50">
        <f>IF(C46-C48&gt;0.0005,1,0)</f>
        <v>0</v>
      </c>
      <c r="D50">
        <f t="shared" ref="D50:AD50" si="0">IF(D46-D48&gt;0.0005,1,0)</f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  <c r="S50">
        <f t="shared" si="0"/>
        <v>0</v>
      </c>
      <c r="T50">
        <f t="shared" si="0"/>
        <v>0</v>
      </c>
      <c r="U50">
        <f t="shared" si="0"/>
        <v>0</v>
      </c>
      <c r="V50">
        <v>882.89</v>
      </c>
      <c r="W50">
        <f t="shared" si="0"/>
        <v>0</v>
      </c>
      <c r="X50">
        <f t="shared" si="0"/>
        <v>0</v>
      </c>
      <c r="AA50">
        <f t="shared" si="0"/>
        <v>0</v>
      </c>
      <c r="AB50">
        <f t="shared" si="0"/>
        <v>0</v>
      </c>
      <c r="AC50">
        <f t="shared" si="0"/>
        <v>0</v>
      </c>
      <c r="AD50">
        <f t="shared" si="0"/>
        <v>0</v>
      </c>
    </row>
    <row r="51" spans="3:30">
      <c r="V51">
        <v>884.09699999999998</v>
      </c>
    </row>
    <row r="52" spans="3:30">
      <c r="V52">
        <v>884.54300000000001</v>
      </c>
    </row>
    <row r="53" spans="3:30">
      <c r="V53">
        <v>885.60799999999995</v>
      </c>
    </row>
    <row r="54" spans="3:30">
      <c r="V54">
        <v>885.25</v>
      </c>
    </row>
    <row r="55" spans="3:30">
      <c r="V55">
        <v>884.476</v>
      </c>
    </row>
    <row r="56" spans="3:30">
      <c r="V56">
        <v>878.375</v>
      </c>
    </row>
    <row r="57" spans="3:30">
      <c r="V57">
        <v>896.24400000000003</v>
      </c>
    </row>
    <row r="58" spans="3:30">
      <c r="V58">
        <v>894.60299999999995</v>
      </c>
    </row>
    <row r="59" spans="3:30">
      <c r="V59">
        <v>879.024</v>
      </c>
    </row>
    <row r="60" spans="3:30">
      <c r="V60">
        <v>879.79</v>
      </c>
    </row>
    <row r="61" spans="3:30">
      <c r="V61">
        <v>881.43799999999999</v>
      </c>
    </row>
    <row r="62" spans="3:30">
      <c r="V62">
        <v>883.16399999999999</v>
      </c>
    </row>
    <row r="63" spans="3:30">
      <c r="V63">
        <v>883.77200000000005</v>
      </c>
    </row>
    <row r="64" spans="3:30">
      <c r="V64">
        <v>885.27300000000002</v>
      </c>
    </row>
    <row r="65" spans="22:22">
      <c r="V65">
        <v>885.10400000000004</v>
      </c>
    </row>
    <row r="66" spans="22:22">
      <c r="V66">
        <v>884.34799999999996</v>
      </c>
    </row>
    <row r="67" spans="22:22">
      <c r="V67">
        <v>883.77800000000002</v>
      </c>
    </row>
    <row r="68" spans="22:22">
      <c r="V68">
        <v>878.17399999999998</v>
      </c>
    </row>
    <row r="69" spans="22:22">
      <c r="V69">
        <v>961.48500000000001</v>
      </c>
    </row>
    <row r="70" spans="22:22">
      <c r="V70">
        <v>917.81399999999996</v>
      </c>
    </row>
    <row r="71" spans="22:22">
      <c r="V71">
        <v>895.928</v>
      </c>
    </row>
    <row r="72" spans="22:22">
      <c r="V72">
        <v>878.24900000000002</v>
      </c>
    </row>
    <row r="73" spans="22:22">
      <c r="V73">
        <v>880.03499999999997</v>
      </c>
    </row>
    <row r="74" spans="22:22">
      <c r="V74">
        <v>882.95299999999997</v>
      </c>
    </row>
    <row r="75" spans="22:22">
      <c r="V75">
        <v>881.47799999999995</v>
      </c>
    </row>
    <row r="76" spans="22:22">
      <c r="V76">
        <v>888.68200000000002</v>
      </c>
    </row>
    <row r="77" spans="22:22">
      <c r="V77">
        <v>911.66899999999998</v>
      </c>
    </row>
    <row r="78" spans="22:22">
      <c r="V78">
        <v>880.64800000000002</v>
      </c>
    </row>
    <row r="79" spans="22:22">
      <c r="V79">
        <v>878.73199999999997</v>
      </c>
    </row>
    <row r="80" spans="22:22">
      <c r="V80">
        <v>879.798</v>
      </c>
    </row>
    <row r="81" spans="22:22">
      <c r="V81">
        <v>881.62099999999998</v>
      </c>
    </row>
    <row r="82" spans="22:22">
      <c r="V82">
        <v>884.71799999999996</v>
      </c>
    </row>
    <row r="83" spans="22:22">
      <c r="V83">
        <v>885.26800000000003</v>
      </c>
    </row>
    <row r="84" spans="22:22">
      <c r="V84">
        <v>883.13900000000001</v>
      </c>
    </row>
    <row r="85" spans="22:22">
      <c r="V85">
        <v>883.71299999999997</v>
      </c>
    </row>
    <row r="86" spans="22:22">
      <c r="V86">
        <v>912.00800000000004</v>
      </c>
    </row>
    <row r="87" spans="22:22">
      <c r="V87">
        <v>888.553</v>
      </c>
    </row>
    <row r="88" spans="22:22">
      <c r="V88">
        <v>878.19</v>
      </c>
    </row>
    <row r="89" spans="22:22">
      <c r="V89">
        <v>879.15599999999995</v>
      </c>
    </row>
    <row r="90" spans="22:22">
      <c r="V90">
        <v>880.89400000000001</v>
      </c>
    </row>
    <row r="91" spans="22:22">
      <c r="V91">
        <v>882.62800000000004</v>
      </c>
    </row>
  </sheetData>
  <conditionalFormatting sqref="C50:U50 W50:X50 AA50:AD50">
    <cfRule type="cellIs" dxfId="2" priority="2" operator="greaterThan">
      <formula>0.001</formula>
    </cfRule>
  </conditionalFormatting>
  <conditionalFormatting sqref="C50:U50 W50:X50 AA50:AD50">
    <cfRule type="cellIs" dxfId="0" priority="1" operator="lessThan">
      <formula>0.0001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7"/>
  <sheetViews>
    <sheetView workbookViewId="0">
      <selection activeCell="R29" sqref="R29"/>
    </sheetView>
  </sheetViews>
  <sheetFormatPr defaultRowHeight="15"/>
  <cols>
    <col min="2" max="2" width="11" bestFit="1" customWidth="1"/>
    <col min="4" max="4" width="9.140625" hidden="1" customWidth="1"/>
    <col min="5" max="8" width="0" hidden="1" customWidth="1"/>
    <col min="9" max="9" width="9.140625" hidden="1" customWidth="1"/>
    <col min="10" max="10" width="13.42578125" hidden="1" customWidth="1"/>
    <col min="11" max="13" width="0" hidden="1" customWidth="1"/>
  </cols>
  <sheetData>
    <row r="1" spans="1:16">
      <c r="B1" s="1" t="s">
        <v>238</v>
      </c>
      <c r="C1" s="1" t="s">
        <v>239</v>
      </c>
      <c r="F1" s="1" t="s">
        <v>240</v>
      </c>
      <c r="L1" s="1" t="s">
        <v>245</v>
      </c>
    </row>
    <row r="2" spans="1:16">
      <c r="A2" t="s">
        <v>82</v>
      </c>
      <c r="D2">
        <f>IF(B2&gt;0,IF(C2&gt;0,1,0),0)</f>
        <v>0</v>
      </c>
      <c r="F2" t="s">
        <v>247</v>
      </c>
      <c r="G2" t="s">
        <v>246</v>
      </c>
      <c r="H2" t="s">
        <v>262</v>
      </c>
      <c r="I2" t="s">
        <v>267</v>
      </c>
      <c r="J2" t="s">
        <v>268</v>
      </c>
      <c r="L2" t="s">
        <v>246</v>
      </c>
      <c r="M2" t="s">
        <v>247</v>
      </c>
    </row>
    <row r="3" spans="1:16">
      <c r="A3" t="s">
        <v>83</v>
      </c>
      <c r="D3">
        <f t="shared" ref="D3:D66" si="0">IF(B3&gt;0,IF(C3&gt;0,1,0),0)</f>
        <v>0</v>
      </c>
      <c r="F3">
        <v>15393.94</v>
      </c>
      <c r="G3">
        <v>13777.39</v>
      </c>
      <c r="H3">
        <f>$P$14+$P$15*G3</f>
        <v>19641.573383274874</v>
      </c>
      <c r="I3">
        <f>(H3-F3)^2</f>
        <v>18042389.358711146</v>
      </c>
      <c r="J3">
        <f>(G3-AVERAGE(G:G))^2</f>
        <v>66727063.021072932</v>
      </c>
      <c r="L3">
        <v>3725.01</v>
      </c>
      <c r="M3">
        <f>$P$14+L3*$P$15</f>
        <v>5267.291383355413</v>
      </c>
      <c r="O3" s="2" t="s">
        <v>271</v>
      </c>
      <c r="P3">
        <f>SUM(D:D)</f>
        <v>46</v>
      </c>
    </row>
    <row r="4" spans="1:16">
      <c r="A4" t="s">
        <v>84</v>
      </c>
      <c r="D4">
        <f t="shared" si="0"/>
        <v>0</v>
      </c>
      <c r="F4">
        <v>10657.35</v>
      </c>
      <c r="G4">
        <v>7596.81</v>
      </c>
      <c r="H4">
        <f>$P$14+$P$15*G4</f>
        <v>10803.726043335257</v>
      </c>
      <c r="I4">
        <f t="shared" ref="I4:I48" si="1">(H4-F4)^2</f>
        <v>21425.94606248484</v>
      </c>
      <c r="J4">
        <f t="shared" ref="J4:J48" si="2">(G4-AVERAGE(G:G))^2</f>
        <v>3952475.9165338315</v>
      </c>
      <c r="L4">
        <v>5165.03</v>
      </c>
      <c r="M4">
        <f>$P$14+L4*$P$15</f>
        <v>7326.4309667698899</v>
      </c>
      <c r="O4" s="2" t="s">
        <v>255</v>
      </c>
      <c r="P4" s="3">
        <f>AVERAGE(G:G)</f>
        <v>5608.7265217391323</v>
      </c>
    </row>
    <row r="5" spans="1:16">
      <c r="A5" t="s">
        <v>85</v>
      </c>
      <c r="D5">
        <f t="shared" si="0"/>
        <v>0</v>
      </c>
      <c r="F5">
        <v>5191.8100000000004</v>
      </c>
      <c r="G5">
        <v>3635.76</v>
      </c>
      <c r="H5">
        <f>$P$14+$P$15*G5</f>
        <v>5139.6694004525771</v>
      </c>
      <c r="I5">
        <f t="shared" si="1"/>
        <v>2718.6421211647626</v>
      </c>
      <c r="J5">
        <f t="shared" si="2"/>
        <v>3892596.895903409</v>
      </c>
      <c r="L5">
        <v>2217.5500000000002</v>
      </c>
      <c r="M5">
        <f>$P$14+L5*$P$15</f>
        <v>3111.7167688264558</v>
      </c>
      <c r="O5" s="2" t="s">
        <v>256</v>
      </c>
      <c r="P5" s="3">
        <f>STDEVP(G:G)</f>
        <v>5448.6934298166389</v>
      </c>
    </row>
    <row r="6" spans="1:16">
      <c r="A6" t="s">
        <v>86</v>
      </c>
      <c r="D6">
        <f t="shared" si="0"/>
        <v>0</v>
      </c>
      <c r="F6">
        <v>3064.51</v>
      </c>
      <c r="G6">
        <v>2140.1999999999998</v>
      </c>
      <c r="H6">
        <f>$P$14+$P$15*G6</f>
        <v>3001.1110503106638</v>
      </c>
      <c r="I6">
        <f t="shared" si="1"/>
        <v>4019.4268217110084</v>
      </c>
      <c r="J6">
        <f t="shared" si="2"/>
        <v>12030676.232007764</v>
      </c>
      <c r="L6">
        <v>1697.88</v>
      </c>
      <c r="M6">
        <f>$P$14+L6*$P$15</f>
        <v>2368.6207928587596</v>
      </c>
      <c r="O6" s="2" t="s">
        <v>254</v>
      </c>
      <c r="P6">
        <f>COUNT(L:L)</f>
        <v>66</v>
      </c>
    </row>
    <row r="7" spans="1:16">
      <c r="A7" t="s">
        <v>87</v>
      </c>
      <c r="D7">
        <f t="shared" si="0"/>
        <v>0</v>
      </c>
      <c r="F7">
        <v>2216.56</v>
      </c>
      <c r="G7">
        <v>1719.69</v>
      </c>
      <c r="H7">
        <f>$P$14+$P$15*G7</f>
        <v>2399.8077446471166</v>
      </c>
      <c r="I7">
        <f t="shared" si="1"/>
        <v>33579.735918254861</v>
      </c>
      <c r="J7">
        <f t="shared" si="2"/>
        <v>15124605.067420809</v>
      </c>
      <c r="L7">
        <v>1120.68</v>
      </c>
      <c r="M7">
        <f>$P$14+L7*$P$15</f>
        <v>1543.2604731778965</v>
      </c>
      <c r="O7" s="2" t="s">
        <v>252</v>
      </c>
      <c r="P7" s="3">
        <f>AVERAGE(L:L)</f>
        <v>5317.721363636364</v>
      </c>
    </row>
    <row r="8" spans="1:16">
      <c r="A8" t="s">
        <v>88</v>
      </c>
      <c r="B8">
        <v>15393.94</v>
      </c>
      <c r="C8">
        <v>13777.39</v>
      </c>
      <c r="D8">
        <f t="shared" si="0"/>
        <v>1</v>
      </c>
      <c r="F8">
        <v>1686.97</v>
      </c>
      <c r="G8">
        <v>1251.5899999999999</v>
      </c>
      <c r="H8">
        <f>$P$14+$P$15*G8</f>
        <v>1730.4536808172272</v>
      </c>
      <c r="I8">
        <f t="shared" si="1"/>
        <v>1890.8304974144924</v>
      </c>
      <c r="J8">
        <f t="shared" si="2"/>
        <v>18984638.669072982</v>
      </c>
      <c r="L8">
        <v>1158.3599999999999</v>
      </c>
      <c r="M8">
        <f>$P$14+L8*$P$15</f>
        <v>1597.1405439429257</v>
      </c>
      <c r="O8" s="2" t="s">
        <v>253</v>
      </c>
      <c r="P8" s="3">
        <f>STDEVP(L:L)</f>
        <v>5743.173792087513</v>
      </c>
    </row>
    <row r="9" spans="1:16">
      <c r="A9" t="s">
        <v>89</v>
      </c>
      <c r="B9">
        <v>10657.35</v>
      </c>
      <c r="C9">
        <v>7596.81</v>
      </c>
      <c r="D9">
        <f t="shared" si="0"/>
        <v>1</v>
      </c>
      <c r="F9">
        <v>1529.28</v>
      </c>
      <c r="G9">
        <v>1090.93</v>
      </c>
      <c r="H9">
        <f>$P$14+$P$15*G9</f>
        <v>1500.7198122102845</v>
      </c>
      <c r="I9">
        <f t="shared" si="1"/>
        <v>815.68432658381028</v>
      </c>
      <c r="J9">
        <f t="shared" si="2"/>
        <v>20410485.4118382</v>
      </c>
      <c r="L9">
        <v>1223.82</v>
      </c>
      <c r="M9">
        <f>$P$14+L9*$P$15</f>
        <v>1690.7442974535102</v>
      </c>
      <c r="O9" s="2" t="s">
        <v>258</v>
      </c>
      <c r="P9" s="3">
        <f>AVERAGE(F:F)</f>
        <v>7960.8895652173906</v>
      </c>
    </row>
    <row r="10" spans="1:16">
      <c r="A10" t="s">
        <v>90</v>
      </c>
      <c r="B10">
        <v>5191.8100000000004</v>
      </c>
      <c r="C10">
        <v>3635.76</v>
      </c>
      <c r="D10">
        <f t="shared" si="0"/>
        <v>1</v>
      </c>
      <c r="F10">
        <v>1276.3800000000001</v>
      </c>
      <c r="G10">
        <v>727.94</v>
      </c>
      <c r="H10">
        <f>$P$14+$P$15*G10</f>
        <v>981.66655087806612</v>
      </c>
      <c r="I10">
        <f t="shared" si="1"/>
        <v>86856.017093346774</v>
      </c>
      <c r="J10">
        <f t="shared" si="2"/>
        <v>23822077.070790373</v>
      </c>
      <c r="L10">
        <v>1513.41</v>
      </c>
      <c r="M10">
        <f>$P$14+L10*$P$15</f>
        <v>2104.8400960958893</v>
      </c>
      <c r="O10" s="2" t="s">
        <v>257</v>
      </c>
      <c r="P10" s="3">
        <f>STDEVP(F:F)</f>
        <v>7837.4861591412246</v>
      </c>
    </row>
    <row r="11" spans="1:16">
      <c r="A11" t="s">
        <v>91</v>
      </c>
      <c r="B11">
        <v>3064.51</v>
      </c>
      <c r="C11">
        <v>2140.1999999999998</v>
      </c>
      <c r="D11">
        <f t="shared" si="0"/>
        <v>1</v>
      </c>
      <c r="F11">
        <v>1443</v>
      </c>
      <c r="G11">
        <v>846.95</v>
      </c>
      <c r="H11">
        <f>$P$14+$P$15*G11</f>
        <v>1151.8434941303522</v>
      </c>
      <c r="I11">
        <f t="shared" si="1"/>
        <v>84772.110910222284</v>
      </c>
      <c r="J11">
        <f t="shared" si="2"/>
        <v>22674515.642986029</v>
      </c>
      <c r="L11">
        <v>11549.92</v>
      </c>
      <c r="M11">
        <f>$P$14+L11*$P$15</f>
        <v>16456.428977038682</v>
      </c>
      <c r="O11" s="2" t="s">
        <v>259</v>
      </c>
      <c r="P11">
        <f>COUNT(B:B)</f>
        <v>58</v>
      </c>
    </row>
    <row r="12" spans="1:16">
      <c r="A12" t="s">
        <v>92</v>
      </c>
      <c r="B12">
        <v>2216.56</v>
      </c>
      <c r="C12">
        <v>1719.69</v>
      </c>
      <c r="D12">
        <f t="shared" si="0"/>
        <v>1</v>
      </c>
      <c r="F12">
        <v>1725.65</v>
      </c>
      <c r="G12">
        <v>1114.73</v>
      </c>
      <c r="H12">
        <f>$P$14+$P$15*G12</f>
        <v>1534.7523409843741</v>
      </c>
      <c r="I12">
        <f t="shared" si="1"/>
        <v>36441.91621764622</v>
      </c>
      <c r="J12">
        <f t="shared" si="2"/>
        <v>20196004.737403423</v>
      </c>
      <c r="L12">
        <v>25981.87</v>
      </c>
      <c r="M12">
        <f>$P$14+L12*$P$15</f>
        <v>37093.225348518637</v>
      </c>
      <c r="O12" s="2" t="s">
        <v>260</v>
      </c>
      <c r="P12" s="3">
        <f>AVERAGE(B:B)</f>
        <v>6677.3175862068965</v>
      </c>
    </row>
    <row r="13" spans="1:16">
      <c r="A13" t="s">
        <v>93</v>
      </c>
      <c r="B13">
        <v>1686.97</v>
      </c>
      <c r="C13">
        <v>1251.5899999999999</v>
      </c>
      <c r="D13">
        <f t="shared" si="0"/>
        <v>1</v>
      </c>
      <c r="F13">
        <v>10071.219999999999</v>
      </c>
      <c r="G13">
        <v>6466.21</v>
      </c>
      <c r="H13">
        <f>$P$14+$P$15*G13</f>
        <v>9187.0379327476185</v>
      </c>
      <c r="I13">
        <f t="shared" si="1"/>
        <v>781777.92805069382</v>
      </c>
      <c r="J13">
        <f t="shared" si="2"/>
        <v>735277.91549035604</v>
      </c>
      <c r="L13">
        <v>11060</v>
      </c>
      <c r="M13">
        <f>$P$14+L13*$P$15</f>
        <v>15755.873662038597</v>
      </c>
      <c r="O13" s="2" t="s">
        <v>261</v>
      </c>
      <c r="P13" s="3">
        <f>STDEVP(B:B)</f>
        <v>7420.5505447368387</v>
      </c>
    </row>
    <row r="14" spans="1:16">
      <c r="A14" t="s">
        <v>94</v>
      </c>
      <c r="B14">
        <v>1529.28</v>
      </c>
      <c r="C14">
        <v>1090.93</v>
      </c>
      <c r="D14">
        <f t="shared" si="0"/>
        <v>1</v>
      </c>
      <c r="F14">
        <v>19648.55</v>
      </c>
      <c r="G14">
        <v>13231.93</v>
      </c>
      <c r="H14">
        <f>$P$14+$P$15*G14</f>
        <v>18861.599301547358</v>
      </c>
      <c r="I14">
        <f t="shared" si="1"/>
        <v>619291.4017951003</v>
      </c>
      <c r="J14">
        <f t="shared" si="2"/>
        <v>58113231.270968594</v>
      </c>
      <c r="L14">
        <v>4214.9399999999996</v>
      </c>
      <c r="M14">
        <f>$P$14+L14*$P$15</f>
        <v>5967.8609977373335</v>
      </c>
      <c r="O14" s="2" t="s">
        <v>241</v>
      </c>
      <c r="P14" s="3">
        <f>INTERCEPT(F:F,G:G)</f>
        <v>-59.242650626590148</v>
      </c>
    </row>
    <row r="15" spans="1:16">
      <c r="A15" t="s">
        <v>95</v>
      </c>
      <c r="B15">
        <v>1276.3800000000001</v>
      </c>
      <c r="C15">
        <v>727.94</v>
      </c>
      <c r="D15">
        <f t="shared" si="0"/>
        <v>1</v>
      </c>
      <c r="F15">
        <v>18288.86</v>
      </c>
      <c r="G15">
        <v>12874.9</v>
      </c>
      <c r="H15">
        <f>$P$14+$P$15*G15</f>
        <v>18351.068471790499</v>
      </c>
      <c r="I15">
        <f t="shared" si="1"/>
        <v>3869.8939625092044</v>
      </c>
      <c r="J15">
        <f t="shared" si="2"/>
        <v>52797277.016181633</v>
      </c>
      <c r="L15">
        <v>4147.5</v>
      </c>
      <c r="M15">
        <f>$P$14+L15*$P$15</f>
        <v>5871.4259666228554</v>
      </c>
      <c r="O15" s="2" t="s">
        <v>242</v>
      </c>
      <c r="P15" s="3">
        <f>SLOPE(F:F,G:G)</f>
        <v>1.4299381837852791</v>
      </c>
    </row>
    <row r="16" spans="1:16">
      <c r="A16" t="s">
        <v>96</v>
      </c>
      <c r="B16">
        <v>1443</v>
      </c>
      <c r="C16">
        <v>846.95</v>
      </c>
      <c r="D16">
        <f t="shared" si="0"/>
        <v>1</v>
      </c>
      <c r="F16">
        <v>10392.549999999999</v>
      </c>
      <c r="G16">
        <v>7281.43</v>
      </c>
      <c r="H16">
        <f>$P$14+$P$15*G16</f>
        <v>10352.752138933054</v>
      </c>
      <c r="I16">
        <f t="shared" si="1"/>
        <v>1583.8697455038716</v>
      </c>
      <c r="J16">
        <f t="shared" si="2"/>
        <v>2797936.9261860061</v>
      </c>
      <c r="L16">
        <v>2056.89</v>
      </c>
      <c r="M16">
        <f>$P$14+L16*$P$15</f>
        <v>2881.9829002195124</v>
      </c>
      <c r="O16" s="2" t="s">
        <v>243</v>
      </c>
      <c r="P16" s="3">
        <f>CORREL(F:F,G:G)</f>
        <v>0.99410635359750432</v>
      </c>
    </row>
    <row r="17" spans="1:16">
      <c r="A17" t="s">
        <v>97</v>
      </c>
      <c r="B17">
        <v>1725.65</v>
      </c>
      <c r="C17">
        <v>1114.73</v>
      </c>
      <c r="D17">
        <f t="shared" si="0"/>
        <v>1</v>
      </c>
      <c r="F17">
        <v>5072.8</v>
      </c>
      <c r="G17">
        <v>3320.38</v>
      </c>
      <c r="H17">
        <f>$P$14+$P$15*G17</f>
        <v>4688.6954960503754</v>
      </c>
      <c r="I17">
        <f t="shared" si="1"/>
        <v>147536.26995438733</v>
      </c>
      <c r="J17">
        <f t="shared" si="2"/>
        <v>5236529.8035555845</v>
      </c>
      <c r="L17">
        <v>1235.72</v>
      </c>
      <c r="M17">
        <f>$P$14+L17*$P$15</f>
        <v>1707.7605618405551</v>
      </c>
      <c r="O17" s="2" t="s">
        <v>244</v>
      </c>
      <c r="P17" s="3">
        <f>P16^2</f>
        <v>0.98824744226292627</v>
      </c>
    </row>
    <row r="18" spans="1:16">
      <c r="A18" t="s">
        <v>98</v>
      </c>
      <c r="B18">
        <v>10071.219999999999</v>
      </c>
      <c r="C18">
        <v>6466.21</v>
      </c>
      <c r="D18">
        <f t="shared" si="0"/>
        <v>1</v>
      </c>
      <c r="F18">
        <v>3552.45</v>
      </c>
      <c r="G18">
        <v>2370.2800000000002</v>
      </c>
      <c r="H18">
        <f>$P$14+$P$15*G18</f>
        <v>3330.1112276359818</v>
      </c>
      <c r="I18">
        <f t="shared" si="1"/>
        <v>49434.529696338635</v>
      </c>
      <c r="J18">
        <f t="shared" si="2"/>
        <v>10487535.874164283</v>
      </c>
      <c r="L18">
        <v>909.63</v>
      </c>
      <c r="M18">
        <f>$P$14+L18*$P$15</f>
        <v>1241.4720194900133</v>
      </c>
      <c r="O18" s="2" t="s">
        <v>263</v>
      </c>
      <c r="P18" s="3">
        <f>AVERAGE(H:H)</f>
        <v>7960.8895652173869</v>
      </c>
    </row>
    <row r="19" spans="1:16">
      <c r="A19" t="s">
        <v>99</v>
      </c>
      <c r="B19">
        <v>19648.55</v>
      </c>
      <c r="C19">
        <v>13231.93</v>
      </c>
      <c r="D19">
        <f t="shared" si="0"/>
        <v>1</v>
      </c>
      <c r="F19">
        <v>2514.09</v>
      </c>
      <c r="G19">
        <v>1608.62</v>
      </c>
      <c r="H19">
        <f>$P$14+$P$15*G19</f>
        <v>2240.9845105740856</v>
      </c>
      <c r="I19">
        <f t="shared" si="1"/>
        <v>74586.608354568336</v>
      </c>
      <c r="J19">
        <f t="shared" si="2"/>
        <v>16000852.18525994</v>
      </c>
      <c r="L19">
        <v>1519.36</v>
      </c>
      <c r="M19">
        <f>$P$14+L19*$P$15</f>
        <v>2113.3482282894115</v>
      </c>
      <c r="O19" s="2" t="s">
        <v>264</v>
      </c>
      <c r="P19" s="3">
        <f>STDEVP(H:H)</f>
        <v>7791.2947870347916</v>
      </c>
    </row>
    <row r="20" spans="1:16">
      <c r="A20" t="s">
        <v>100</v>
      </c>
      <c r="B20">
        <v>18288.86</v>
      </c>
      <c r="C20">
        <v>12874.9</v>
      </c>
      <c r="D20">
        <f t="shared" si="0"/>
        <v>1</v>
      </c>
      <c r="F20">
        <v>1975.57</v>
      </c>
      <c r="G20">
        <v>1372.58</v>
      </c>
      <c r="H20">
        <f>$P$14+$P$15*G20</f>
        <v>1903.4619016734082</v>
      </c>
      <c r="I20">
        <f t="shared" si="1"/>
        <v>5199.5778442774226</v>
      </c>
      <c r="J20">
        <f t="shared" si="2"/>
        <v>17944937.353642549</v>
      </c>
      <c r="L20">
        <v>5615.29</v>
      </c>
      <c r="M20">
        <f>$P$14+L20*$P$15</f>
        <v>7970.2749334010496</v>
      </c>
      <c r="O20" s="2" t="s">
        <v>265</v>
      </c>
      <c r="P20" s="3">
        <f>SQRT(AVERAGE(I:I))</f>
        <v>849.65571630795262</v>
      </c>
    </row>
    <row r="21" spans="1:16">
      <c r="A21" t="s">
        <v>101</v>
      </c>
      <c r="B21">
        <v>10392.549999999999</v>
      </c>
      <c r="C21">
        <v>7281.43</v>
      </c>
      <c r="D21">
        <f t="shared" si="0"/>
        <v>1</v>
      </c>
      <c r="F21">
        <v>1243.6500000000001</v>
      </c>
      <c r="G21">
        <v>839.02</v>
      </c>
      <c r="H21">
        <f>$P$14+$P$15*G21</f>
        <v>1140.5040843329348</v>
      </c>
      <c r="I21">
        <f t="shared" si="1"/>
        <v>10639.07991879735</v>
      </c>
      <c r="J21">
        <f t="shared" si="2"/>
        <v>22750100.303520806</v>
      </c>
      <c r="L21">
        <v>8874.18</v>
      </c>
      <c r="M21">
        <f>$P$14+L21*$P$15</f>
        <v>12630.286181157058</v>
      </c>
      <c r="O21" s="2" t="s">
        <v>266</v>
      </c>
      <c r="P21" s="3">
        <f>SQRT(SUM(I:I)/(COUNT(I:I)-2))</f>
        <v>868.75148747707692</v>
      </c>
    </row>
    <row r="22" spans="1:16">
      <c r="A22" t="s">
        <v>102</v>
      </c>
      <c r="B22">
        <v>5072.8</v>
      </c>
      <c r="C22">
        <v>3320.38</v>
      </c>
      <c r="D22">
        <f t="shared" si="0"/>
        <v>1</v>
      </c>
      <c r="F22">
        <v>1075.26</v>
      </c>
      <c r="G22">
        <v>896.15</v>
      </c>
      <c r="H22">
        <f>$P$14+$P$15*G22</f>
        <v>1222.1964527725877</v>
      </c>
      <c r="I22">
        <f t="shared" si="1"/>
        <v>21590.321153390894</v>
      </c>
      <c r="J22">
        <f t="shared" si="2"/>
        <v>22208377.473246902</v>
      </c>
      <c r="L22">
        <v>5994.14</v>
      </c>
      <c r="M22">
        <f>$P$14+L22*$P$15</f>
        <v>8512.0070143281046</v>
      </c>
    </row>
    <row r="23" spans="1:16">
      <c r="A23" t="s">
        <v>103</v>
      </c>
      <c r="B23">
        <v>3552.45</v>
      </c>
      <c r="C23">
        <v>2370.2800000000002</v>
      </c>
      <c r="D23">
        <f t="shared" si="0"/>
        <v>1</v>
      </c>
      <c r="F23">
        <v>1454.9</v>
      </c>
      <c r="G23">
        <v>1160.3499999999999</v>
      </c>
      <c r="H23">
        <f>$P$14+$P$15*G23</f>
        <v>1599.9861209286585</v>
      </c>
      <c r="I23">
        <f t="shared" si="1"/>
        <v>21049.982486125282</v>
      </c>
      <c r="J23">
        <f t="shared" si="2"/>
        <v>19788053.679159939</v>
      </c>
      <c r="L23">
        <v>3044.67</v>
      </c>
      <c r="M23">
        <f>$P$14+L23*$P$15</f>
        <v>4294.4472393989354</v>
      </c>
      <c r="O23" s="2" t="s">
        <v>269</v>
      </c>
      <c r="P23" s="3">
        <f>P21/SQRT(SUM(J:J))</f>
        <v>2.3508464988166406E-2</v>
      </c>
    </row>
    <row r="24" spans="1:16">
      <c r="A24" t="s">
        <v>104</v>
      </c>
      <c r="B24">
        <v>2514.09</v>
      </c>
      <c r="C24">
        <v>1608.62</v>
      </c>
      <c r="D24">
        <f t="shared" si="0"/>
        <v>1</v>
      </c>
      <c r="F24">
        <v>2020.19</v>
      </c>
      <c r="G24">
        <v>1370.6</v>
      </c>
      <c r="H24">
        <f>$P$14+$P$15*G24</f>
        <v>1900.6306240695133</v>
      </c>
      <c r="I24">
        <f t="shared" si="1"/>
        <v>14294.444372887465</v>
      </c>
      <c r="J24">
        <f t="shared" si="2"/>
        <v>17961716.414268631</v>
      </c>
      <c r="L24">
        <v>1703.83</v>
      </c>
      <c r="M24">
        <f>$P$14+L24*$P$15</f>
        <v>2377.1289250522818</v>
      </c>
      <c r="O24" s="2" t="s">
        <v>270</v>
      </c>
      <c r="P24" s="3">
        <f>P15/P23</f>
        <v>60.826522893139789</v>
      </c>
    </row>
    <row r="25" spans="1:16">
      <c r="A25" t="s">
        <v>105</v>
      </c>
      <c r="B25">
        <v>1975.57</v>
      </c>
      <c r="C25">
        <v>1372.58</v>
      </c>
      <c r="D25">
        <f t="shared" si="0"/>
        <v>1</v>
      </c>
      <c r="F25">
        <v>8541.94</v>
      </c>
      <c r="G25">
        <v>5916.78</v>
      </c>
      <c r="H25">
        <f>$P$14+$P$15*G25</f>
        <v>8401.3869964304722</v>
      </c>
      <c r="I25">
        <f t="shared" si="1"/>
        <v>19755.146812415835</v>
      </c>
      <c r="J25">
        <f t="shared" si="2"/>
        <v>94896.945468618738</v>
      </c>
      <c r="L25">
        <v>1509.44</v>
      </c>
      <c r="M25">
        <f>$P$14+L25*$P$15</f>
        <v>2099.1632415062618</v>
      </c>
    </row>
    <row r="26" spans="1:16">
      <c r="A26" t="s">
        <v>106</v>
      </c>
      <c r="B26">
        <v>1243.6500000000001</v>
      </c>
      <c r="C26">
        <v>839.02</v>
      </c>
      <c r="D26">
        <f t="shared" si="0"/>
        <v>1</v>
      </c>
      <c r="F26">
        <v>32825.93</v>
      </c>
      <c r="G26">
        <v>22264.79</v>
      </c>
      <c r="H26">
        <f>$P$14+$P$15*G26</f>
        <v>31778.030724334054</v>
      </c>
      <c r="I26">
        <f t="shared" si="1"/>
        <v>1098092.8919412149</v>
      </c>
      <c r="J26">
        <f t="shared" si="2"/>
        <v>277424450.59185553</v>
      </c>
      <c r="L26">
        <v>1067.1199999999999</v>
      </c>
      <c r="M26">
        <f>$P$14+L26*$P$15</f>
        <v>1466.6729840543567</v>
      </c>
    </row>
    <row r="27" spans="1:16">
      <c r="A27" t="s">
        <v>107</v>
      </c>
      <c r="B27">
        <v>1075.26</v>
      </c>
      <c r="C27">
        <v>896.15</v>
      </c>
      <c r="D27">
        <f t="shared" si="0"/>
        <v>1</v>
      </c>
      <c r="F27">
        <v>25738.89</v>
      </c>
      <c r="G27">
        <v>16962.89</v>
      </c>
      <c r="H27">
        <f>$P$14+$P$15*G27</f>
        <v>24196.641467722882</v>
      </c>
      <c r="I27">
        <f t="shared" si="1"/>
        <v>2378530.5353109222</v>
      </c>
      <c r="J27">
        <f t="shared" si="2"/>
        <v>128917028.29107291</v>
      </c>
      <c r="L27">
        <v>692.24</v>
      </c>
      <c r="M27">
        <f>$P$14+L27*$P$15</f>
        <v>930.61775771693146</v>
      </c>
      <c r="O27" s="2" t="s">
        <v>248</v>
      </c>
      <c r="P27">
        <f>COUNT(M:M)</f>
        <v>66</v>
      </c>
    </row>
    <row r="28" spans="1:16">
      <c r="A28" t="s">
        <v>108</v>
      </c>
      <c r="B28">
        <v>1454.9</v>
      </c>
      <c r="C28">
        <v>1160.3499999999999</v>
      </c>
      <c r="D28">
        <f t="shared" si="0"/>
        <v>1</v>
      </c>
      <c r="F28">
        <v>19824.09</v>
      </c>
      <c r="G28">
        <v>13164.49</v>
      </c>
      <c r="H28">
        <f>$P$14+$P$15*G28</f>
        <v>18765.164270432877</v>
      </c>
      <c r="I28">
        <f t="shared" si="1"/>
        <v>1121323.700739264</v>
      </c>
      <c r="J28">
        <f t="shared" si="2"/>
        <v>57089561.739420764</v>
      </c>
      <c r="L28">
        <v>1154.4000000000001</v>
      </c>
      <c r="M28">
        <f>$P$14+L28*$P$15</f>
        <v>1591.4779887351363</v>
      </c>
      <c r="O28" s="2" t="s">
        <v>249</v>
      </c>
      <c r="P28" s="3">
        <f>AVERAGE(M:M)</f>
        <v>7544.7701779677682</v>
      </c>
    </row>
    <row r="29" spans="1:16">
      <c r="A29" t="s">
        <v>109</v>
      </c>
      <c r="B29">
        <v>2020.19</v>
      </c>
      <c r="C29">
        <v>1370.6</v>
      </c>
      <c r="D29">
        <f t="shared" si="0"/>
        <v>1</v>
      </c>
      <c r="F29">
        <v>7316.14</v>
      </c>
      <c r="G29">
        <v>5030.16</v>
      </c>
      <c r="H29">
        <f>$P$14+$P$15*G29</f>
        <v>7133.5752039227691</v>
      </c>
      <c r="I29">
        <f t="shared" si="1"/>
        <v>33329.904766721018</v>
      </c>
      <c r="J29">
        <f t="shared" si="2"/>
        <v>334739.22007731802</v>
      </c>
      <c r="L29">
        <v>5988.19</v>
      </c>
      <c r="M29">
        <f>$P$14+L29*$P$15</f>
        <v>8503.4988821345796</v>
      </c>
      <c r="O29" s="2" t="s">
        <v>250</v>
      </c>
      <c r="P29" s="3">
        <f>STDEVP(M:M)</f>
        <v>8212.3835014208325</v>
      </c>
    </row>
    <row r="30" spans="1:16">
      <c r="A30" t="s">
        <v>110</v>
      </c>
      <c r="B30">
        <v>8541.94</v>
      </c>
      <c r="C30">
        <v>5916.78</v>
      </c>
      <c r="D30">
        <f t="shared" si="0"/>
        <v>1</v>
      </c>
      <c r="F30">
        <v>4135.6000000000004</v>
      </c>
      <c r="G30">
        <v>3155.75</v>
      </c>
      <c r="H30">
        <f>$P$14+$P$15*G30</f>
        <v>4453.2847728538045</v>
      </c>
      <c r="I30">
        <f t="shared" si="1"/>
        <v>100923.61490317313</v>
      </c>
      <c r="J30">
        <f t="shared" si="2"/>
        <v>6017093.8162034117</v>
      </c>
      <c r="L30">
        <v>14078.88</v>
      </c>
      <c r="M30">
        <f>$P$14+L30*$P$15</f>
        <v>20072.685446304298</v>
      </c>
      <c r="O30" s="2" t="s">
        <v>251</v>
      </c>
      <c r="P30" s="3">
        <f>SKEW(M:M)</f>
        <v>1.7123064921673996</v>
      </c>
    </row>
    <row r="31" spans="1:16">
      <c r="A31" t="s">
        <v>111</v>
      </c>
      <c r="B31">
        <v>32825.93</v>
      </c>
      <c r="C31">
        <v>22264.79</v>
      </c>
      <c r="D31">
        <f t="shared" si="0"/>
        <v>1</v>
      </c>
      <c r="F31">
        <v>2475.41</v>
      </c>
      <c r="G31">
        <v>1693.91</v>
      </c>
      <c r="H31">
        <f>$P$14+$P$15*G31</f>
        <v>2362.9439382691321</v>
      </c>
      <c r="I31">
        <f t="shared" si="1"/>
        <v>12648.615041251356</v>
      </c>
      <c r="J31">
        <f t="shared" si="2"/>
        <v>15325788.398881679</v>
      </c>
      <c r="L31">
        <v>8386.24</v>
      </c>
      <c r="M31">
        <f>$P$14+L31*$P$15</f>
        <v>11932.562143760868</v>
      </c>
    </row>
    <row r="32" spans="1:16">
      <c r="A32" t="s">
        <v>112</v>
      </c>
      <c r="B32">
        <v>25738.89</v>
      </c>
      <c r="C32">
        <v>16962.89</v>
      </c>
      <c r="D32">
        <f t="shared" si="0"/>
        <v>1</v>
      </c>
      <c r="F32">
        <v>3275.75</v>
      </c>
      <c r="G32">
        <v>2350.4499999999998</v>
      </c>
      <c r="H32">
        <f>$P$14+$P$15*G32</f>
        <v>3301.7555534515191</v>
      </c>
      <c r="I32">
        <f t="shared" si="1"/>
        <v>676.28881031981507</v>
      </c>
      <c r="J32">
        <f t="shared" si="2"/>
        <v>10616365.892116459</v>
      </c>
      <c r="L32">
        <v>3756.75</v>
      </c>
      <c r="M32">
        <f>$P$14+L32*$P$15</f>
        <v>5312.6776213087569</v>
      </c>
    </row>
    <row r="33" spans="1:13">
      <c r="A33" t="s">
        <v>113</v>
      </c>
      <c r="B33">
        <v>19824.09</v>
      </c>
      <c r="C33">
        <v>13164.49</v>
      </c>
      <c r="D33">
        <f t="shared" si="0"/>
        <v>1</v>
      </c>
      <c r="F33">
        <v>15920.56</v>
      </c>
      <c r="G33">
        <v>11413.06</v>
      </c>
      <c r="H33">
        <f>$P$14+$P$15*G33</f>
        <v>16260.727637205826</v>
      </c>
      <c r="I33">
        <f t="shared" si="1"/>
        <v>115714.02140219473</v>
      </c>
      <c r="J33">
        <f t="shared" si="2"/>
        <v>33690287.126859896</v>
      </c>
      <c r="L33">
        <v>1572.92</v>
      </c>
      <c r="M33">
        <f>$P$14+L33*$P$15</f>
        <v>2189.9357174129514</v>
      </c>
    </row>
    <row r="34" spans="1:13">
      <c r="A34" t="s">
        <v>114</v>
      </c>
      <c r="B34">
        <v>7316.14</v>
      </c>
      <c r="C34">
        <v>5030.16</v>
      </c>
      <c r="D34">
        <f t="shared" si="0"/>
        <v>1</v>
      </c>
      <c r="F34">
        <v>22641.65</v>
      </c>
      <c r="G34">
        <v>16028.66</v>
      </c>
      <c r="H34">
        <f>$P$14+$P$15*G34</f>
        <v>22860.750318285161</v>
      </c>
      <c r="I34">
        <f t="shared" si="1"/>
        <v>48004.949472658431</v>
      </c>
      <c r="J34">
        <f t="shared" si="2"/>
        <v>108575013.69138162</v>
      </c>
      <c r="L34">
        <v>1483.66</v>
      </c>
      <c r="M34">
        <f>$P$14+L34*$P$15</f>
        <v>2062.2994351282773</v>
      </c>
    </row>
    <row r="35" spans="1:13">
      <c r="A35" t="s">
        <v>115</v>
      </c>
      <c r="B35">
        <v>4135.6000000000004</v>
      </c>
      <c r="C35">
        <v>3155.75</v>
      </c>
      <c r="D35">
        <f t="shared" si="0"/>
        <v>1</v>
      </c>
      <c r="F35">
        <v>12481.17</v>
      </c>
      <c r="G35">
        <v>8431.86</v>
      </c>
      <c r="H35">
        <f>$P$14+$P$15*G35</f>
        <v>11997.795923705155</v>
      </c>
      <c r="I35">
        <f t="shared" si="1"/>
        <v>233650.49763389514</v>
      </c>
      <c r="J35">
        <f t="shared" si="2"/>
        <v>7970082.6360773081</v>
      </c>
      <c r="L35">
        <v>1186.1300000000001</v>
      </c>
      <c r="M35">
        <f>$P$14+L35*$P$15</f>
        <v>1636.8499273066432</v>
      </c>
    </row>
    <row r="36" spans="1:13">
      <c r="A36" t="s">
        <v>116</v>
      </c>
      <c r="B36">
        <v>2475.41</v>
      </c>
      <c r="C36">
        <v>1693.91</v>
      </c>
      <c r="D36">
        <f t="shared" si="0"/>
        <v>1</v>
      </c>
      <c r="F36">
        <v>6438.44</v>
      </c>
      <c r="G36">
        <v>4240.72</v>
      </c>
      <c r="H36">
        <f>$P$14+$P$15*G36</f>
        <v>6004.7248041153189</v>
      </c>
      <c r="I36">
        <f t="shared" si="1"/>
        <v>188108.87114128697</v>
      </c>
      <c r="J36">
        <f t="shared" si="2"/>
        <v>1871441.8435207983</v>
      </c>
      <c r="L36">
        <v>769.6</v>
      </c>
      <c r="M36">
        <f>$P$14+L36*$P$15</f>
        <v>1041.2377756145606</v>
      </c>
    </row>
    <row r="37" spans="1:13">
      <c r="A37" t="s">
        <v>117</v>
      </c>
      <c r="B37">
        <v>2261.19</v>
      </c>
      <c r="D37">
        <f t="shared" si="0"/>
        <v>0</v>
      </c>
      <c r="F37">
        <v>5019.25</v>
      </c>
      <c r="G37">
        <v>3314.43</v>
      </c>
      <c r="H37">
        <f>$P$14+$P$15*G37</f>
        <v>4680.1873638568522</v>
      </c>
      <c r="I37">
        <f t="shared" si="1"/>
        <v>114963.47122834061</v>
      </c>
      <c r="J37">
        <f t="shared" si="2"/>
        <v>5263796.5296642818</v>
      </c>
      <c r="L37">
        <v>1723.66</v>
      </c>
      <c r="M37">
        <f>$P$14+L37*$P$15</f>
        <v>2405.4845992367441</v>
      </c>
    </row>
    <row r="38" spans="1:13">
      <c r="A38" t="s">
        <v>118</v>
      </c>
      <c r="B38">
        <v>2014.24</v>
      </c>
      <c r="D38">
        <f t="shared" si="0"/>
        <v>0</v>
      </c>
      <c r="F38">
        <v>3171.62</v>
      </c>
      <c r="G38">
        <v>2281.02</v>
      </c>
      <c r="H38">
        <f>$P$14+$P$15*G38</f>
        <v>3202.4749453513073</v>
      </c>
      <c r="I38">
        <f t="shared" si="1"/>
        <v>952.02765263216486</v>
      </c>
      <c r="J38">
        <f t="shared" si="2"/>
        <v>11073630.694825154</v>
      </c>
      <c r="L38">
        <v>8568.7199999999993</v>
      </c>
      <c r="M38">
        <f>$P$14+L38*$P$15</f>
        <v>12193.497263538007</v>
      </c>
    </row>
    <row r="39" spans="1:13">
      <c r="A39" t="s">
        <v>119</v>
      </c>
      <c r="B39">
        <v>1627.46</v>
      </c>
      <c r="D39">
        <f t="shared" si="0"/>
        <v>0</v>
      </c>
      <c r="F39">
        <v>1939.86</v>
      </c>
      <c r="G39">
        <v>1029.44</v>
      </c>
      <c r="H39">
        <f>$P$14+$P$15*G39</f>
        <v>1412.7929132893278</v>
      </c>
      <c r="I39">
        <f t="shared" si="1"/>
        <v>277799.71389367519</v>
      </c>
      <c r="J39">
        <f t="shared" si="2"/>
        <v>20969865.048181675</v>
      </c>
      <c r="L39">
        <v>16534.46</v>
      </c>
      <c r="M39">
        <f>$P$14+L39*$P$15</f>
        <v>23584.013051643753</v>
      </c>
    </row>
    <row r="40" spans="1:13">
      <c r="A40" t="s">
        <v>120</v>
      </c>
      <c r="B40">
        <v>1785.15</v>
      </c>
      <c r="D40">
        <f t="shared" si="0"/>
        <v>0</v>
      </c>
      <c r="F40">
        <v>1746.47</v>
      </c>
      <c r="G40">
        <v>841</v>
      </c>
      <c r="H40">
        <f>$P$14+$P$15*G40</f>
        <v>1143.3353619368297</v>
      </c>
      <c r="I40">
        <f t="shared" si="1"/>
        <v>363771.39163159142</v>
      </c>
      <c r="J40">
        <f t="shared" si="2"/>
        <v>22731216.186094724</v>
      </c>
      <c r="L40">
        <v>9070.5499999999993</v>
      </c>
      <c r="M40">
        <f>$P$14+L40*$P$15</f>
        <v>12911.083142306972</v>
      </c>
    </row>
    <row r="41" spans="1:13">
      <c r="A41" t="s">
        <v>121</v>
      </c>
      <c r="B41">
        <v>3275.75</v>
      </c>
      <c r="C41">
        <v>2350.4499999999998</v>
      </c>
      <c r="D41">
        <f t="shared" si="0"/>
        <v>1</v>
      </c>
      <c r="F41">
        <v>2645</v>
      </c>
      <c r="G41">
        <v>1618.54</v>
      </c>
      <c r="H41">
        <f>$P$14+$P$15*G41</f>
        <v>2255.1694973572353</v>
      </c>
      <c r="I41">
        <f t="shared" si="1"/>
        <v>151967.8207907106</v>
      </c>
      <c r="J41">
        <f t="shared" si="2"/>
        <v>15921588.478268635</v>
      </c>
      <c r="L41">
        <v>4179.2299999999996</v>
      </c>
      <c r="M41">
        <f>$P$14+L41*$P$15</f>
        <v>5916.7979051943612</v>
      </c>
    </row>
    <row r="42" spans="1:13">
      <c r="A42" t="s">
        <v>122</v>
      </c>
      <c r="B42">
        <v>15920.56</v>
      </c>
      <c r="C42">
        <v>11413.06</v>
      </c>
      <c r="D42">
        <f t="shared" si="0"/>
        <v>1</v>
      </c>
      <c r="F42">
        <v>13724.83</v>
      </c>
      <c r="G42">
        <v>9822.2900000000009</v>
      </c>
      <c r="H42">
        <f>$P$14+$P$15*G42</f>
        <v>13986.02487258572</v>
      </c>
      <c r="I42">
        <f t="shared" si="1"/>
        <v>68222.761465070551</v>
      </c>
      <c r="J42">
        <f t="shared" si="2"/>
        <v>17754117.185333829</v>
      </c>
      <c r="L42">
        <v>2267.14</v>
      </c>
      <c r="M42">
        <f>$P$14+L42*$P$15</f>
        <v>3182.6274033603672</v>
      </c>
    </row>
    <row r="43" spans="1:13">
      <c r="A43" t="s">
        <v>123</v>
      </c>
      <c r="B43">
        <v>22641.65</v>
      </c>
      <c r="C43">
        <v>16028.66</v>
      </c>
      <c r="D43">
        <f t="shared" si="0"/>
        <v>1</v>
      </c>
      <c r="F43">
        <v>22364.95</v>
      </c>
      <c r="G43">
        <v>16082.22</v>
      </c>
      <c r="H43">
        <f>$P$14+$P$15*G43</f>
        <v>22937.337807408701</v>
      </c>
      <c r="I43">
        <f t="shared" si="1"/>
        <v>327627.80207013973</v>
      </c>
      <c r="J43">
        <f t="shared" si="2"/>
        <v>109694065.63917291</v>
      </c>
      <c r="L43">
        <v>1814.9</v>
      </c>
      <c r="M43">
        <f>$P$14+L43*$P$15</f>
        <v>2535.9521591253133</v>
      </c>
    </row>
    <row r="44" spans="1:13">
      <c r="A44" t="s">
        <v>124</v>
      </c>
      <c r="B44">
        <v>12481.17</v>
      </c>
      <c r="C44">
        <v>8431.86</v>
      </c>
      <c r="D44">
        <f t="shared" si="0"/>
        <v>1</v>
      </c>
      <c r="F44">
        <v>15816.43</v>
      </c>
      <c r="G44">
        <v>11377.36</v>
      </c>
      <c r="H44">
        <f>$P$14+$P$15*G44</f>
        <v>16209.678844044694</v>
      </c>
      <c r="I44">
        <f t="shared" si="1"/>
        <v>154644.65334248816</v>
      </c>
      <c r="J44">
        <f t="shared" si="2"/>
        <v>33277132.206512082</v>
      </c>
      <c r="L44">
        <v>1114.73</v>
      </c>
      <c r="M44">
        <f>$P$14+L44*$P$15</f>
        <v>1534.7523409843741</v>
      </c>
    </row>
    <row r="45" spans="1:13">
      <c r="A45" t="s">
        <v>125</v>
      </c>
      <c r="B45">
        <v>6438.44</v>
      </c>
      <c r="C45">
        <v>4240.72</v>
      </c>
      <c r="D45">
        <f t="shared" si="0"/>
        <v>1</v>
      </c>
      <c r="F45">
        <v>8387.23</v>
      </c>
      <c r="G45">
        <v>5994.14</v>
      </c>
      <c r="H45">
        <f>$P$14+$P$15*G45</f>
        <v>8512.0070143281046</v>
      </c>
      <c r="I45">
        <f t="shared" si="1"/>
        <v>15569.30330463612</v>
      </c>
      <c r="J45">
        <f t="shared" si="2"/>
        <v>148543.5492251406</v>
      </c>
      <c r="L45">
        <v>1142.5</v>
      </c>
      <c r="M45">
        <f>$P$14+L45*$P$15</f>
        <v>1574.4617243480914</v>
      </c>
    </row>
    <row r="46" spans="1:13">
      <c r="A46" t="s">
        <v>126</v>
      </c>
      <c r="B46">
        <v>5019.25</v>
      </c>
      <c r="C46">
        <v>3314.43</v>
      </c>
      <c r="D46">
        <f t="shared" si="0"/>
        <v>1</v>
      </c>
      <c r="F46">
        <v>5001.3999999999996</v>
      </c>
      <c r="G46">
        <v>3814.27</v>
      </c>
      <c r="H46">
        <f>$P$14+$P$15*G46</f>
        <v>5394.9276656400862</v>
      </c>
      <c r="I46">
        <f t="shared" si="1"/>
        <v>154864.02362413573</v>
      </c>
      <c r="J46">
        <f t="shared" si="2"/>
        <v>3220074.2084121052</v>
      </c>
      <c r="L46">
        <v>1719.69</v>
      </c>
      <c r="M46">
        <f>$P$14+L46*$P$15</f>
        <v>2399.8077446471166</v>
      </c>
    </row>
    <row r="47" spans="1:13">
      <c r="A47" t="s">
        <v>127</v>
      </c>
      <c r="B47">
        <v>3171.62</v>
      </c>
      <c r="C47">
        <v>2281.02</v>
      </c>
      <c r="D47">
        <f t="shared" si="0"/>
        <v>1</v>
      </c>
      <c r="F47">
        <v>3124.01</v>
      </c>
      <c r="G47">
        <v>2649.96</v>
      </c>
      <c r="H47">
        <f>$P$14+$P$15*G47</f>
        <v>3730.0363388770484</v>
      </c>
      <c r="I47">
        <f t="shared" si="1"/>
        <v>367267.92341271881</v>
      </c>
      <c r="J47">
        <f t="shared" si="2"/>
        <v>8754299.3301642835</v>
      </c>
      <c r="L47">
        <v>12436.54</v>
      </c>
      <c r="M47">
        <f>$P$14+L47*$P$15</f>
        <v>17724.240769546384</v>
      </c>
    </row>
    <row r="48" spans="1:13">
      <c r="A48" t="s">
        <v>128</v>
      </c>
      <c r="B48">
        <v>1939.86</v>
      </c>
      <c r="C48">
        <v>1029.44</v>
      </c>
      <c r="D48">
        <f t="shared" si="0"/>
        <v>1</v>
      </c>
      <c r="F48">
        <v>148.76</v>
      </c>
      <c r="G48">
        <v>1828.79</v>
      </c>
      <c r="H48">
        <f>$P$14+$P$15*G48</f>
        <v>2555.8140004980905</v>
      </c>
      <c r="I48">
        <f t="shared" si="1"/>
        <v>5793908.9613138605</v>
      </c>
      <c r="J48">
        <f t="shared" si="2"/>
        <v>14287920.10837733</v>
      </c>
      <c r="L48">
        <v>21203.62</v>
      </c>
      <c r="M48">
        <f>$P$14+L48*$P$15</f>
        <v>30260.623221846628</v>
      </c>
    </row>
    <row r="49" spans="1:13">
      <c r="A49" t="s">
        <v>129</v>
      </c>
      <c r="B49">
        <v>1633.41</v>
      </c>
      <c r="D49">
        <f t="shared" si="0"/>
        <v>0</v>
      </c>
      <c r="L49">
        <v>9885.76</v>
      </c>
      <c r="M49">
        <f>$P$14+L49*$P$15</f>
        <v>14076.783049110571</v>
      </c>
    </row>
    <row r="50" spans="1:13">
      <c r="A50" t="s">
        <v>130</v>
      </c>
      <c r="B50">
        <v>1273.4100000000001</v>
      </c>
      <c r="D50">
        <f t="shared" si="0"/>
        <v>0</v>
      </c>
      <c r="L50">
        <v>5621.24</v>
      </c>
      <c r="M50">
        <f>$P$14+L50*$P$15</f>
        <v>7978.7830655945718</v>
      </c>
    </row>
    <row r="51" spans="1:13">
      <c r="A51" t="s">
        <v>131</v>
      </c>
      <c r="B51">
        <v>1095.78</v>
      </c>
      <c r="D51">
        <f t="shared" si="0"/>
        <v>0</v>
      </c>
      <c r="L51">
        <v>2822.52</v>
      </c>
      <c r="M51">
        <f>$P$14+L51*$P$15</f>
        <v>3976.7864718710362</v>
      </c>
    </row>
    <row r="52" spans="1:13">
      <c r="A52" t="s">
        <v>132</v>
      </c>
      <c r="B52">
        <v>1746.47</v>
      </c>
      <c r="C52">
        <v>841</v>
      </c>
      <c r="D52">
        <f t="shared" si="0"/>
        <v>1</v>
      </c>
      <c r="L52">
        <v>1935.9</v>
      </c>
      <c r="M52">
        <f>$P$14+L52*$P$15</f>
        <v>2708.9746793633317</v>
      </c>
    </row>
    <row r="53" spans="1:13">
      <c r="A53" t="s">
        <v>133</v>
      </c>
      <c r="B53">
        <v>2645</v>
      </c>
      <c r="C53">
        <v>1618.54</v>
      </c>
      <c r="D53">
        <f t="shared" si="0"/>
        <v>1</v>
      </c>
      <c r="L53">
        <v>864.81</v>
      </c>
      <c r="M53">
        <f>$P$14+L53*$P$15</f>
        <v>1177.3821900927571</v>
      </c>
    </row>
    <row r="54" spans="1:13">
      <c r="A54" t="s">
        <v>134</v>
      </c>
      <c r="B54">
        <v>13724.83</v>
      </c>
      <c r="C54">
        <v>9822.2900000000009</v>
      </c>
      <c r="D54">
        <f t="shared" si="0"/>
        <v>1</v>
      </c>
      <c r="L54">
        <v>251.9</v>
      </c>
      <c r="M54">
        <f>$P$14+L54*$P$15</f>
        <v>300.95877786892169</v>
      </c>
    </row>
    <row r="55" spans="1:13">
      <c r="A55" t="s">
        <v>135</v>
      </c>
      <c r="B55">
        <v>22364.95</v>
      </c>
      <c r="C55">
        <v>16082.22</v>
      </c>
      <c r="D55">
        <f t="shared" si="0"/>
        <v>1</v>
      </c>
      <c r="L55">
        <v>914.39</v>
      </c>
      <c r="M55">
        <f>$P$14+L55*$P$15</f>
        <v>1248.2785252448311</v>
      </c>
    </row>
    <row r="56" spans="1:13">
      <c r="A56" t="s">
        <v>136</v>
      </c>
      <c r="B56">
        <v>15816.43</v>
      </c>
      <c r="C56">
        <v>11377.36</v>
      </c>
      <c r="D56">
        <f t="shared" si="0"/>
        <v>1</v>
      </c>
      <c r="L56">
        <v>4601.72</v>
      </c>
      <c r="M56">
        <f>$P$14+L56*$P$15</f>
        <v>6520.9324884618054</v>
      </c>
    </row>
    <row r="57" spans="1:13">
      <c r="A57" t="s">
        <v>137</v>
      </c>
      <c r="B57">
        <v>8387.23</v>
      </c>
      <c r="C57">
        <v>5994.14</v>
      </c>
      <c r="D57">
        <f t="shared" si="0"/>
        <v>1</v>
      </c>
      <c r="L57">
        <v>17710.669999999998</v>
      </c>
      <c r="M57">
        <f>$P$14+L57*$P$15</f>
        <v>25265.920642793837</v>
      </c>
    </row>
    <row r="58" spans="1:13">
      <c r="A58" t="s">
        <v>138</v>
      </c>
      <c r="B58">
        <v>5001.3999999999996</v>
      </c>
      <c r="C58">
        <v>3814.27</v>
      </c>
      <c r="D58">
        <f t="shared" si="0"/>
        <v>1</v>
      </c>
      <c r="L58">
        <v>13110.93</v>
      </c>
      <c r="M58">
        <f>$P$14+L58*$P$15</f>
        <v>18688.576781309341</v>
      </c>
    </row>
    <row r="59" spans="1:13">
      <c r="A59" t="s">
        <v>139</v>
      </c>
      <c r="B59">
        <v>3124.01</v>
      </c>
      <c r="C59">
        <v>2649.96</v>
      </c>
      <c r="D59">
        <f t="shared" si="0"/>
        <v>1</v>
      </c>
      <c r="L59">
        <v>5799.75</v>
      </c>
      <c r="M59">
        <f>$P$14+L59*$P$15</f>
        <v>8234.0413307820818</v>
      </c>
    </row>
    <row r="60" spans="1:13">
      <c r="A60" t="s">
        <v>140</v>
      </c>
      <c r="B60">
        <v>2546.81</v>
      </c>
      <c r="D60">
        <f t="shared" si="0"/>
        <v>0</v>
      </c>
      <c r="L60">
        <v>2987.15</v>
      </c>
      <c r="M60">
        <f>$P$14+L60*$P$15</f>
        <v>4212.197195067607</v>
      </c>
    </row>
    <row r="61" spans="1:13">
      <c r="A61" t="s">
        <v>141</v>
      </c>
      <c r="B61">
        <v>1954.74</v>
      </c>
      <c r="D61">
        <f t="shared" si="0"/>
        <v>0</v>
      </c>
      <c r="L61">
        <v>1884.33</v>
      </c>
      <c r="M61">
        <f>$P$14+L61*$P$15</f>
        <v>2635.2327672255246</v>
      </c>
    </row>
    <row r="62" spans="1:13">
      <c r="A62" t="s">
        <v>142</v>
      </c>
      <c r="B62">
        <v>1853.58</v>
      </c>
      <c r="D62">
        <f t="shared" si="0"/>
        <v>0</v>
      </c>
      <c r="L62">
        <v>727.94</v>
      </c>
      <c r="M62">
        <f>$P$14+L62*$P$15</f>
        <v>981.66655087806612</v>
      </c>
    </row>
    <row r="63" spans="1:13">
      <c r="A63" t="s">
        <v>143</v>
      </c>
      <c r="B63">
        <v>1410.27</v>
      </c>
      <c r="D63">
        <f t="shared" si="0"/>
        <v>0</v>
      </c>
      <c r="L63">
        <v>1440.02</v>
      </c>
      <c r="M63">
        <f>$P$14+L63*$P$15</f>
        <v>1999.8969327878876</v>
      </c>
    </row>
    <row r="64" spans="1:13">
      <c r="A64" t="s">
        <v>144</v>
      </c>
      <c r="B64">
        <v>1627.46</v>
      </c>
      <c r="D64">
        <f t="shared" si="0"/>
        <v>0</v>
      </c>
      <c r="L64">
        <v>10534.37</v>
      </c>
      <c r="M64">
        <f>$P$14+L64*$P$15</f>
        <v>15004.255254495543</v>
      </c>
    </row>
    <row r="65" spans="1:13">
      <c r="A65" t="s">
        <v>145</v>
      </c>
      <c r="B65">
        <v>148.76</v>
      </c>
      <c r="C65">
        <v>1828.79</v>
      </c>
      <c r="D65">
        <f t="shared" si="0"/>
        <v>1</v>
      </c>
      <c r="L65">
        <v>21370.23</v>
      </c>
      <c r="M65">
        <f>$P$14+L65*$P$15</f>
        <v>30498.865222647095</v>
      </c>
    </row>
    <row r="66" spans="1:13">
      <c r="A66" t="s">
        <v>146</v>
      </c>
      <c r="C66">
        <v>3725.01</v>
      </c>
      <c r="D66">
        <f t="shared" si="0"/>
        <v>0</v>
      </c>
      <c r="L66">
        <v>12982.01</v>
      </c>
      <c r="M66">
        <f>$P$14+L66*$P$15</f>
        <v>18504.229150655741</v>
      </c>
    </row>
    <row r="67" spans="1:13">
      <c r="A67" t="s">
        <v>147</v>
      </c>
      <c r="C67">
        <v>5165.03</v>
      </c>
      <c r="D67">
        <f t="shared" ref="D67:D130" si="3">IF(B67&gt;0,IF(C67&gt;0,1,0),0)</f>
        <v>0</v>
      </c>
      <c r="L67">
        <v>4359.7299999999996</v>
      </c>
      <c r="M67">
        <f>$P$14+L67*$P$15</f>
        <v>6174.901747367604</v>
      </c>
    </row>
    <row r="68" spans="1:13">
      <c r="A68" t="s">
        <v>148</v>
      </c>
      <c r="C68">
        <v>2217.5500000000002</v>
      </c>
      <c r="D68">
        <f t="shared" si="3"/>
        <v>0</v>
      </c>
      <c r="L68">
        <v>2013.25</v>
      </c>
      <c r="M68">
        <f>$P$14+L68*$P$15</f>
        <v>2819.5803978791232</v>
      </c>
    </row>
    <row r="69" spans="1:13">
      <c r="A69" t="s">
        <v>149</v>
      </c>
      <c r="C69">
        <v>1697.88</v>
      </c>
      <c r="D69">
        <f t="shared" si="3"/>
        <v>0</v>
      </c>
    </row>
    <row r="70" spans="1:13">
      <c r="A70" t="s">
        <v>150</v>
      </c>
      <c r="C70">
        <v>1120.68</v>
      </c>
      <c r="D70">
        <f t="shared" si="3"/>
        <v>0</v>
      </c>
    </row>
    <row r="71" spans="1:13">
      <c r="A71" t="s">
        <v>151</v>
      </c>
      <c r="C71">
        <v>1158.3599999999999</v>
      </c>
      <c r="D71">
        <f t="shared" si="3"/>
        <v>0</v>
      </c>
    </row>
    <row r="72" spans="1:13">
      <c r="A72" t="s">
        <v>152</v>
      </c>
      <c r="D72">
        <f t="shared" si="3"/>
        <v>0</v>
      </c>
    </row>
    <row r="73" spans="1:13">
      <c r="A73" t="s">
        <v>153</v>
      </c>
      <c r="D73">
        <f t="shared" si="3"/>
        <v>0</v>
      </c>
    </row>
    <row r="74" spans="1:13">
      <c r="A74" t="s">
        <v>154</v>
      </c>
      <c r="D74">
        <f t="shared" si="3"/>
        <v>0</v>
      </c>
    </row>
    <row r="75" spans="1:13">
      <c r="A75" t="s">
        <v>155</v>
      </c>
      <c r="D75">
        <f t="shared" si="3"/>
        <v>0</v>
      </c>
    </row>
    <row r="76" spans="1:13">
      <c r="A76" t="s">
        <v>156</v>
      </c>
      <c r="C76">
        <v>1223.82</v>
      </c>
      <c r="D76">
        <f t="shared" si="3"/>
        <v>0</v>
      </c>
    </row>
    <row r="77" spans="1:13">
      <c r="A77" t="s">
        <v>157</v>
      </c>
      <c r="C77">
        <v>1513.41</v>
      </c>
      <c r="D77">
        <f t="shared" si="3"/>
        <v>0</v>
      </c>
    </row>
    <row r="78" spans="1:13">
      <c r="A78" t="s">
        <v>158</v>
      </c>
      <c r="C78">
        <v>11549.92</v>
      </c>
      <c r="D78">
        <f t="shared" si="3"/>
        <v>0</v>
      </c>
    </row>
    <row r="79" spans="1:13">
      <c r="A79" t="s">
        <v>159</v>
      </c>
      <c r="C79">
        <v>25981.87</v>
      </c>
      <c r="D79">
        <f t="shared" si="3"/>
        <v>0</v>
      </c>
    </row>
    <row r="80" spans="1:13">
      <c r="A80" t="s">
        <v>160</v>
      </c>
      <c r="C80">
        <v>11060</v>
      </c>
      <c r="D80">
        <f t="shared" si="3"/>
        <v>0</v>
      </c>
    </row>
    <row r="81" spans="1:4">
      <c r="A81" t="s">
        <v>161</v>
      </c>
      <c r="C81">
        <v>4214.9399999999996</v>
      </c>
      <c r="D81">
        <f t="shared" si="3"/>
        <v>0</v>
      </c>
    </row>
    <row r="82" spans="1:4">
      <c r="A82" t="s">
        <v>162</v>
      </c>
      <c r="C82">
        <v>4147.5</v>
      </c>
      <c r="D82">
        <f t="shared" si="3"/>
        <v>0</v>
      </c>
    </row>
    <row r="83" spans="1:4">
      <c r="A83" t="s">
        <v>163</v>
      </c>
      <c r="C83">
        <v>2056.89</v>
      </c>
      <c r="D83">
        <f t="shared" si="3"/>
        <v>0</v>
      </c>
    </row>
    <row r="84" spans="1:4">
      <c r="A84" t="s">
        <v>164</v>
      </c>
      <c r="C84">
        <v>1235.72</v>
      </c>
      <c r="D84">
        <f t="shared" si="3"/>
        <v>0</v>
      </c>
    </row>
    <row r="85" spans="1:4">
      <c r="A85" t="s">
        <v>165</v>
      </c>
      <c r="D85">
        <f t="shared" si="3"/>
        <v>0</v>
      </c>
    </row>
    <row r="86" spans="1:4">
      <c r="A86" t="s">
        <v>166</v>
      </c>
      <c r="D86">
        <f t="shared" si="3"/>
        <v>0</v>
      </c>
    </row>
    <row r="87" spans="1:4">
      <c r="A87" t="s">
        <v>167</v>
      </c>
      <c r="D87">
        <f t="shared" si="3"/>
        <v>0</v>
      </c>
    </row>
    <row r="88" spans="1:4">
      <c r="A88" t="s">
        <v>168</v>
      </c>
      <c r="C88">
        <v>909.63</v>
      </c>
      <c r="D88">
        <f t="shared" si="3"/>
        <v>0</v>
      </c>
    </row>
    <row r="89" spans="1:4">
      <c r="A89" t="s">
        <v>169</v>
      </c>
      <c r="C89">
        <v>1519.36</v>
      </c>
      <c r="D89">
        <f t="shared" si="3"/>
        <v>0</v>
      </c>
    </row>
    <row r="90" spans="1:4">
      <c r="A90" t="s">
        <v>170</v>
      </c>
      <c r="C90">
        <v>5615.29</v>
      </c>
      <c r="D90">
        <f t="shared" si="3"/>
        <v>0</v>
      </c>
    </row>
    <row r="91" spans="1:4">
      <c r="A91" t="s">
        <v>171</v>
      </c>
      <c r="C91">
        <v>8874.18</v>
      </c>
      <c r="D91">
        <f t="shared" si="3"/>
        <v>0</v>
      </c>
    </row>
    <row r="92" spans="1:4">
      <c r="A92" t="s">
        <v>172</v>
      </c>
      <c r="C92">
        <v>5994.14</v>
      </c>
      <c r="D92">
        <f t="shared" si="3"/>
        <v>0</v>
      </c>
    </row>
    <row r="93" spans="1:4">
      <c r="A93" t="s">
        <v>173</v>
      </c>
      <c r="C93">
        <v>3044.67</v>
      </c>
      <c r="D93">
        <f t="shared" si="3"/>
        <v>0</v>
      </c>
    </row>
    <row r="94" spans="1:4">
      <c r="A94" t="s">
        <v>174</v>
      </c>
      <c r="C94">
        <v>1703.83</v>
      </c>
      <c r="D94">
        <f t="shared" si="3"/>
        <v>0</v>
      </c>
    </row>
    <row r="95" spans="1:4">
      <c r="A95" t="s">
        <v>175</v>
      </c>
      <c r="C95">
        <v>1509.44</v>
      </c>
      <c r="D95">
        <f t="shared" si="3"/>
        <v>0</v>
      </c>
    </row>
    <row r="96" spans="1:4">
      <c r="A96" t="s">
        <v>176</v>
      </c>
      <c r="C96">
        <v>1067.1199999999999</v>
      </c>
      <c r="D96">
        <f t="shared" si="3"/>
        <v>0</v>
      </c>
    </row>
    <row r="97" spans="1:4">
      <c r="A97" t="s">
        <v>177</v>
      </c>
      <c r="D97">
        <f t="shared" si="3"/>
        <v>0</v>
      </c>
    </row>
    <row r="98" spans="1:4">
      <c r="A98" t="s">
        <v>178</v>
      </c>
      <c r="D98">
        <f t="shared" si="3"/>
        <v>0</v>
      </c>
    </row>
    <row r="99" spans="1:4">
      <c r="A99" t="s">
        <v>179</v>
      </c>
      <c r="D99">
        <f t="shared" si="3"/>
        <v>0</v>
      </c>
    </row>
    <row r="100" spans="1:4">
      <c r="A100" t="s">
        <v>180</v>
      </c>
      <c r="C100">
        <v>692.24</v>
      </c>
      <c r="D100">
        <f t="shared" si="3"/>
        <v>0</v>
      </c>
    </row>
    <row r="101" spans="1:4">
      <c r="A101" t="s">
        <v>181</v>
      </c>
      <c r="C101">
        <v>1154.4000000000001</v>
      </c>
      <c r="D101">
        <f t="shared" si="3"/>
        <v>0</v>
      </c>
    </row>
    <row r="102" spans="1:4">
      <c r="A102" t="s">
        <v>182</v>
      </c>
      <c r="C102">
        <v>5988.19</v>
      </c>
      <c r="D102">
        <f t="shared" si="3"/>
        <v>0</v>
      </c>
    </row>
    <row r="103" spans="1:4">
      <c r="A103" t="s">
        <v>183</v>
      </c>
      <c r="C103">
        <v>14078.88</v>
      </c>
      <c r="D103">
        <f t="shared" si="3"/>
        <v>0</v>
      </c>
    </row>
    <row r="104" spans="1:4">
      <c r="A104" t="s">
        <v>184</v>
      </c>
      <c r="C104">
        <v>8386.24</v>
      </c>
      <c r="D104">
        <f t="shared" si="3"/>
        <v>0</v>
      </c>
    </row>
    <row r="105" spans="1:4">
      <c r="A105" t="s">
        <v>185</v>
      </c>
      <c r="C105">
        <v>3756.75</v>
      </c>
      <c r="D105">
        <f t="shared" si="3"/>
        <v>0</v>
      </c>
    </row>
    <row r="106" spans="1:4">
      <c r="A106" t="s">
        <v>186</v>
      </c>
      <c r="C106">
        <v>1572.92</v>
      </c>
      <c r="D106">
        <f t="shared" si="3"/>
        <v>0</v>
      </c>
    </row>
    <row r="107" spans="1:4">
      <c r="A107" t="s">
        <v>187</v>
      </c>
      <c r="C107">
        <v>1483.66</v>
      </c>
      <c r="D107">
        <f t="shared" si="3"/>
        <v>0</v>
      </c>
    </row>
    <row r="108" spans="1:4">
      <c r="A108" t="s">
        <v>188</v>
      </c>
      <c r="C108">
        <v>1186.1300000000001</v>
      </c>
      <c r="D108">
        <f t="shared" si="3"/>
        <v>0</v>
      </c>
    </row>
    <row r="109" spans="1:4">
      <c r="A109" t="s">
        <v>189</v>
      </c>
      <c r="D109">
        <f t="shared" si="3"/>
        <v>0</v>
      </c>
    </row>
    <row r="110" spans="1:4">
      <c r="A110" t="s">
        <v>190</v>
      </c>
      <c r="D110">
        <f t="shared" si="3"/>
        <v>0</v>
      </c>
    </row>
    <row r="111" spans="1:4">
      <c r="A111" t="s">
        <v>191</v>
      </c>
      <c r="D111">
        <f t="shared" si="3"/>
        <v>0</v>
      </c>
    </row>
    <row r="112" spans="1:4">
      <c r="A112" t="s">
        <v>192</v>
      </c>
      <c r="C112">
        <v>769.6</v>
      </c>
      <c r="D112">
        <f t="shared" si="3"/>
        <v>0</v>
      </c>
    </row>
    <row r="113" spans="1:4">
      <c r="A113" t="s">
        <v>193</v>
      </c>
      <c r="C113">
        <v>1723.66</v>
      </c>
      <c r="D113">
        <f t="shared" si="3"/>
        <v>0</v>
      </c>
    </row>
    <row r="114" spans="1:4">
      <c r="A114" t="s">
        <v>194</v>
      </c>
      <c r="C114">
        <v>8568.7199999999993</v>
      </c>
      <c r="D114">
        <f t="shared" si="3"/>
        <v>0</v>
      </c>
    </row>
    <row r="115" spans="1:4">
      <c r="A115" t="s">
        <v>195</v>
      </c>
      <c r="C115">
        <v>16534.46</v>
      </c>
      <c r="D115">
        <f t="shared" si="3"/>
        <v>0</v>
      </c>
    </row>
    <row r="116" spans="1:4">
      <c r="A116" t="s">
        <v>196</v>
      </c>
      <c r="C116">
        <v>9070.5499999999993</v>
      </c>
      <c r="D116">
        <f t="shared" si="3"/>
        <v>0</v>
      </c>
    </row>
    <row r="117" spans="1:4">
      <c r="A117" t="s">
        <v>197</v>
      </c>
      <c r="C117">
        <v>4179.2299999999996</v>
      </c>
      <c r="D117">
        <f t="shared" si="3"/>
        <v>0</v>
      </c>
    </row>
    <row r="118" spans="1:4">
      <c r="A118" t="s">
        <v>198</v>
      </c>
      <c r="C118">
        <v>2267.14</v>
      </c>
      <c r="D118">
        <f t="shared" si="3"/>
        <v>0</v>
      </c>
    </row>
    <row r="119" spans="1:4">
      <c r="A119" t="s">
        <v>199</v>
      </c>
      <c r="C119">
        <v>1814.9</v>
      </c>
      <c r="D119">
        <f t="shared" si="3"/>
        <v>0</v>
      </c>
    </row>
    <row r="120" spans="1:4">
      <c r="A120" t="s">
        <v>200</v>
      </c>
      <c r="C120">
        <v>1114.73</v>
      </c>
      <c r="D120">
        <f t="shared" si="3"/>
        <v>0</v>
      </c>
    </row>
    <row r="121" spans="1:4">
      <c r="A121" t="s">
        <v>201</v>
      </c>
      <c r="D121">
        <f t="shared" si="3"/>
        <v>0</v>
      </c>
    </row>
    <row r="122" spans="1:4">
      <c r="A122" t="s">
        <v>202</v>
      </c>
      <c r="D122">
        <f t="shared" si="3"/>
        <v>0</v>
      </c>
    </row>
    <row r="123" spans="1:4">
      <c r="A123" t="s">
        <v>203</v>
      </c>
      <c r="D123">
        <f t="shared" si="3"/>
        <v>0</v>
      </c>
    </row>
    <row r="124" spans="1:4">
      <c r="A124" t="s">
        <v>204</v>
      </c>
      <c r="C124">
        <v>1142.5</v>
      </c>
      <c r="D124">
        <f t="shared" si="3"/>
        <v>0</v>
      </c>
    </row>
    <row r="125" spans="1:4">
      <c r="A125" t="s">
        <v>205</v>
      </c>
      <c r="C125">
        <v>1719.69</v>
      </c>
      <c r="D125">
        <f t="shared" si="3"/>
        <v>0</v>
      </c>
    </row>
    <row r="126" spans="1:4">
      <c r="A126" t="s">
        <v>206</v>
      </c>
      <c r="C126">
        <v>12436.54</v>
      </c>
      <c r="D126">
        <f t="shared" si="3"/>
        <v>0</v>
      </c>
    </row>
    <row r="127" spans="1:4">
      <c r="A127" t="s">
        <v>207</v>
      </c>
      <c r="C127">
        <v>21203.62</v>
      </c>
      <c r="D127">
        <f t="shared" si="3"/>
        <v>0</v>
      </c>
    </row>
    <row r="128" spans="1:4">
      <c r="A128" t="s">
        <v>208</v>
      </c>
      <c r="C128">
        <v>9885.76</v>
      </c>
      <c r="D128">
        <f t="shared" si="3"/>
        <v>0</v>
      </c>
    </row>
    <row r="129" spans="1:4">
      <c r="A129" t="s">
        <v>209</v>
      </c>
      <c r="C129">
        <v>5621.24</v>
      </c>
      <c r="D129">
        <f t="shared" si="3"/>
        <v>0</v>
      </c>
    </row>
    <row r="130" spans="1:4">
      <c r="A130" t="s">
        <v>210</v>
      </c>
      <c r="C130">
        <v>2822.52</v>
      </c>
      <c r="D130">
        <f t="shared" si="3"/>
        <v>0</v>
      </c>
    </row>
    <row r="131" spans="1:4">
      <c r="A131" t="s">
        <v>211</v>
      </c>
      <c r="C131">
        <v>1935.9</v>
      </c>
      <c r="D131">
        <f t="shared" ref="D131:D157" si="4">IF(B131&gt;0,IF(C131&gt;0,1,0),0)</f>
        <v>0</v>
      </c>
    </row>
    <row r="132" spans="1:4">
      <c r="A132" t="s">
        <v>212</v>
      </c>
      <c r="C132">
        <v>864.81</v>
      </c>
      <c r="D132">
        <f t="shared" si="4"/>
        <v>0</v>
      </c>
    </row>
    <row r="133" spans="1:4">
      <c r="A133" t="s">
        <v>213</v>
      </c>
      <c r="D133">
        <f t="shared" si="4"/>
        <v>0</v>
      </c>
    </row>
    <row r="134" spans="1:4">
      <c r="A134" t="s">
        <v>214</v>
      </c>
      <c r="D134">
        <f t="shared" si="4"/>
        <v>0</v>
      </c>
    </row>
    <row r="135" spans="1:4">
      <c r="A135" t="s">
        <v>215</v>
      </c>
      <c r="D135">
        <f t="shared" si="4"/>
        <v>0</v>
      </c>
    </row>
    <row r="136" spans="1:4">
      <c r="A136" t="s">
        <v>216</v>
      </c>
      <c r="C136">
        <v>251.9</v>
      </c>
      <c r="D136">
        <f t="shared" si="4"/>
        <v>0</v>
      </c>
    </row>
    <row r="137" spans="1:4">
      <c r="A137" t="s">
        <v>217</v>
      </c>
      <c r="C137">
        <v>914.39</v>
      </c>
      <c r="D137">
        <f t="shared" si="4"/>
        <v>0</v>
      </c>
    </row>
    <row r="138" spans="1:4">
      <c r="A138" t="s">
        <v>218</v>
      </c>
      <c r="C138">
        <v>4601.72</v>
      </c>
      <c r="D138">
        <f t="shared" si="4"/>
        <v>0</v>
      </c>
    </row>
    <row r="139" spans="1:4">
      <c r="A139" t="s">
        <v>219</v>
      </c>
      <c r="C139">
        <v>17710.669999999998</v>
      </c>
      <c r="D139">
        <f t="shared" si="4"/>
        <v>0</v>
      </c>
    </row>
    <row r="140" spans="1:4">
      <c r="A140" t="s">
        <v>220</v>
      </c>
      <c r="C140">
        <v>13110.93</v>
      </c>
      <c r="D140">
        <f t="shared" si="4"/>
        <v>0</v>
      </c>
    </row>
    <row r="141" spans="1:4">
      <c r="A141" t="s">
        <v>221</v>
      </c>
      <c r="C141">
        <v>5799.75</v>
      </c>
      <c r="D141">
        <f t="shared" si="4"/>
        <v>0</v>
      </c>
    </row>
    <row r="142" spans="1:4">
      <c r="A142" t="s">
        <v>222</v>
      </c>
      <c r="C142">
        <v>2987.15</v>
      </c>
      <c r="D142">
        <f t="shared" si="4"/>
        <v>0</v>
      </c>
    </row>
    <row r="143" spans="1:4">
      <c r="A143" t="s">
        <v>223</v>
      </c>
      <c r="C143">
        <v>1884.33</v>
      </c>
      <c r="D143">
        <f t="shared" si="4"/>
        <v>0</v>
      </c>
    </row>
    <row r="144" spans="1:4">
      <c r="A144" t="s">
        <v>224</v>
      </c>
      <c r="C144">
        <v>727.94</v>
      </c>
      <c r="D144">
        <f t="shared" si="4"/>
        <v>0</v>
      </c>
    </row>
    <row r="145" spans="1:4">
      <c r="A145" t="s">
        <v>225</v>
      </c>
      <c r="D145">
        <f t="shared" si="4"/>
        <v>0</v>
      </c>
    </row>
    <row r="146" spans="1:4">
      <c r="A146" t="s">
        <v>226</v>
      </c>
      <c r="D146">
        <f t="shared" si="4"/>
        <v>0</v>
      </c>
    </row>
    <row r="147" spans="1:4">
      <c r="A147" t="s">
        <v>227</v>
      </c>
      <c r="D147">
        <f t="shared" si="4"/>
        <v>0</v>
      </c>
    </row>
    <row r="148" spans="1:4">
      <c r="A148" t="s">
        <v>228</v>
      </c>
      <c r="D148">
        <f t="shared" si="4"/>
        <v>0</v>
      </c>
    </row>
    <row r="149" spans="1:4">
      <c r="A149" t="s">
        <v>229</v>
      </c>
      <c r="C149">
        <v>1440.02</v>
      </c>
      <c r="D149">
        <f t="shared" si="4"/>
        <v>0</v>
      </c>
    </row>
    <row r="150" spans="1:4">
      <c r="A150" t="s">
        <v>230</v>
      </c>
      <c r="C150">
        <v>10534.37</v>
      </c>
      <c r="D150">
        <f t="shared" si="4"/>
        <v>0</v>
      </c>
    </row>
    <row r="151" spans="1:4">
      <c r="A151" t="s">
        <v>231</v>
      </c>
      <c r="C151">
        <v>21370.23</v>
      </c>
      <c r="D151">
        <f t="shared" si="4"/>
        <v>0</v>
      </c>
    </row>
    <row r="152" spans="1:4">
      <c r="A152" t="s">
        <v>232</v>
      </c>
      <c r="C152">
        <v>12982.01</v>
      </c>
      <c r="D152">
        <f t="shared" si="4"/>
        <v>0</v>
      </c>
    </row>
    <row r="153" spans="1:4">
      <c r="A153" t="s">
        <v>233</v>
      </c>
      <c r="C153">
        <v>4359.7299999999996</v>
      </c>
      <c r="D153">
        <f t="shared" si="4"/>
        <v>0</v>
      </c>
    </row>
    <row r="154" spans="1:4">
      <c r="A154" t="s">
        <v>234</v>
      </c>
      <c r="C154">
        <v>2013.25</v>
      </c>
      <c r="D154">
        <f t="shared" si="4"/>
        <v>0</v>
      </c>
    </row>
    <row r="155" spans="1:4">
      <c r="A155" t="s">
        <v>235</v>
      </c>
      <c r="D155">
        <f t="shared" si="4"/>
        <v>0</v>
      </c>
    </row>
    <row r="156" spans="1:4">
      <c r="A156" t="s">
        <v>236</v>
      </c>
      <c r="D156">
        <f t="shared" si="4"/>
        <v>0</v>
      </c>
    </row>
    <row r="157" spans="1:4">
      <c r="A157" t="s">
        <v>237</v>
      </c>
      <c r="D15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testStats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Draijer</cp:lastModifiedBy>
  <dcterms:created xsi:type="dcterms:W3CDTF">2011-12-22T15:32:12Z</dcterms:created>
  <dcterms:modified xsi:type="dcterms:W3CDTF">2011-12-22T16:16:57Z</dcterms:modified>
</cp:coreProperties>
</file>