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zavras\Documents\GitHub\curriculum\policy-template\2.0\"/>
    </mc:Choice>
  </mc:AlternateContent>
  <xr:revisionPtr revIDLastSave="0" documentId="10_ncr:100000_{06D7AF77-1FAE-430A-BA45-8A2F00A5AD0B}" xr6:coauthVersionLast="31" xr6:coauthVersionMax="43" xr10:uidLastSave="{00000000-0000-0000-0000-000000000000}"/>
  <bookViews>
    <workbookView xWindow="0" yWindow="456" windowWidth="37476" windowHeight="23964" tabRatio="500" xr2:uid="{00000000-000D-0000-FFFF-FFFF00000000}"/>
  </bookViews>
  <sheets>
    <sheet name="Start Here" sheetId="1" r:id="rId1"/>
    <sheet name="The OpenChain Open Source Polic" sheetId="2" r:id="rId2"/>
    <sheet name="Appendix 1 - Translations" sheetId="3" r:id="rId3"/>
    <sheet name="Example Appendix 2 - Unofficial" sheetId="4" r:id="rId4"/>
    <sheet name="Example Appendix 3 - Unofficial" sheetId="5" r:id="rId5"/>
    <sheet name="Example Appendix 4 - Unofficial" sheetId="6" r:id="rId6"/>
    <sheet name="Example Appendix 5 - Roles" sheetId="7" r:id="rId7"/>
  </sheets>
  <definedNames>
    <definedName name="_xlnm._FilterDatabase" localSheetId="1" hidden="1">'The OpenChain Open Source Polic'!$A$1:$D$80</definedName>
  </definedNames>
  <calcPr calcId="17901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4" i="5" l="1"/>
  <c r="A25" i="5"/>
  <c r="A26" i="5"/>
  <c r="A27" i="5"/>
  <c r="A28" i="5"/>
  <c r="A29" i="5"/>
  <c r="A30" i="5"/>
  <c r="A31" i="5"/>
  <c r="A4" i="5"/>
  <c r="A5" i="5"/>
  <c r="A6" i="5"/>
  <c r="A7" i="5"/>
  <c r="A8" i="5"/>
  <c r="A9" i="5"/>
  <c r="A10" i="5"/>
  <c r="D94" i="4"/>
  <c r="B94" i="4"/>
  <c r="D93" i="4"/>
  <c r="B93" i="4"/>
  <c r="D92" i="4"/>
  <c r="B92" i="4"/>
  <c r="B91" i="4"/>
  <c r="B90" i="4"/>
  <c r="D89" i="4"/>
  <c r="B89" i="4"/>
  <c r="D88" i="4"/>
  <c r="B88" i="4"/>
  <c r="D87" i="4"/>
  <c r="D86" i="4"/>
  <c r="B86" i="4"/>
  <c r="D85" i="4"/>
  <c r="B85" i="4"/>
  <c r="D84" i="4"/>
  <c r="D83" i="4"/>
  <c r="B83" i="4"/>
  <c r="B82" i="4"/>
  <c r="D81" i="4"/>
  <c r="B81" i="4"/>
  <c r="D80" i="4"/>
  <c r="B80" i="4"/>
  <c r="D79" i="4"/>
  <c r="B79" i="4"/>
  <c r="B78" i="4"/>
  <c r="B77" i="4"/>
  <c r="B76" i="4"/>
  <c r="B75" i="4"/>
  <c r="D74" i="4"/>
  <c r="B74" i="4"/>
  <c r="D73" i="4"/>
  <c r="B73" i="4"/>
  <c r="D72" i="4"/>
  <c r="B72" i="4"/>
  <c r="D71" i="4"/>
  <c r="B71" i="4"/>
  <c r="D69" i="4"/>
  <c r="B69" i="4"/>
  <c r="B68" i="4"/>
  <c r="B67" i="4"/>
  <c r="B66" i="4"/>
  <c r="B65" i="4"/>
  <c r="B64" i="4"/>
  <c r="B63" i="4"/>
  <c r="D62" i="4"/>
  <c r="B62" i="4"/>
  <c r="D61" i="4"/>
  <c r="B61" i="4"/>
  <c r="B60" i="4"/>
  <c r="D59" i="4"/>
  <c r="B59" i="4"/>
  <c r="B58" i="4"/>
  <c r="B57" i="4"/>
  <c r="B56" i="4"/>
  <c r="D55" i="4"/>
  <c r="B55" i="4"/>
  <c r="D54" i="4"/>
  <c r="B54" i="4"/>
  <c r="B53" i="4"/>
  <c r="B52" i="4"/>
  <c r="D51" i="4"/>
  <c r="B51" i="4"/>
  <c r="B50" i="4"/>
  <c r="B49" i="4"/>
  <c r="B48" i="4"/>
  <c r="B47" i="4"/>
  <c r="D46" i="4"/>
  <c r="B46" i="4"/>
  <c r="D45" i="4"/>
  <c r="B45" i="4"/>
  <c r="D44" i="4"/>
  <c r="B44" i="4"/>
  <c r="B43" i="4"/>
  <c r="D42" i="4"/>
  <c r="B42" i="4"/>
  <c r="B41" i="4"/>
  <c r="B40" i="4"/>
  <c r="B39" i="4"/>
  <c r="B38" i="4"/>
  <c r="D37" i="4"/>
  <c r="B37" i="4"/>
  <c r="D36" i="4"/>
  <c r="B36" i="4"/>
  <c r="B35" i="4"/>
  <c r="D34" i="4"/>
  <c r="B34" i="4"/>
  <c r="B32" i="4"/>
  <c r="D31" i="4"/>
  <c r="B31" i="4"/>
  <c r="D30" i="4"/>
  <c r="B30" i="4"/>
  <c r="D29" i="4"/>
  <c r="B29" i="4"/>
  <c r="B28" i="4"/>
  <c r="B27" i="4"/>
  <c r="B26" i="4"/>
  <c r="D25" i="4"/>
  <c r="B25" i="4"/>
  <c r="D24" i="4"/>
  <c r="D23" i="4"/>
  <c r="B23" i="4"/>
  <c r="D22" i="4"/>
  <c r="B22" i="4"/>
  <c r="B21" i="4"/>
  <c r="D20" i="4"/>
  <c r="B20" i="4"/>
  <c r="B19" i="4"/>
  <c r="B18" i="4"/>
  <c r="B15" i="4"/>
  <c r="D14" i="4"/>
  <c r="B14" i="4"/>
  <c r="D10" i="4"/>
  <c r="B10" i="4"/>
  <c r="D9" i="4"/>
  <c r="B9" i="4"/>
  <c r="B8" i="4"/>
  <c r="B7" i="4"/>
  <c r="D6"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tc={3B427A2A-FC41-7F47-97B4-721E8EFBD7E1}</author>
    <author/>
  </authors>
  <commentList>
    <comment ref="B1" authorId="0" shapeId="0" xr:uid="{3B427A2A-FC41-7F47-97B4-721E8EFBD7E1}">
      <text>
        <r>
          <rPr>
            <sz val="10"/>
            <color rgb="FF000000"/>
            <rFont val="Arial"/>
            <charset val="1"/>
          </rPr>
          <t>[Threaded comment]
Your version of Excel allows you to read this threaded comment; however, any edits to it will get removed if the file is opened in a newer version of Excel. Learn more: https://go.microsoft.com/fwlink/?linkid=870924
Comment:
    This column contains the text from the OpenChain Specification and the content is therefore under CC-BY-4</t>
        </r>
      </text>
    </comment>
    <comment ref="C1" authorId="1" shapeId="0" xr:uid="{00000000-0006-0000-0100-000001000000}">
      <text>
        <r>
          <rPr>
            <sz val="10"/>
            <color rgb="FF000000"/>
            <rFont val="Arial"/>
            <charset val="1"/>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charset val="1"/>
          </rPr>
          <t>This list was mainly generated by Orcro Limited, but also uses information from spdx.org, open source.org, choosealicense.com and dejacode.com.</t>
        </r>
      </text>
    </comment>
    <comment ref="C2" authorId="0" shapeId="0" xr:uid="{00000000-0006-0000-0300-000002000000}">
      <text>
        <r>
          <rPr>
            <sz val="10"/>
            <color rgb="FF000000"/>
            <rFont val="Arial"/>
            <charset val="1"/>
          </rPr>
          <t xml:space="preserve">SPDX is an open standard for providing consistent identifiers for licences and other information relating to software code. See SPDX.org. 
</t>
        </r>
      </text>
    </comment>
    <comment ref="D2" authorId="0" shapeId="0" xr:uid="{00000000-0006-0000-0300-000003000000}">
      <text>
        <r>
          <rPr>
            <sz val="10"/>
            <color rgb="FF000000"/>
            <rFont val="Arial"/>
            <charset val="1"/>
          </rPr>
          <t>Permissive = minimal downstream obligations; 
Copyleft = requirement to distribute under the same or a similar licence
SaaS = access across a network may be equivalent to distribution</t>
        </r>
      </text>
    </comment>
    <comment ref="E2" authorId="0" shapeId="0" xr:uid="{00000000-0006-0000-0300-000004000000}">
      <text>
        <r>
          <rPr>
            <sz val="10"/>
            <color rgb="FF000000"/>
            <rFont val="Arial"/>
            <charset val="1"/>
          </rPr>
          <t xml:space="preserve">No = permissive licence
Weak = file scoped copyleft
Strong = project scoped copyleft
</t>
        </r>
      </text>
    </comment>
    <comment ref="F2" authorId="0" shapeId="0" xr:uid="{00000000-0006-0000-0300-000005000000}">
      <text>
        <r>
          <rPr>
            <sz val="10"/>
            <color rgb="FF000000"/>
            <rFont val="Arial"/>
            <charset val="1"/>
          </rPr>
          <t>If the functionality of the software is accessed over a network, even if no code is distirbuted, the copyleft effect may still apply</t>
        </r>
      </text>
    </comment>
    <comment ref="G2" authorId="0" shapeId="0" xr:uid="{00000000-0006-0000-0300-000006000000}">
      <text>
        <r>
          <rPr>
            <sz val="10"/>
            <color rgb="FF000000"/>
            <rFont val="Arial"/>
            <charset val="1"/>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300-000007000000}">
      <text>
        <r>
          <rPr>
            <sz val="10"/>
            <color rgb="FF000000"/>
            <rFont val="Arial"/>
            <charset val="1"/>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300-000008000000}">
      <text>
        <r>
          <rPr>
            <sz val="10"/>
            <color rgb="FF000000"/>
            <rFont val="Arial"/>
            <charset val="1"/>
          </rPr>
          <t xml:space="preserve">Does the licence allow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10"/>
            <color rgb="FF000000"/>
            <rFont val="Arial"/>
            <charset val="1"/>
          </rPr>
          <t xml:space="preserve">Criteria and weighting to be determined by each company, with an overall output of between 0 (bad) to 10 (perfect).
</t>
        </r>
      </text>
    </comment>
    <comment ref="D30" authorId="0" shapeId="0" xr:uid="{00000000-0006-0000-0400-000003000000}">
      <text>
        <r>
          <rPr>
            <sz val="10"/>
            <color rgb="FF000000"/>
            <rFont val="Arial"/>
            <charset val="1"/>
          </rPr>
          <t>No software greater than 0 bytes in length falls into this category</t>
        </r>
      </text>
    </comment>
    <comment ref="B34" authorId="0" shapeId="0" xr:uid="{00000000-0006-0000-0400-000002000000}">
      <text>
        <r>
          <rPr>
            <sz val="10"/>
            <color rgb="FF000000"/>
            <rFont val="Arial"/>
            <charset val="1"/>
          </rPr>
          <t>Company to determine its own filters</t>
        </r>
      </text>
    </comment>
  </commentList>
</comments>
</file>

<file path=xl/sharedStrings.xml><?xml version="1.0" encoding="utf-8"?>
<sst xmlns="http://schemas.openxmlformats.org/spreadsheetml/2006/main" count="1075" uniqueCount="429">
  <si>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</si>
  <si>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</si>
  <si>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</si>
  <si>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</si>
  <si>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</si>
  <si>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Appendix 1 – OpenChain Translation Note</t>
  </si>
  <si>
    <t xml:space="preserve">Please read if this document is not in English, or if you wish to translate it into a language other than English. </t>
  </si>
  <si>
    <t>Example Appendix 2 - Unofficial License Grid used by UK Entity</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</si>
  <si>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</si>
  <si>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</si>
  <si>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</si>
  <si>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</si>
  <si>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</si>
  <si>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</si>
  <si>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</si>
  <si>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</si>
  <si>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</si>
  <si>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 xml:space="preserve">This sets out an example of the roles and responsibilities of the individuals who are involved in managing and implementing the practices and procedures defined by the OpenChain specification.  </t>
  </si>
  <si>
    <t>This is Release 2 of the Open Source Policy Template for OpenChain Specification 2.0</t>
  </si>
  <si>
    <t xml:space="preserve">This document is released under CC-0, but acknowledgment of the OpenChain Project (openchainproject.org) and Orcro Limited (orcro.co.uk) are requested, but not required. </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</si>
  <si>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</si>
  <si>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</si>
  <si>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</si>
  <si>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</si>
  <si>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</si>
  <si>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</si>
  <si>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</si>
  <si>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family val="2"/>
        <charset val="1"/>
      </rPr>
      <t>"</t>
    </r>
    <r>
      <rPr>
        <b/>
        <sz val="10"/>
        <rFont val="Arial"/>
        <family val="2"/>
        <charset val="1"/>
      </rPr>
      <t>Compliance Artifacts</t>
    </r>
    <r>
      <rPr>
        <sz val="10"/>
        <rFont val="Arial"/>
        <family val="2"/>
        <charset val="1"/>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</si>
  <si>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family val="2"/>
        <charset val="1"/>
      </rPr>
      <t>"</t>
    </r>
    <r>
      <rPr>
        <b/>
        <sz val="10"/>
        <rFont val="Arial"/>
        <family val="2"/>
        <charset val="1"/>
      </rPr>
      <t>Compliance Artifact</t>
    </r>
    <r>
      <rPr>
        <sz val="10"/>
        <rFont val="Arial"/>
        <family val="2"/>
        <charset val="1"/>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</si>
  <si>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family val="2"/>
        <charset val="1"/>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</si>
  <si>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family val="2"/>
        <charset val="1"/>
      </rPr>
      <t>“</t>
    </r>
    <r>
      <rPr>
        <b/>
        <sz val="10"/>
        <rFont val="Arial"/>
        <family val="2"/>
        <charset val="1"/>
      </rPr>
      <t>Identified Licenses</t>
    </r>
    <r>
      <rPr>
        <sz val="10"/>
        <rFont val="Arial"/>
        <family val="2"/>
        <charset val="1"/>
      </rPr>
      <t>”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</si>
  <si>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OpenChain Conformant</t>
    </r>
    <r>
      <rPr>
        <sz val="10"/>
        <rFont val="Arial"/>
        <family val="2"/>
        <charset val="1"/>
      </rPr>
      <t>” - a Program that satisfies all the requirements of this specification</t>
    </r>
  </si>
  <si>
    <r>
      <rPr>
        <sz val="10"/>
        <rFont val="Arial"/>
        <family val="2"/>
        <charset val="1"/>
      </rPr>
      <t>"</t>
    </r>
    <r>
      <rPr>
        <b/>
        <sz val="10"/>
        <rFont val="Arial"/>
        <family val="2"/>
        <charset val="1"/>
      </rPr>
      <t>Open Source</t>
    </r>
    <r>
      <rPr>
        <sz val="10"/>
        <rFont val="Arial"/>
        <family val="2"/>
        <charset val="1"/>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</si>
  <si>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family val="2"/>
        <charset val="1"/>
      </rPr>
      <t>"</t>
    </r>
    <r>
      <rPr>
        <b/>
        <sz val="10"/>
        <rFont val="Arial"/>
        <family val="2"/>
        <charset val="1"/>
      </rPr>
      <t>Open Source Log</t>
    </r>
    <r>
      <rPr>
        <sz val="10"/>
        <rFont val="Arial"/>
        <family val="2"/>
        <charset val="1"/>
      </rPr>
      <t>" - the record kept in [ticketing system] of determinations, queries and answers relating to COMPANY's use of Open Source.</t>
    </r>
  </si>
  <si>
    <r>
      <rPr>
        <sz val="10"/>
        <rFont val="Arial"/>
        <family val="2"/>
        <charset val="1"/>
      </rPr>
      <t>"</t>
    </r>
    <r>
      <rPr>
        <b/>
        <sz val="10"/>
        <rFont val="Arial"/>
        <family val="2"/>
        <charset val="1"/>
      </rPr>
      <t>Program</t>
    </r>
    <r>
      <rPr>
        <sz val="10"/>
        <rFont val="Arial"/>
        <family val="2"/>
        <charset val="1"/>
      </rPr>
      <t>" - the set of policies, processes and personnel that manage an organization’s Open Source license compliance activities.</t>
    </r>
  </si>
  <si>
    <r>
      <rPr>
        <b/>
        <sz val="10"/>
        <rFont val="Arial"/>
        <family val="2"/>
        <charset val="1"/>
      </rPr>
      <t>"Identified License"</t>
    </r>
    <r>
      <rPr>
        <sz val="10"/>
        <rFont val="Arial"/>
        <family val="2"/>
        <charset val="1"/>
      </rPr>
      <t xml:space="preserve">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</si>
  <si>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 xml:space="preserve">Software Staff" - </t>
    </r>
    <r>
      <rPr>
        <sz val="10"/>
        <color rgb="FF000000"/>
        <rFont val="Arial"/>
        <family val="2"/>
        <charset val="1"/>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</si>
  <si>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family val="2"/>
        <charset val="1"/>
      </rPr>
      <t>“</t>
    </r>
    <r>
      <rPr>
        <b/>
        <sz val="10"/>
        <rFont val="Arial"/>
        <family val="2"/>
        <charset val="1"/>
      </rPr>
      <t>SPDX</t>
    </r>
    <r>
      <rPr>
        <sz val="10"/>
        <rFont val="Arial"/>
        <family val="2"/>
        <charset val="1"/>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</si>
  <si>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family val="2"/>
        <charset val="1"/>
      </rPr>
      <t xml:space="preserve"> - software that an organization distributes to third parties (e.g., other organizations or individuals).</t>
    </r>
  </si>
  <si>
    <r>
      <rPr>
        <sz val="10"/>
        <rFont val="Arial"/>
        <family val="2"/>
        <charset val="1"/>
      </rPr>
      <t>“</t>
    </r>
    <r>
      <rPr>
        <b/>
        <sz val="10"/>
        <rFont val="Arial"/>
        <family val="2"/>
        <charset val="1"/>
      </rPr>
      <t>Verification Materials</t>
    </r>
    <r>
      <rPr>
        <sz val="10"/>
        <rFont val="Arial"/>
        <family val="2"/>
        <charset val="1"/>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</si>
  <si>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</si>
  <si>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</si>
  <si>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</si>
  <si>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</si>
  <si>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</si>
  <si>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</si>
  <si>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</si>
  <si>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</si>
  <si>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</si>
  <si>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</si>
  <si>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</si>
  <si>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</si>
  <si>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</si>
  <si>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</si>
  <si>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</si>
  <si>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</si>
  <si>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</si>
  <si>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</si>
  <si>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</si>
  <si>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</si>
  <si>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</si>
  <si>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</si>
  <si>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</si>
  <si>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</si>
  <si>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</si>
  <si>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</si>
  <si>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</si>
  <si>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</si>
  <si>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Every participant in the Program will be assessed, and records of the assessment will be found [in the COMPANY learning management system]</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</si>
  <si>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</si>
  <si>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</si>
  <si>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</si>
  <si>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family val="2"/>
        <charset val="1"/>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family val="2"/>
        <charset val="1"/>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</si>
  <si>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</si>
  <si>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</si>
  <si>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</si>
  <si>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</si>
  <si>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</si>
  <si>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</si>
  <si>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</si>
  <si>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</si>
  <si>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</si>
  <si>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</si>
  <si>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</si>
  <si>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</si>
  <si>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</si>
  <si>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</si>
  <si>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</si>
  <si>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</si>
  <si>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</si>
  <si>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</si>
  <si>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</si>
  <si>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</si>
  <si>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</si>
  <si>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</si>
  <si>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</si>
  <si>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</si>
  <si>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</si>
  <si>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</si>
  <si>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</si>
  <si>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</si>
  <si>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</si>
  <si>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</si>
  <si>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</si>
  <si>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</si>
  <si>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</si>
  <si>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</si>
  <si>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</si>
  <si>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</si>
  <si>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</si>
  <si>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</si>
  <si>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</si>
  <si>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</si>
  <si>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</si>
  <si>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</si>
  <si>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</si>
  <si>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</si>
  <si>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</si>
  <si>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</si>
  <si>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</si>
  <si>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</si>
  <si>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</si>
  <si>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</si>
  <si>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</si>
  <si>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</si>
  <si>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</si>
  <si>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</si>
  <si>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</si>
  <si>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</si>
  <si>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</si>
  <si>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</si>
  <si>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</si>
  <si>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</si>
  <si>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</si>
  <si>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</si>
  <si>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</si>
  <si>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</si>
  <si>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</si>
  <si>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</si>
  <si>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</si>
  <si>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</si>
  <si>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</si>
  <si>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</si>
  <si>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</si>
  <si>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</si>
  <si>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</si>
  <si>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</si>
  <si>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</si>
  <si>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</si>
  <si>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</si>
  <si>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</si>
  <si>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</si>
  <si>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</si>
  <si>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</si>
  <si>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</si>
  <si>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</si>
  <si>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</si>
  <si>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</si>
  <si>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</si>
  <si>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</si>
  <si>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</si>
  <si>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</si>
  <si>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</si>
  <si>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</si>
  <si>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</si>
  <si>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</si>
  <si>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</si>
  <si>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</si>
  <si>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</si>
  <si>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</si>
  <si>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</si>
  <si>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</si>
  <si>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</si>
  <si>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</si>
  <si>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</si>
  <si>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</si>
  <si>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</si>
  <si>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</si>
  <si>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</si>
  <si>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Name</t>
  </si>
  <si>
    <t>SPDX Identifier</t>
  </si>
  <si>
    <t>Type</t>
  </si>
  <si>
    <t>Copyleft</t>
  </si>
  <si>
    <t>SaaS Deemed Distribution</t>
  </si>
  <si>
    <t>Explicit Patent</t>
  </si>
  <si>
    <t>Freedom or Death</t>
  </si>
  <si>
    <t>Notice Requirements</t>
  </si>
  <si>
    <t>Modification Requirements</t>
  </si>
  <si>
    <t xml:space="preserve">Provide Copy of licence </t>
  </si>
  <si>
    <t>Same licence</t>
  </si>
  <si>
    <t xml:space="preserve">State Changes </t>
  </si>
  <si>
    <t xml:space="preserve">Provide Disclaimer </t>
  </si>
  <si>
    <t>BSD-2-Clause</t>
  </si>
  <si>
    <t>no</t>
  </si>
  <si>
    <t>yes</t>
  </si>
  <si>
    <t>BSD-3-Clause</t>
  </si>
  <si>
    <t>AFL-3.0</t>
  </si>
  <si>
    <t>Apache-2.0</t>
  </si>
  <si>
    <t>Software Type</t>
  </si>
  <si>
    <t>Licence Type</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</si>
  <si>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</si>
  <si>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</si>
  <si>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</si>
  <si>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</si>
  <si>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</si>
  <si>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</si>
  <si>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</si>
  <si>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</si>
  <si>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</si>
  <si>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</si>
  <si>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</si>
  <si>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</si>
  <si>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</si>
  <si>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</si>
  <si>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</si>
  <si>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</si>
  <si>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</si>
  <si>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CECILL-2.1</t>
  </si>
  <si>
    <t>strong</t>
  </si>
  <si>
    <t xml:space="preserve">Creative Commons Attribution 4.0 International </t>
  </si>
  <si>
    <t>CC-BY</t>
  </si>
  <si>
    <t>excludes</t>
  </si>
  <si>
    <t xml:space="preserve">Creative Commons Attribution Share Alike 4.0 International </t>
  </si>
  <si>
    <t>CC BY-SA</t>
  </si>
  <si>
    <t>CC-BY-NC-4.0</t>
  </si>
  <si>
    <t>CC0</t>
  </si>
  <si>
    <t>CATOSL-1.1</t>
  </si>
  <si>
    <t>CDDL-1.0</t>
  </si>
  <si>
    <t>CPAL-1.0</t>
  </si>
  <si>
    <t>CUA-OPL-1.0</t>
  </si>
  <si>
    <t>Do what the F*ck You want to Public License</t>
  </si>
  <si>
    <t>WTFPL</t>
  </si>
  <si>
    <t>EUDatagrid</t>
  </si>
  <si>
    <t>EPL-1.0</t>
  </si>
  <si>
    <t>EPL-2.0</t>
  </si>
  <si>
    <t>eCos-2.0</t>
  </si>
  <si>
    <t>ECL-2.0</t>
  </si>
  <si>
    <t>EFL-2.0</t>
  </si>
  <si>
    <t>Entessa</t>
  </si>
  <si>
    <t>EUPL-1.1</t>
  </si>
  <si>
    <t>European Union Public License, Version 1.2</t>
  </si>
  <si>
    <t>EUPL-1.2</t>
  </si>
  <si>
    <t>Fair</t>
  </si>
  <si>
    <t>Frameworx-1.0</t>
  </si>
  <si>
    <t>0BSD</t>
  </si>
  <si>
    <t>AGPL-3.0</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</si>
  <si>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</si>
  <si>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</si>
  <si>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</si>
  <si>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</si>
  <si>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</si>
  <si>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</si>
  <si>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</si>
  <si>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</si>
  <si>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</si>
  <si>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</si>
  <si>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</si>
  <si>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</si>
  <si>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</si>
  <si>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</si>
  <si>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</si>
  <si>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</si>
  <si>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</si>
  <si>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</si>
  <si>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</si>
  <si>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</si>
  <si>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</si>
  <si>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</si>
  <si>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</si>
  <si>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</si>
  <si>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</si>
  <si>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</si>
  <si>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</si>
  <si>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</si>
  <si>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</si>
  <si>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</si>
  <si>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</si>
  <si>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</si>
  <si>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</si>
  <si>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</si>
  <si>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</si>
  <si>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</si>
  <si>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</si>
  <si>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</si>
  <si>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</si>
  <si>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</si>
  <si>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</si>
  <si>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</si>
  <si>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</si>
  <si>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</si>
  <si>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</si>
  <si>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</si>
  <si>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</si>
  <si>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</si>
  <si>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</si>
  <si>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NCSA</t>
  </si>
  <si>
    <t>UPL</t>
  </si>
  <si>
    <t>Upstream Compatibility License v1.0</t>
  </si>
  <si>
    <t>UCL-1.0</t>
  </si>
  <si>
    <t>VSL-1.0</t>
  </si>
  <si>
    <t>W3C</t>
  </si>
  <si>
    <t>WXwindows</t>
  </si>
  <si>
    <t>Xnet</t>
  </si>
  <si>
    <t>ZPL-2.0</t>
  </si>
  <si>
    <t>Zlib</t>
  </si>
  <si>
    <t>Source Acceptability Steps</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</si>
  <si>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</si>
  <si>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</si>
  <si>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</si>
  <si>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</si>
  <si>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</si>
  <si>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</si>
  <si>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</si>
  <si>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</si>
  <si>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</si>
  <si>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</si>
  <si>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</si>
  <si>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</si>
  <si>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</si>
  <si>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</si>
  <si>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</si>
  <si>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</si>
  <si>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</si>
  <si>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</si>
  <si>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</si>
  <si>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</si>
  <si>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</si>
  <si>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</si>
  <si>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</si>
  <si>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</si>
  <si>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</si>
  <si>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</si>
  <si>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</si>
  <si>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</si>
  <si>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</si>
  <si>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</si>
  <si>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</si>
  <si>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</si>
  <si>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</si>
  <si>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</si>
  <si>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</si>
  <si>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</si>
  <si>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</si>
  <si>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</si>
  <si>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</si>
  <si>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</si>
  <si>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</si>
  <si>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</si>
  <si>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</si>
  <si>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</si>
  <si>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</si>
  <si>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</si>
  <si>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</si>
  <si>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</si>
  <si>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</si>
  <si>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</si>
  <si>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</si>
  <si>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</si>
  <si>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</si>
  <si>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</si>
  <si>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</si>
  <si>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</si>
  <si>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</si>
  <si>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</si>
  <si>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</si>
  <si>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</si>
  <si>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</si>
  <si>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</si>
  <si>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</si>
  <si>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</si>
  <si>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</si>
  <si>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</si>
  <si>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</si>
  <si>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</si>
  <si>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</si>
  <si>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</si>
  <si>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</si>
  <si>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</si>
  <si>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</si>
  <si>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</si>
  <si>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</si>
  <si>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</si>
  <si>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</si>
  <si>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</si>
  <si>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</si>
  <si>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</si>
  <si>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</si>
  <si>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</si>
  <si>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</si>
  <si>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</si>
  <si>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</si>
  <si>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</si>
  <si>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</si>
  <si>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</si>
  <si>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</si>
  <si>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</si>
  <si>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</si>
  <si>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</si>
  <si>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</si>
  <si>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Roles and Responsibilities</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</si>
  <si>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</si>
  <si>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</si>
  <si>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</si>
  <si>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</si>
  <si>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</si>
  <si>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</si>
  <si>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</si>
  <si>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</si>
  <si>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</si>
  <si>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</si>
  <si>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</si>
  <si>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</si>
  <si>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</si>
  <si>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</si>
  <si>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</si>
  <si>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</si>
  <si>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</si>
  <si>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</si>
  <si>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</si>
  <si>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</si>
  <si>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</si>
  <si>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licence) and ii) consistent with the project’s translation policy. The details of the policy and available translations can be found on the OpenChain project’s wiki: https://wiki.linuxfoundation.org/openchain/spec-translations</t>
  </si>
  <si>
    <t>The policy of OpenChain Project is to simplify content licensing and facilitate reuse as much as possible. For this reason, the default licence is CC0. Some materials, such as the OpenChain Specification are released under CC-BY-4.0. The OpenChain Project welcomes donations of external materials, and we thank the many people and organisations who have contributed. When contributing materials to the OpenChain Project, they must, wherever possible, be under a CC) licence. Sometimes, materials may make reference to or incorporate other materials under different licences (such as the OpenChain Specification itself which is under CC-BY.4.0). In that case, you must comply with the terms in those licences. To maintain the overarching goal of making reuse of the documentation materials as straightforward as possible, we do not accept materials which contain any licence more restrictive than CC-BY or equivalent (so licences with a non-commercial or sharealike/copyleft requirement, such as CC-BY-SA or CC-BY-NC, are not permitted.</t>
  </si>
  <si>
    <t>Finally, even CC0 materials will frequently contain an attribution notice. As a courtesy, we ask that you respect and retain that attribution notice (translating it, where applicable, into the language of the target document), but there is no requirement to do so under the CC0 licence. </t>
  </si>
  <si>
    <t>You must not misrepresent the OpenChain Project when you use the materials provided here. From a copyright perspective, you are permitted, for example, to take the OpenChain Specification and change the requirements within it, but then it will no longer be the OpenChain Specification, and you must not represent it as such.  </t>
  </si>
  <si>
    <t>Licensing and Usage Information</t>
  </si>
  <si>
    <t>“This document was translated from the original English language version in accordance with the OpenChain Project’s translation’s policy, which can be found at https://www.openchainproject.org/translations. This document is, we believe, as faithful a translation from the original document as possible, but the English language version found at &lt;insert url&gt; is the definitive version."</t>
  </si>
  <si>
    <t>If you translate this document it is requested that you add the following notice</t>
  </si>
  <si>
    <t>Commercial Use Permitted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</si>
</sst>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charset val="1"/>
    </font>
    <font>
      <sz val="12"/>
      <name val="Arial"/>
      <family val="2"/>
      <charset val="1"/>
    </font>
    <font>
      <sz val="12"/>
      <color rgb="FF24292E"/>
      <name val="-apple-system"/>
      <charset val="1"/>
    </font>
    <font>
      <b/>
      <sz val="12"/>
      <color rgb="FF000000"/>
      <name val="Arial"/>
      <family val="2"/>
      <charset val="1"/>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0000FF"/>
      <name val="Arial"/>
      <family val="2"/>
      <charset val="1"/>
    </font>
    <font>
      <sz val="10"/>
      <color rgb="FF4472C4"/>
      <name val="Arial"/>
      <family val="2"/>
      <charset val="1"/>
    </font>
    <font>
      <sz val="10"/>
      <color rgb="FF333333"/>
      <name val="Arial"/>
      <charset val="1"/>
    </font>
    <font>
      <u/>
      <sz val="11"/>
      <color rgb="FF1E531D"/>
      <name val="Arial"/>
      <family val="2"/>
      <charset val="1"/>
    </font>
    <font>
      <sz val="10"/>
      <color rgb="FF000000"/>
      <name val="Roboto"/>
      <charset val="1"/>
    </font>
    <font>
      <sz val="11"/>
      <color rgb="FF1E531D"/>
      <name val="Arial"/>
      <family val="2"/>
      <charset val="1"/>
    </font>
    <font>
      <u/>
      <sz val="11"/>
      <color rgb="FF1E531D"/>
      <name val="&quot;Open Sans&quot;"/>
      <charset val="1"/>
    </font>
    <font>
      <sz val="11"/>
      <color rgb="FF000000"/>
      <name val="Inconsolata"/>
      <charset val="1"/>
    </font>
    <font>
      <i/>
      <sz val="10"/>
      <name val="Arial"/>
      <family val="2"/>
      <charset val="1"/>
    </font>
    <font>
      <sz val="10"/>
      <color rgb="FF000000"/>
      <name val="Arial"/>
      <family val="2"/>
    </font>
    <font>
      <sz val="12"/>
      <name val="Helvetica"/>
      <family val="2"/>
    </font>
    <font>
      <b/>
      <sz val="12"/>
      <color rgb="FF000000"/>
      <name val="Arial"/>
      <family val="2"/>
    </font>
    <font>
      <sz val="12"/>
      <color rgb="FF000000"/>
      <name val="Arial"/>
      <family val="2"/>
    </font>
    <font>
      <sz val="12"/>
      <color rgb="FF24292E"/>
      <name val="Arial"/>
      <family val="2"/>
    </font>
    <font>
      <sz val="12"/>
      <color rgb="FF000000"/>
      <name val="-webkit-standard"/>
      <charset val="1"/>
    </font>
    <font>
      <sz val="12"/>
      <color rgb="FF000000"/>
      <name val="Arial"/>
      <family val="2"/>
      <charset val="1"/>
    </font>
    <font>
      <sz val="12"/>
      <name val="Arial"/>
      <family val="2"/>
    </font>
    <font>
      <b/>
      <sz val="10"/>
      <color rgb="FF000000"/>
      <name val="Arial"/>
      <family val="2"/>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95">
    <xf numFmtId="0" fontId="0" fillId="0" borderId="0" xfId="0"/>
    <xf numFmtId="0" fontId="1" fillId="0" borderId="0" xfId="0" applyFont="1"/>
    <xf numFmtId="0" fontId="2" fillId="0" borderId="0" xfId="0" applyFont="1" applyAlignment="1"/>
    <xf numFmtId="0" fontId="3" fillId="0" borderId="0" xfId="0" applyFont="1" applyAlignment="1">
      <alignment vertical="top" wrapText="1"/>
    </xf>
    <xf numFmtId="0" fontId="4"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0" fillId="0" borderId="0" xfId="0" applyFont="1" applyAlignment="1">
      <alignment wrapText="1"/>
    </xf>
    <xf numFmtId="0" fontId="0" fillId="0" borderId="3" xfId="0" applyFont="1" applyBorder="1" applyAlignment="1">
      <alignment horizontal="left" vertical="top" wrapText="1"/>
    </xf>
    <xf numFmtId="0" fontId="5" fillId="0" borderId="3" xfId="0" applyFont="1" applyBorder="1" applyAlignment="1">
      <alignment vertical="top" wrapText="1"/>
    </xf>
    <xf numFmtId="0" fontId="4" fillId="0" borderId="1" xfId="0" applyFont="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5" fillId="0" borderId="5" xfId="0" applyFont="1" applyBorder="1" applyAlignment="1">
      <alignment vertical="top" wrapText="1"/>
    </xf>
    <xf numFmtId="0" fontId="4" fillId="0" borderId="4" xfId="0" applyFont="1" applyBorder="1" applyAlignment="1">
      <alignment vertical="top" wrapText="1"/>
    </xf>
    <xf numFmtId="0" fontId="4" fillId="0" borderId="6" xfId="0" applyFont="1" applyBorder="1" applyAlignment="1">
      <alignment vertical="top" wrapText="1"/>
    </xf>
    <xf numFmtId="0" fontId="0" fillId="0" borderId="0" xfId="0" applyFont="1" applyAlignment="1">
      <alignment vertical="top" wrapText="1"/>
    </xf>
    <xf numFmtId="0" fontId="6" fillId="0" borderId="0" xfId="0" applyFont="1" applyAlignment="1">
      <alignment vertical="top" wrapText="1"/>
    </xf>
    <xf numFmtId="0" fontId="4" fillId="0" borderId="0" xfId="0" applyFont="1" applyBorder="1" applyAlignment="1">
      <alignment vertical="top" wrapText="1"/>
    </xf>
    <xf numFmtId="0" fontId="4" fillId="2" borderId="0" xfId="0" applyFont="1" applyFill="1" applyAlignment="1">
      <alignment vertical="top" wrapText="1"/>
    </xf>
    <xf numFmtId="0" fontId="0" fillId="0" borderId="6" xfId="0" applyFont="1" applyBorder="1" applyAlignment="1">
      <alignment horizontal="left" vertical="top" wrapText="1"/>
    </xf>
    <xf numFmtId="0" fontId="5" fillId="0" borderId="7" xfId="0" applyFont="1" applyBorder="1" applyAlignment="1">
      <alignment vertical="top" wrapText="1"/>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4" fillId="0" borderId="2" xfId="0" applyFont="1" applyBorder="1" applyAlignment="1">
      <alignment horizontal="left" vertical="top" wrapText="1"/>
    </xf>
    <xf numFmtId="0" fontId="0" fillId="0" borderId="2" xfId="0" applyFont="1" applyBorder="1" applyAlignment="1">
      <alignment vertical="top" wrapText="1"/>
    </xf>
    <xf numFmtId="0" fontId="7" fillId="0" borderId="2" xfId="0" applyFont="1" applyBorder="1" applyAlignment="1">
      <alignment horizontal="left" vertical="top" wrapText="1"/>
    </xf>
    <xf numFmtId="0" fontId="0" fillId="0" borderId="8" xfId="0" applyFont="1" applyBorder="1" applyAlignment="1">
      <alignment vertical="top" wrapText="1"/>
    </xf>
    <xf numFmtId="0" fontId="9" fillId="0" borderId="9" xfId="0" applyFont="1" applyBorder="1" applyAlignment="1">
      <alignment vertical="top" wrapText="1"/>
    </xf>
    <xf numFmtId="0" fontId="7" fillId="2" borderId="2" xfId="0" applyFont="1" applyFill="1" applyBorder="1" applyAlignment="1">
      <alignment vertical="top" wrapText="1"/>
    </xf>
    <xf numFmtId="0" fontId="0" fillId="0" borderId="8" xfId="0" applyFont="1" applyBorder="1" applyAlignment="1">
      <alignment vertical="top" wrapText="1"/>
    </xf>
    <xf numFmtId="0" fontId="0" fillId="0" borderId="0" xfId="0" applyFont="1" applyAlignment="1">
      <alignment vertical="top"/>
    </xf>
    <xf numFmtId="0" fontId="4" fillId="0" borderId="0" xfId="0" applyFont="1" applyAlignment="1">
      <alignment horizontal="left" vertical="top" wrapText="1"/>
    </xf>
    <xf numFmtId="0" fontId="10" fillId="0" borderId="2" xfId="0" applyFont="1" applyBorder="1" applyAlignment="1">
      <alignment vertical="top" wrapText="1"/>
    </xf>
    <xf numFmtId="0" fontId="0" fillId="2" borderId="2" xfId="0" applyFont="1" applyFill="1" applyBorder="1" applyAlignment="1">
      <alignment horizontal="left" vertical="top" wrapText="1"/>
    </xf>
    <xf numFmtId="0" fontId="6" fillId="0" borderId="0" xfId="0" applyFont="1" applyAlignment="1">
      <alignment horizontal="left" vertical="top" wrapText="1"/>
    </xf>
    <xf numFmtId="0" fontId="7" fillId="0" borderId="2" xfId="0" applyFont="1" applyBorder="1" applyAlignment="1">
      <alignment vertical="top" wrapText="1"/>
    </xf>
    <xf numFmtId="0" fontId="11" fillId="0" borderId="0" xfId="0" applyFont="1" applyAlignment="1">
      <alignment horizontal="left" vertical="top" wrapText="1"/>
    </xf>
    <xf numFmtId="0" fontId="0" fillId="2" borderId="0" xfId="0" applyFont="1" applyFill="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wrapText="1"/>
    </xf>
    <xf numFmtId="0" fontId="8" fillId="0" borderId="0" xfId="0" applyFont="1" applyAlignment="1">
      <alignment wrapText="1"/>
    </xf>
    <xf numFmtId="0" fontId="6" fillId="0" borderId="2" xfId="0" applyFont="1" applyBorder="1" applyAlignment="1"/>
    <xf numFmtId="0" fontId="6" fillId="0" borderId="2" xfId="0" applyFont="1" applyBorder="1" applyAlignment="1">
      <alignment wrapText="1"/>
    </xf>
    <xf numFmtId="0" fontId="12" fillId="0" borderId="4" xfId="0" applyFont="1" applyBorder="1" applyAlignment="1"/>
    <xf numFmtId="0" fontId="13" fillId="2" borderId="5" xfId="0" applyFont="1" applyFill="1" applyBorder="1" applyAlignment="1"/>
    <xf numFmtId="0" fontId="4" fillId="0" borderId="4" xfId="0" applyFont="1" applyBorder="1"/>
    <xf numFmtId="0" fontId="4" fillId="3" borderId="0" xfId="0" applyFont="1" applyFill="1" applyAlignment="1"/>
    <xf numFmtId="0" fontId="4" fillId="0" borderId="4" xfId="0" applyFont="1" applyBorder="1" applyAlignment="1"/>
    <xf numFmtId="0" fontId="4" fillId="4" borderId="0" xfId="0" applyFont="1" applyFill="1" applyAlignment="1"/>
    <xf numFmtId="0" fontId="4" fillId="4" borderId="4" xfId="0" applyFont="1" applyFill="1" applyBorder="1" applyAlignment="1"/>
    <xf numFmtId="0" fontId="4" fillId="0" borderId="1" xfId="0" applyFont="1" applyBorder="1"/>
    <xf numFmtId="0" fontId="4" fillId="0" borderId="1" xfId="0" applyFont="1" applyBorder="1" applyAlignment="1"/>
    <xf numFmtId="0" fontId="13" fillId="0" borderId="0" xfId="0" applyFont="1" applyAlignment="1"/>
    <xf numFmtId="0" fontId="4" fillId="0" borderId="5" xfId="0" applyFont="1" applyBorder="1" applyAlignment="1">
      <alignment horizontal="center"/>
    </xf>
    <xf numFmtId="0" fontId="13" fillId="2" borderId="0" xfId="0" applyFont="1" applyFill="1" applyAlignment="1"/>
    <xf numFmtId="0" fontId="4" fillId="0" borderId="7" xfId="0" applyFont="1" applyBorder="1" applyAlignment="1"/>
    <xf numFmtId="0" fontId="14" fillId="0" borderId="4" xfId="0" applyFont="1" applyBorder="1" applyAlignment="1"/>
    <xf numFmtId="0" fontId="4" fillId="0" borderId="5" xfId="0" applyFont="1" applyBorder="1" applyAlignment="1"/>
    <xf numFmtId="0" fontId="15" fillId="0" borderId="4" xfId="0" applyFont="1" applyBorder="1" applyAlignment="1"/>
    <xf numFmtId="0" fontId="14" fillId="2" borderId="4" xfId="0" applyFont="1" applyFill="1" applyBorder="1" applyAlignment="1"/>
    <xf numFmtId="0" fontId="4" fillId="0" borderId="6" xfId="0" applyFont="1" applyBorder="1"/>
    <xf numFmtId="0" fontId="4" fillId="0" borderId="6" xfId="0" applyFont="1" applyBorder="1" applyAlignment="1"/>
    <xf numFmtId="0" fontId="4" fillId="0" borderId="11" xfId="0" applyFont="1" applyBorder="1"/>
    <xf numFmtId="0" fontId="16" fillId="2" borderId="0" xfId="0" applyFont="1" applyFill="1"/>
    <xf numFmtId="0" fontId="4" fillId="0" borderId="11" xfId="0" applyFont="1" applyBorder="1" applyAlignment="1"/>
    <xf numFmtId="0" fontId="6" fillId="0" borderId="0" xfId="0" applyFont="1" applyAlignment="1"/>
    <xf numFmtId="0" fontId="17" fillId="0" borderId="0" xfId="0" applyFont="1" applyAlignment="1">
      <alignment vertical="top" wrapText="1"/>
    </xf>
    <xf numFmtId="0" fontId="4" fillId="0" borderId="0" xfId="0" applyFont="1" applyAlignment="1"/>
    <xf numFmtId="0" fontId="17" fillId="0" borderId="0" xfId="0" applyFont="1" applyAlignment="1">
      <alignment horizontal="right" vertical="top" wrapText="1"/>
    </xf>
    <xf numFmtId="0" fontId="4" fillId="0" borderId="0" xfId="0" applyFont="1" applyAlignment="1">
      <alignment horizontal="center" vertical="top" wrapText="1"/>
    </xf>
    <xf numFmtId="0" fontId="8" fillId="0" borderId="0" xfId="0" applyFont="1" applyAlignment="1"/>
    <xf numFmtId="0" fontId="6" fillId="0" borderId="0" xfId="0" applyFont="1" applyAlignment="1">
      <alignment vertical="top"/>
    </xf>
    <xf numFmtId="0" fontId="8" fillId="0" borderId="0" xfId="0" applyFont="1" applyAlignment="1">
      <alignment vertical="top"/>
    </xf>
    <xf numFmtId="0" fontId="18" fillId="0" borderId="0" xfId="0" applyFont="1" applyAlignment="1">
      <alignment wrapText="1"/>
    </xf>
    <xf numFmtId="0" fontId="20" fillId="0" borderId="0" xfId="0" applyFont="1" applyAlignment="1">
      <alignment vertical="top" wrapText="1"/>
    </xf>
    <xf numFmtId="0" fontId="21" fillId="0" borderId="0" xfId="0" applyFont="1"/>
    <xf numFmtId="0" fontId="21" fillId="0" borderId="0" xfId="0" applyFont="1" applyAlignment="1">
      <alignment vertical="top" wrapText="1"/>
    </xf>
    <xf numFmtId="0" fontId="22" fillId="0" borderId="0" xfId="0" applyFont="1" applyAlignment="1">
      <alignment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1" fillId="0" borderId="0" xfId="0" applyFont="1" applyAlignment="1">
      <alignment vertical="top" wrapText="1"/>
    </xf>
    <xf numFmtId="0" fontId="20" fillId="0" borderId="0" xfId="0" applyFont="1"/>
    <xf numFmtId="0" fontId="21" fillId="0" borderId="0" xfId="0" applyFont="1" applyAlignment="1">
      <alignment vertical="center" wrapText="1"/>
    </xf>
    <xf numFmtId="0" fontId="19" fillId="0" borderId="0" xfId="0" applyFont="1" applyAlignment="1">
      <alignment wrapText="1"/>
    </xf>
    <xf numFmtId="0" fontId="25" fillId="0" borderId="0" xfId="0" applyFont="1" applyAlignment="1">
      <alignment wrapText="1"/>
    </xf>
    <xf numFmtId="0" fontId="18" fillId="0" borderId="0" xfId="0" applyFont="1" applyAlignment="1">
      <alignment vertical="center" wrapText="1"/>
    </xf>
    <xf numFmtId="0" fontId="26" fillId="0" borderId="0" xfId="0" applyFont="1"/>
    <xf numFmtId="0" fontId="4" fillId="0" borderId="2" xfId="0" applyFont="1" applyBorder="1" applyAlignment="1">
      <alignment horizontal="center"/>
    </xf>
    <xf numFmtId="0" fontId="4" fillId="0" borderId="10" xfId="0" applyFont="1" applyBorder="1" applyAlignment="1">
      <alignment horizontal="center"/>
    </xf>
  </cellXfs>
  <cellStyles count="1">
    <cellStyle name="Normal" xfId="0" builtinId="0"/>
  </cellStyles>
  <dxfs count="6">
    <dxf>
      <fill>
        <patternFill>
          <bgColor rgb="FFB7E1CD"/>
        </patternFill>
      </fill>
    </dxf>
    <dxf>
      <fill>
        <patternFill>
          <bgColor rgb="FFFCE8B2"/>
        </patternFill>
      </fill>
    </dxf>
    <dxf>
      <fill>
        <patternFill>
          <bgColor rgb="FFFCE8B2"/>
        </patternFill>
      </fill>
    </dxf>
    <dxf>
      <fill>
        <patternFill>
          <bgColor rgb="FFFCE8B2"/>
        </patternFill>
      </fill>
    </dxf>
    <dxf>
      <fill>
        <patternFill>
          <bgColor rgb="FFF4C7C3"/>
        </patternFill>
      </fill>
    </dxf>
    <dxf>
      <fill>
        <patternFill>
          <bgColor rgb="FFFCE8B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ane Coughlan" id="{BD881B0D-CE68-7D4F-84C6-49F9691B1908}" userId="Shane Coughla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8-02T02:00:34.95" personId="{BD881B0D-CE68-7D4F-84C6-49F9691B1908}" id="{3B427A2A-FC41-7F47-97B4-721E8EFBD7E1}">
    <text>This column contains the text from the OpenChain Specification and the content is therefore under CC-BY-4</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3"/>
  <sheetViews>
    <sheetView tabSelected="1" topLeftCell="A31" zoomScaleNormal="100" workbookViewId="0">
      <selection activeCell="A37" sqref="A37"/>
    </sheetView>
  </sheetViews>
  <sheetFormatPr defaultColWidth="8.77734375" defaultRowHeight="15"/>
  <cols>
    <col min="1" max="1" width="122.44140625" style="80" customWidth="1"/>
    <col min="2" max="1025" width="14.44140625" style="80" customWidth="1"/>
    <col min="1026" max="16384" width="8.77734375" style="80"/>
  </cols>
  <sheetData>
    <row r="1" spans="1:26" ht="15.75" customHeight="1">
      <c r="A1" s="79" t="s">
        <v>0</v>
      </c>
      <c r="B1" s="1"/>
      <c r="C1" s="1"/>
      <c r="D1" s="1"/>
      <c r="E1" s="1"/>
      <c r="F1" s="1"/>
      <c r="G1" s="1"/>
      <c r="H1" s="1"/>
      <c r="I1" s="1"/>
      <c r="J1" s="1"/>
      <c r="K1" s="1"/>
      <c r="L1" s="1"/>
      <c r="M1" s="1"/>
      <c r="N1" s="1"/>
      <c r="O1" s="1"/>
      <c r="P1" s="1"/>
      <c r="Q1" s="1"/>
      <c r="R1" s="1"/>
      <c r="S1" s="1"/>
      <c r="T1" s="1"/>
      <c r="U1" s="1"/>
      <c r="V1" s="1"/>
      <c r="W1" s="1"/>
      <c r="X1" s="1"/>
      <c r="Y1" s="1"/>
      <c r="Z1" s="1"/>
    </row>
    <row r="2" spans="1:26" ht="76.05" customHeight="1">
      <c r="A2" s="81" t="s">
        <v>1</v>
      </c>
    </row>
    <row r="3" spans="1:26" ht="30">
      <c r="A3" s="82" t="s">
        <v>2</v>
      </c>
    </row>
    <row r="4" spans="1:26" ht="15.75" customHeight="1">
      <c r="A4" s="2"/>
    </row>
    <row r="5" spans="1:26" ht="15.75" customHeight="1">
      <c r="A5" s="79" t="s">
        <v>3</v>
      </c>
    </row>
    <row r="6" spans="1:26" ht="15.75" customHeight="1">
      <c r="A6" s="81"/>
    </row>
    <row r="7" spans="1:26" ht="15.75" customHeight="1">
      <c r="A7" s="81" t="s">
        <v>4</v>
      </c>
    </row>
    <row r="8" spans="1:26" ht="15.75" customHeight="1">
      <c r="A8" s="81"/>
    </row>
    <row r="9" spans="1:26" ht="15.75" customHeight="1">
      <c r="A9" s="79" t="s">
        <v>5</v>
      </c>
    </row>
    <row r="10" spans="1:26" ht="15.75" customHeight="1">
      <c r="A10" s="81" t="s">
        <v>6</v>
      </c>
    </row>
    <row r="11" spans="1:26" ht="15.75" customHeight="1">
      <c r="A11" s="81"/>
    </row>
    <row r="12" spans="1:26" ht="15.75" customHeight="1">
      <c r="A12" s="79" t="s">
        <v>7</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79"/>
    </row>
    <row r="14" spans="1:26" ht="60">
      <c r="A14" s="81" t="s">
        <v>8</v>
      </c>
    </row>
    <row r="15" spans="1:26" ht="30">
      <c r="A15" s="81" t="s">
        <v>9</v>
      </c>
    </row>
    <row r="16" spans="1:26" ht="15.75" customHeight="1">
      <c r="A16" s="81"/>
    </row>
    <row r="17" spans="1:26" ht="15.75" customHeight="1">
      <c r="A17" s="79" t="s">
        <v>10</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79"/>
    </row>
    <row r="19" spans="1:26" ht="15.75" customHeight="1">
      <c r="A19" s="81" t="s">
        <v>11</v>
      </c>
    </row>
    <row r="20" spans="1:26">
      <c r="A20" s="81" t="s">
        <v>12</v>
      </c>
    </row>
    <row r="21" spans="1:26" ht="45">
      <c r="A21" s="81" t="s">
        <v>13</v>
      </c>
    </row>
    <row r="22" spans="1:26" ht="30">
      <c r="A22" s="81" t="s">
        <v>9</v>
      </c>
    </row>
    <row r="23" spans="1:26" ht="15.75" customHeight="1">
      <c r="A23" s="81"/>
    </row>
    <row r="24" spans="1:26" ht="15.75" customHeight="1">
      <c r="A24" s="79" t="s">
        <v>14</v>
      </c>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81"/>
    </row>
    <row r="26" spans="1:26" ht="30">
      <c r="A26" s="81" t="s">
        <v>15</v>
      </c>
    </row>
    <row r="27" spans="1:26" ht="30">
      <c r="A27" s="81" t="s">
        <v>9</v>
      </c>
    </row>
    <row r="28" spans="1:26">
      <c r="A28" s="83"/>
    </row>
    <row r="29" spans="1:26" ht="15.6">
      <c r="A29" s="3" t="s">
        <v>16</v>
      </c>
    </row>
    <row r="30" spans="1:26" ht="15.6">
      <c r="A30" s="3"/>
    </row>
    <row r="31" spans="1:26" ht="30">
      <c r="A31" s="84" t="s">
        <v>17</v>
      </c>
    </row>
    <row r="32" spans="1:26" ht="15.6">
      <c r="A32" s="3"/>
    </row>
    <row r="33" spans="1:1" ht="15.6">
      <c r="A33" s="3"/>
    </row>
    <row r="34" spans="1:1">
      <c r="A34" s="85" t="s">
        <v>18</v>
      </c>
    </row>
    <row r="35" spans="1:1" ht="30">
      <c r="A35" s="86" t="s">
        <v>19</v>
      </c>
    </row>
    <row r="36" spans="1:1">
      <c r="A36" s="86"/>
    </row>
    <row r="37" spans="1:1" ht="15.6">
      <c r="A37" s="87" t="s">
        <v>425</v>
      </c>
    </row>
    <row r="39" spans="1:1" ht="135">
      <c r="A39" s="88" t="s">
        <v>422</v>
      </c>
    </row>
    <row r="41" spans="1:1" ht="45">
      <c r="A41" s="89" t="s">
        <v>424</v>
      </c>
    </row>
    <row r="42" spans="1:1">
      <c r="A42" s="90"/>
    </row>
    <row r="43" spans="1:1" ht="45">
      <c r="A43" s="89" t="s">
        <v>423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25" zoomScaleNormal="125" workbookViewId="0">
      <pane ySplit="1" topLeftCell="A2" activePane="bottomLeft" state="frozen"/>
      <selection pane="bottomLeft" activeCell="D3" sqref="D3"/>
    </sheetView>
  </sheetViews>
  <sheetFormatPr defaultColWidth="8.77734375" defaultRowHeight="13.2"/>
  <cols>
    <col min="1" max="1" width="14.44140625" customWidth="1"/>
    <col min="2" max="2" width="56" customWidth="1"/>
    <col min="3" max="3" width="14.44140625" customWidth="1"/>
    <col min="4" max="4" width="57.33203125" customWidth="1"/>
    <col min="5" max="1025" width="14.44140625" customWidth="1"/>
  </cols>
  <sheetData>
    <row r="1" spans="1:5">
      <c r="A1" s="5" t="s">
        <v>20</v>
      </c>
      <c r="B1" s="6"/>
      <c r="C1" s="7" t="s">
        <v>21</v>
      </c>
      <c r="D1" s="8" t="s">
        <v>22</v>
      </c>
      <c r="E1" s="9"/>
    </row>
    <row r="2" spans="1:5" ht="132">
      <c r="A2" s="5"/>
      <c r="B2" s="10"/>
      <c r="C2" s="11" t="s">
        <v>23</v>
      </c>
      <c r="D2" s="12" t="s">
        <v>24</v>
      </c>
      <c r="E2" s="9"/>
    </row>
    <row r="3" spans="1:5" ht="224.4">
      <c r="A3" s="13"/>
      <c r="B3" s="14"/>
      <c r="C3" s="15"/>
      <c r="D3" s="16" t="s">
        <v>25</v>
      </c>
      <c r="E3" s="9"/>
    </row>
    <row r="4" spans="1:5">
      <c r="A4" s="13"/>
      <c r="B4" s="14"/>
      <c r="C4" s="15"/>
      <c r="D4" s="16"/>
      <c r="E4" s="9"/>
    </row>
    <row r="5" spans="1:5" ht="52.8">
      <c r="A5" s="13"/>
      <c r="B5" s="14"/>
      <c r="C5" s="15"/>
      <c r="D5" s="17" t="s">
        <v>26</v>
      </c>
      <c r="E5" s="18"/>
    </row>
    <row r="6" spans="1:5" ht="105.6">
      <c r="A6" s="13"/>
      <c r="B6" s="4" t="s">
        <v>27</v>
      </c>
      <c r="C6" s="11" t="s">
        <v>23</v>
      </c>
      <c r="D6" s="4" t="s">
        <v>28</v>
      </c>
      <c r="E6" s="18"/>
    </row>
    <row r="7" spans="1:5" ht="92.4">
      <c r="A7" s="13"/>
      <c r="B7" s="4"/>
      <c r="C7" s="15"/>
      <c r="D7" s="19" t="s">
        <v>29</v>
      </c>
      <c r="E7" s="18"/>
    </row>
    <row r="8" spans="1:5" ht="66">
      <c r="A8" s="13"/>
      <c r="B8" s="4" t="s">
        <v>30</v>
      </c>
      <c r="C8" s="15"/>
      <c r="D8" s="4" t="s">
        <v>30</v>
      </c>
      <c r="E8" s="18"/>
    </row>
    <row r="9" spans="1:5" ht="26.4">
      <c r="A9" s="13"/>
      <c r="B9" s="4" t="s">
        <v>31</v>
      </c>
      <c r="C9" s="15"/>
      <c r="D9" s="4" t="s">
        <v>31</v>
      </c>
      <c r="E9" s="18"/>
    </row>
    <row r="10" spans="1:5" ht="66">
      <c r="A10" s="13"/>
      <c r="B10" s="4" t="s">
        <v>32</v>
      </c>
      <c r="C10" s="15"/>
      <c r="D10" s="4" t="s">
        <v>32</v>
      </c>
      <c r="E10" s="18"/>
    </row>
    <row r="11" spans="1:5" ht="39.6">
      <c r="D11" s="20" t="s">
        <v>33</v>
      </c>
    </row>
    <row r="12" spans="1:5" ht="39.6">
      <c r="A12" s="13"/>
      <c r="B12" s="21" t="s">
        <v>34</v>
      </c>
      <c r="C12" s="15"/>
      <c r="D12" s="21" t="s">
        <v>34</v>
      </c>
      <c r="E12" s="18"/>
    </row>
    <row r="13" spans="1:5" ht="52.8">
      <c r="A13" s="13"/>
      <c r="B13" s="19" t="s">
        <v>35</v>
      </c>
      <c r="C13" s="15"/>
      <c r="D13" s="19" t="s">
        <v>35</v>
      </c>
      <c r="E13" s="18"/>
    </row>
    <row r="14" spans="1:5" ht="66">
      <c r="A14" s="13"/>
      <c r="B14" s="4" t="s">
        <v>36</v>
      </c>
      <c r="C14" s="15"/>
      <c r="D14" s="4" t="s">
        <v>36</v>
      </c>
      <c r="E14" s="18"/>
    </row>
    <row r="15" spans="1:5" ht="66">
      <c r="A15" s="13"/>
      <c r="B15" s="4" t="s">
        <v>37</v>
      </c>
      <c r="C15" s="15"/>
      <c r="D15" s="4" t="s">
        <v>37</v>
      </c>
      <c r="E15" s="18"/>
    </row>
    <row r="16" spans="1:5" ht="26.4">
      <c r="A16" s="13"/>
      <c r="B16" s="19" t="s">
        <v>38</v>
      </c>
      <c r="C16" s="15"/>
      <c r="D16" s="19" t="s">
        <v>38</v>
      </c>
      <c r="E16" s="18"/>
    </row>
    <row r="17" spans="1:5" ht="26.4">
      <c r="A17" s="22"/>
      <c r="B17" s="4" t="s">
        <v>39</v>
      </c>
      <c r="C17" s="23"/>
      <c r="D17" s="4" t="s">
        <v>39</v>
      </c>
      <c r="E17" s="18"/>
    </row>
    <row r="18" spans="1:5">
      <c r="A18" s="22"/>
      <c r="B18" s="24"/>
      <c r="C18" s="23"/>
      <c r="D18" s="4"/>
      <c r="E18" s="18"/>
    </row>
    <row r="19" spans="1:5">
      <c r="A19" s="13"/>
      <c r="B19" s="14"/>
      <c r="C19" s="15"/>
      <c r="E19" s="18"/>
    </row>
    <row r="20" spans="1:5">
      <c r="A20" s="25" t="s">
        <v>40</v>
      </c>
      <c r="B20" s="26" t="s">
        <v>41</v>
      </c>
      <c r="C20" s="8" t="s">
        <v>42</v>
      </c>
      <c r="D20" s="27"/>
      <c r="E20" s="18"/>
    </row>
    <row r="21" spans="1:5">
      <c r="A21" s="25">
        <v>1.1000000000000001</v>
      </c>
      <c r="B21" s="26" t="s">
        <v>43</v>
      </c>
      <c r="C21" s="8" t="s">
        <v>42</v>
      </c>
      <c r="D21" s="27"/>
      <c r="E21" s="18"/>
    </row>
    <row r="22" spans="1:5" ht="52.8">
      <c r="A22" s="25" t="s">
        <v>44</v>
      </c>
      <c r="B22" s="28" t="s">
        <v>45</v>
      </c>
      <c r="C22" s="8" t="s">
        <v>46</v>
      </c>
      <c r="D22" s="29"/>
      <c r="E22" s="18"/>
    </row>
    <row r="23" spans="1:5" ht="26.4">
      <c r="A23" s="25" t="s">
        <v>47</v>
      </c>
      <c r="B23" s="25" t="s">
        <v>48</v>
      </c>
      <c r="C23" s="8" t="s">
        <v>49</v>
      </c>
      <c r="D23" s="29" t="s">
        <v>50</v>
      </c>
      <c r="E23" s="18"/>
    </row>
    <row r="24" spans="1:5" ht="79.2">
      <c r="A24" s="25" t="s">
        <v>51</v>
      </c>
      <c r="B24" s="28" t="s">
        <v>52</v>
      </c>
      <c r="C24" s="8" t="s">
        <v>49</v>
      </c>
      <c r="D24" s="29" t="s">
        <v>53</v>
      </c>
      <c r="E24" s="18"/>
    </row>
    <row r="25" spans="1:5" ht="52.8">
      <c r="A25" s="25" t="s">
        <v>54</v>
      </c>
      <c r="B25" s="30" t="s">
        <v>55</v>
      </c>
      <c r="C25" s="8" t="s">
        <v>56</v>
      </c>
      <c r="D25" s="29"/>
      <c r="E25" s="18"/>
    </row>
    <row r="26" spans="1:5">
      <c r="A26" s="25">
        <v>1.2</v>
      </c>
      <c r="B26" s="26" t="s">
        <v>57</v>
      </c>
      <c r="C26" s="8" t="s">
        <v>42</v>
      </c>
      <c r="D26" s="27"/>
      <c r="E26" s="18"/>
    </row>
    <row r="27" spans="1:5" ht="158.4">
      <c r="A27" s="25" t="s">
        <v>58</v>
      </c>
      <c r="B27" s="30" t="s">
        <v>59</v>
      </c>
      <c r="C27" s="8" t="s">
        <v>46</v>
      </c>
      <c r="D27" s="18"/>
      <c r="E27" s="31"/>
    </row>
    <row r="28" spans="1:5" ht="39.6">
      <c r="A28" s="25" t="s">
        <v>60</v>
      </c>
      <c r="B28" s="25" t="s">
        <v>61</v>
      </c>
      <c r="C28" s="8" t="s">
        <v>49</v>
      </c>
      <c r="D28" s="29" t="s">
        <v>62</v>
      </c>
      <c r="E28" s="32"/>
    </row>
    <row r="29" spans="1:5" ht="26.4">
      <c r="A29" s="25" t="s">
        <v>63</v>
      </c>
      <c r="B29" s="28" t="s">
        <v>64</v>
      </c>
      <c r="C29" s="8" t="s">
        <v>49</v>
      </c>
      <c r="D29" s="29" t="s">
        <v>65</v>
      </c>
      <c r="E29" s="18"/>
    </row>
    <row r="30" spans="1:5" ht="39.6">
      <c r="A30" s="25" t="s">
        <v>66</v>
      </c>
      <c r="B30" s="28" t="s">
        <v>67</v>
      </c>
      <c r="C30" s="8" t="s">
        <v>49</v>
      </c>
      <c r="D30" s="18" t="s">
        <v>68</v>
      </c>
      <c r="E30" s="18"/>
    </row>
    <row r="31" spans="1:5" ht="39.6">
      <c r="A31" s="25" t="s">
        <v>69</v>
      </c>
      <c r="B31" s="25" t="s">
        <v>70</v>
      </c>
      <c r="C31" s="8" t="s">
        <v>56</v>
      </c>
      <c r="D31" s="29"/>
      <c r="E31" s="18"/>
    </row>
    <row r="32" spans="1:5" ht="325.95" customHeight="1">
      <c r="A32" s="25">
        <v>1.3</v>
      </c>
      <c r="B32" s="25" t="s">
        <v>71</v>
      </c>
      <c r="C32" s="8" t="s">
        <v>46</v>
      </c>
      <c r="D32" s="33" t="s">
        <v>72</v>
      </c>
      <c r="E32" s="18"/>
    </row>
    <row r="33" spans="1:5" ht="66">
      <c r="A33" s="25" t="s">
        <v>73</v>
      </c>
      <c r="B33" s="28" t="s">
        <v>74</v>
      </c>
      <c r="C33" s="8" t="s">
        <v>49</v>
      </c>
      <c r="D33" s="34" t="s">
        <v>75</v>
      </c>
      <c r="E33" s="18"/>
    </row>
    <row r="34" spans="1:5" ht="39.6">
      <c r="A34" s="25" t="s">
        <v>76</v>
      </c>
      <c r="B34" s="25" t="s">
        <v>77</v>
      </c>
      <c r="C34" s="8" t="s">
        <v>56</v>
      </c>
      <c r="D34" s="29"/>
      <c r="E34" s="18"/>
    </row>
    <row r="35" spans="1:5" ht="66">
      <c r="A35" s="25">
        <v>1.4</v>
      </c>
      <c r="B35" s="25" t="s">
        <v>78</v>
      </c>
      <c r="C35" s="8" t="s">
        <v>46</v>
      </c>
      <c r="D35" s="35"/>
      <c r="E35" s="18"/>
    </row>
    <row r="36" spans="1:5" ht="52.8">
      <c r="A36" s="25" t="s">
        <v>79</v>
      </c>
      <c r="B36" s="36" t="s">
        <v>80</v>
      </c>
      <c r="C36" s="8" t="s">
        <v>49</v>
      </c>
      <c r="D36" s="29" t="s">
        <v>81</v>
      </c>
      <c r="E36" s="18"/>
    </row>
    <row r="37" spans="1:5" ht="52.8">
      <c r="A37" s="25" t="s">
        <v>82</v>
      </c>
      <c r="B37" s="25" t="s">
        <v>83</v>
      </c>
      <c r="C37" s="8" t="s">
        <v>56</v>
      </c>
      <c r="D37" s="29"/>
      <c r="E37" s="18"/>
    </row>
    <row r="38" spans="1:5" ht="39.6">
      <c r="A38" s="25">
        <v>1.5</v>
      </c>
      <c r="B38" s="28" t="s">
        <v>84</v>
      </c>
      <c r="C38" s="37" t="s">
        <v>46</v>
      </c>
      <c r="D38" s="29"/>
      <c r="E38" s="18"/>
    </row>
    <row r="39" spans="1:5" ht="109.95" customHeight="1">
      <c r="A39" s="25" t="s">
        <v>85</v>
      </c>
      <c r="B39" s="25" t="s">
        <v>86</v>
      </c>
      <c r="C39" s="8" t="s">
        <v>49</v>
      </c>
      <c r="D39" s="29" t="s">
        <v>87</v>
      </c>
      <c r="E39" s="18"/>
    </row>
    <row r="40" spans="1:5" ht="52.8">
      <c r="A40" s="38" t="s">
        <v>88</v>
      </c>
      <c r="B40" s="28" t="s">
        <v>89</v>
      </c>
      <c r="C40" s="8" t="s">
        <v>56</v>
      </c>
      <c r="D40" s="29"/>
      <c r="E40" s="18"/>
    </row>
    <row r="41" spans="1:5">
      <c r="A41" s="25">
        <v>2</v>
      </c>
      <c r="B41" s="39" t="s">
        <v>90</v>
      </c>
      <c r="C41" s="8" t="s">
        <v>42</v>
      </c>
      <c r="D41" s="27"/>
      <c r="E41" s="18"/>
    </row>
    <row r="42" spans="1:5" ht="52.8">
      <c r="A42" s="25">
        <v>2.1</v>
      </c>
      <c r="B42" s="25" t="s">
        <v>91</v>
      </c>
      <c r="C42" s="8" t="s">
        <v>46</v>
      </c>
      <c r="D42" s="35"/>
      <c r="E42" s="18"/>
    </row>
    <row r="43" spans="1:5" ht="52.8">
      <c r="A43" s="25" t="s">
        <v>92</v>
      </c>
      <c r="B43" s="25" t="s">
        <v>93</v>
      </c>
      <c r="C43" s="8" t="s">
        <v>49</v>
      </c>
      <c r="D43" s="29" t="s">
        <v>94</v>
      </c>
      <c r="E43" s="35"/>
    </row>
    <row r="44" spans="1:5" ht="92.4">
      <c r="A44" s="25" t="s">
        <v>95</v>
      </c>
      <c r="B44" s="25" t="s">
        <v>96</v>
      </c>
      <c r="C44" s="8" t="s">
        <v>49</v>
      </c>
      <c r="D44" s="29" t="s">
        <v>97</v>
      </c>
      <c r="E44" s="35"/>
    </row>
    <row r="45" spans="1:5" ht="39.6">
      <c r="A45" s="25" t="s">
        <v>98</v>
      </c>
      <c r="B45" s="25" t="s">
        <v>99</v>
      </c>
      <c r="C45" s="8" t="s">
        <v>56</v>
      </c>
      <c r="D45" s="29"/>
      <c r="E45" s="35"/>
    </row>
    <row r="46" spans="1:5">
      <c r="A46" s="25">
        <v>2.2000000000000002</v>
      </c>
      <c r="B46" s="26" t="s">
        <v>100</v>
      </c>
      <c r="C46" s="8" t="s">
        <v>42</v>
      </c>
      <c r="D46" s="29"/>
      <c r="E46" s="35"/>
    </row>
    <row r="47" spans="1:5" ht="158.4">
      <c r="A47" s="25"/>
      <c r="B47" s="25" t="s">
        <v>101</v>
      </c>
      <c r="C47" s="8" t="s">
        <v>46</v>
      </c>
      <c r="D47" s="29"/>
      <c r="E47" s="35"/>
    </row>
    <row r="48" spans="1:5" ht="52.8">
      <c r="A48" s="25" t="s">
        <v>102</v>
      </c>
      <c r="B48" s="28" t="s">
        <v>103</v>
      </c>
      <c r="C48" s="8" t="s">
        <v>49</v>
      </c>
      <c r="D48" s="40" t="s">
        <v>104</v>
      </c>
      <c r="E48" s="18"/>
    </row>
    <row r="49" spans="1:5" ht="92.4">
      <c r="A49" s="25" t="s">
        <v>105</v>
      </c>
      <c r="B49" s="28" t="s">
        <v>106</v>
      </c>
      <c r="C49" s="8" t="s">
        <v>49</v>
      </c>
      <c r="D49" s="29" t="s">
        <v>107</v>
      </c>
      <c r="E49" s="18"/>
    </row>
    <row r="50" spans="1:5" ht="66">
      <c r="A50" s="25" t="s">
        <v>108</v>
      </c>
      <c r="B50" s="25" t="s">
        <v>109</v>
      </c>
      <c r="C50" s="8" t="s">
        <v>49</v>
      </c>
      <c r="D50" s="29" t="s">
        <v>110</v>
      </c>
      <c r="E50" s="18"/>
    </row>
    <row r="51" spans="1:5" ht="264">
      <c r="A51" s="25" t="s">
        <v>111</v>
      </c>
      <c r="B51" s="28" t="s">
        <v>112</v>
      </c>
      <c r="C51" s="8" t="s">
        <v>49</v>
      </c>
      <c r="D51" s="18" t="s">
        <v>113</v>
      </c>
      <c r="E51" s="29"/>
    </row>
    <row r="52" spans="1:5" ht="184.8">
      <c r="A52" s="25" t="s">
        <v>114</v>
      </c>
      <c r="B52" s="30" t="s">
        <v>115</v>
      </c>
      <c r="C52" s="8"/>
      <c r="D52" s="29" t="s">
        <v>116</v>
      </c>
      <c r="E52" s="18"/>
    </row>
    <row r="53" spans="1:5" ht="52.8">
      <c r="A53" s="25" t="s">
        <v>117</v>
      </c>
      <c r="B53" s="25" t="s">
        <v>118</v>
      </c>
      <c r="C53" s="8" t="s">
        <v>56</v>
      </c>
      <c r="D53" s="29"/>
      <c r="E53" s="18"/>
    </row>
    <row r="54" spans="1:5">
      <c r="A54" s="25">
        <v>3</v>
      </c>
      <c r="B54" s="26" t="s">
        <v>119</v>
      </c>
      <c r="C54" s="8" t="s">
        <v>42</v>
      </c>
      <c r="D54" s="29"/>
      <c r="E54" s="18"/>
    </row>
    <row r="55" spans="1:5" ht="79.2">
      <c r="A55" s="25">
        <v>3.1</v>
      </c>
      <c r="B55" s="30" t="s">
        <v>120</v>
      </c>
      <c r="C55" s="8" t="s">
        <v>46</v>
      </c>
      <c r="D55" s="29" t="s">
        <v>121</v>
      </c>
      <c r="E55" s="18"/>
    </row>
    <row r="56" spans="1:5" ht="105.6">
      <c r="A56" s="25" t="s">
        <v>122</v>
      </c>
      <c r="B56" s="25" t="s">
        <v>123</v>
      </c>
      <c r="C56" s="8" t="s">
        <v>49</v>
      </c>
      <c r="D56" s="38" t="s">
        <v>124</v>
      </c>
      <c r="E56" s="18"/>
    </row>
    <row r="57" spans="1:5" ht="66">
      <c r="A57" s="25" t="s">
        <v>125</v>
      </c>
      <c r="B57" s="25" t="s">
        <v>126</v>
      </c>
      <c r="C57" s="8" t="s">
        <v>49</v>
      </c>
      <c r="D57" s="29" t="s">
        <v>127</v>
      </c>
      <c r="E57" s="18"/>
    </row>
    <row r="58" spans="1:5" ht="79.2">
      <c r="A58" s="25" t="s">
        <v>128</v>
      </c>
      <c r="B58" s="30" t="s">
        <v>129</v>
      </c>
      <c r="C58" s="8" t="s">
        <v>56</v>
      </c>
      <c r="D58" s="29"/>
      <c r="E58" s="18"/>
    </row>
    <row r="59" spans="1:5">
      <c r="A59" s="25">
        <v>3.2</v>
      </c>
      <c r="B59" s="26" t="s">
        <v>130</v>
      </c>
      <c r="C59" s="8" t="s">
        <v>42</v>
      </c>
      <c r="D59" s="29"/>
      <c r="E59" s="18"/>
    </row>
    <row r="60" spans="1:5" ht="171.6">
      <c r="A60" s="25" t="s">
        <v>131</v>
      </c>
      <c r="B60" s="30" t="s">
        <v>132</v>
      </c>
      <c r="C60" s="8" t="s">
        <v>46</v>
      </c>
      <c r="D60" s="29"/>
      <c r="E60" s="18"/>
    </row>
    <row r="61" spans="1:5" ht="132">
      <c r="A61" s="25" t="s">
        <v>133</v>
      </c>
      <c r="B61" s="30" t="s">
        <v>134</v>
      </c>
      <c r="C61" s="8" t="s">
        <v>49</v>
      </c>
      <c r="D61" s="29" t="s">
        <v>135</v>
      </c>
      <c r="E61" s="18"/>
    </row>
    <row r="62" spans="1:5" ht="52.8">
      <c r="A62" s="25" t="s">
        <v>136</v>
      </c>
      <c r="B62" s="25" t="s">
        <v>137</v>
      </c>
      <c r="C62" s="8" t="s">
        <v>56</v>
      </c>
      <c r="D62" s="29"/>
      <c r="E62" s="18"/>
    </row>
    <row r="63" spans="1:5">
      <c r="A63" s="25">
        <v>4</v>
      </c>
      <c r="B63" s="39" t="s">
        <v>138</v>
      </c>
      <c r="C63" s="8" t="s">
        <v>42</v>
      </c>
      <c r="D63" s="27"/>
      <c r="E63" s="18"/>
    </row>
    <row r="64" spans="1:5" ht="265.05" customHeight="1">
      <c r="A64" s="25">
        <v>4.0999999999999996</v>
      </c>
      <c r="B64" s="25" t="s">
        <v>139</v>
      </c>
      <c r="C64" s="8" t="s">
        <v>46</v>
      </c>
      <c r="D64" s="41" t="s">
        <v>140</v>
      </c>
      <c r="E64" s="9"/>
    </row>
    <row r="65" spans="1:5" ht="171.6">
      <c r="A65" s="25" t="s">
        <v>141</v>
      </c>
      <c r="B65" s="25" t="s">
        <v>142</v>
      </c>
      <c r="C65" s="8" t="s">
        <v>49</v>
      </c>
      <c r="D65" s="25" t="s">
        <v>143</v>
      </c>
      <c r="E65" s="18"/>
    </row>
    <row r="66" spans="1:5" ht="92.4">
      <c r="A66" s="25" t="s">
        <v>144</v>
      </c>
      <c r="B66" s="25" t="s">
        <v>145</v>
      </c>
      <c r="C66" s="8" t="s">
        <v>49</v>
      </c>
      <c r="D66" s="29" t="s">
        <v>146</v>
      </c>
      <c r="E66" s="18"/>
    </row>
    <row r="67" spans="1:5" ht="39.6">
      <c r="A67" s="25" t="s">
        <v>147</v>
      </c>
      <c r="B67" s="28" t="s">
        <v>148</v>
      </c>
      <c r="C67" s="8" t="s">
        <v>56</v>
      </c>
      <c r="D67" s="29"/>
      <c r="E67" s="18"/>
    </row>
    <row r="68" spans="1:5">
      <c r="A68" s="25">
        <v>5</v>
      </c>
      <c r="B68" s="39" t="s">
        <v>149</v>
      </c>
      <c r="C68" s="8" t="s">
        <v>42</v>
      </c>
      <c r="D68" s="27"/>
      <c r="E68" s="18"/>
    </row>
    <row r="69" spans="1:5" ht="303.60000000000002">
      <c r="A69" s="25">
        <v>5.0999999999999996</v>
      </c>
      <c r="B69" s="30" t="s">
        <v>150</v>
      </c>
      <c r="C69" s="8" t="s">
        <v>46</v>
      </c>
      <c r="D69" s="29" t="s">
        <v>151</v>
      </c>
      <c r="E69" s="18"/>
    </row>
    <row r="70" spans="1:5" ht="250.8">
      <c r="A70" s="25" t="s">
        <v>152</v>
      </c>
      <c r="B70" s="25" t="s">
        <v>153</v>
      </c>
      <c r="C70" s="8" t="s">
        <v>49</v>
      </c>
      <c r="D70" s="42" t="s">
        <v>154</v>
      </c>
      <c r="E70" s="18"/>
    </row>
    <row r="71" spans="1:5" ht="118.8">
      <c r="A71" s="25" t="s">
        <v>155</v>
      </c>
      <c r="B71" s="25" t="s">
        <v>156</v>
      </c>
      <c r="C71" s="8" t="s">
        <v>49</v>
      </c>
      <c r="D71" s="29" t="s">
        <v>157</v>
      </c>
      <c r="E71" s="18"/>
    </row>
    <row r="72" spans="1:5" ht="66">
      <c r="A72" s="25" t="s">
        <v>158</v>
      </c>
      <c r="B72" s="25" t="s">
        <v>159</v>
      </c>
      <c r="C72" s="8" t="s">
        <v>49</v>
      </c>
      <c r="D72" s="29" t="s">
        <v>160</v>
      </c>
      <c r="E72" s="18"/>
    </row>
    <row r="73" spans="1:5" ht="79.2">
      <c r="A73" s="25" t="s">
        <v>161</v>
      </c>
      <c r="B73" s="30" t="s">
        <v>162</v>
      </c>
      <c r="C73" s="8" t="s">
        <v>56</v>
      </c>
      <c r="D73" s="29"/>
      <c r="E73" s="18"/>
    </row>
    <row r="74" spans="1:5">
      <c r="A74" s="25">
        <v>6</v>
      </c>
      <c r="B74" s="39" t="s">
        <v>163</v>
      </c>
      <c r="C74" s="8" t="s">
        <v>42</v>
      </c>
      <c r="D74" s="27"/>
      <c r="E74" s="18"/>
    </row>
    <row r="75" spans="1:5" ht="145.19999999999999">
      <c r="A75" s="25">
        <v>6.1</v>
      </c>
      <c r="B75" s="25" t="s">
        <v>164</v>
      </c>
      <c r="C75" s="8" t="s">
        <v>46</v>
      </c>
      <c r="D75" s="29" t="s">
        <v>165</v>
      </c>
      <c r="E75" s="18"/>
    </row>
    <row r="76" spans="1:5" ht="66">
      <c r="A76" s="25" t="s">
        <v>166</v>
      </c>
      <c r="B76" s="30" t="s">
        <v>167</v>
      </c>
      <c r="C76" s="8" t="s">
        <v>49</v>
      </c>
      <c r="D76" s="38" t="s">
        <v>168</v>
      </c>
      <c r="E76" s="18"/>
    </row>
    <row r="77" spans="1:5" ht="52.8">
      <c r="A77" s="25" t="s">
        <v>169</v>
      </c>
      <c r="B77" s="30" t="s">
        <v>170</v>
      </c>
      <c r="C77" s="8" t="s">
        <v>56</v>
      </c>
      <c r="D77" s="29"/>
      <c r="E77" s="18"/>
    </row>
    <row r="78" spans="1:5" ht="66">
      <c r="A78" s="25">
        <v>6.2</v>
      </c>
      <c r="B78" s="25" t="s">
        <v>171</v>
      </c>
      <c r="C78" s="8" t="s">
        <v>46</v>
      </c>
      <c r="D78" s="29"/>
      <c r="E78" s="18"/>
    </row>
    <row r="79" spans="1:5" ht="145.19999999999999">
      <c r="A79" s="25" t="s">
        <v>172</v>
      </c>
      <c r="B79" s="30" t="s">
        <v>173</v>
      </c>
      <c r="C79" s="8" t="s">
        <v>49</v>
      </c>
      <c r="D79" s="29" t="s">
        <v>174</v>
      </c>
      <c r="E79" s="18"/>
    </row>
    <row r="80" spans="1:5" ht="66">
      <c r="A80" s="25" t="s">
        <v>175</v>
      </c>
      <c r="B80" s="30" t="s">
        <v>176</v>
      </c>
      <c r="C80" s="8" t="s">
        <v>56</v>
      </c>
      <c r="D80" s="29"/>
      <c r="E80" s="18"/>
    </row>
    <row r="81" spans="1:4" ht="171.6">
      <c r="A81" s="43"/>
      <c r="B81" s="44"/>
      <c r="C81" s="8" t="s">
        <v>23</v>
      </c>
      <c r="D81" s="29" t="s">
        <v>177</v>
      </c>
    </row>
  </sheetData>
  <autoFilter ref="A1:D80" xr:uid="{00000000-0009-0000-0000-000001000000}"/>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selection activeCell="A9" sqref="A9"/>
    </sheetView>
  </sheetViews>
  <sheetFormatPr defaultColWidth="8.77734375" defaultRowHeight="13.2"/>
  <cols>
    <col min="1" max="1" width="82.6640625" customWidth="1"/>
    <col min="2" max="1025" width="8.77734375" customWidth="1"/>
  </cols>
  <sheetData>
    <row r="1" spans="1:1">
      <c r="A1" s="45" t="s">
        <v>178</v>
      </c>
    </row>
    <row r="2" spans="1:1" ht="79.2">
      <c r="A2" s="91" t="s">
        <v>421</v>
      </c>
    </row>
    <row r="3" spans="1:1">
      <c r="A3" s="91"/>
    </row>
    <row r="4" spans="1:1">
      <c r="A4" s="92" t="s">
        <v>427</v>
      </c>
    </row>
    <row r="5" spans="1:1" ht="66">
      <c r="A5" s="78" t="s">
        <v>426</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X101"/>
  <sheetViews>
    <sheetView zoomScaleNormal="100" workbookViewId="0">
      <pane ySplit="2" topLeftCell="A3" activePane="bottomLeft" state="frozen"/>
      <selection pane="bottomLeft" activeCell="K28" sqref="K28"/>
    </sheetView>
  </sheetViews>
  <sheetFormatPr defaultColWidth="8.77734375" defaultRowHeight="13.2"/>
  <cols>
    <col min="1" max="1" width="3.77734375" customWidth="1"/>
    <col min="2" max="2" width="59.6640625" customWidth="1"/>
    <col min="3" max="3" width="18.33203125" customWidth="1"/>
    <col min="4" max="4" width="29.109375" customWidth="1"/>
    <col min="5" max="5" width="14.44140625" customWidth="1"/>
    <col min="6" max="7" width="17.44140625" customWidth="1"/>
    <col min="8" max="8" width="20.44140625" customWidth="1"/>
    <col min="9" max="9" width="22.44140625" customWidth="1"/>
    <col min="10" max="10" width="26.77734375" customWidth="1"/>
    <col min="11" max="11" width="16.44140625" customWidth="1"/>
    <col min="12" max="1025" width="14.44140625" customWidth="1"/>
  </cols>
  <sheetData>
    <row r="2" spans="2:24" ht="15.75" customHeight="1">
      <c r="B2" s="46" t="s">
        <v>179</v>
      </c>
      <c r="C2" s="46" t="s">
        <v>180</v>
      </c>
      <c r="D2" s="46" t="s">
        <v>181</v>
      </c>
      <c r="E2" s="46" t="s">
        <v>182</v>
      </c>
      <c r="F2" s="46" t="s">
        <v>183</v>
      </c>
      <c r="G2" s="46" t="s">
        <v>184</v>
      </c>
      <c r="H2" s="46" t="s">
        <v>185</v>
      </c>
      <c r="I2" s="46" t="s">
        <v>186</v>
      </c>
      <c r="J2" s="46" t="s">
        <v>187</v>
      </c>
      <c r="K2" s="47" t="s">
        <v>428</v>
      </c>
      <c r="L2" s="47" t="s">
        <v>188</v>
      </c>
      <c r="M2" s="46" t="s">
        <v>189</v>
      </c>
      <c r="N2" s="46" t="s">
        <v>190</v>
      </c>
      <c r="O2" s="47" t="s">
        <v>191</v>
      </c>
    </row>
    <row r="3" spans="2:24" ht="15.75" customHeight="1">
      <c r="B3" s="48" t="str">
        <f>HYPERLINK("https://opensource.org/licenses/BSD-2-Clause","2-clause BSD License")</f>
        <v>2-clause BSD License</v>
      </c>
      <c r="C3" s="49" t="s">
        <v>192</v>
      </c>
      <c r="D3" s="50" t="str">
        <f>IF(F3="yes","SaaS",IF(E3="no","permissive",IF(E3="yes","copyleft",E3)))</f>
        <v>permissive</v>
      </c>
      <c r="E3" s="51" t="s">
        <v>193</v>
      </c>
      <c r="F3" s="52" t="s">
        <v>193</v>
      </c>
      <c r="G3" s="53" t="s">
        <v>193</v>
      </c>
      <c r="H3" s="54" t="s">
        <v>193</v>
      </c>
      <c r="I3" s="55"/>
      <c r="J3" s="55"/>
      <c r="K3" s="56" t="s">
        <v>194</v>
      </c>
      <c r="L3" s="55"/>
      <c r="M3" s="55"/>
      <c r="N3" s="55"/>
      <c r="O3" s="55"/>
    </row>
    <row r="4" spans="2:24" ht="15.75" customHeight="1">
      <c r="B4" s="48" t="str">
        <f>HYPERLINK("https://opensource.org/licenses/BSD-3-Clause","3-clause BSD License")</f>
        <v>3-clause BSD License</v>
      </c>
      <c r="C4" s="49" t="s">
        <v>195</v>
      </c>
      <c r="D4" s="50" t="str">
        <f>IF(F4="yes","SaaS",IF(E4="no","permissive",IF(E4="yes","copyleft",E4)))</f>
        <v>permissive</v>
      </c>
      <c r="E4" s="51" t="s">
        <v>193</v>
      </c>
      <c r="F4" s="52" t="s">
        <v>193</v>
      </c>
      <c r="G4" s="53" t="s">
        <v>193</v>
      </c>
      <c r="H4" s="54" t="s">
        <v>193</v>
      </c>
      <c r="I4" s="50"/>
      <c r="J4" s="50"/>
      <c r="K4" s="52" t="s">
        <v>194</v>
      </c>
      <c r="L4" s="50"/>
      <c r="M4" s="50"/>
      <c r="N4" s="50"/>
      <c r="O4" s="50"/>
    </row>
    <row r="5" spans="2:24" ht="15.75" customHeight="1">
      <c r="B5" s="48" t="str">
        <f>HYPERLINK("https://opensource.org/licenses/AFL-3.0","Academic Free License 3.0")</f>
        <v>Academic Free License 3.0</v>
      </c>
      <c r="C5" s="49" t="s">
        <v>196</v>
      </c>
      <c r="D5" s="50" t="str">
        <f>IF(F5="yes","SaaS",IF(E5="no","permissive",IF(E5="yes","copyleft",E5)))</f>
        <v>SaaS</v>
      </c>
      <c r="E5" s="51" t="s">
        <v>193</v>
      </c>
      <c r="F5" s="52" t="s">
        <v>194</v>
      </c>
      <c r="G5" s="53" t="s">
        <v>194</v>
      </c>
      <c r="H5" s="54" t="s">
        <v>193</v>
      </c>
      <c r="I5" s="50"/>
      <c r="J5" s="50"/>
      <c r="K5" s="52" t="s">
        <v>194</v>
      </c>
      <c r="L5" s="50"/>
      <c r="M5" s="50"/>
      <c r="N5" s="50"/>
      <c r="O5" s="50"/>
    </row>
    <row r="6" spans="2:24" ht="15.75" customHeight="1">
      <c r="B6" s="48" t="str">
        <f>HYPERLINK("https://opensource.org/licenses/Apache-2.0","Apache License 2.0")</f>
        <v>Apache License 2.0</v>
      </c>
      <c r="C6" s="49" t="s">
        <v>197</v>
      </c>
      <c r="D6" s="50" t="str">
        <f>IF(F6="yes","SaaS",IF(E6="no","permissive",E6))</f>
        <v>permissive</v>
      </c>
      <c r="E6" s="51" t="s">
        <v>193</v>
      </c>
      <c r="F6" s="52" t="s">
        <v>193</v>
      </c>
      <c r="G6" s="53" t="s">
        <v>194</v>
      </c>
      <c r="H6" s="54" t="s">
        <v>193</v>
      </c>
      <c r="I6" s="50"/>
      <c r="J6" s="50"/>
      <c r="K6" s="52" t="s">
        <v>194</v>
      </c>
      <c r="L6" s="50"/>
      <c r="M6" s="50"/>
      <c r="N6" s="50"/>
      <c r="O6" s="50"/>
      <c r="T6" s="93" t="s">
        <v>198</v>
      </c>
      <c r="U6" s="94" t="s">
        <v>199</v>
      </c>
      <c r="V6" s="94"/>
      <c r="W6" s="94"/>
      <c r="X6" s="94"/>
    </row>
    <row r="7" spans="2:24" ht="15.75" customHeight="1">
      <c r="B7" s="48" t="str">
        <f>HYPERLINK("https://opensource.org/licenses/APSL-2.0","Apple Public Source License")</f>
        <v>Apple Public Source License</v>
      </c>
      <c r="C7" s="57" t="s">
        <v>200</v>
      </c>
      <c r="D7" s="52" t="s">
        <v>201</v>
      </c>
      <c r="E7" s="53" t="s">
        <v>202</v>
      </c>
      <c r="F7" s="52" t="s">
        <v>193</v>
      </c>
      <c r="G7" s="53" t="s">
        <v>194</v>
      </c>
      <c r="H7" s="54" t="s">
        <v>193</v>
      </c>
      <c r="I7" s="50"/>
      <c r="J7" s="50"/>
      <c r="K7" s="52" t="s">
        <v>194</v>
      </c>
      <c r="L7" s="50"/>
      <c r="M7" s="50"/>
      <c r="N7" s="50"/>
      <c r="O7" s="50"/>
      <c r="T7" s="93"/>
      <c r="U7" s="58" t="s">
        <v>203</v>
      </c>
      <c r="V7" s="58" t="s">
        <v>204</v>
      </c>
      <c r="W7" s="58" t="s">
        <v>205</v>
      </c>
      <c r="X7" s="58" t="s">
        <v>206</v>
      </c>
    </row>
    <row r="8" spans="2:24" ht="15.75" customHeight="1">
      <c r="B8" s="48" t="str">
        <f>HYPERLINK("https://opensource.org/licenses/Artistic-2.0","Artistic License 2.0")</f>
        <v>Artistic License 2.0</v>
      </c>
      <c r="C8" s="59" t="s">
        <v>207</v>
      </c>
      <c r="D8" s="52" t="s">
        <v>201</v>
      </c>
      <c r="E8" s="53" t="s">
        <v>202</v>
      </c>
      <c r="F8" s="52" t="s">
        <v>193</v>
      </c>
      <c r="G8" s="53" t="s">
        <v>194</v>
      </c>
      <c r="H8" s="54" t="s">
        <v>193</v>
      </c>
      <c r="I8" s="50"/>
      <c r="J8" s="50"/>
      <c r="K8" s="52" t="s">
        <v>194</v>
      </c>
      <c r="L8" s="50"/>
      <c r="M8" s="50"/>
      <c r="N8" s="50"/>
      <c r="O8" s="50"/>
      <c r="T8" s="93"/>
      <c r="U8" s="60"/>
      <c r="V8" s="60"/>
      <c r="W8" s="60"/>
      <c r="X8" s="60"/>
    </row>
    <row r="9" spans="2:24" ht="15.75" customHeight="1">
      <c r="B9" s="48" t="str">
        <f>HYPERLINK("https://opensource.org/licenses/AAL","Attribution Assurance License")</f>
        <v>Attribution Assurance License</v>
      </c>
      <c r="C9" s="59" t="s">
        <v>208</v>
      </c>
      <c r="D9" s="50" t="str">
        <f>IF(F9="yes","SaaS",IF(E9="no","permissive",IF(E9="yes","copyleft",E9)))</f>
        <v>permissive</v>
      </c>
      <c r="E9" s="51" t="s">
        <v>193</v>
      </c>
      <c r="F9" s="52" t="s">
        <v>193</v>
      </c>
      <c r="G9" s="53" t="s">
        <v>193</v>
      </c>
      <c r="H9" s="54" t="s">
        <v>193</v>
      </c>
      <c r="I9" s="50"/>
      <c r="J9" s="50"/>
      <c r="K9" s="52" t="s">
        <v>194</v>
      </c>
      <c r="L9" s="50"/>
      <c r="M9" s="50"/>
      <c r="N9" s="50"/>
      <c r="O9" s="50"/>
    </row>
    <row r="10" spans="2:24" ht="15.75" customHeight="1">
      <c r="B10" s="48" t="str">
        <f>HYPERLINK("https://opensource.org/licenses/BSL-1.0","Boost Software License")</f>
        <v>Boost Software License</v>
      </c>
      <c r="C10" s="59" t="s">
        <v>209</v>
      </c>
      <c r="D10" s="50" t="str">
        <f>IF(F10="yes","SaaS",IF(E10="no","permissive",IF(E10="yes","copyleft",E10)))</f>
        <v>permissive</v>
      </c>
      <c r="E10" s="51" t="s">
        <v>193</v>
      </c>
      <c r="F10" s="52" t="s">
        <v>193</v>
      </c>
      <c r="G10" s="53" t="s">
        <v>193</v>
      </c>
      <c r="H10" s="54" t="s">
        <v>193</v>
      </c>
      <c r="I10" s="50"/>
      <c r="J10" s="50"/>
      <c r="K10" s="52" t="s">
        <v>194</v>
      </c>
      <c r="L10" s="50"/>
      <c r="M10" s="50"/>
      <c r="N10" s="50"/>
      <c r="O10" s="50"/>
    </row>
    <row r="11" spans="2:24" ht="15.75" customHeight="1">
      <c r="B11" s="61" t="s">
        <v>210</v>
      </c>
      <c r="C11" s="49" t="s">
        <v>192</v>
      </c>
      <c r="D11" s="52" t="s">
        <v>211</v>
      </c>
      <c r="E11" s="51" t="s">
        <v>193</v>
      </c>
      <c r="F11" s="52" t="s">
        <v>193</v>
      </c>
      <c r="G11" s="53" t="s">
        <v>193</v>
      </c>
      <c r="H11" s="54" t="s">
        <v>193</v>
      </c>
      <c r="I11" s="50"/>
      <c r="J11" s="50"/>
      <c r="K11" s="52" t="s">
        <v>194</v>
      </c>
      <c r="L11" s="50"/>
      <c r="M11" s="50"/>
      <c r="N11" s="50"/>
      <c r="O11" s="50"/>
    </row>
    <row r="12" spans="2:24" ht="15.75" customHeight="1">
      <c r="B12" s="61" t="s">
        <v>212</v>
      </c>
      <c r="C12" s="49" t="s">
        <v>213</v>
      </c>
      <c r="D12" s="52" t="s">
        <v>211</v>
      </c>
      <c r="E12" s="51" t="s">
        <v>193</v>
      </c>
      <c r="F12" s="52" t="s">
        <v>193</v>
      </c>
      <c r="G12" s="53" t="s">
        <v>193</v>
      </c>
      <c r="H12" s="54" t="s">
        <v>193</v>
      </c>
      <c r="I12" s="50"/>
      <c r="J12" s="50"/>
      <c r="K12" s="52" t="s">
        <v>194</v>
      </c>
      <c r="L12" s="50"/>
      <c r="M12" s="50"/>
      <c r="N12" s="50"/>
      <c r="O12" s="50"/>
    </row>
    <row r="13" spans="2:24" ht="15.75" customHeight="1">
      <c r="B13" s="61" t="s">
        <v>214</v>
      </c>
      <c r="C13" s="59" t="s">
        <v>215</v>
      </c>
      <c r="D13" s="52" t="s">
        <v>211</v>
      </c>
      <c r="E13" s="51" t="s">
        <v>193</v>
      </c>
      <c r="F13" s="52" t="s">
        <v>193</v>
      </c>
      <c r="G13" s="53" t="s">
        <v>193</v>
      </c>
      <c r="H13" s="54" t="s">
        <v>193</v>
      </c>
      <c r="I13" s="50"/>
      <c r="J13" s="50"/>
      <c r="K13" s="52" t="s">
        <v>194</v>
      </c>
      <c r="L13" s="50"/>
      <c r="M13" s="50"/>
      <c r="N13" s="50"/>
      <c r="O13" s="50"/>
    </row>
    <row r="14" spans="2:24" ht="15.75" customHeight="1">
      <c r="B14" s="48" t="str">
        <f>HYPERLINK("https://opensource.org/licenses/BSDplusPatent","BSD+Patent")</f>
        <v>BSD+Patent</v>
      </c>
      <c r="C14" s="59" t="s">
        <v>216</v>
      </c>
      <c r="D14" s="50" t="str">
        <f>IF(F14="yes","SaaS",IF(E14="no","permissive",IF(E14="yes","copyleft",E14)))</f>
        <v>permissive</v>
      </c>
      <c r="E14" s="51" t="s">
        <v>193</v>
      </c>
      <c r="F14" s="52" t="s">
        <v>193</v>
      </c>
      <c r="G14" s="53" t="s">
        <v>194</v>
      </c>
      <c r="H14" s="54" t="s">
        <v>193</v>
      </c>
      <c r="I14" s="50"/>
      <c r="J14" s="50"/>
      <c r="K14" s="52" t="s">
        <v>194</v>
      </c>
      <c r="L14" s="50"/>
      <c r="M14" s="50"/>
      <c r="N14" s="50"/>
      <c r="O14" s="50"/>
    </row>
    <row r="15" spans="2:24" ht="15.75" customHeight="1">
      <c r="B15" s="48" t="str">
        <f>HYPERLINK("https://opensource.org/licenses/CECILL-2.1","CeCILL License 2.1")</f>
        <v>CeCILL License 2.1</v>
      </c>
      <c r="C15" s="59" t="s">
        <v>217</v>
      </c>
      <c r="D15" s="52" t="s">
        <v>201</v>
      </c>
      <c r="E15" s="53" t="s">
        <v>218</v>
      </c>
      <c r="F15" s="52" t="s">
        <v>193</v>
      </c>
      <c r="G15" s="53" t="s">
        <v>193</v>
      </c>
      <c r="H15" s="54" t="s">
        <v>194</v>
      </c>
      <c r="I15" s="50"/>
      <c r="J15" s="50"/>
      <c r="K15" s="52" t="s">
        <v>194</v>
      </c>
      <c r="L15" s="50"/>
      <c r="M15" s="50"/>
      <c r="N15" s="50"/>
      <c r="O15" s="50"/>
    </row>
    <row r="16" spans="2:24" ht="15.75" customHeight="1">
      <c r="B16" s="61" t="s">
        <v>219</v>
      </c>
      <c r="C16" s="59" t="s">
        <v>220</v>
      </c>
      <c r="D16" s="52" t="s">
        <v>211</v>
      </c>
      <c r="E16" s="51" t="s">
        <v>193</v>
      </c>
      <c r="F16" s="52" t="s">
        <v>193</v>
      </c>
      <c r="G16" s="53" t="s">
        <v>221</v>
      </c>
      <c r="H16" s="54" t="s">
        <v>193</v>
      </c>
      <c r="I16" s="50"/>
      <c r="J16" s="50"/>
      <c r="K16" s="52" t="s">
        <v>194</v>
      </c>
      <c r="L16" s="50"/>
      <c r="M16" s="50"/>
      <c r="N16" s="50"/>
      <c r="O16" s="50"/>
    </row>
    <row r="17" spans="2:15" ht="15.75" customHeight="1">
      <c r="B17" s="61" t="s">
        <v>222</v>
      </c>
      <c r="C17" s="59" t="s">
        <v>223</v>
      </c>
      <c r="D17" s="52" t="s">
        <v>201</v>
      </c>
      <c r="E17" s="53" t="s">
        <v>194</v>
      </c>
      <c r="F17" s="52" t="s">
        <v>193</v>
      </c>
      <c r="G17" s="53" t="s">
        <v>221</v>
      </c>
      <c r="H17" s="54" t="s">
        <v>193</v>
      </c>
      <c r="I17" s="50"/>
      <c r="J17" s="50"/>
      <c r="K17" s="52" t="s">
        <v>194</v>
      </c>
      <c r="L17" s="50"/>
      <c r="M17" s="50"/>
      <c r="N17" s="50"/>
      <c r="O17" s="50"/>
    </row>
    <row r="18" spans="2:15" ht="15.75" customHeight="1">
      <c r="B18" s="48" t="str">
        <f>HYPERLINK("https://spdx.org/licenses/CC-BY-NC-4.0.html","Creative Commons Non-commercial 4.0 International")</f>
        <v>Creative Commons Non-commercial 4.0 International</v>
      </c>
      <c r="C18" s="59" t="s">
        <v>224</v>
      </c>
      <c r="D18" s="52" t="s">
        <v>211</v>
      </c>
      <c r="E18" s="51" t="s">
        <v>193</v>
      </c>
      <c r="F18" s="52" t="s">
        <v>193</v>
      </c>
      <c r="G18" s="53" t="s">
        <v>221</v>
      </c>
      <c r="H18" s="54" t="s">
        <v>193</v>
      </c>
      <c r="I18" s="50"/>
      <c r="J18" s="50"/>
      <c r="K18" s="52" t="s">
        <v>193</v>
      </c>
      <c r="L18" s="50"/>
      <c r="M18" s="50"/>
      <c r="N18" s="50"/>
      <c r="O18" s="50"/>
    </row>
    <row r="19" spans="2:15" ht="15.75" customHeight="1">
      <c r="B19" s="48" t="str">
        <f>HYPERLINK("https://creativecommons.org/publicdomain/zero/1.0/","Creative Commons Zero v 1.0 Universal ")</f>
        <v xml:space="preserve">Creative Commons Zero v 1.0 Universal </v>
      </c>
      <c r="C19" s="59" t="s">
        <v>225</v>
      </c>
      <c r="D19" s="52" t="s">
        <v>211</v>
      </c>
      <c r="E19" s="51" t="s">
        <v>193</v>
      </c>
      <c r="F19" s="52" t="s">
        <v>193</v>
      </c>
      <c r="G19" s="53" t="s">
        <v>193</v>
      </c>
      <c r="H19" s="54" t="s">
        <v>193</v>
      </c>
      <c r="I19" s="50"/>
      <c r="J19" s="50"/>
      <c r="K19" s="52" t="s">
        <v>194</v>
      </c>
      <c r="L19" s="50"/>
      <c r="M19" s="50"/>
      <c r="N19" s="50"/>
      <c r="O19" s="50"/>
    </row>
    <row r="20" spans="2:15" ht="15.75" customHeight="1">
      <c r="B20" s="48" t="str">
        <f>HYPERLINK("https://opensource.org/licenses/CATOSL-1.1","Computer Associates Trusted Open Source License 1.1")</f>
        <v>Computer Associates Trusted Open Source License 1.1</v>
      </c>
      <c r="C20" s="59" t="s">
        <v>226</v>
      </c>
      <c r="D20" s="50" t="str">
        <f>IF(F20="yes","SaaS",IF(E20="no","permissive",IF(E20="yes","copyleft",E20)))</f>
        <v>permissive</v>
      </c>
      <c r="E20" s="51" t="s">
        <v>193</v>
      </c>
      <c r="F20" s="52" t="s">
        <v>193</v>
      </c>
      <c r="G20" s="53" t="s">
        <v>194</v>
      </c>
      <c r="H20" s="54" t="s">
        <v>193</v>
      </c>
      <c r="I20" s="50"/>
      <c r="J20" s="50"/>
      <c r="K20" s="52" t="s">
        <v>194</v>
      </c>
      <c r="L20" s="50"/>
      <c r="M20" s="50"/>
      <c r="N20" s="50"/>
      <c r="O20" s="50"/>
    </row>
    <row r="21" spans="2:15" ht="15.75" customHeight="1">
      <c r="B21" s="48" t="str">
        <f>HYPERLINK("https://opensource.org/licenses/CDDL-1.0","Common Development and Distribution License 1.0 ")</f>
        <v xml:space="preserve">Common Development and Distribution License 1.0 </v>
      </c>
      <c r="C21" s="59" t="s">
        <v>227</v>
      </c>
      <c r="D21" s="52" t="s">
        <v>201</v>
      </c>
      <c r="E21" s="53" t="s">
        <v>202</v>
      </c>
      <c r="F21" s="52" t="s">
        <v>193</v>
      </c>
      <c r="G21" s="53" t="s">
        <v>194</v>
      </c>
      <c r="H21" s="54" t="s">
        <v>193</v>
      </c>
      <c r="I21" s="50"/>
      <c r="J21" s="50"/>
      <c r="K21" s="52" t="s">
        <v>194</v>
      </c>
      <c r="L21" s="50"/>
      <c r="M21" s="50"/>
      <c r="N21" s="50"/>
      <c r="O21" s="50"/>
    </row>
    <row r="22" spans="2:15" ht="15.75" customHeight="1">
      <c r="B22" s="48" t="str">
        <f>HYPERLINK("https://opensource.org/licenses/CPAL-1.0","Common Public Attribution License 1.0 ")</f>
        <v xml:space="preserve">Common Public Attribution License 1.0 </v>
      </c>
      <c r="C22" s="59" t="s">
        <v>228</v>
      </c>
      <c r="D22" s="50" t="str">
        <f>IF(F22="yes","SaaS",IF(E22="no","permissive",IF(E22="yes","copyleft",E22)))</f>
        <v>SaaS</v>
      </c>
      <c r="E22" s="53" t="s">
        <v>202</v>
      </c>
      <c r="F22" s="52" t="s">
        <v>194</v>
      </c>
      <c r="G22" s="53" t="s">
        <v>194</v>
      </c>
      <c r="H22" s="54" t="s">
        <v>193</v>
      </c>
      <c r="I22" s="50"/>
      <c r="J22" s="50"/>
      <c r="K22" s="52" t="s">
        <v>194</v>
      </c>
      <c r="L22" s="50"/>
      <c r="M22" s="50"/>
      <c r="N22" s="50"/>
      <c r="O22" s="50"/>
    </row>
    <row r="23" spans="2:15" ht="15.75" customHeight="1">
      <c r="B23" s="48" t="str">
        <f>HYPERLINK("https://opensource.org/licenses/CUA-OPL-1.0","CUA Office Public License Version 1.0 ")</f>
        <v xml:space="preserve">CUA Office Public License Version 1.0 </v>
      </c>
      <c r="C23" s="59" t="s">
        <v>229</v>
      </c>
      <c r="D23" s="50" t="str">
        <f>IF(F23="yes","SaaS",IF(E23="no","permissive",IF(E23="yes","copyleft",E23)))</f>
        <v>copyleft</v>
      </c>
      <c r="E23" s="53" t="s">
        <v>194</v>
      </c>
      <c r="F23" s="52" t="s">
        <v>193</v>
      </c>
      <c r="G23" s="53" t="s">
        <v>194</v>
      </c>
      <c r="H23" s="54" t="s">
        <v>193</v>
      </c>
      <c r="I23" s="50"/>
      <c r="J23" s="50"/>
      <c r="K23" s="52" t="s">
        <v>194</v>
      </c>
      <c r="L23" s="50"/>
      <c r="M23" s="50"/>
      <c r="N23" s="50"/>
      <c r="O23" s="50"/>
    </row>
    <row r="24" spans="2:15" ht="15.75" customHeight="1">
      <c r="B24" s="61" t="s">
        <v>230</v>
      </c>
      <c r="C24" s="59" t="s">
        <v>231</v>
      </c>
      <c r="D24" s="50" t="str">
        <f>IF(F24="yes","SaaS",IF(E24="no","permissive",IF(E24="yes","copyleft",E24)))</f>
        <v>permissive</v>
      </c>
      <c r="E24" s="51" t="s">
        <v>193</v>
      </c>
      <c r="F24" s="52" t="s">
        <v>193</v>
      </c>
      <c r="G24" s="53" t="s">
        <v>193</v>
      </c>
      <c r="H24" s="54" t="s">
        <v>193</v>
      </c>
      <c r="I24" s="50"/>
      <c r="J24" s="50"/>
      <c r="K24" s="52" t="s">
        <v>194</v>
      </c>
      <c r="L24" s="50"/>
      <c r="M24" s="50"/>
      <c r="N24" s="50"/>
      <c r="O24" s="50"/>
    </row>
    <row r="25" spans="2:15" ht="15.75" customHeight="1">
      <c r="B25" s="48" t="str">
        <f>HYPERLINK("https://opensource.org/licenses/EUDatagrid","EU DataGrid Software License ")</f>
        <v xml:space="preserve">EU DataGrid Software License </v>
      </c>
      <c r="C25" s="59" t="s">
        <v>232</v>
      </c>
      <c r="D25" s="50" t="str">
        <f>IF(F25="yes","SaaS",IF(E25="no","permissive",IF(E25="yes","copyleft",E25)))</f>
        <v>SaaS</v>
      </c>
      <c r="E25" s="53" t="s">
        <v>193</v>
      </c>
      <c r="F25" s="52" t="s">
        <v>194</v>
      </c>
      <c r="G25" s="53" t="s">
        <v>193</v>
      </c>
      <c r="H25" s="54" t="s">
        <v>193</v>
      </c>
      <c r="I25" s="50"/>
      <c r="J25" s="50"/>
      <c r="K25" s="52" t="s">
        <v>194</v>
      </c>
      <c r="L25" s="50"/>
      <c r="M25" s="50"/>
      <c r="N25" s="50"/>
      <c r="O25" s="50"/>
    </row>
    <row r="26" spans="2:15" ht="13.8">
      <c r="B26" s="48" t="str">
        <f>HYPERLINK("https://opensource.org/licenses/EPL-1.0","Eclipse Public License 1.0 ")</f>
        <v xml:space="preserve">Eclipse Public License 1.0 </v>
      </c>
      <c r="C26" s="59" t="s">
        <v>233</v>
      </c>
      <c r="D26" s="52" t="s">
        <v>201</v>
      </c>
      <c r="E26" s="53" t="s">
        <v>194</v>
      </c>
      <c r="F26" s="52" t="s">
        <v>193</v>
      </c>
      <c r="G26" s="53" t="s">
        <v>194</v>
      </c>
      <c r="H26" s="54" t="s">
        <v>193</v>
      </c>
      <c r="I26" s="50"/>
      <c r="J26" s="50"/>
      <c r="K26" s="52" t="s">
        <v>194</v>
      </c>
      <c r="L26" s="50"/>
      <c r="M26" s="50"/>
      <c r="N26" s="50"/>
      <c r="O26" s="50"/>
    </row>
    <row r="27" spans="2:15" ht="13.8">
      <c r="B27" s="48" t="str">
        <f>HYPERLINK("https://opensource.org/licenses/EPL-2.0","Eclipse Public License 2.0")</f>
        <v>Eclipse Public License 2.0</v>
      </c>
      <c r="C27" s="59" t="s">
        <v>234</v>
      </c>
      <c r="D27" s="52" t="s">
        <v>201</v>
      </c>
      <c r="E27" s="53" t="s">
        <v>194</v>
      </c>
      <c r="F27" s="52" t="s">
        <v>193</v>
      </c>
      <c r="G27" s="53" t="s">
        <v>194</v>
      </c>
      <c r="H27" s="54" t="s">
        <v>193</v>
      </c>
      <c r="I27" s="50"/>
      <c r="J27" s="50"/>
      <c r="K27" s="52" t="s">
        <v>194</v>
      </c>
      <c r="L27" s="50"/>
      <c r="M27" s="50"/>
      <c r="N27" s="50"/>
      <c r="O27" s="50"/>
    </row>
    <row r="28" spans="2:15" ht="13.8">
      <c r="B28" s="48" t="str">
        <f>HYPERLINK("https://opensource.org/licenses/eCos-2.0","eCos License version 2.0 (based on GNU v2)")</f>
        <v>eCos License version 2.0 (based on GNU v2)</v>
      </c>
      <c r="C28" s="62" t="s">
        <v>235</v>
      </c>
      <c r="D28" s="52" t="s">
        <v>201</v>
      </c>
      <c r="E28" s="53" t="s">
        <v>218</v>
      </c>
      <c r="F28" s="52" t="s">
        <v>193</v>
      </c>
      <c r="G28" s="53" t="s">
        <v>193</v>
      </c>
      <c r="H28" s="54" t="s">
        <v>194</v>
      </c>
      <c r="I28" s="50"/>
      <c r="J28" s="50"/>
      <c r="K28" s="52" t="s">
        <v>194</v>
      </c>
      <c r="L28" s="50"/>
      <c r="M28" s="50"/>
      <c r="N28" s="50"/>
      <c r="O28" s="50"/>
    </row>
    <row r="29" spans="2:15" ht="13.8">
      <c r="B29" s="48" t="str">
        <f>HYPERLINK("https://opensource.org/licenses/ECL-2.0","Educational Community License, Version 2.0 ")</f>
        <v xml:space="preserve">Educational Community License, Version 2.0 </v>
      </c>
      <c r="C29" s="59" t="s">
        <v>236</v>
      </c>
      <c r="D29" s="50" t="str">
        <f>IF(F29="yes","SaaS",IF(E29="no","permissive",IF(E29="yes","copyleft",E29)))</f>
        <v>permissive</v>
      </c>
      <c r="E29" s="51" t="s">
        <v>193</v>
      </c>
      <c r="F29" s="52" t="s">
        <v>193</v>
      </c>
      <c r="G29" s="54" t="s">
        <v>194</v>
      </c>
      <c r="H29" s="54" t="s">
        <v>193</v>
      </c>
      <c r="I29" s="50"/>
      <c r="J29" s="50"/>
      <c r="K29" s="52" t="s">
        <v>194</v>
      </c>
      <c r="L29" s="50"/>
      <c r="M29" s="50"/>
      <c r="N29" s="50"/>
      <c r="O29" s="50"/>
    </row>
    <row r="30" spans="2:15" ht="13.8">
      <c r="B30" s="48" t="str">
        <f>HYPERLINK("https://opensource.org/licenses/EFL-2.0","Eiffel Forum License V2.0")</f>
        <v>Eiffel Forum License V2.0</v>
      </c>
      <c r="C30" s="59" t="s">
        <v>237</v>
      </c>
      <c r="D30" s="50" t="str">
        <f>IF(F30="yes","SaaS",IF(E30="no","permissive",IF(E30="yes","copyleft",E30)))</f>
        <v>permissive</v>
      </c>
      <c r="E30" s="51" t="s">
        <v>193</v>
      </c>
      <c r="F30" s="52" t="s">
        <v>193</v>
      </c>
      <c r="G30" s="53" t="s">
        <v>193</v>
      </c>
      <c r="H30" s="54" t="s">
        <v>193</v>
      </c>
      <c r="I30" s="50"/>
      <c r="J30" s="50"/>
      <c r="K30" s="52" t="s">
        <v>194</v>
      </c>
      <c r="L30" s="50"/>
      <c r="M30" s="50"/>
      <c r="N30" s="50"/>
      <c r="O30" s="50"/>
    </row>
    <row r="31" spans="2:15" ht="13.8">
      <c r="B31" s="48" t="str">
        <f>HYPERLINK("https://opensource.org/licenses/entessa.php","Entessa Public License")</f>
        <v>Entessa Public License</v>
      </c>
      <c r="C31" s="59" t="s">
        <v>238</v>
      </c>
      <c r="D31" s="50" t="str">
        <f>IF(F31="yes","SaaS",IF(E31="no","permissive",IF(E31="yes","copyleft",E31)))</f>
        <v>permissive</v>
      </c>
      <c r="E31" s="51" t="s">
        <v>193</v>
      </c>
      <c r="F31" s="52" t="s">
        <v>193</v>
      </c>
      <c r="G31" s="53" t="s">
        <v>193</v>
      </c>
      <c r="H31" s="54" t="s">
        <v>193</v>
      </c>
      <c r="I31" s="50"/>
      <c r="J31" s="50"/>
      <c r="K31" s="52" t="s">
        <v>194</v>
      </c>
      <c r="L31" s="50"/>
      <c r="M31" s="50"/>
      <c r="N31" s="50"/>
      <c r="O31" s="50"/>
    </row>
    <row r="32" spans="2:15" ht="13.8">
      <c r="B32" s="48" t="str">
        <f>HYPERLINK("https://opensource.org/licenses/EUPL-1.1","European Union Public License, Version 1.1")</f>
        <v>European Union Public License, Version 1.1</v>
      </c>
      <c r="C32" s="59" t="s">
        <v>239</v>
      </c>
      <c r="D32" s="52" t="s">
        <v>201</v>
      </c>
      <c r="E32" s="53" t="s">
        <v>194</v>
      </c>
      <c r="F32" s="52" t="s">
        <v>193</v>
      </c>
      <c r="G32" s="54" t="s">
        <v>194</v>
      </c>
      <c r="H32" s="54" t="s">
        <v>193</v>
      </c>
      <c r="I32" s="50"/>
      <c r="J32" s="50"/>
      <c r="K32" s="52" t="s">
        <v>194</v>
      </c>
      <c r="L32" s="50"/>
      <c r="M32" s="50"/>
      <c r="N32" s="50"/>
      <c r="O32" s="50"/>
    </row>
    <row r="33" spans="2:15" ht="13.8">
      <c r="B33" s="61" t="s">
        <v>240</v>
      </c>
      <c r="C33" s="59" t="s">
        <v>241</v>
      </c>
      <c r="D33" s="52" t="s">
        <v>201</v>
      </c>
      <c r="E33" s="53" t="s">
        <v>194</v>
      </c>
      <c r="F33" s="52" t="s">
        <v>193</v>
      </c>
      <c r="G33" s="53" t="s">
        <v>194</v>
      </c>
      <c r="H33" s="54" t="s">
        <v>193</v>
      </c>
      <c r="I33" s="50"/>
      <c r="J33" s="50"/>
      <c r="K33" s="52" t="s">
        <v>194</v>
      </c>
      <c r="L33" s="50"/>
      <c r="M33" s="50"/>
      <c r="N33" s="50"/>
      <c r="O33" s="50"/>
    </row>
    <row r="34" spans="2:15" ht="13.8">
      <c r="B34" s="48" t="str">
        <f>HYPERLINK("https://opensource.org/licenses/Fair","Fair License ")</f>
        <v xml:space="preserve">Fair License </v>
      </c>
      <c r="C34" s="59" t="s">
        <v>242</v>
      </c>
      <c r="D34" s="50" t="str">
        <f>IF(F34="yes","SaaS",IF(E34="no","permissive",IF(E34="yes","copyleft",E34)))</f>
        <v>permissive</v>
      </c>
      <c r="E34" s="51" t="s">
        <v>193</v>
      </c>
      <c r="F34" s="52" t="s">
        <v>193</v>
      </c>
      <c r="G34" s="53" t="s">
        <v>193</v>
      </c>
      <c r="H34" s="54" t="s">
        <v>193</v>
      </c>
      <c r="I34" s="50"/>
      <c r="J34" s="50"/>
      <c r="K34" s="52" t="s">
        <v>194</v>
      </c>
      <c r="L34" s="50"/>
      <c r="M34" s="50"/>
      <c r="N34" s="50"/>
      <c r="O34" s="50"/>
    </row>
    <row r="35" spans="2:15" ht="13.8">
      <c r="B35" s="48" t="str">
        <f>HYPERLINK("https://opensource.org/licenses/Frameworx-1.0","Frameworx License")</f>
        <v>Frameworx License</v>
      </c>
      <c r="C35" s="59" t="s">
        <v>243</v>
      </c>
      <c r="D35" s="52" t="s">
        <v>201</v>
      </c>
      <c r="E35" s="53" t="s">
        <v>202</v>
      </c>
      <c r="F35" s="52" t="s">
        <v>193</v>
      </c>
      <c r="G35" s="53" t="s">
        <v>193</v>
      </c>
      <c r="H35" s="54" t="s">
        <v>193</v>
      </c>
      <c r="I35" s="50"/>
      <c r="J35" s="50"/>
      <c r="K35" s="52" t="s">
        <v>194</v>
      </c>
      <c r="L35" s="50"/>
      <c r="M35" s="50"/>
      <c r="N35" s="50"/>
      <c r="O35" s="50"/>
    </row>
    <row r="36" spans="2:15" ht="13.8">
      <c r="B36" s="48" t="str">
        <f>HYPERLINK("https://opensource.org/licenses/FPL-1.0.0","Free Public License 1.0.0")</f>
        <v>Free Public License 1.0.0</v>
      </c>
      <c r="C36" s="59" t="s">
        <v>244</v>
      </c>
      <c r="D36" s="50" t="str">
        <f>IF(F36="yes","SaaS",IF(E36="no","permissive",IF(E36="yes","copyleft",E36)))</f>
        <v>permissive</v>
      </c>
      <c r="E36" s="51" t="s">
        <v>193</v>
      </c>
      <c r="F36" s="52" t="s">
        <v>193</v>
      </c>
      <c r="G36" s="53" t="s">
        <v>193</v>
      </c>
      <c r="H36" s="54" t="s">
        <v>193</v>
      </c>
      <c r="I36" s="50"/>
      <c r="J36" s="50"/>
      <c r="K36" s="52" t="s">
        <v>194</v>
      </c>
      <c r="L36" s="50"/>
      <c r="M36" s="50"/>
      <c r="N36" s="50"/>
      <c r="O36" s="50"/>
    </row>
    <row r="37" spans="2:15" ht="13.8">
      <c r="B37" s="48" t="str">
        <f>HYPERLINK("https://opensource.org/licenses/AGPL-3.0","GNU Affero General Public License version 3")</f>
        <v>GNU Affero General Public License version 3</v>
      </c>
      <c r="C37" s="59" t="s">
        <v>245</v>
      </c>
      <c r="D37" s="50" t="str">
        <f>IF(F37="yes","SaaS",IF(E37="no","permissive",IF(E37="yes","copyleft",E37)))</f>
        <v>SaaS</v>
      </c>
      <c r="E37" s="53" t="s">
        <v>218</v>
      </c>
      <c r="F37" s="52" t="s">
        <v>194</v>
      </c>
      <c r="G37" s="53" t="s">
        <v>194</v>
      </c>
      <c r="H37" s="54" t="s">
        <v>194</v>
      </c>
      <c r="I37" s="50"/>
      <c r="J37" s="50"/>
      <c r="K37" s="52" t="s">
        <v>194</v>
      </c>
      <c r="L37" s="50"/>
      <c r="M37" s="50"/>
      <c r="N37" s="50"/>
      <c r="O37" s="50"/>
    </row>
    <row r="38" spans="2:15" ht="13.8">
      <c r="B38" s="48" t="str">
        <f>HYPERLINK("https://opensource.org/licenses/GPL-2.0","GNU General Public License version 2")</f>
        <v>GNU General Public License version 2</v>
      </c>
      <c r="C38" s="59" t="s">
        <v>246</v>
      </c>
      <c r="D38" s="52" t="s">
        <v>201</v>
      </c>
      <c r="E38" s="53" t="s">
        <v>218</v>
      </c>
      <c r="F38" s="52" t="s">
        <v>193</v>
      </c>
      <c r="G38" s="53" t="s">
        <v>193</v>
      </c>
      <c r="H38" s="54" t="s">
        <v>194</v>
      </c>
      <c r="I38" s="50"/>
      <c r="J38" s="50"/>
      <c r="K38" s="52" t="s">
        <v>194</v>
      </c>
      <c r="L38" s="50"/>
      <c r="M38" s="50"/>
      <c r="N38" s="50"/>
      <c r="O38" s="50"/>
    </row>
    <row r="39" spans="2:15" ht="13.8">
      <c r="B39" s="48" t="str">
        <f>HYPERLINK("https://opensource.org/licenses/GPL-3.0","GNU General Public License version 3")</f>
        <v>GNU General Public License version 3</v>
      </c>
      <c r="C39" s="59" t="s">
        <v>247</v>
      </c>
      <c r="D39" s="52" t="s">
        <v>201</v>
      </c>
      <c r="E39" s="53" t="s">
        <v>218</v>
      </c>
      <c r="F39" s="52" t="s">
        <v>193</v>
      </c>
      <c r="G39" s="53" t="s">
        <v>194</v>
      </c>
      <c r="H39" s="54" t="s">
        <v>194</v>
      </c>
      <c r="I39" s="50"/>
      <c r="J39" s="50"/>
      <c r="K39" s="52" t="s">
        <v>194</v>
      </c>
      <c r="L39" s="50"/>
      <c r="M39" s="50"/>
      <c r="N39" s="50"/>
      <c r="O39" s="50"/>
    </row>
    <row r="40" spans="2:15" ht="13.8">
      <c r="B40" s="48" t="str">
        <f>HYPERLINK("https://opensource.org/licenses/LGPL-2.1","GNU Lesser General Public License version 2.1")</f>
        <v>GNU Lesser General Public License version 2.1</v>
      </c>
      <c r="C40" s="59" t="s">
        <v>248</v>
      </c>
      <c r="D40" s="52" t="s">
        <v>201</v>
      </c>
      <c r="E40" s="53" t="s">
        <v>202</v>
      </c>
      <c r="F40" s="52" t="s">
        <v>193</v>
      </c>
      <c r="G40" s="53" t="s">
        <v>193</v>
      </c>
      <c r="H40" s="54" t="s">
        <v>194</v>
      </c>
      <c r="I40" s="50"/>
      <c r="J40" s="50"/>
      <c r="K40" s="52" t="s">
        <v>194</v>
      </c>
      <c r="L40" s="50"/>
      <c r="M40" s="50"/>
      <c r="N40" s="50"/>
      <c r="O40" s="50"/>
    </row>
    <row r="41" spans="2:15" ht="13.8">
      <c r="B41" s="48" t="str">
        <f>HYPERLINK("https://opensource.org/licenses/LGPL-3.0","GNU Lesser General Public License version 3")</f>
        <v>GNU Lesser General Public License version 3</v>
      </c>
      <c r="C41" s="59" t="s">
        <v>249</v>
      </c>
      <c r="D41" s="52" t="s">
        <v>201</v>
      </c>
      <c r="E41" s="53" t="s">
        <v>202</v>
      </c>
      <c r="F41" s="52" t="s">
        <v>193</v>
      </c>
      <c r="G41" s="53" t="s">
        <v>194</v>
      </c>
      <c r="H41" s="54" t="s">
        <v>194</v>
      </c>
      <c r="I41" s="50"/>
      <c r="J41" s="50"/>
      <c r="K41" s="52" t="s">
        <v>194</v>
      </c>
      <c r="L41" s="50"/>
      <c r="M41" s="50"/>
      <c r="N41" s="50"/>
      <c r="O41" s="50"/>
    </row>
    <row r="42" spans="2:15" ht="13.8">
      <c r="B42" s="48" t="str">
        <f>HYPERLINK("https://opensource.org/licenses/HPND","Historical Permission Notice and Disclaimer")</f>
        <v>Historical Permission Notice and Disclaimer</v>
      </c>
      <c r="C42" s="59" t="s">
        <v>250</v>
      </c>
      <c r="D42" s="50" t="str">
        <f>IF(F42="yes","SaaS",IF(E42="no","permissive",IF(E42="yes","copyleft",E42)))</f>
        <v>permissive</v>
      </c>
      <c r="E42" s="51" t="s">
        <v>193</v>
      </c>
      <c r="F42" s="52" t="s">
        <v>193</v>
      </c>
      <c r="G42" s="53" t="s">
        <v>193</v>
      </c>
      <c r="H42" s="54" t="s">
        <v>193</v>
      </c>
      <c r="I42" s="50"/>
      <c r="J42" s="50"/>
      <c r="K42" s="52" t="s">
        <v>194</v>
      </c>
      <c r="L42" s="50"/>
      <c r="M42" s="50"/>
      <c r="N42" s="50"/>
      <c r="O42" s="50"/>
    </row>
    <row r="43" spans="2:15" ht="13.8">
      <c r="B43" s="48" t="str">
        <f>HYPERLINK("https://opensource.org/licenses/IPL-1.0","IBM Public License 1.0 ")</f>
        <v xml:space="preserve">IBM Public License 1.0 </v>
      </c>
      <c r="C43" s="59" t="s">
        <v>251</v>
      </c>
      <c r="D43" s="52" t="s">
        <v>201</v>
      </c>
      <c r="E43" s="53" t="s">
        <v>202</v>
      </c>
      <c r="F43" s="52" t="s">
        <v>193</v>
      </c>
      <c r="G43" s="54" t="s">
        <v>194</v>
      </c>
      <c r="H43" s="54" t="s">
        <v>193</v>
      </c>
      <c r="I43" s="50"/>
      <c r="J43" s="50"/>
      <c r="K43" s="52" t="s">
        <v>194</v>
      </c>
      <c r="L43" s="50"/>
      <c r="M43" s="50"/>
      <c r="N43" s="50"/>
      <c r="O43" s="50"/>
    </row>
    <row r="44" spans="2:15" ht="13.8">
      <c r="B44" s="48" t="str">
        <f>HYPERLINK("https://opensource.org/licenses/IPA","IPA Font License ")</f>
        <v xml:space="preserve">IPA Font License </v>
      </c>
      <c r="C44" s="59" t="s">
        <v>252</v>
      </c>
      <c r="D44" s="50" t="str">
        <f>IF(F44="yes","SaaS",IF(E44="no","permissive",IF(E44="yes","copyleft",E44)))</f>
        <v>copyleft</v>
      </c>
      <c r="E44" s="53" t="s">
        <v>194</v>
      </c>
      <c r="F44" s="52" t="s">
        <v>193</v>
      </c>
      <c r="G44" s="53" t="s">
        <v>193</v>
      </c>
      <c r="H44" s="54" t="s">
        <v>193</v>
      </c>
      <c r="I44" s="50"/>
      <c r="J44" s="50"/>
      <c r="K44" s="52" t="s">
        <v>194</v>
      </c>
      <c r="L44" s="50"/>
      <c r="M44" s="50"/>
      <c r="N44" s="50"/>
      <c r="O44" s="50"/>
    </row>
    <row r="45" spans="2:15" ht="13.8">
      <c r="B45" s="48" t="str">
        <f>HYPERLINK("https://opensource.org/licenses/ISC","ISC License")</f>
        <v>ISC License</v>
      </c>
      <c r="C45" s="59" t="s">
        <v>253</v>
      </c>
      <c r="D45" s="50" t="str">
        <f>IF(F45="yes","SaaS",IF(E45="no","permissive",IF(E45="yes","copyleft",E45)))</f>
        <v>permissive</v>
      </c>
      <c r="E45" s="51" t="s">
        <v>193</v>
      </c>
      <c r="F45" s="52" t="s">
        <v>193</v>
      </c>
      <c r="G45" s="53" t="s">
        <v>193</v>
      </c>
      <c r="H45" s="54" t="s">
        <v>193</v>
      </c>
      <c r="I45" s="50"/>
      <c r="J45" s="50"/>
      <c r="K45" s="52" t="s">
        <v>194</v>
      </c>
      <c r="L45" s="50"/>
      <c r="M45" s="50"/>
      <c r="N45" s="50"/>
      <c r="O45" s="50"/>
    </row>
    <row r="46" spans="2:15" ht="13.8">
      <c r="B46" s="48" t="str">
        <f>HYPERLINK("https://opensource.org/licenses/LPPL-1.3c","LaTeX Project Public License 1.3c")</f>
        <v>LaTeX Project Public License 1.3c</v>
      </c>
      <c r="C46" s="62" t="s">
        <v>254</v>
      </c>
      <c r="D46" s="50" t="str">
        <f>IF(F46="yes","SaaS",IF(E46="no","permissive",IF(E46="yes","copyleft",E46)))</f>
        <v>copyleft</v>
      </c>
      <c r="E46" s="53" t="s">
        <v>194</v>
      </c>
      <c r="F46" s="52" t="s">
        <v>193</v>
      </c>
      <c r="G46" s="53" t="s">
        <v>193</v>
      </c>
      <c r="H46" s="54" t="s">
        <v>193</v>
      </c>
      <c r="I46" s="50"/>
      <c r="J46" s="50"/>
      <c r="K46" s="52" t="s">
        <v>194</v>
      </c>
      <c r="L46" s="50"/>
      <c r="M46" s="50"/>
      <c r="N46" s="50"/>
      <c r="O46" s="50"/>
    </row>
    <row r="47" spans="2:15" ht="13.8">
      <c r="B47" s="48" t="str">
        <f>HYPERLINK("https://opensource.org/licenses/LiLiQ-P-1.1","Licence Libre du Québec – Permissive")</f>
        <v>Licence Libre du Québec – Permissive</v>
      </c>
      <c r="C47" s="59" t="s">
        <v>255</v>
      </c>
      <c r="D47" s="52" t="s">
        <v>201</v>
      </c>
      <c r="E47" s="53" t="s">
        <v>202</v>
      </c>
      <c r="F47" s="52" t="s">
        <v>193</v>
      </c>
      <c r="G47" s="53" t="s">
        <v>193</v>
      </c>
      <c r="H47" s="54" t="s">
        <v>193</v>
      </c>
      <c r="I47" s="50"/>
      <c r="J47" s="50"/>
      <c r="K47" s="52" t="s">
        <v>194</v>
      </c>
      <c r="L47" s="50"/>
      <c r="M47" s="50"/>
      <c r="N47" s="50"/>
      <c r="O47" s="50"/>
    </row>
    <row r="48" spans="2:15" ht="13.8">
      <c r="B48" s="48" t="str">
        <f>HYPERLINK("https://opensource.org/licenses/LiLiQ-R-1.1","Licence Libre du Québec – Réciprocité ")</f>
        <v xml:space="preserve">Licence Libre du Québec – Réciprocité </v>
      </c>
      <c r="C48" s="59" t="s">
        <v>256</v>
      </c>
      <c r="D48" s="52" t="s">
        <v>201</v>
      </c>
      <c r="E48" s="53" t="s">
        <v>202</v>
      </c>
      <c r="F48" s="52" t="s">
        <v>193</v>
      </c>
      <c r="G48" s="53" t="s">
        <v>193</v>
      </c>
      <c r="H48" s="54" t="s">
        <v>193</v>
      </c>
      <c r="I48" s="50"/>
      <c r="J48" s="50"/>
      <c r="K48" s="52" t="s">
        <v>194</v>
      </c>
      <c r="L48" s="50"/>
      <c r="M48" s="50"/>
      <c r="N48" s="50"/>
      <c r="O48" s="50"/>
    </row>
    <row r="49" spans="2:15" ht="13.8">
      <c r="B49" s="48" t="str">
        <f>HYPERLINK("https://opensource.org/licenses/LiLiQ-Rplus-1.1","Licence Libre du Québec – Réciprocité forte")</f>
        <v>Licence Libre du Québec – Réciprocité forte</v>
      </c>
      <c r="C49" s="59" t="s">
        <v>257</v>
      </c>
      <c r="D49" s="52" t="s">
        <v>201</v>
      </c>
      <c r="E49" s="53" t="s">
        <v>194</v>
      </c>
      <c r="F49" s="52" t="s">
        <v>193</v>
      </c>
      <c r="G49" s="53" t="s">
        <v>193</v>
      </c>
      <c r="H49" s="54" t="s">
        <v>193</v>
      </c>
      <c r="I49" s="50"/>
      <c r="J49" s="50"/>
      <c r="K49" s="52" t="s">
        <v>194</v>
      </c>
      <c r="L49" s="50"/>
      <c r="M49" s="50"/>
      <c r="N49" s="50"/>
      <c r="O49" s="50"/>
    </row>
    <row r="50" spans="2:15" ht="13.8">
      <c r="B50" s="48" t="str">
        <f>HYPERLINK("https://opensource.org/licenses/LPL-1.02","Lucent Public License Version 1.02")</f>
        <v>Lucent Public License Version 1.02</v>
      </c>
      <c r="C50" s="59" t="s">
        <v>258</v>
      </c>
      <c r="D50" s="52" t="s">
        <v>201</v>
      </c>
      <c r="E50" s="53" t="s">
        <v>202</v>
      </c>
      <c r="F50" s="52" t="s">
        <v>193</v>
      </c>
      <c r="G50" s="54" t="s">
        <v>194</v>
      </c>
      <c r="H50" s="54" t="s">
        <v>193</v>
      </c>
      <c r="I50" s="50"/>
      <c r="J50" s="50"/>
      <c r="K50" s="52" t="s">
        <v>194</v>
      </c>
      <c r="L50" s="50"/>
      <c r="M50" s="50"/>
      <c r="N50" s="50"/>
      <c r="O50" s="50"/>
    </row>
    <row r="51" spans="2:15" ht="13.8">
      <c r="B51" s="48" t="str">
        <f>HYPERLINK("https://opensource.org/licenses/MirOS","MirOS Licence")</f>
        <v>MirOS Licence</v>
      </c>
      <c r="C51" s="59" t="s">
        <v>259</v>
      </c>
      <c r="D51" s="50" t="str">
        <f>IF(F51="yes","SaaS",IF(E51="no","permissive",IF(E51="yes","copyleft",E51)))</f>
        <v>permissive</v>
      </c>
      <c r="E51" s="51" t="s">
        <v>193</v>
      </c>
      <c r="F51" s="52" t="s">
        <v>193</v>
      </c>
      <c r="G51" s="53" t="s">
        <v>193</v>
      </c>
      <c r="H51" s="54" t="s">
        <v>193</v>
      </c>
      <c r="I51" s="50"/>
      <c r="J51" s="50"/>
      <c r="K51" s="52" t="s">
        <v>194</v>
      </c>
      <c r="L51" s="50"/>
      <c r="M51" s="50"/>
      <c r="N51" s="50"/>
      <c r="O51" s="50"/>
    </row>
    <row r="52" spans="2:15" ht="13.8">
      <c r="B52" s="48" t="str">
        <f>HYPERLINK("https://opensource.org/licenses/MS-PL","Microsoft Public License")</f>
        <v>Microsoft Public License</v>
      </c>
      <c r="C52" s="59" t="s">
        <v>260</v>
      </c>
      <c r="D52" s="52" t="s">
        <v>201</v>
      </c>
      <c r="E52" s="53" t="s">
        <v>202</v>
      </c>
      <c r="F52" s="52" t="s">
        <v>193</v>
      </c>
      <c r="G52" s="54" t="s">
        <v>194</v>
      </c>
      <c r="H52" s="54" t="s">
        <v>193</v>
      </c>
      <c r="I52" s="50"/>
      <c r="J52" s="50"/>
      <c r="K52" s="52" t="s">
        <v>194</v>
      </c>
      <c r="L52" s="50"/>
      <c r="M52" s="50"/>
      <c r="N52" s="50"/>
      <c r="O52" s="50"/>
    </row>
    <row r="53" spans="2:15" ht="13.8">
      <c r="B53" s="48" t="str">
        <f>HYPERLINK("https://opensource.org/licenses/MS-RL","Microsoft Reciprocal License ")</f>
        <v xml:space="preserve">Microsoft Reciprocal License </v>
      </c>
      <c r="C53" s="59" t="s">
        <v>261</v>
      </c>
      <c r="D53" s="52" t="s">
        <v>201</v>
      </c>
      <c r="E53" s="53" t="s">
        <v>218</v>
      </c>
      <c r="F53" s="52" t="s">
        <v>193</v>
      </c>
      <c r="G53" s="54" t="s">
        <v>194</v>
      </c>
      <c r="H53" s="54" t="s">
        <v>193</v>
      </c>
      <c r="I53" s="50"/>
      <c r="J53" s="50"/>
      <c r="K53" s="52" t="s">
        <v>194</v>
      </c>
      <c r="L53" s="50"/>
      <c r="M53" s="50"/>
      <c r="N53" s="50"/>
      <c r="O53" s="50"/>
    </row>
    <row r="54" spans="2:15" ht="13.8">
      <c r="B54" s="48" t="str">
        <f>HYPERLINK("https://opensource.org/licenses/MIT","MIT License ")</f>
        <v xml:space="preserve">MIT License </v>
      </c>
      <c r="C54" s="59" t="s">
        <v>262</v>
      </c>
      <c r="D54" s="50" t="str">
        <f>IF(F54="yes","SaaS",IF(E54="no","permissive",IF(E54="yes","copyleft",E54)))</f>
        <v>permissive</v>
      </c>
      <c r="E54" s="51" t="s">
        <v>193</v>
      </c>
      <c r="F54" s="52" t="s">
        <v>193</v>
      </c>
      <c r="G54" s="53" t="s">
        <v>193</v>
      </c>
      <c r="H54" s="54" t="s">
        <v>193</v>
      </c>
      <c r="I54" s="50"/>
      <c r="J54" s="50"/>
      <c r="K54" s="52" t="s">
        <v>194</v>
      </c>
      <c r="L54" s="50"/>
      <c r="M54" s="50"/>
      <c r="N54" s="50"/>
      <c r="O54" s="50"/>
    </row>
    <row r="55" spans="2:15" ht="13.8">
      <c r="B55" s="48" t="str">
        <f>HYPERLINK("https://opensource.org/licenses/Motosoto","Motosoto License")</f>
        <v>Motosoto License</v>
      </c>
      <c r="C55" s="59" t="s">
        <v>263</v>
      </c>
      <c r="D55" s="50" t="str">
        <f>IF(F55="yes","SaaS",IF(E55="no","permissive",IF(E55="yes","copyleft",E55)))</f>
        <v>copyleft</v>
      </c>
      <c r="E55" s="53" t="s">
        <v>194</v>
      </c>
      <c r="F55" s="52" t="s">
        <v>193</v>
      </c>
      <c r="G55" s="54" t="s">
        <v>194</v>
      </c>
      <c r="H55" s="54" t="s">
        <v>193</v>
      </c>
      <c r="I55" s="50"/>
      <c r="J55" s="50"/>
      <c r="K55" s="52" t="s">
        <v>194</v>
      </c>
      <c r="L55" s="50"/>
      <c r="M55" s="50"/>
      <c r="N55" s="50"/>
      <c r="O55" s="50"/>
    </row>
    <row r="56" spans="2:15" ht="13.8">
      <c r="B56" s="48" t="str">
        <f>HYPERLINK("https://opensource.org/licenses/MPL-1.0","Mozilla Public License 1.0 ")</f>
        <v xml:space="preserve">Mozilla Public License 1.0 </v>
      </c>
      <c r="C56" s="59" t="s">
        <v>264</v>
      </c>
      <c r="D56" s="52" t="s">
        <v>201</v>
      </c>
      <c r="E56" s="53" t="s">
        <v>202</v>
      </c>
      <c r="F56" s="52" t="s">
        <v>193</v>
      </c>
      <c r="G56" s="54" t="s">
        <v>194</v>
      </c>
      <c r="H56" s="54" t="s">
        <v>193</v>
      </c>
      <c r="I56" s="50"/>
      <c r="J56" s="50"/>
      <c r="K56" s="52" t="s">
        <v>194</v>
      </c>
      <c r="L56" s="50"/>
      <c r="M56" s="50"/>
      <c r="N56" s="50"/>
      <c r="O56" s="50"/>
    </row>
    <row r="57" spans="2:15" ht="13.8">
      <c r="B57" s="48" t="str">
        <f>HYPERLINK("https://opensource.org/licenses/MPL-1.1","Mozilla Public License 1.1")</f>
        <v>Mozilla Public License 1.1</v>
      </c>
      <c r="C57" s="59" t="s">
        <v>265</v>
      </c>
      <c r="D57" s="52" t="s">
        <v>201</v>
      </c>
      <c r="E57" s="53" t="s">
        <v>202</v>
      </c>
      <c r="F57" s="52" t="s">
        <v>193</v>
      </c>
      <c r="G57" s="54" t="s">
        <v>194</v>
      </c>
      <c r="H57" s="54" t="s">
        <v>193</v>
      </c>
      <c r="I57" s="50"/>
      <c r="J57" s="50"/>
      <c r="K57" s="52" t="s">
        <v>194</v>
      </c>
      <c r="L57" s="50"/>
      <c r="M57" s="50"/>
      <c r="N57" s="50"/>
      <c r="O57" s="50"/>
    </row>
    <row r="58" spans="2:15" ht="13.8">
      <c r="B58" s="48" t="str">
        <f>HYPERLINK("https://opensource.org/licenses/MPL-2.0","Mozilla Public License 2.0 ")</f>
        <v xml:space="preserve">Mozilla Public License 2.0 </v>
      </c>
      <c r="C58" s="59" t="s">
        <v>266</v>
      </c>
      <c r="D58" s="52" t="s">
        <v>201</v>
      </c>
      <c r="E58" s="53" t="s">
        <v>202</v>
      </c>
      <c r="F58" s="52" t="s">
        <v>193</v>
      </c>
      <c r="G58" s="53" t="s">
        <v>194</v>
      </c>
      <c r="H58" s="54" t="s">
        <v>193</v>
      </c>
      <c r="I58" s="50"/>
      <c r="J58" s="50"/>
      <c r="K58" s="52" t="s">
        <v>194</v>
      </c>
      <c r="L58" s="50"/>
      <c r="M58" s="50"/>
      <c r="N58" s="50"/>
      <c r="O58" s="50"/>
    </row>
    <row r="59" spans="2:15" ht="13.8">
      <c r="B59" s="48" t="str">
        <f>HYPERLINK("https://opensource.org/licenses/Multics","Multics License (Multics)")</f>
        <v>Multics License (Multics)</v>
      </c>
      <c r="C59" s="59" t="s">
        <v>267</v>
      </c>
      <c r="D59" s="50" t="str">
        <f>IF(F59="yes","SaaS",IF(E59="no","permissive",IF(E59="yes","copyleft",E59)))</f>
        <v>permissive</v>
      </c>
      <c r="E59" s="51" t="s">
        <v>193</v>
      </c>
      <c r="F59" s="52" t="s">
        <v>193</v>
      </c>
      <c r="G59" s="53" t="s">
        <v>193</v>
      </c>
      <c r="H59" s="54" t="s">
        <v>193</v>
      </c>
      <c r="I59" s="50"/>
      <c r="J59" s="50"/>
      <c r="K59" s="52" t="s">
        <v>194</v>
      </c>
      <c r="L59" s="50"/>
      <c r="M59" s="50"/>
      <c r="N59" s="50"/>
      <c r="O59" s="50"/>
    </row>
    <row r="60" spans="2:15" ht="13.8">
      <c r="B60" s="48" t="str">
        <f>HYPERLINK("https://opensource.org/licenses/NASA-1.3","NASA Open Source Agreement 1.3")</f>
        <v>NASA Open Source Agreement 1.3</v>
      </c>
      <c r="C60" s="59" t="s">
        <v>268</v>
      </c>
      <c r="D60" s="52" t="s">
        <v>201</v>
      </c>
      <c r="E60" s="53" t="s">
        <v>202</v>
      </c>
      <c r="F60" s="52" t="s">
        <v>193</v>
      </c>
      <c r="G60" s="54" t="s">
        <v>194</v>
      </c>
      <c r="H60" s="54" t="s">
        <v>193</v>
      </c>
      <c r="I60" s="50"/>
      <c r="J60" s="50"/>
      <c r="K60" s="52" t="s">
        <v>194</v>
      </c>
      <c r="L60" s="50"/>
      <c r="M60" s="50"/>
      <c r="N60" s="50"/>
      <c r="O60" s="50"/>
    </row>
    <row r="61" spans="2:15" ht="13.8">
      <c r="B61" s="48" t="str">
        <f>HYPERLINK("https://opensource.org/licenses/NTP","NTP License")</f>
        <v>NTP License</v>
      </c>
      <c r="C61" s="59" t="s">
        <v>269</v>
      </c>
      <c r="D61" s="50" t="str">
        <f>IF(F61="yes","SaaS",IF(E61="no","permissive",IF(E61="yes","copyleft",E61)))</f>
        <v>permissive</v>
      </c>
      <c r="E61" s="51" t="s">
        <v>193</v>
      </c>
      <c r="F61" s="52" t="s">
        <v>193</v>
      </c>
      <c r="G61" s="53" t="s">
        <v>193</v>
      </c>
      <c r="H61" s="54" t="s">
        <v>193</v>
      </c>
      <c r="I61" s="50"/>
      <c r="J61" s="50"/>
      <c r="K61" s="52" t="s">
        <v>194</v>
      </c>
      <c r="L61" s="50"/>
      <c r="M61" s="50"/>
      <c r="N61" s="50"/>
      <c r="O61" s="50"/>
    </row>
    <row r="62" spans="2:15" ht="13.8">
      <c r="B62" s="48" t="str">
        <f>HYPERLINK("https://opensource.org/licenses/Naumen","Naumen Public License")</f>
        <v>Naumen Public License</v>
      </c>
      <c r="C62" s="59" t="s">
        <v>270</v>
      </c>
      <c r="D62" s="50" t="str">
        <f>IF(F62="yes","SaaS",IF(E62="no","permissive",IF(E62="yes","copyleft",E62)))</f>
        <v>permissive</v>
      </c>
      <c r="E62" s="51" t="s">
        <v>193</v>
      </c>
      <c r="F62" s="52" t="s">
        <v>193</v>
      </c>
      <c r="G62" s="53" t="s">
        <v>193</v>
      </c>
      <c r="H62" s="54" t="s">
        <v>193</v>
      </c>
      <c r="I62" s="50"/>
      <c r="J62" s="50"/>
      <c r="K62" s="52" t="s">
        <v>194</v>
      </c>
      <c r="L62" s="50"/>
      <c r="M62" s="50"/>
      <c r="N62" s="50"/>
      <c r="O62" s="50"/>
    </row>
    <row r="63" spans="2:15" ht="13.8">
      <c r="B63" s="48" t="str">
        <f>HYPERLINK("https://opensource.org/licenses/NGPL","Nethack General Public License ")</f>
        <v xml:space="preserve">Nethack General Public License </v>
      </c>
      <c r="C63" s="59" t="s">
        <v>271</v>
      </c>
      <c r="D63" s="52" t="s">
        <v>201</v>
      </c>
      <c r="E63" s="53" t="s">
        <v>202</v>
      </c>
      <c r="F63" s="52" t="s">
        <v>193</v>
      </c>
      <c r="G63" s="53" t="s">
        <v>193</v>
      </c>
      <c r="H63" s="54" t="s">
        <v>193</v>
      </c>
      <c r="I63" s="50"/>
      <c r="J63" s="50"/>
      <c r="K63" s="52" t="s">
        <v>194</v>
      </c>
      <c r="L63" s="50"/>
      <c r="M63" s="50"/>
      <c r="N63" s="50"/>
      <c r="O63" s="50"/>
    </row>
    <row r="64" spans="2:15" ht="13.8">
      <c r="B64" s="48" t="str">
        <f>HYPERLINK("https://opensource.org/licenses/nokia.php","Nokia Open Source License ")</f>
        <v xml:space="preserve">Nokia Open Source License </v>
      </c>
      <c r="C64" s="59" t="s">
        <v>272</v>
      </c>
      <c r="D64" s="52" t="s">
        <v>201</v>
      </c>
      <c r="E64" s="53" t="s">
        <v>202</v>
      </c>
      <c r="F64" s="52" t="s">
        <v>193</v>
      </c>
      <c r="G64" s="54" t="s">
        <v>194</v>
      </c>
      <c r="H64" s="54" t="s">
        <v>193</v>
      </c>
      <c r="I64" s="50"/>
      <c r="J64" s="50"/>
      <c r="K64" s="52" t="s">
        <v>194</v>
      </c>
      <c r="L64" s="50"/>
      <c r="M64" s="50"/>
      <c r="N64" s="50"/>
      <c r="O64" s="50"/>
    </row>
    <row r="65" spans="2:15" ht="13.8">
      <c r="B65" s="48" t="str">
        <f>HYPERLINK("https://opensource.org/licenses/NPOSL-3.0","Non-Profit Open Software License 3.0")</f>
        <v>Non-Profit Open Software License 3.0</v>
      </c>
      <c r="C65" s="59" t="s">
        <v>273</v>
      </c>
      <c r="D65" s="52" t="s">
        <v>201</v>
      </c>
      <c r="E65" s="53" t="s">
        <v>194</v>
      </c>
      <c r="F65" s="52" t="s">
        <v>193</v>
      </c>
      <c r="G65" s="54" t="s">
        <v>194</v>
      </c>
      <c r="H65" s="54" t="s">
        <v>193</v>
      </c>
      <c r="I65" s="50"/>
      <c r="J65" s="50"/>
      <c r="K65" s="52" t="s">
        <v>194</v>
      </c>
      <c r="L65" s="50"/>
      <c r="M65" s="50"/>
      <c r="N65" s="50"/>
      <c r="O65" s="50"/>
    </row>
    <row r="66" spans="2:15" ht="13.8">
      <c r="B66" s="48" t="str">
        <f>HYPERLINK("https://opensource.org/licenses/OCLC-2.0","OCLC Research Public License 2.0 ")</f>
        <v xml:space="preserve">OCLC Research Public License 2.0 </v>
      </c>
      <c r="C66" s="59" t="s">
        <v>274</v>
      </c>
      <c r="D66" s="52" t="s">
        <v>201</v>
      </c>
      <c r="E66" s="53" t="s">
        <v>202</v>
      </c>
      <c r="F66" s="52" t="s">
        <v>193</v>
      </c>
      <c r="G66" s="53" t="s">
        <v>193</v>
      </c>
      <c r="H66" s="54" t="s">
        <v>193</v>
      </c>
      <c r="I66" s="50"/>
      <c r="J66" s="50"/>
      <c r="K66" s="52" t="s">
        <v>194</v>
      </c>
      <c r="L66" s="50"/>
      <c r="M66" s="50"/>
      <c r="N66" s="50"/>
      <c r="O66" s="50"/>
    </row>
    <row r="67" spans="2:15" ht="13.8">
      <c r="B67" s="48" t="str">
        <f>HYPERLINK("http://www.nationalarchives.gov.uk/doc/open-government-licence/version/3/","Open Government Licence 3.0")</f>
        <v>Open Government Licence 3.0</v>
      </c>
      <c r="C67" s="59" t="s">
        <v>275</v>
      </c>
      <c r="D67" s="52" t="s">
        <v>211</v>
      </c>
      <c r="E67" s="51" t="s">
        <v>193</v>
      </c>
      <c r="F67" s="52" t="s">
        <v>193</v>
      </c>
      <c r="G67" s="53" t="s">
        <v>221</v>
      </c>
      <c r="H67" s="54" t="s">
        <v>193</v>
      </c>
      <c r="I67" s="50"/>
      <c r="J67" s="50"/>
      <c r="K67" s="52" t="s">
        <v>194</v>
      </c>
      <c r="L67" s="50"/>
      <c r="M67" s="50"/>
      <c r="N67" s="50"/>
      <c r="O67" s="50"/>
    </row>
    <row r="68" spans="2:15" ht="13.8">
      <c r="B68" s="48" t="str">
        <f>HYPERLINK("https://opensource.org/licenses/OGTSL","Open Group Test Suite License")</f>
        <v>Open Group Test Suite License</v>
      </c>
      <c r="C68" s="59" t="s">
        <v>276</v>
      </c>
      <c r="D68" s="52" t="s">
        <v>201</v>
      </c>
      <c r="E68" s="53" t="s">
        <v>202</v>
      </c>
      <c r="F68" s="52" t="s">
        <v>193</v>
      </c>
      <c r="G68" s="53" t="s">
        <v>193</v>
      </c>
      <c r="H68" s="54" t="s">
        <v>193</v>
      </c>
      <c r="I68" s="50"/>
      <c r="J68" s="50"/>
      <c r="K68" s="52" t="s">
        <v>194</v>
      </c>
      <c r="L68" s="50"/>
      <c r="M68" s="50"/>
      <c r="N68" s="50"/>
      <c r="O68" s="50"/>
    </row>
    <row r="69" spans="2:15" ht="13.8">
      <c r="B69" s="48" t="str">
        <f>HYPERLINK("https://opensource.org/licenses/OSL-3.0","Open Software License 3.0")</f>
        <v>Open Software License 3.0</v>
      </c>
      <c r="C69" s="59" t="s">
        <v>277</v>
      </c>
      <c r="D69" s="50" t="str">
        <f>IF(F69="yes","SaaS",IF(E69="no","permissive",IF(E69="yes","copyleft",E69)))</f>
        <v>SaaS</v>
      </c>
      <c r="E69" s="53" t="s">
        <v>218</v>
      </c>
      <c r="F69" s="52" t="s">
        <v>194</v>
      </c>
      <c r="G69" s="53" t="s">
        <v>194</v>
      </c>
      <c r="H69" s="54" t="s">
        <v>193</v>
      </c>
      <c r="I69" s="50"/>
      <c r="J69" s="50"/>
      <c r="K69" s="52" t="s">
        <v>194</v>
      </c>
      <c r="L69" s="50"/>
      <c r="M69" s="50"/>
      <c r="N69" s="50"/>
      <c r="O69" s="50"/>
    </row>
    <row r="70" spans="2:15" ht="13.8">
      <c r="B70" s="63" t="s">
        <v>278</v>
      </c>
      <c r="C70" s="62" t="s">
        <v>279</v>
      </c>
      <c r="D70" s="52" t="s">
        <v>201</v>
      </c>
      <c r="E70" s="53" t="s">
        <v>202</v>
      </c>
      <c r="F70" s="52" t="s">
        <v>193</v>
      </c>
      <c r="G70" s="54" t="s">
        <v>194</v>
      </c>
      <c r="H70" s="54" t="s">
        <v>193</v>
      </c>
      <c r="I70" s="50"/>
      <c r="J70" s="50"/>
      <c r="K70" s="52" t="s">
        <v>194</v>
      </c>
      <c r="L70" s="50"/>
      <c r="M70" s="50"/>
      <c r="N70" s="50"/>
      <c r="O70" s="50"/>
    </row>
    <row r="71" spans="2:15" ht="13.8">
      <c r="B71" s="48" t="str">
        <f>HYPERLINK("https://opensource.org/licenses/PHP-3.0","PHP License 3.0")</f>
        <v>PHP License 3.0</v>
      </c>
      <c r="C71" s="59" t="s">
        <v>280</v>
      </c>
      <c r="D71" s="50" t="str">
        <f>IF(F71="yes","SaaS",IF(E71="no","permissive",IF(E71="yes","copyleft",E71)))</f>
        <v>permissive</v>
      </c>
      <c r="E71" s="51" t="s">
        <v>193</v>
      </c>
      <c r="F71" s="52" t="s">
        <v>193</v>
      </c>
      <c r="G71" s="53" t="s">
        <v>193</v>
      </c>
      <c r="H71" s="54" t="s">
        <v>193</v>
      </c>
      <c r="I71" s="50"/>
      <c r="J71" s="50"/>
      <c r="K71" s="52" t="s">
        <v>194</v>
      </c>
      <c r="L71" s="50"/>
      <c r="M71" s="50"/>
      <c r="N71" s="50"/>
      <c r="O71" s="50"/>
    </row>
    <row r="72" spans="2:15" ht="13.8">
      <c r="B72" s="48" t="str">
        <f>HYPERLINK("https://opensource.org/licenses/PostgreSQL","The PostgreSQL License ")</f>
        <v xml:space="preserve">The PostgreSQL License </v>
      </c>
      <c r="C72" s="59" t="s">
        <v>281</v>
      </c>
      <c r="D72" s="50" t="str">
        <f>IF(F72="yes","SaaS",IF(E72="no","permissive",IF(E72="yes","copyleft",E72)))</f>
        <v>permissive</v>
      </c>
      <c r="E72" s="51" t="s">
        <v>193</v>
      </c>
      <c r="F72" s="52" t="s">
        <v>193</v>
      </c>
      <c r="G72" s="53" t="s">
        <v>193</v>
      </c>
      <c r="H72" s="54" t="s">
        <v>193</v>
      </c>
      <c r="I72" s="50"/>
      <c r="J72" s="50"/>
      <c r="K72" s="52" t="s">
        <v>194</v>
      </c>
      <c r="L72" s="50"/>
      <c r="M72" s="50"/>
      <c r="N72" s="50"/>
      <c r="O72" s="50"/>
    </row>
    <row r="73" spans="2:15" ht="13.8">
      <c r="B73" s="48" t="str">
        <f>HYPERLINK("https://opensource.org/licenses/Python-2.0","Python License (overall Python license)")</f>
        <v>Python License (overall Python license)</v>
      </c>
      <c r="C73" s="59" t="s">
        <v>282</v>
      </c>
      <c r="D73" s="50" t="str">
        <f>IF(F73="yes","SaaS",IF(E73="no","permissive",IF(E73="yes","copyleft",E73)))</f>
        <v>permissive</v>
      </c>
      <c r="E73" s="51" t="s">
        <v>193</v>
      </c>
      <c r="F73" s="52" t="s">
        <v>193</v>
      </c>
      <c r="G73" s="53" t="s">
        <v>193</v>
      </c>
      <c r="H73" s="54" t="s">
        <v>193</v>
      </c>
      <c r="I73" s="50"/>
      <c r="J73" s="50"/>
      <c r="K73" s="52" t="s">
        <v>194</v>
      </c>
      <c r="L73" s="50"/>
      <c r="M73" s="50"/>
      <c r="N73" s="50"/>
      <c r="O73" s="50"/>
    </row>
    <row r="74" spans="2:15" ht="13.8">
      <c r="B74" s="48" t="str">
        <f>HYPERLINK("https://opensource.org/licenses/pythonpl.php","CNRI Python license (CNRI portion of Python License)")</f>
        <v>CNRI Python license (CNRI portion of Python License)</v>
      </c>
      <c r="C74" s="59" t="s">
        <v>283</v>
      </c>
      <c r="D74" s="50" t="str">
        <f>IF(F74="yes","SaaS",IF(E74="no","permissive",IF(E74="yes","copyleft",E74)))</f>
        <v>permissive</v>
      </c>
      <c r="E74" s="51" t="s">
        <v>193</v>
      </c>
      <c r="F74" s="52" t="s">
        <v>193</v>
      </c>
      <c r="G74" s="53" t="s">
        <v>193</v>
      </c>
      <c r="H74" s="54" t="s">
        <v>193</v>
      </c>
      <c r="I74" s="50"/>
      <c r="J74" s="50"/>
      <c r="K74" s="52" t="s">
        <v>194</v>
      </c>
      <c r="L74" s="50"/>
      <c r="M74" s="50"/>
      <c r="N74" s="50"/>
      <c r="O74" s="50"/>
    </row>
    <row r="75" spans="2:15" ht="13.8">
      <c r="B75" s="48" t="str">
        <f>HYPERLINK("https://opensource.org/licenses/QPL-1.0","Q Public License ")</f>
        <v xml:space="preserve">Q Public License </v>
      </c>
      <c r="C75" s="59" t="s">
        <v>284</v>
      </c>
      <c r="D75" s="52" t="s">
        <v>201</v>
      </c>
      <c r="E75" s="53" t="s">
        <v>202</v>
      </c>
      <c r="F75" s="52" t="s">
        <v>193</v>
      </c>
      <c r="G75" s="53" t="s">
        <v>193</v>
      </c>
      <c r="H75" s="54" t="s">
        <v>193</v>
      </c>
      <c r="I75" s="50"/>
      <c r="J75" s="50"/>
      <c r="K75" s="52" t="s">
        <v>194</v>
      </c>
      <c r="L75" s="50"/>
      <c r="M75" s="50"/>
      <c r="N75" s="50"/>
      <c r="O75" s="50"/>
    </row>
    <row r="76" spans="2:15" ht="13.8">
      <c r="B76" s="48" t="str">
        <f>HYPERLINK("https://opensource.org/licenses/RPSL-1.0","RealNetworks Public Source License V1.0")</f>
        <v>RealNetworks Public Source License V1.0</v>
      </c>
      <c r="C76" s="59" t="s">
        <v>285</v>
      </c>
      <c r="D76" s="52" t="s">
        <v>201</v>
      </c>
      <c r="E76" s="53" t="s">
        <v>202</v>
      </c>
      <c r="F76" s="52" t="s">
        <v>193</v>
      </c>
      <c r="G76" s="54" t="s">
        <v>194</v>
      </c>
      <c r="H76" s="54" t="s">
        <v>193</v>
      </c>
      <c r="I76" s="50"/>
      <c r="J76" s="50"/>
      <c r="K76" s="52" t="s">
        <v>194</v>
      </c>
      <c r="L76" s="50"/>
      <c r="M76" s="50"/>
      <c r="N76" s="50"/>
      <c r="O76" s="50"/>
    </row>
    <row r="77" spans="2:15" ht="13.8">
      <c r="B77" s="48" t="str">
        <f>HYPERLINK("https://opensource.org/licenses/RPL-1.5","Reciprocal Public License 1.5 ")</f>
        <v xml:space="preserve">Reciprocal Public License 1.5 </v>
      </c>
      <c r="C77" s="59" t="s">
        <v>286</v>
      </c>
      <c r="D77" s="52" t="s">
        <v>201</v>
      </c>
      <c r="E77" s="53" t="s">
        <v>218</v>
      </c>
      <c r="F77" s="52" t="s">
        <v>193</v>
      </c>
      <c r="G77" s="54" t="s">
        <v>194</v>
      </c>
      <c r="H77" s="54" t="s">
        <v>193</v>
      </c>
      <c r="I77" s="50"/>
      <c r="J77" s="50"/>
      <c r="K77" s="52" t="s">
        <v>194</v>
      </c>
      <c r="L77" s="50"/>
      <c r="M77" s="50"/>
      <c r="N77" s="50"/>
      <c r="O77" s="50"/>
    </row>
    <row r="78" spans="2:15" ht="13.8">
      <c r="B78" s="48" t="str">
        <f>HYPERLINK("https://opensource.org/licenses/RSCPL","Ricoh Source Code Public License ")</f>
        <v xml:space="preserve">Ricoh Source Code Public License </v>
      </c>
      <c r="C78" s="59" t="s">
        <v>287</v>
      </c>
      <c r="D78" s="52" t="s">
        <v>201</v>
      </c>
      <c r="E78" s="53" t="s">
        <v>202</v>
      </c>
      <c r="F78" s="52" t="s">
        <v>193</v>
      </c>
      <c r="G78" s="54" t="s">
        <v>194</v>
      </c>
      <c r="H78" s="54" t="s">
        <v>193</v>
      </c>
      <c r="I78" s="50"/>
      <c r="J78" s="50"/>
      <c r="K78" s="52" t="s">
        <v>194</v>
      </c>
      <c r="L78" s="50"/>
      <c r="M78" s="50"/>
      <c r="N78" s="50"/>
      <c r="O78" s="50"/>
    </row>
    <row r="79" spans="2:15" ht="13.8">
      <c r="B79" s="48" t="str">
        <f>HYPERLINK("https://opensource.org/licenses/OFL-1.1","SIL Open Font License 1.1")</f>
        <v>SIL Open Font License 1.1</v>
      </c>
      <c r="C79" s="59" t="s">
        <v>288</v>
      </c>
      <c r="D79" s="50" t="str">
        <f>IF(F79="yes","SaaS",IF(E79="no","permissive",IF(E79="yes","copyleft",E79)))</f>
        <v>copyleft</v>
      </c>
      <c r="E79" s="53" t="s">
        <v>194</v>
      </c>
      <c r="F79" s="52" t="s">
        <v>193</v>
      </c>
      <c r="G79" s="53" t="s">
        <v>193</v>
      </c>
      <c r="H79" s="54" t="s">
        <v>193</v>
      </c>
      <c r="I79" s="50"/>
      <c r="J79" s="50"/>
      <c r="K79" s="52" t="s">
        <v>194</v>
      </c>
      <c r="L79" s="50"/>
      <c r="M79" s="50"/>
      <c r="N79" s="50"/>
      <c r="O79" s="50"/>
    </row>
    <row r="80" spans="2:15" ht="13.8">
      <c r="B80" s="48" t="str">
        <f>HYPERLINK("https://opensource.org/licenses/Simple-2.0","Simple Public License 2.0 ")</f>
        <v xml:space="preserve">Simple Public License 2.0 </v>
      </c>
      <c r="C80" s="59" t="s">
        <v>289</v>
      </c>
      <c r="D80" s="50" t="str">
        <f>IF(F80="yes","SaaS",IF(E80="no","permissive",IF(E80="yes","copyleft",E80)))</f>
        <v>copyleft</v>
      </c>
      <c r="E80" s="53" t="s">
        <v>194</v>
      </c>
      <c r="F80" s="52" t="s">
        <v>193</v>
      </c>
      <c r="G80" s="53" t="s">
        <v>193</v>
      </c>
      <c r="H80" s="54" t="s">
        <v>193</v>
      </c>
      <c r="I80" s="50"/>
      <c r="J80" s="50"/>
      <c r="K80" s="52" t="s">
        <v>194</v>
      </c>
      <c r="L80" s="50"/>
      <c r="M80" s="50"/>
      <c r="N80" s="50"/>
      <c r="O80" s="50"/>
    </row>
    <row r="81" spans="2:15" ht="13.8">
      <c r="B81" s="48" t="str">
        <f>HYPERLINK("https://opensource.org/licenses/Sleepycat","Sleepycat License ")</f>
        <v xml:space="preserve">Sleepycat License </v>
      </c>
      <c r="C81" s="59" t="s">
        <v>290</v>
      </c>
      <c r="D81" s="50" t="str">
        <f>IF(F81="yes","SaaS",IF(E81="no","permissive",IF(E81="yes","copyleft",E81)))</f>
        <v>copyleft</v>
      </c>
      <c r="E81" s="53" t="s">
        <v>194</v>
      </c>
      <c r="F81" s="52" t="s">
        <v>193</v>
      </c>
      <c r="G81" s="53" t="s">
        <v>193</v>
      </c>
      <c r="H81" s="54" t="s">
        <v>193</v>
      </c>
      <c r="I81" s="50"/>
      <c r="J81" s="50"/>
      <c r="K81" s="52" t="s">
        <v>194</v>
      </c>
      <c r="L81" s="50"/>
      <c r="M81" s="50"/>
      <c r="N81" s="50"/>
      <c r="O81" s="50"/>
    </row>
    <row r="82" spans="2:15" ht="13.8">
      <c r="B82" s="48" t="str">
        <f>HYPERLINK("https://opensource.org/licenses/SPL-1.0","Sun Public License 1.0 ")</f>
        <v xml:space="preserve">Sun Public License 1.0 </v>
      </c>
      <c r="C82" s="59" t="s">
        <v>291</v>
      </c>
      <c r="D82" s="52" t="s">
        <v>201</v>
      </c>
      <c r="E82" s="53" t="s">
        <v>202</v>
      </c>
      <c r="F82" s="52" t="s">
        <v>193</v>
      </c>
      <c r="G82" s="54" t="s">
        <v>194</v>
      </c>
      <c r="H82" s="54" t="s">
        <v>193</v>
      </c>
      <c r="I82" s="50"/>
      <c r="J82" s="50"/>
      <c r="K82" s="52" t="s">
        <v>194</v>
      </c>
      <c r="L82" s="50"/>
      <c r="M82" s="50"/>
      <c r="N82" s="50"/>
      <c r="O82" s="50"/>
    </row>
    <row r="83" spans="2:15" ht="13.8">
      <c r="B83" s="48" t="str">
        <f>HYPERLINK("https://opensource.org/licenses/Watcom-1.0","Sybase Open Watcom Public License 1.0 (Watcom-1.0)")</f>
        <v>Sybase Open Watcom Public License 1.0 (Watcom-1.0)</v>
      </c>
      <c r="C83" s="59" t="s">
        <v>292</v>
      </c>
      <c r="D83" s="50" t="str">
        <f t="shared" ref="D83:D89" si="0">IF(F83="yes","SaaS",IF(E83="no","permissive",IF(E83="yes","copyleft",E83)))</f>
        <v>copyleft</v>
      </c>
      <c r="E83" s="53" t="s">
        <v>194</v>
      </c>
      <c r="F83" s="52" t="s">
        <v>193</v>
      </c>
      <c r="G83" s="54" t="s">
        <v>194</v>
      </c>
      <c r="H83" s="54" t="s">
        <v>193</v>
      </c>
      <c r="I83" s="50"/>
      <c r="J83" s="50"/>
      <c r="K83" s="52" t="s">
        <v>194</v>
      </c>
      <c r="L83" s="50"/>
      <c r="M83" s="50"/>
      <c r="N83" s="50"/>
      <c r="O83" s="50"/>
    </row>
    <row r="84" spans="2:15" ht="13.8">
      <c r="B84" s="64" t="s">
        <v>293</v>
      </c>
      <c r="C84" s="59" t="s">
        <v>294</v>
      </c>
      <c r="D84" s="50" t="str">
        <f t="shared" si="0"/>
        <v>permissive</v>
      </c>
      <c r="E84" s="51" t="s">
        <v>193</v>
      </c>
      <c r="F84" s="52" t="s">
        <v>193</v>
      </c>
      <c r="G84" s="53" t="s">
        <v>193</v>
      </c>
      <c r="H84" s="54" t="s">
        <v>193</v>
      </c>
      <c r="I84" s="50"/>
      <c r="J84" s="50"/>
      <c r="K84" s="52" t="s">
        <v>194</v>
      </c>
      <c r="L84" s="50"/>
      <c r="M84" s="50"/>
      <c r="N84" s="50"/>
      <c r="O84" s="50"/>
    </row>
    <row r="85" spans="2:15" ht="13.8">
      <c r="B85" s="48" t="str">
        <f>HYPERLINK("https://opensource.org/licenses/NCSA","University of Illinois/NCSA Open Source License ")</f>
        <v xml:space="preserve">University of Illinois/NCSA Open Source License </v>
      </c>
      <c r="C85" s="59" t="s">
        <v>295</v>
      </c>
      <c r="D85" s="50" t="str">
        <f t="shared" si="0"/>
        <v>permissive</v>
      </c>
      <c r="E85" s="51" t="s">
        <v>193</v>
      </c>
      <c r="F85" s="52" t="s">
        <v>193</v>
      </c>
      <c r="G85" s="53" t="s">
        <v>193</v>
      </c>
      <c r="H85" s="54" t="s">
        <v>193</v>
      </c>
      <c r="I85" s="50"/>
      <c r="J85" s="50"/>
      <c r="K85" s="52" t="s">
        <v>194</v>
      </c>
      <c r="L85" s="50"/>
      <c r="M85" s="50"/>
      <c r="N85" s="50"/>
      <c r="O85" s="50"/>
    </row>
    <row r="86" spans="2:15" ht="13.8">
      <c r="B86" s="48" t="str">
        <f>HYPERLINK("https://opensource.org/licenses/UPL","Universal Permissive License ")</f>
        <v xml:space="preserve">Universal Permissive License </v>
      </c>
      <c r="C86" s="59" t="s">
        <v>296</v>
      </c>
      <c r="D86" s="50" t="str">
        <f t="shared" si="0"/>
        <v>permissive</v>
      </c>
      <c r="E86" s="51" t="s">
        <v>193</v>
      </c>
      <c r="F86" s="52" t="s">
        <v>193</v>
      </c>
      <c r="G86" s="53" t="s">
        <v>194</v>
      </c>
      <c r="H86" s="54" t="s">
        <v>193</v>
      </c>
      <c r="I86" s="50"/>
      <c r="J86" s="50"/>
      <c r="K86" s="52" t="s">
        <v>194</v>
      </c>
      <c r="L86" s="50"/>
      <c r="M86" s="50"/>
      <c r="N86" s="50"/>
      <c r="O86" s="50"/>
    </row>
    <row r="87" spans="2:15" ht="13.8">
      <c r="B87" s="61" t="s">
        <v>297</v>
      </c>
      <c r="C87" s="62" t="s">
        <v>298</v>
      </c>
      <c r="D87" s="50" t="str">
        <f t="shared" si="0"/>
        <v>copyleft</v>
      </c>
      <c r="E87" s="53" t="s">
        <v>194</v>
      </c>
      <c r="F87" s="52" t="s">
        <v>193</v>
      </c>
      <c r="G87" s="54" t="s">
        <v>194</v>
      </c>
      <c r="H87" s="54" t="s">
        <v>193</v>
      </c>
      <c r="I87" s="50"/>
      <c r="J87" s="50"/>
      <c r="K87" s="52" t="s">
        <v>194</v>
      </c>
      <c r="L87" s="50"/>
      <c r="M87" s="50"/>
      <c r="N87" s="50"/>
      <c r="O87" s="50"/>
    </row>
    <row r="88" spans="2:15" ht="13.8">
      <c r="B88" s="48" t="str">
        <f>HYPERLINK("https://opensource.org/licenses/VSL-1.0","Vovida Software License v. 1.0")</f>
        <v>Vovida Software License v. 1.0</v>
      </c>
      <c r="C88" s="59" t="s">
        <v>299</v>
      </c>
      <c r="D88" s="50" t="str">
        <f t="shared" si="0"/>
        <v>permissive</v>
      </c>
      <c r="E88" s="51" t="s">
        <v>193</v>
      </c>
      <c r="F88" s="52" t="s">
        <v>193</v>
      </c>
      <c r="G88" s="53" t="s">
        <v>193</v>
      </c>
      <c r="H88" s="54" t="s">
        <v>193</v>
      </c>
      <c r="I88" s="50"/>
      <c r="J88" s="50"/>
      <c r="K88" s="52" t="s">
        <v>194</v>
      </c>
      <c r="L88" s="50"/>
      <c r="M88" s="50"/>
      <c r="N88" s="50"/>
      <c r="O88" s="50"/>
    </row>
    <row r="89" spans="2:15" ht="13.8">
      <c r="B89" s="48" t="str">
        <f>HYPERLINK("https://opensource.org/licenses/W3C","W3C License")</f>
        <v>W3C License</v>
      </c>
      <c r="C89" s="59" t="s">
        <v>300</v>
      </c>
      <c r="D89" s="50" t="str">
        <f t="shared" si="0"/>
        <v>permissive</v>
      </c>
      <c r="E89" s="51" t="s">
        <v>193</v>
      </c>
      <c r="F89" s="52" t="s">
        <v>193</v>
      </c>
      <c r="G89" s="53" t="s">
        <v>193</v>
      </c>
      <c r="H89" s="54" t="s">
        <v>193</v>
      </c>
      <c r="I89" s="50"/>
      <c r="J89" s="50"/>
      <c r="K89" s="52" t="s">
        <v>194</v>
      </c>
      <c r="L89" s="50"/>
      <c r="M89" s="50"/>
      <c r="N89" s="50"/>
      <c r="O89" s="50"/>
    </row>
    <row r="90" spans="2:15" ht="13.8">
      <c r="B90" s="48" t="str">
        <f>HYPERLINK("https://opensource.org/licenses/WXwindows","wxWindows Library License ")</f>
        <v xml:space="preserve">wxWindows Library License </v>
      </c>
      <c r="C90" s="59" t="s">
        <v>301</v>
      </c>
      <c r="D90" s="52" t="s">
        <v>201</v>
      </c>
      <c r="E90" s="53" t="s">
        <v>202</v>
      </c>
      <c r="F90" s="52" t="s">
        <v>193</v>
      </c>
      <c r="G90" s="53" t="s">
        <v>193</v>
      </c>
      <c r="H90" s="54" t="s">
        <v>193</v>
      </c>
      <c r="I90" s="50"/>
      <c r="J90" s="50"/>
      <c r="K90" s="52" t="s">
        <v>194</v>
      </c>
      <c r="L90" s="50"/>
      <c r="M90" s="50"/>
      <c r="N90" s="50"/>
      <c r="O90" s="50"/>
    </row>
    <row r="91" spans="2:15" ht="13.8">
      <c r="B91" s="48" t="str">
        <f>HYPERLINK("https://opensource.org/licenses/xnet.php","X.Net License ")</f>
        <v xml:space="preserve">X.Net License </v>
      </c>
      <c r="C91" s="59" t="s">
        <v>302</v>
      </c>
      <c r="D91" s="52" t="s">
        <v>211</v>
      </c>
      <c r="E91" s="51" t="s">
        <v>193</v>
      </c>
      <c r="F91" s="52" t="s">
        <v>193</v>
      </c>
      <c r="G91" s="53" t="s">
        <v>193</v>
      </c>
      <c r="H91" s="54" t="s">
        <v>193</v>
      </c>
      <c r="I91" s="50"/>
      <c r="J91" s="50"/>
      <c r="K91" s="52" t="s">
        <v>194</v>
      </c>
      <c r="L91" s="50"/>
      <c r="M91" s="50"/>
      <c r="N91" s="50"/>
      <c r="O91" s="50"/>
    </row>
    <row r="92" spans="2:15" ht="13.8">
      <c r="B92" s="48" t="str">
        <f>HYPERLINK("https://opensource.org/licenses/FPL-1.0.0","Zero Clause BSD License: see Free Public License 1.0.0")</f>
        <v>Zero Clause BSD License: see Free Public License 1.0.0</v>
      </c>
      <c r="C92" s="59" t="s">
        <v>244</v>
      </c>
      <c r="D92" s="50" t="str">
        <f>IF(F92="yes","SaaS",IF(E92="no","permissive",IF(E92="yes","copyleft",E92)))</f>
        <v>permissive</v>
      </c>
      <c r="E92" s="51" t="s">
        <v>193</v>
      </c>
      <c r="F92" s="52" t="s">
        <v>193</v>
      </c>
      <c r="G92" s="53" t="s">
        <v>193</v>
      </c>
      <c r="H92" s="54" t="s">
        <v>193</v>
      </c>
      <c r="I92" s="50"/>
      <c r="J92" s="50"/>
      <c r="K92" s="52" t="s">
        <v>194</v>
      </c>
      <c r="L92" s="50"/>
      <c r="M92" s="50"/>
      <c r="N92" s="50"/>
      <c r="O92" s="50"/>
    </row>
    <row r="93" spans="2:15" ht="13.8">
      <c r="B93" s="48" t="str">
        <f>HYPERLINK("https://opensource.org/licenses/ZPL-2.0","Zope Public License 2.0 ")</f>
        <v xml:space="preserve">Zope Public License 2.0 </v>
      </c>
      <c r="C93" s="59" t="s">
        <v>303</v>
      </c>
      <c r="D93" s="50" t="str">
        <f>IF(F93="yes","SaaS",IF(E93="no","permissive",IF(E93="yes","copyleft",E93)))</f>
        <v>permissive</v>
      </c>
      <c r="E93" s="51" t="s">
        <v>193</v>
      </c>
      <c r="F93" s="52" t="s">
        <v>193</v>
      </c>
      <c r="G93" s="53" t="s">
        <v>193</v>
      </c>
      <c r="H93" s="54" t="s">
        <v>193</v>
      </c>
      <c r="I93" s="50"/>
      <c r="J93" s="50"/>
      <c r="K93" s="52" t="s">
        <v>194</v>
      </c>
      <c r="L93" s="50"/>
      <c r="M93" s="50"/>
      <c r="N93" s="50"/>
      <c r="O93" s="50"/>
    </row>
    <row r="94" spans="2:15" ht="13.8">
      <c r="B94" s="48" t="str">
        <f>HYPERLINK("https://opensource.org/licenses/Zlib","zlib/libpng license ")</f>
        <v xml:space="preserve">zlib/libpng license </v>
      </c>
      <c r="C94" s="59" t="s">
        <v>304</v>
      </c>
      <c r="D94" s="65" t="str">
        <f>IF(F94="yes","SaaS",IF(E94="no","permissive",IF(E94="yes","copyleft",E94)))</f>
        <v>permissive</v>
      </c>
      <c r="E94" s="51" t="s">
        <v>193</v>
      </c>
      <c r="F94" s="52" t="s">
        <v>193</v>
      </c>
      <c r="G94" s="53" t="s">
        <v>193</v>
      </c>
      <c r="H94" s="54" t="s">
        <v>193</v>
      </c>
      <c r="I94" s="65"/>
      <c r="J94" s="65"/>
      <c r="K94" s="66" t="s">
        <v>194</v>
      </c>
      <c r="L94" s="65"/>
      <c r="M94" s="65"/>
      <c r="N94" s="65"/>
      <c r="O94" s="65"/>
    </row>
    <row r="95" spans="2:15" ht="13.8">
      <c r="C95" s="67"/>
      <c r="D95" s="68"/>
      <c r="E95" s="69"/>
      <c r="F95" s="67"/>
      <c r="G95" s="69"/>
      <c r="H95" s="67"/>
    </row>
    <row r="101" spans="2:2" ht="13.8">
      <c r="B101" s="68"/>
    </row>
  </sheetData>
  <mergeCells count="2">
    <mergeCell ref="T6:T8"/>
    <mergeCell ref="U6:X6"/>
  </mergeCells>
  <conditionalFormatting sqref="C3:C94">
    <cfRule type="expression" dxfId="5" priority="2">
      <formula>LEN(TRIM(C3))=0</formula>
    </cfRule>
  </conditionalFormatting>
  <conditionalFormatting sqref="D1:D1010">
    <cfRule type="containsText" dxfId="4" priority="3" operator="containsText" text="saas"/>
  </conditionalFormatting>
  <conditionalFormatting sqref="D1:D1010">
    <cfRule type="containsText" dxfId="3" priority="4" operator="containsText" text="copyleft"/>
  </conditionalFormatting>
  <conditionalFormatting sqref="D1:D1010">
    <cfRule type="containsText" dxfId="2" priority="5" operator="containsText" text="weak"/>
  </conditionalFormatting>
  <conditionalFormatting sqref="D1:D1010">
    <cfRule type="containsText" dxfId="1" priority="6" operator="containsText" text="strong"/>
  </conditionalFormatting>
  <conditionalFormatting sqref="D1:D1010">
    <cfRule type="containsText" dxfId="0" priority="7" operator="containsText" text="permissive"/>
  </conditionalFormatting>
  <hyperlinks>
    <hyperlink ref="B70"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zoomScaleNormal="100" workbookViewId="0">
      <selection activeCell="B1" sqref="B1"/>
    </sheetView>
  </sheetViews>
  <sheetFormatPr defaultColWidth="8.77734375" defaultRowHeight="13.2"/>
  <cols>
    <col min="1" max="1" width="3.109375" customWidth="1"/>
    <col min="2" max="2" width="38.44140625" customWidth="1"/>
    <col min="3" max="3" width="42.77734375" customWidth="1"/>
    <col min="4" max="4" width="34" customWidth="1"/>
    <col min="5" max="5" width="14.44140625" customWidth="1"/>
    <col min="6" max="6" width="20.44140625" customWidth="1"/>
    <col min="7" max="7" width="27.44140625" customWidth="1"/>
    <col min="8" max="8" width="17.6640625" customWidth="1"/>
    <col min="9" max="1025" width="14.44140625" customWidth="1"/>
  </cols>
  <sheetData>
    <row r="1" spans="1:26">
      <c r="A1" s="4"/>
      <c r="B1" s="19" t="s">
        <v>305</v>
      </c>
      <c r="C1" s="4"/>
      <c r="D1" s="19"/>
      <c r="E1" s="4"/>
      <c r="F1" s="4"/>
      <c r="G1" s="4"/>
      <c r="H1" s="4"/>
      <c r="I1" s="4"/>
      <c r="J1" s="4"/>
      <c r="K1" s="4"/>
      <c r="L1" s="4"/>
      <c r="M1" s="4"/>
      <c r="N1" s="4"/>
      <c r="O1" s="4"/>
      <c r="P1" s="4"/>
      <c r="Q1" s="4"/>
      <c r="R1" s="4"/>
      <c r="S1" s="4"/>
      <c r="T1" s="4"/>
      <c r="U1" s="4"/>
      <c r="V1" s="4"/>
      <c r="W1" s="4"/>
      <c r="X1" s="4"/>
      <c r="Y1" s="4"/>
      <c r="Z1" s="4"/>
    </row>
    <row r="2" spans="1:26">
      <c r="A2" s="4"/>
      <c r="B2" s="4"/>
      <c r="C2" s="4"/>
      <c r="D2" s="4"/>
      <c r="E2" s="4"/>
      <c r="F2" s="4"/>
      <c r="G2" s="4"/>
      <c r="H2" s="4"/>
      <c r="I2" s="4"/>
      <c r="J2" s="4"/>
      <c r="K2" s="4"/>
      <c r="L2" s="4"/>
      <c r="M2" s="4"/>
      <c r="N2" s="4"/>
      <c r="O2" s="4"/>
      <c r="P2" s="4"/>
      <c r="Q2" s="4"/>
      <c r="R2" s="4"/>
      <c r="S2" s="4"/>
      <c r="T2" s="4"/>
      <c r="U2" s="4"/>
      <c r="V2" s="4"/>
      <c r="W2" s="4"/>
      <c r="X2" s="4"/>
      <c r="Y2" s="4"/>
      <c r="Z2" s="4"/>
    </row>
    <row r="3" spans="1:26">
      <c r="A3" s="4">
        <v>1</v>
      </c>
      <c r="B3" s="4" t="s">
        <v>306</v>
      </c>
      <c r="C3" s="4"/>
      <c r="D3" s="4"/>
      <c r="E3" s="4"/>
      <c r="F3" s="4"/>
      <c r="G3" s="4"/>
      <c r="H3" s="4"/>
      <c r="I3" s="4"/>
      <c r="J3" s="4"/>
      <c r="K3" s="4"/>
      <c r="L3" s="4"/>
      <c r="M3" s="4"/>
      <c r="N3" s="4"/>
      <c r="O3" s="4"/>
      <c r="P3" s="4"/>
      <c r="Q3" s="4"/>
      <c r="R3" s="4"/>
      <c r="S3" s="4"/>
      <c r="T3" s="4"/>
      <c r="U3" s="4"/>
      <c r="V3" s="4"/>
      <c r="W3" s="4"/>
      <c r="X3" s="4"/>
      <c r="Y3" s="4"/>
      <c r="Z3" s="4"/>
    </row>
    <row r="4" spans="1:26">
      <c r="A4" s="4">
        <f t="shared" ref="A4:A10" si="0">A3+1</f>
        <v>2</v>
      </c>
      <c r="B4" s="4" t="s">
        <v>307</v>
      </c>
      <c r="C4" s="4"/>
      <c r="D4" s="4"/>
      <c r="E4" s="4"/>
      <c r="F4" s="4"/>
      <c r="G4" s="4"/>
      <c r="H4" s="4"/>
      <c r="I4" s="4"/>
      <c r="J4" s="4"/>
      <c r="K4" s="4"/>
      <c r="L4" s="4"/>
      <c r="M4" s="4"/>
      <c r="N4" s="4"/>
      <c r="O4" s="4"/>
      <c r="P4" s="4"/>
      <c r="Q4" s="4"/>
      <c r="R4" s="4"/>
      <c r="S4" s="4"/>
      <c r="T4" s="4"/>
      <c r="U4" s="4"/>
      <c r="V4" s="4"/>
      <c r="W4" s="4"/>
      <c r="X4" s="4"/>
      <c r="Y4" s="4"/>
      <c r="Z4" s="4"/>
    </row>
    <row r="5" spans="1:26" ht="26.4">
      <c r="A5" s="4">
        <f t="shared" si="0"/>
        <v>3</v>
      </c>
      <c r="B5" s="4" t="s">
        <v>308</v>
      </c>
      <c r="C5" s="4"/>
      <c r="D5" s="4"/>
      <c r="E5" s="4"/>
      <c r="F5" s="4"/>
      <c r="G5" s="4"/>
      <c r="H5" s="4"/>
      <c r="I5" s="4"/>
      <c r="J5" s="4"/>
      <c r="K5" s="4"/>
      <c r="L5" s="4"/>
      <c r="M5" s="4"/>
      <c r="N5" s="4"/>
      <c r="O5" s="4"/>
      <c r="P5" s="4"/>
      <c r="Q5" s="4"/>
      <c r="R5" s="4"/>
      <c r="S5" s="4"/>
      <c r="T5" s="4"/>
      <c r="U5" s="4"/>
      <c r="V5" s="4"/>
      <c r="W5" s="4"/>
      <c r="X5" s="4"/>
      <c r="Y5" s="4"/>
      <c r="Z5" s="4"/>
    </row>
    <row r="6" spans="1:26">
      <c r="A6" s="4">
        <f t="shared" si="0"/>
        <v>4</v>
      </c>
      <c r="B6" s="4" t="s">
        <v>309</v>
      </c>
      <c r="C6" s="4"/>
      <c r="D6" s="4"/>
      <c r="E6" s="4"/>
      <c r="F6" s="4"/>
      <c r="G6" s="4"/>
      <c r="H6" s="4"/>
      <c r="I6" s="4"/>
      <c r="J6" s="4"/>
      <c r="K6" s="4"/>
      <c r="L6" s="4"/>
      <c r="M6" s="4"/>
      <c r="N6" s="4"/>
      <c r="O6" s="4"/>
      <c r="P6" s="4"/>
      <c r="Q6" s="4"/>
      <c r="R6" s="4"/>
      <c r="S6" s="4"/>
      <c r="T6" s="4"/>
      <c r="U6" s="4"/>
      <c r="V6" s="4"/>
      <c r="W6" s="4"/>
      <c r="X6" s="4"/>
      <c r="Y6" s="4"/>
      <c r="Z6" s="4"/>
    </row>
    <row r="7" spans="1:26">
      <c r="A7" s="4">
        <f t="shared" si="0"/>
        <v>5</v>
      </c>
      <c r="B7" s="4" t="s">
        <v>310</v>
      </c>
      <c r="C7" s="4"/>
      <c r="D7" s="4"/>
      <c r="E7" s="4"/>
      <c r="F7" s="4"/>
      <c r="G7" s="4"/>
      <c r="H7" s="4"/>
      <c r="I7" s="4"/>
      <c r="J7" s="4"/>
      <c r="K7" s="4"/>
      <c r="L7" s="4"/>
      <c r="M7" s="4"/>
      <c r="N7" s="4"/>
      <c r="O7" s="4"/>
      <c r="P7" s="4"/>
      <c r="Q7" s="4"/>
      <c r="R7" s="4"/>
      <c r="S7" s="4"/>
      <c r="T7" s="4"/>
      <c r="U7" s="4"/>
      <c r="V7" s="4"/>
      <c r="W7" s="4"/>
      <c r="X7" s="4"/>
      <c r="Y7" s="4"/>
      <c r="Z7" s="4"/>
    </row>
    <row r="8" spans="1:26" ht="26.4">
      <c r="A8" s="4">
        <f t="shared" si="0"/>
        <v>6</v>
      </c>
      <c r="B8" s="4" t="s">
        <v>311</v>
      </c>
      <c r="C8" s="4"/>
      <c r="D8" s="4"/>
      <c r="E8" s="4"/>
      <c r="F8" s="4"/>
      <c r="G8" s="4"/>
      <c r="H8" s="4"/>
      <c r="I8" s="4"/>
      <c r="J8" s="4"/>
      <c r="K8" s="4"/>
      <c r="L8" s="4"/>
      <c r="M8" s="4"/>
      <c r="N8" s="4"/>
      <c r="O8" s="4"/>
      <c r="P8" s="4"/>
      <c r="Q8" s="4"/>
      <c r="R8" s="4"/>
      <c r="S8" s="4"/>
      <c r="T8" s="4"/>
      <c r="U8" s="4"/>
      <c r="V8" s="4"/>
      <c r="W8" s="4"/>
      <c r="X8" s="4"/>
      <c r="Y8" s="4"/>
      <c r="Z8" s="4"/>
    </row>
    <row r="9" spans="1:26" ht="26.4">
      <c r="A9" s="4">
        <f t="shared" si="0"/>
        <v>7</v>
      </c>
      <c r="B9" s="4" t="s">
        <v>312</v>
      </c>
      <c r="C9" s="4"/>
      <c r="D9" s="4"/>
      <c r="E9" s="4"/>
      <c r="F9" s="4"/>
      <c r="G9" s="4"/>
      <c r="H9" s="4"/>
      <c r="I9" s="4"/>
      <c r="J9" s="4"/>
      <c r="K9" s="4"/>
      <c r="L9" s="4"/>
      <c r="M9" s="4"/>
      <c r="N9" s="4"/>
      <c r="O9" s="4"/>
      <c r="P9" s="4"/>
      <c r="Q9" s="4"/>
      <c r="R9" s="4"/>
      <c r="S9" s="4"/>
      <c r="T9" s="4"/>
      <c r="U9" s="4"/>
      <c r="V9" s="4"/>
      <c r="W9" s="4"/>
      <c r="X9" s="4"/>
      <c r="Y9" s="4"/>
      <c r="Z9" s="4"/>
    </row>
    <row r="10" spans="1:26">
      <c r="A10" s="4">
        <f t="shared" si="0"/>
        <v>8</v>
      </c>
      <c r="B10" s="4" t="s">
        <v>313</v>
      </c>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70" t="s">
        <v>314</v>
      </c>
      <c r="C12" s="71"/>
      <c r="D12" s="71"/>
      <c r="E12" s="4"/>
      <c r="F12" s="4"/>
      <c r="G12" s="4"/>
      <c r="H12" s="4"/>
      <c r="I12" s="4"/>
      <c r="J12" s="4"/>
      <c r="K12" s="4"/>
      <c r="L12" s="4"/>
      <c r="M12" s="4"/>
      <c r="N12" s="4"/>
      <c r="O12" s="4"/>
      <c r="P12" s="4"/>
      <c r="Q12" s="4"/>
      <c r="R12" s="4"/>
      <c r="S12" s="4"/>
      <c r="T12" s="4"/>
      <c r="U12" s="4"/>
      <c r="V12" s="4"/>
      <c r="W12" s="4"/>
      <c r="X12" s="4"/>
      <c r="Y12" s="4"/>
      <c r="Z12" s="4"/>
    </row>
    <row r="13" spans="1:26">
      <c r="A13" s="4">
        <v>1</v>
      </c>
      <c r="B13" t="s">
        <v>315</v>
      </c>
      <c r="C13" s="71"/>
      <c r="D13" s="71"/>
      <c r="E13" s="4"/>
      <c r="F13" s="4"/>
      <c r="G13" s="4"/>
      <c r="H13" s="4"/>
      <c r="I13" s="4"/>
      <c r="J13" s="4"/>
      <c r="K13" s="4"/>
      <c r="L13" s="4"/>
      <c r="M13" s="4"/>
      <c r="N13" s="4"/>
      <c r="O13" s="4"/>
      <c r="P13" s="4"/>
      <c r="Q13" s="4"/>
      <c r="R13" s="4"/>
      <c r="S13" s="4"/>
      <c r="T13" s="4"/>
      <c r="U13" s="4"/>
      <c r="V13" s="4"/>
      <c r="W13" s="4"/>
      <c r="X13" s="4"/>
      <c r="Y13" s="4"/>
      <c r="Z13" s="4"/>
    </row>
    <row r="14" spans="1:26">
      <c r="A14" s="4">
        <v>2</v>
      </c>
      <c r="B14" t="s">
        <v>316</v>
      </c>
      <c r="C14" s="71"/>
      <c r="D14" s="71"/>
      <c r="E14" s="4"/>
      <c r="F14" s="4"/>
      <c r="G14" s="4"/>
      <c r="H14" s="4"/>
      <c r="I14" s="4"/>
      <c r="J14" s="4"/>
      <c r="K14" s="4"/>
      <c r="L14" s="4"/>
      <c r="M14" s="4"/>
      <c r="N14" s="4"/>
      <c r="O14" s="4"/>
      <c r="P14" s="4"/>
      <c r="Q14" s="4"/>
      <c r="R14" s="4"/>
      <c r="S14" s="4"/>
      <c r="T14" s="4"/>
      <c r="U14" s="4"/>
      <c r="V14" s="4"/>
      <c r="W14" s="4"/>
      <c r="X14" s="4"/>
      <c r="Y14" s="4"/>
      <c r="Z14" s="4"/>
    </row>
    <row r="15" spans="1:26">
      <c r="A15" s="4">
        <v>3</v>
      </c>
      <c r="B15" s="72" t="s">
        <v>317</v>
      </c>
      <c r="C15" s="71"/>
      <c r="D15" s="71"/>
      <c r="E15" s="4"/>
      <c r="F15" s="4"/>
      <c r="G15" s="4"/>
      <c r="H15" s="4"/>
      <c r="I15" s="4"/>
      <c r="J15" s="4"/>
      <c r="K15" s="4"/>
      <c r="L15" s="4"/>
      <c r="M15" s="4"/>
      <c r="N15" s="4"/>
      <c r="O15" s="4"/>
      <c r="P15" s="4"/>
      <c r="Q15" s="4"/>
      <c r="R15" s="4"/>
      <c r="S15" s="4"/>
      <c r="T15" s="4"/>
      <c r="U15" s="4"/>
      <c r="V15" s="4"/>
      <c r="W15" s="4"/>
      <c r="X15" s="4"/>
      <c r="Y15" s="4"/>
      <c r="Z15" s="4"/>
    </row>
    <row r="16" spans="1:26">
      <c r="A16" s="4">
        <v>4</v>
      </c>
      <c r="B16" s="72" t="s">
        <v>318</v>
      </c>
      <c r="C16" s="71"/>
      <c r="D16" s="71"/>
      <c r="E16" s="4"/>
      <c r="F16" s="4"/>
      <c r="G16" s="4"/>
      <c r="H16" s="4"/>
      <c r="I16" s="4"/>
      <c r="J16" s="4"/>
      <c r="K16" s="4"/>
      <c r="L16" s="4"/>
      <c r="M16" s="4"/>
      <c r="N16" s="4"/>
      <c r="O16" s="4"/>
      <c r="P16" s="4"/>
      <c r="Q16" s="4"/>
      <c r="R16" s="4"/>
      <c r="S16" s="4"/>
      <c r="T16" s="4"/>
      <c r="U16" s="4"/>
      <c r="V16" s="4"/>
      <c r="W16" s="4"/>
      <c r="X16" s="4"/>
      <c r="Y16" s="4"/>
      <c r="Z16" s="4"/>
    </row>
    <row r="17" spans="1:26">
      <c r="A17" s="4">
        <v>5</v>
      </c>
      <c r="B17" t="s">
        <v>319</v>
      </c>
      <c r="C17" s="71"/>
      <c r="D17" s="71"/>
      <c r="E17" s="4"/>
      <c r="F17" s="4"/>
      <c r="G17" s="4"/>
      <c r="H17" s="4"/>
      <c r="I17" s="4"/>
      <c r="J17" s="4"/>
      <c r="K17" s="4"/>
      <c r="L17" s="4"/>
      <c r="M17" s="4"/>
      <c r="N17" s="4"/>
      <c r="O17" s="4"/>
      <c r="P17" s="4"/>
      <c r="Q17" s="4"/>
      <c r="R17" s="4"/>
      <c r="S17" s="4"/>
      <c r="T17" s="4"/>
      <c r="U17" s="4"/>
      <c r="V17" s="4"/>
      <c r="W17" s="4"/>
      <c r="X17" s="4"/>
      <c r="Y17" s="4"/>
      <c r="Z17" s="4"/>
    </row>
    <row r="18" spans="1:26">
      <c r="A18" s="4">
        <v>6</v>
      </c>
      <c r="B18" s="72" t="s">
        <v>320</v>
      </c>
      <c r="C18" s="71"/>
      <c r="D18" s="71"/>
      <c r="E18" s="4"/>
      <c r="F18" s="4"/>
      <c r="G18" s="4"/>
      <c r="H18" s="4"/>
      <c r="I18" s="4"/>
      <c r="J18" s="4"/>
      <c r="K18" s="4"/>
      <c r="L18" s="4"/>
      <c r="M18" s="4"/>
      <c r="N18" s="4"/>
      <c r="O18" s="4"/>
      <c r="P18" s="4"/>
      <c r="Q18" s="4"/>
      <c r="R18" s="4"/>
      <c r="S18" s="4"/>
      <c r="T18" s="4"/>
      <c r="U18" s="4"/>
      <c r="V18" s="4"/>
      <c r="W18" s="4"/>
      <c r="X18" s="4"/>
      <c r="Y18" s="4"/>
      <c r="Z18" s="4"/>
    </row>
    <row r="19" spans="1:26">
      <c r="A19" s="4"/>
      <c r="B19" s="19"/>
      <c r="C19" s="71"/>
      <c r="D19" s="71"/>
      <c r="E19" s="4"/>
      <c r="F19" s="4"/>
      <c r="G19" s="4"/>
      <c r="H19" s="4"/>
      <c r="I19" s="4"/>
      <c r="J19" s="4"/>
      <c r="K19" s="4"/>
      <c r="L19" s="4"/>
      <c r="M19" s="4"/>
      <c r="N19" s="4"/>
      <c r="O19" s="4"/>
      <c r="P19" s="4"/>
      <c r="Q19" s="4"/>
      <c r="R19" s="4"/>
      <c r="S19" s="4"/>
      <c r="T19" s="4"/>
      <c r="U19" s="4"/>
      <c r="V19" s="4"/>
      <c r="W19" s="4"/>
      <c r="X19" s="4"/>
      <c r="Y19" s="4"/>
      <c r="Z19" s="4"/>
    </row>
    <row r="20" spans="1:26">
      <c r="A20" s="4"/>
      <c r="B20" s="19"/>
      <c r="C20" s="71"/>
      <c r="D20" s="71"/>
      <c r="E20" s="4"/>
      <c r="F20" s="4"/>
      <c r="G20" s="4"/>
      <c r="H20" s="4"/>
      <c r="I20" s="4"/>
      <c r="J20" s="4"/>
      <c r="K20" s="4"/>
      <c r="L20" s="4"/>
      <c r="M20" s="4"/>
      <c r="N20" s="4"/>
      <c r="O20" s="4"/>
      <c r="P20" s="4"/>
      <c r="Q20" s="4"/>
      <c r="R20" s="4"/>
      <c r="S20" s="4"/>
      <c r="T20" s="4"/>
      <c r="U20" s="4"/>
      <c r="V20" s="4"/>
      <c r="W20" s="4"/>
      <c r="X20" s="4"/>
      <c r="Y20" s="4"/>
      <c r="Z20" s="4"/>
    </row>
    <row r="21" spans="1:26">
      <c r="A21" s="4"/>
      <c r="B21" s="19" t="s">
        <v>321</v>
      </c>
      <c r="C21" s="71" t="s">
        <v>322</v>
      </c>
      <c r="D21" s="71" t="s">
        <v>323</v>
      </c>
      <c r="E21" s="4"/>
      <c r="F21" s="4"/>
      <c r="G21" s="4"/>
      <c r="H21" s="4"/>
      <c r="I21" s="4"/>
      <c r="J21" s="4"/>
      <c r="K21" s="4"/>
      <c r="L21" s="4"/>
      <c r="M21" s="4"/>
      <c r="N21" s="4"/>
      <c r="O21" s="4"/>
      <c r="P21" s="4"/>
      <c r="Q21" s="4"/>
      <c r="R21" s="4"/>
      <c r="S21" s="4"/>
      <c r="T21" s="4"/>
      <c r="U21" s="4"/>
      <c r="V21" s="4"/>
      <c r="W21" s="4"/>
      <c r="X21" s="4"/>
      <c r="Y21" s="4"/>
      <c r="Z21" s="4"/>
    </row>
    <row r="22" spans="1:26">
      <c r="A22" s="4"/>
      <c r="B22" s="73" t="s">
        <v>324</v>
      </c>
      <c r="C22" s="74">
        <v>0</v>
      </c>
      <c r="D22" s="74">
        <v>10</v>
      </c>
      <c r="E22" s="4"/>
      <c r="F22" s="4"/>
      <c r="G22" s="4"/>
      <c r="H22" s="4"/>
      <c r="I22" s="4"/>
      <c r="J22" s="4"/>
      <c r="K22" s="4"/>
      <c r="L22" s="4"/>
      <c r="M22" s="4"/>
      <c r="N22" s="4"/>
      <c r="O22" s="4"/>
      <c r="P22" s="4"/>
      <c r="Q22" s="4"/>
      <c r="R22" s="4"/>
      <c r="S22" s="4"/>
      <c r="T22" s="4"/>
      <c r="U22" s="4"/>
      <c r="V22" s="4"/>
      <c r="W22" s="4"/>
      <c r="X22" s="4"/>
      <c r="Y22" s="4"/>
      <c r="Z22" s="4"/>
    </row>
    <row r="23" spans="1:26">
      <c r="A23" s="4">
        <v>1</v>
      </c>
      <c r="B23" s="4" t="s">
        <v>325</v>
      </c>
      <c r="C23" s="4" t="s">
        <v>326</v>
      </c>
      <c r="D23" s="4" t="s">
        <v>327</v>
      </c>
      <c r="E23" s="4"/>
      <c r="F23" s="4"/>
      <c r="G23" s="4"/>
      <c r="H23" s="4"/>
      <c r="I23" s="4"/>
      <c r="J23" s="4"/>
      <c r="K23" s="4"/>
      <c r="L23" s="4"/>
      <c r="M23" s="4"/>
      <c r="N23" s="4"/>
      <c r="O23" s="4"/>
      <c r="P23" s="4"/>
      <c r="Q23" s="4"/>
      <c r="R23" s="4"/>
      <c r="S23" s="4"/>
      <c r="T23" s="4"/>
      <c r="U23" s="4"/>
      <c r="V23" s="4"/>
      <c r="W23" s="4"/>
      <c r="X23" s="4"/>
      <c r="Y23" s="4"/>
      <c r="Z23" s="4"/>
    </row>
    <row r="24" spans="1:26" ht="26.4">
      <c r="A24" s="4">
        <f t="shared" ref="A24:A31" si="1">A23+1</f>
        <v>2</v>
      </c>
      <c r="B24" s="4" t="s">
        <v>328</v>
      </c>
      <c r="C24" s="4" t="s">
        <v>329</v>
      </c>
      <c r="D24" s="4" t="s">
        <v>330</v>
      </c>
      <c r="E24" s="4"/>
      <c r="F24" s="4"/>
      <c r="G24" s="4"/>
      <c r="H24" s="4"/>
      <c r="I24" s="4"/>
      <c r="J24" s="4"/>
      <c r="K24" s="4"/>
      <c r="L24" s="4"/>
      <c r="M24" s="4"/>
      <c r="N24" s="4"/>
      <c r="O24" s="4"/>
      <c r="P24" s="4"/>
      <c r="Q24" s="4"/>
      <c r="R24" s="4"/>
      <c r="S24" s="4"/>
      <c r="T24" s="4"/>
      <c r="U24" s="4"/>
      <c r="V24" s="4"/>
      <c r="W24" s="4"/>
      <c r="X24" s="4"/>
      <c r="Y24" s="4"/>
      <c r="Z24" s="4"/>
    </row>
    <row r="25" spans="1:26">
      <c r="A25" s="4">
        <f t="shared" si="1"/>
        <v>3</v>
      </c>
      <c r="B25" s="4" t="s">
        <v>331</v>
      </c>
      <c r="C25" s="4" t="s">
        <v>332</v>
      </c>
      <c r="D25" s="4" t="s">
        <v>333</v>
      </c>
      <c r="E25" s="4"/>
      <c r="F25" s="4"/>
      <c r="G25" s="4"/>
      <c r="H25" s="4"/>
      <c r="I25" s="4"/>
      <c r="J25" s="4"/>
      <c r="K25" s="4"/>
      <c r="L25" s="4"/>
      <c r="M25" s="4"/>
      <c r="N25" s="4"/>
      <c r="O25" s="4"/>
      <c r="P25" s="4"/>
      <c r="Q25" s="4"/>
      <c r="R25" s="4"/>
      <c r="S25" s="4"/>
      <c r="T25" s="4"/>
      <c r="U25" s="4"/>
      <c r="V25" s="4"/>
      <c r="W25" s="4"/>
      <c r="X25" s="4"/>
      <c r="Y25" s="4"/>
      <c r="Z25" s="4"/>
    </row>
    <row r="26" spans="1:26">
      <c r="A26" s="4">
        <f t="shared" si="1"/>
        <v>4</v>
      </c>
      <c r="B26" s="4" t="s">
        <v>334</v>
      </c>
      <c r="C26" s="4" t="s">
        <v>335</v>
      </c>
      <c r="D26" s="4" t="s">
        <v>336</v>
      </c>
      <c r="E26" s="4"/>
      <c r="F26" s="4"/>
      <c r="G26" s="4"/>
      <c r="H26" s="4"/>
      <c r="I26" s="4"/>
      <c r="J26" s="4"/>
      <c r="K26" s="4"/>
      <c r="L26" s="4"/>
      <c r="M26" s="4"/>
      <c r="N26" s="4"/>
      <c r="O26" s="4"/>
      <c r="P26" s="4"/>
      <c r="Q26" s="4"/>
      <c r="R26" s="4"/>
      <c r="S26" s="4"/>
      <c r="T26" s="4"/>
      <c r="U26" s="4"/>
      <c r="V26" s="4"/>
      <c r="W26" s="4"/>
      <c r="X26" s="4"/>
      <c r="Y26" s="4"/>
      <c r="Z26" s="4"/>
    </row>
    <row r="27" spans="1:26">
      <c r="A27" s="4">
        <f t="shared" si="1"/>
        <v>5</v>
      </c>
      <c r="B27" s="4" t="s">
        <v>337</v>
      </c>
      <c r="C27" s="4" t="s">
        <v>338</v>
      </c>
      <c r="D27" s="4" t="s">
        <v>339</v>
      </c>
      <c r="E27" s="4"/>
      <c r="F27" s="4"/>
      <c r="G27" s="4"/>
      <c r="H27" s="4"/>
      <c r="I27" s="4"/>
      <c r="J27" s="4"/>
      <c r="K27" s="4"/>
      <c r="L27" s="4"/>
      <c r="M27" s="4"/>
      <c r="N27" s="4"/>
      <c r="O27" s="4"/>
      <c r="P27" s="4"/>
      <c r="Q27" s="4"/>
      <c r="R27" s="4"/>
      <c r="S27" s="4"/>
      <c r="T27" s="4"/>
      <c r="U27" s="4"/>
      <c r="V27" s="4"/>
      <c r="W27" s="4"/>
      <c r="X27" s="4"/>
      <c r="Y27" s="4"/>
      <c r="Z27" s="4"/>
    </row>
    <row r="28" spans="1:26">
      <c r="A28" s="4">
        <f t="shared" si="1"/>
        <v>6</v>
      </c>
      <c r="B28" s="4" t="s">
        <v>340</v>
      </c>
      <c r="C28" s="4" t="s">
        <v>341</v>
      </c>
      <c r="D28" s="4" t="s">
        <v>342</v>
      </c>
      <c r="E28" s="4"/>
      <c r="F28" s="4"/>
      <c r="G28" s="4"/>
      <c r="H28" s="4"/>
      <c r="I28" s="4"/>
      <c r="J28" s="4"/>
      <c r="K28" s="4"/>
      <c r="L28" s="4"/>
      <c r="M28" s="4"/>
      <c r="N28" s="4"/>
      <c r="O28" s="4"/>
      <c r="P28" s="4"/>
      <c r="Q28" s="4"/>
      <c r="R28" s="4"/>
      <c r="S28" s="4"/>
      <c r="T28" s="4"/>
      <c r="U28" s="4"/>
      <c r="V28" s="4"/>
      <c r="W28" s="4"/>
      <c r="X28" s="4"/>
      <c r="Y28" s="4"/>
      <c r="Z28" s="4"/>
    </row>
    <row r="29" spans="1:26">
      <c r="A29" s="4">
        <f t="shared" si="1"/>
        <v>7</v>
      </c>
      <c r="B29" s="4" t="s">
        <v>343</v>
      </c>
      <c r="C29" s="4" t="s">
        <v>344</v>
      </c>
      <c r="D29" s="4" t="s">
        <v>345</v>
      </c>
      <c r="E29" s="4"/>
      <c r="F29" s="4"/>
      <c r="G29" s="4"/>
      <c r="H29" s="4"/>
      <c r="I29" s="4"/>
      <c r="J29" s="4"/>
      <c r="K29" s="4"/>
      <c r="L29" s="4"/>
      <c r="M29" s="4"/>
      <c r="N29" s="4"/>
      <c r="O29" s="4"/>
      <c r="P29" s="4"/>
      <c r="Q29" s="4"/>
      <c r="R29" s="4"/>
      <c r="S29" s="4"/>
      <c r="T29" s="4"/>
      <c r="U29" s="4"/>
      <c r="V29" s="4"/>
      <c r="W29" s="4"/>
      <c r="X29" s="4"/>
      <c r="Y29" s="4"/>
      <c r="Z29" s="4"/>
    </row>
    <row r="30" spans="1:26">
      <c r="A30" s="4">
        <f t="shared" si="1"/>
        <v>8</v>
      </c>
      <c r="B30" s="4" t="s">
        <v>346</v>
      </c>
      <c r="C30" s="4" t="s">
        <v>347</v>
      </c>
      <c r="D30" s="4" t="s">
        <v>348</v>
      </c>
      <c r="E30" s="4"/>
      <c r="F30" s="4"/>
      <c r="G30" s="4"/>
      <c r="H30" s="4"/>
      <c r="I30" s="4"/>
      <c r="J30" s="4"/>
      <c r="K30" s="4"/>
      <c r="L30" s="4"/>
      <c r="M30" s="4"/>
      <c r="N30" s="4"/>
      <c r="O30" s="4"/>
      <c r="P30" s="4"/>
      <c r="Q30" s="4"/>
      <c r="R30" s="4"/>
      <c r="S30" s="4"/>
      <c r="T30" s="4"/>
      <c r="U30" s="4"/>
      <c r="V30" s="4"/>
      <c r="W30" s="4"/>
      <c r="X30" s="4"/>
      <c r="Y30" s="4"/>
      <c r="Z30" s="4"/>
    </row>
    <row r="31" spans="1:26" ht="26.4">
      <c r="A31" s="4">
        <f t="shared" si="1"/>
        <v>9</v>
      </c>
      <c r="B31" s="4" t="s">
        <v>349</v>
      </c>
      <c r="C31" s="4" t="s">
        <v>350</v>
      </c>
      <c r="D31" s="4" t="s">
        <v>351</v>
      </c>
      <c r="E31" s="4"/>
      <c r="F31" s="4"/>
      <c r="G31" s="4"/>
      <c r="H31" s="4"/>
      <c r="I31" s="4"/>
      <c r="J31" s="4"/>
      <c r="K31" s="4"/>
      <c r="L31" s="4"/>
      <c r="M31" s="4"/>
      <c r="N31" s="4"/>
      <c r="O31" s="4"/>
      <c r="P31" s="4"/>
      <c r="Q31" s="4"/>
      <c r="R31" s="4"/>
      <c r="S31" s="4"/>
      <c r="T31" s="4"/>
      <c r="U31" s="4"/>
      <c r="V31" s="4"/>
      <c r="W31" s="4"/>
      <c r="X31" s="4"/>
      <c r="Y31" s="4"/>
      <c r="Z31" s="4"/>
    </row>
    <row r="32" spans="1:26">
      <c r="A32" s="4"/>
      <c r="B32" s="19"/>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19"/>
      <c r="C33" s="4"/>
      <c r="D33" s="4"/>
      <c r="E33" s="4"/>
      <c r="F33" s="4"/>
      <c r="G33" s="4"/>
      <c r="H33" s="4"/>
      <c r="I33" s="4"/>
      <c r="J33" s="4"/>
      <c r="K33" s="4"/>
      <c r="L33" s="4"/>
      <c r="M33" s="4"/>
      <c r="N33" s="4"/>
      <c r="O33" s="4"/>
      <c r="P33" s="4"/>
      <c r="Q33" s="4"/>
      <c r="R33" s="4"/>
      <c r="S33" s="4"/>
      <c r="T33" s="4"/>
      <c r="U33" s="4"/>
      <c r="V33" s="4"/>
      <c r="W33" s="4"/>
      <c r="X33" s="4"/>
      <c r="Y33" s="4"/>
      <c r="Z33" s="4"/>
    </row>
    <row r="34" spans="1:26" ht="26.4">
      <c r="A34" s="4"/>
      <c r="B34" s="19" t="s">
        <v>352</v>
      </c>
      <c r="C34" s="4" t="s">
        <v>353</v>
      </c>
      <c r="D34" s="4"/>
      <c r="E34" s="4"/>
      <c r="F34" s="4"/>
      <c r="G34" s="4"/>
      <c r="H34" s="4"/>
      <c r="I34" s="4"/>
      <c r="J34" s="4"/>
      <c r="K34" s="4"/>
      <c r="L34" s="4"/>
      <c r="M34" s="4"/>
      <c r="N34" s="4"/>
      <c r="O34" s="4"/>
      <c r="P34" s="4"/>
      <c r="Q34" s="4"/>
      <c r="R34" s="4"/>
      <c r="S34" s="4"/>
      <c r="T34" s="4"/>
      <c r="U34" s="4"/>
      <c r="V34" s="4"/>
      <c r="W34" s="4"/>
      <c r="X34" s="4"/>
      <c r="Y34" s="4"/>
      <c r="Z34" s="4"/>
    </row>
    <row r="35" spans="1:26">
      <c r="A35" s="4"/>
      <c r="B35" s="19" t="s">
        <v>354</v>
      </c>
      <c r="C35" s="19" t="s">
        <v>355</v>
      </c>
      <c r="D35" s="19" t="s">
        <v>356</v>
      </c>
      <c r="E35" s="19" t="s">
        <v>357</v>
      </c>
      <c r="F35" s="19" t="s">
        <v>358</v>
      </c>
      <c r="G35" s="19" t="s">
        <v>359</v>
      </c>
      <c r="H35" s="4"/>
      <c r="I35" s="4"/>
      <c r="J35" s="4"/>
      <c r="K35" s="4"/>
      <c r="L35" s="4"/>
      <c r="M35" s="4"/>
      <c r="N35" s="4"/>
      <c r="O35" s="4"/>
      <c r="P35" s="4"/>
      <c r="Q35" s="4"/>
      <c r="R35" s="4"/>
      <c r="S35" s="4"/>
      <c r="T35" s="4"/>
      <c r="U35" s="4"/>
      <c r="V35" s="4"/>
      <c r="W35" s="4"/>
      <c r="X35" s="4"/>
      <c r="Y35" s="4"/>
      <c r="Z35" s="4"/>
    </row>
    <row r="36" spans="1:26">
      <c r="A36" s="4"/>
      <c r="B36" s="4" t="s">
        <v>315</v>
      </c>
      <c r="C36" s="4" t="s">
        <v>360</v>
      </c>
      <c r="D36" s="4" t="s">
        <v>361</v>
      </c>
      <c r="E36" s="4" t="s">
        <v>361</v>
      </c>
      <c r="F36" s="4" t="s">
        <v>362</v>
      </c>
      <c r="G36" s="4"/>
      <c r="H36" s="4"/>
      <c r="I36" s="4"/>
      <c r="J36" s="4"/>
      <c r="K36" s="4"/>
      <c r="L36" s="4"/>
      <c r="M36" s="4"/>
      <c r="N36" s="4"/>
      <c r="O36" s="4"/>
      <c r="P36" s="4"/>
      <c r="Q36" s="4"/>
      <c r="R36" s="4"/>
      <c r="S36" s="4"/>
      <c r="T36" s="4"/>
      <c r="U36" s="4"/>
      <c r="V36" s="4"/>
      <c r="W36" s="4"/>
      <c r="X36" s="4"/>
      <c r="Y36" s="4"/>
      <c r="Z36" s="4"/>
    </row>
    <row r="37" spans="1:26">
      <c r="A37" s="4"/>
      <c r="B37" s="4" t="s">
        <v>363</v>
      </c>
      <c r="C37" s="4" t="s">
        <v>364</v>
      </c>
      <c r="D37" s="4" t="s">
        <v>203</v>
      </c>
      <c r="E37" s="4" t="s">
        <v>365</v>
      </c>
      <c r="F37" s="4" t="s">
        <v>362</v>
      </c>
      <c r="G37" s="4"/>
      <c r="H37" s="4"/>
      <c r="I37" s="4"/>
      <c r="J37" s="4"/>
      <c r="K37" s="4"/>
      <c r="L37" s="4"/>
      <c r="M37" s="4"/>
      <c r="N37" s="4"/>
      <c r="O37" s="4"/>
      <c r="P37" s="4"/>
      <c r="Q37" s="4"/>
      <c r="R37" s="4"/>
      <c r="S37" s="4"/>
      <c r="T37" s="4"/>
      <c r="U37" s="4"/>
      <c r="V37" s="4"/>
      <c r="W37" s="4"/>
      <c r="X37" s="4"/>
      <c r="Y37" s="4"/>
      <c r="Z37" s="4"/>
    </row>
    <row r="38" spans="1:26" ht="26.4">
      <c r="A38" s="4"/>
      <c r="B38" s="4" t="s">
        <v>363</v>
      </c>
      <c r="C38" s="4" t="s">
        <v>364</v>
      </c>
      <c r="D38" s="4" t="s">
        <v>203</v>
      </c>
      <c r="E38" s="4" t="s">
        <v>366</v>
      </c>
      <c r="F38" s="4" t="s">
        <v>362</v>
      </c>
      <c r="G38" s="4" t="s">
        <v>367</v>
      </c>
      <c r="H38" s="4"/>
      <c r="I38" s="4"/>
      <c r="J38" s="4"/>
      <c r="K38" s="4"/>
      <c r="L38" s="4"/>
      <c r="M38" s="4"/>
      <c r="N38" s="4"/>
      <c r="O38" s="4"/>
      <c r="P38" s="4"/>
      <c r="Q38" s="4"/>
      <c r="R38" s="4"/>
      <c r="S38" s="4"/>
      <c r="T38" s="4"/>
      <c r="U38" s="4"/>
      <c r="V38" s="4"/>
      <c r="W38" s="4"/>
      <c r="X38" s="4"/>
      <c r="Y38" s="4"/>
      <c r="Z38" s="4"/>
    </row>
    <row r="39" spans="1:26" ht="26.4">
      <c r="A39" s="4"/>
      <c r="B39" s="4" t="s">
        <v>363</v>
      </c>
      <c r="C39" s="4" t="s">
        <v>364</v>
      </c>
      <c r="D39" s="4" t="s">
        <v>368</v>
      </c>
      <c r="E39" s="4" t="s">
        <v>366</v>
      </c>
      <c r="F39" s="4" t="s">
        <v>362</v>
      </c>
      <c r="G39" s="4" t="s">
        <v>369</v>
      </c>
      <c r="H39" s="4"/>
      <c r="I39" s="4"/>
      <c r="J39" s="4"/>
      <c r="K39" s="4"/>
      <c r="L39" s="4"/>
      <c r="M39" s="4"/>
      <c r="N39" s="4"/>
      <c r="O39" s="4"/>
      <c r="P39" s="4"/>
      <c r="Q39" s="4"/>
      <c r="R39" s="4"/>
      <c r="S39" s="4"/>
      <c r="T39" s="4"/>
      <c r="U39" s="4"/>
      <c r="V39" s="4"/>
      <c r="W39" s="4"/>
      <c r="X39" s="4"/>
      <c r="Y39" s="4"/>
      <c r="Z39" s="4"/>
    </row>
    <row r="40" spans="1:26" ht="26.4">
      <c r="A40" s="4"/>
      <c r="B40" s="4" t="s">
        <v>370</v>
      </c>
      <c r="C40" s="4" t="s">
        <v>371</v>
      </c>
      <c r="D40" s="4" t="s">
        <v>203</v>
      </c>
      <c r="E40" s="4" t="s">
        <v>361</v>
      </c>
      <c r="F40" s="4" t="s">
        <v>362</v>
      </c>
      <c r="G40" s="4" t="s">
        <v>367</v>
      </c>
      <c r="H40" s="4"/>
      <c r="I40" s="4"/>
      <c r="J40" s="4"/>
      <c r="K40" s="4"/>
      <c r="L40" s="4"/>
      <c r="M40" s="4"/>
      <c r="N40" s="4"/>
      <c r="O40" s="4"/>
      <c r="P40" s="4"/>
      <c r="Q40" s="4"/>
      <c r="R40" s="4"/>
      <c r="S40" s="4"/>
      <c r="T40" s="4"/>
      <c r="U40" s="4"/>
      <c r="V40" s="4"/>
      <c r="W40" s="4"/>
      <c r="X40" s="4"/>
      <c r="Y40" s="4"/>
      <c r="Z40" s="4"/>
    </row>
    <row r="41" spans="1:26">
      <c r="A41" s="4"/>
      <c r="B41" s="4" t="s">
        <v>370</v>
      </c>
      <c r="C41" s="4" t="s">
        <v>371</v>
      </c>
      <c r="D41" s="4" t="s">
        <v>182</v>
      </c>
      <c r="E41" s="4" t="s">
        <v>361</v>
      </c>
      <c r="F41" s="4" t="s">
        <v>372</v>
      </c>
      <c r="G41" s="4"/>
      <c r="H41" s="4"/>
      <c r="I41" s="4"/>
      <c r="J41" s="4"/>
      <c r="K41" s="4"/>
      <c r="L41" s="4"/>
      <c r="M41" s="4"/>
      <c r="N41" s="4"/>
      <c r="O41" s="4"/>
      <c r="P41" s="4"/>
      <c r="Q41" s="4"/>
      <c r="R41" s="4"/>
      <c r="S41" s="4"/>
      <c r="T41" s="4"/>
      <c r="U41" s="4"/>
      <c r="V41" s="4"/>
      <c r="W41" s="4"/>
      <c r="X41" s="4"/>
      <c r="Y41" s="4"/>
      <c r="Z41" s="4"/>
    </row>
    <row r="42" spans="1:26">
      <c r="A42" s="4"/>
      <c r="B42" s="4" t="s">
        <v>370</v>
      </c>
      <c r="C42" s="4" t="s">
        <v>371</v>
      </c>
      <c r="D42" s="4" t="s">
        <v>182</v>
      </c>
      <c r="E42" s="4" t="s">
        <v>365</v>
      </c>
      <c r="F42" s="4" t="s">
        <v>373</v>
      </c>
      <c r="G42" s="4"/>
      <c r="H42" s="4"/>
      <c r="I42" s="4"/>
      <c r="J42" s="4"/>
      <c r="K42" s="4"/>
      <c r="L42" s="4"/>
      <c r="M42" s="4"/>
      <c r="N42" s="4"/>
      <c r="O42" s="4"/>
      <c r="P42" s="4"/>
      <c r="Q42" s="4"/>
      <c r="R42" s="4"/>
      <c r="S42" s="4"/>
      <c r="T42" s="4"/>
      <c r="U42" s="4"/>
      <c r="V42" s="4"/>
      <c r="W42" s="4"/>
      <c r="X42" s="4"/>
      <c r="Y42" s="4"/>
      <c r="Z42" s="4"/>
    </row>
    <row r="43" spans="1:26">
      <c r="A43" s="4"/>
      <c r="B43" s="4" t="s">
        <v>374</v>
      </c>
      <c r="C43" s="4" t="s">
        <v>371</v>
      </c>
      <c r="D43" s="4" t="s">
        <v>368</v>
      </c>
      <c r="E43" s="4" t="s">
        <v>361</v>
      </c>
      <c r="F43" s="4" t="s">
        <v>375</v>
      </c>
      <c r="G43" s="4"/>
      <c r="H43" s="4"/>
      <c r="I43" s="4"/>
      <c r="J43" s="4"/>
      <c r="K43" s="4"/>
      <c r="L43" s="4"/>
      <c r="M43" s="4"/>
      <c r="N43" s="4"/>
      <c r="O43" s="4"/>
      <c r="P43" s="4"/>
      <c r="Q43" s="4"/>
      <c r="R43" s="4"/>
      <c r="S43" s="4"/>
      <c r="T43" s="4"/>
      <c r="U43" s="4"/>
      <c r="V43" s="4"/>
      <c r="W43" s="4"/>
      <c r="X43" s="4"/>
      <c r="Y43" s="4"/>
      <c r="Z43" s="4"/>
    </row>
    <row r="44" spans="1:26">
      <c r="A44" s="4"/>
      <c r="B44" s="4" t="s">
        <v>374</v>
      </c>
      <c r="C44" s="4" t="s">
        <v>371</v>
      </c>
      <c r="D44" s="4" t="s">
        <v>182</v>
      </c>
      <c r="E44" s="4" t="s">
        <v>361</v>
      </c>
      <c r="F44" s="4" t="s">
        <v>362</v>
      </c>
      <c r="G44" s="4"/>
      <c r="H44" s="4"/>
      <c r="I44" s="4"/>
      <c r="J44" s="4"/>
      <c r="K44" s="4"/>
      <c r="L44" s="4"/>
      <c r="M44" s="4"/>
      <c r="N44" s="4"/>
      <c r="O44" s="4"/>
      <c r="P44" s="4"/>
      <c r="Q44" s="4"/>
      <c r="R44" s="4"/>
      <c r="S44" s="4"/>
      <c r="T44" s="4"/>
      <c r="U44" s="4"/>
      <c r="V44" s="4"/>
      <c r="W44" s="4"/>
      <c r="X44" s="4"/>
      <c r="Y44" s="4"/>
      <c r="Z44" s="4"/>
    </row>
    <row r="45" spans="1:26">
      <c r="A45" s="4"/>
      <c r="B45" s="4" t="s">
        <v>374</v>
      </c>
      <c r="C45" s="4" t="s">
        <v>371</v>
      </c>
      <c r="D45" s="4" t="s">
        <v>203</v>
      </c>
      <c r="E45" s="4" t="s">
        <v>361</v>
      </c>
      <c r="F45" s="4" t="s">
        <v>362</v>
      </c>
      <c r="G45" s="4"/>
      <c r="H45" s="4"/>
      <c r="I45" s="4"/>
      <c r="J45" s="4"/>
      <c r="K45" s="4"/>
      <c r="L45" s="4"/>
      <c r="M45" s="4"/>
      <c r="N45" s="4"/>
      <c r="O45" s="4"/>
      <c r="P45" s="4"/>
      <c r="Q45" s="4"/>
      <c r="R45" s="4"/>
      <c r="S45" s="4"/>
      <c r="T45" s="4"/>
      <c r="U45" s="4"/>
      <c r="V45" s="4"/>
      <c r="W45" s="4"/>
      <c r="X45" s="4"/>
      <c r="Y45" s="4"/>
      <c r="Z45" s="4"/>
    </row>
    <row r="46" spans="1:26">
      <c r="A46" s="4"/>
      <c r="B46" s="4" t="s">
        <v>319</v>
      </c>
      <c r="C46" s="4" t="s">
        <v>376</v>
      </c>
      <c r="D46" s="4" t="s">
        <v>368</v>
      </c>
      <c r="E46" s="4" t="s">
        <v>366</v>
      </c>
      <c r="F46" s="4" t="s">
        <v>372</v>
      </c>
      <c r="G46" s="4"/>
      <c r="H46" s="4"/>
      <c r="I46" s="4"/>
      <c r="J46" s="4"/>
      <c r="K46" s="4"/>
      <c r="L46" s="4"/>
      <c r="M46" s="4"/>
      <c r="N46" s="4"/>
      <c r="O46" s="4"/>
      <c r="P46" s="4"/>
      <c r="Q46" s="4"/>
      <c r="R46" s="4"/>
      <c r="S46" s="4"/>
      <c r="T46" s="4"/>
      <c r="U46" s="4"/>
      <c r="V46" s="4"/>
      <c r="W46" s="4"/>
      <c r="X46" s="4"/>
      <c r="Y46" s="4"/>
      <c r="Z46" s="4"/>
    </row>
    <row r="47" spans="1:26">
      <c r="A47" s="4"/>
      <c r="B47" s="4" t="s">
        <v>319</v>
      </c>
      <c r="C47" s="4" t="s">
        <v>376</v>
      </c>
      <c r="D47" s="4" t="s">
        <v>377</v>
      </c>
      <c r="E47" s="4" t="s">
        <v>361</v>
      </c>
      <c r="F47" s="4" t="s">
        <v>372</v>
      </c>
      <c r="G47" s="4"/>
      <c r="H47" s="4"/>
      <c r="I47" s="4"/>
      <c r="J47" s="4"/>
      <c r="K47" s="4"/>
      <c r="L47" s="4"/>
      <c r="M47" s="4"/>
      <c r="N47" s="4"/>
      <c r="O47" s="4"/>
      <c r="P47" s="4"/>
      <c r="Q47" s="4"/>
      <c r="R47" s="4"/>
      <c r="S47" s="4"/>
      <c r="T47" s="4"/>
      <c r="U47" s="4"/>
      <c r="V47" s="4"/>
      <c r="W47" s="4"/>
      <c r="X47" s="4"/>
      <c r="Y47" s="4"/>
      <c r="Z47" s="4"/>
    </row>
    <row r="48" spans="1:26" ht="39.6">
      <c r="A48" s="4"/>
      <c r="B48" s="4" t="s">
        <v>319</v>
      </c>
      <c r="C48" s="4" t="s">
        <v>376</v>
      </c>
      <c r="D48" s="4" t="s">
        <v>378</v>
      </c>
      <c r="E48" s="4" t="s">
        <v>365</v>
      </c>
      <c r="F48" s="4" t="s">
        <v>362</v>
      </c>
      <c r="G48" s="4" t="s">
        <v>379</v>
      </c>
      <c r="H48" s="4"/>
      <c r="I48" s="4"/>
      <c r="J48" s="4"/>
      <c r="K48" s="4"/>
      <c r="L48" s="4"/>
      <c r="M48" s="4"/>
      <c r="N48" s="4"/>
      <c r="O48" s="4"/>
      <c r="P48" s="4"/>
      <c r="Q48" s="4"/>
      <c r="R48" s="4"/>
      <c r="S48" s="4"/>
      <c r="T48" s="4"/>
      <c r="U48" s="4"/>
      <c r="V48" s="4"/>
      <c r="W48" s="4"/>
      <c r="X48" s="4"/>
      <c r="Y48" s="4"/>
      <c r="Z48" s="4"/>
    </row>
    <row r="49" spans="1:26" ht="26.4">
      <c r="A49" s="4"/>
      <c r="B49" s="72" t="s">
        <v>319</v>
      </c>
      <c r="C49" s="72" t="s">
        <v>376</v>
      </c>
      <c r="D49" s="72" t="s">
        <v>203</v>
      </c>
      <c r="E49" s="72" t="s">
        <v>361</v>
      </c>
      <c r="F49" s="72" t="s">
        <v>362</v>
      </c>
      <c r="G49" s="4" t="s">
        <v>380</v>
      </c>
      <c r="H49" s="4"/>
      <c r="I49" s="4"/>
      <c r="J49" s="4"/>
      <c r="K49" s="4"/>
      <c r="L49" s="4"/>
      <c r="M49" s="4"/>
      <c r="N49" s="4"/>
      <c r="O49" s="4"/>
      <c r="P49" s="4"/>
      <c r="Q49" s="4"/>
      <c r="R49" s="4"/>
      <c r="S49" s="4"/>
      <c r="T49" s="4"/>
      <c r="U49" s="4"/>
      <c r="V49" s="4"/>
      <c r="W49" s="4"/>
      <c r="X49" s="4"/>
      <c r="Y49" s="4"/>
      <c r="Z49" s="4"/>
    </row>
    <row r="50" spans="1:26">
      <c r="A50" s="4"/>
      <c r="B50" s="4" t="s">
        <v>361</v>
      </c>
      <c r="C50" s="4" t="s">
        <v>381</v>
      </c>
      <c r="D50" s="4" t="s">
        <v>361</v>
      </c>
      <c r="E50" s="4" t="s">
        <v>361</v>
      </c>
      <c r="F50" s="4" t="s">
        <v>372</v>
      </c>
      <c r="G50" s="4"/>
      <c r="H50" s="4"/>
      <c r="I50" s="4"/>
      <c r="J50" s="4"/>
      <c r="K50" s="4"/>
      <c r="L50" s="4"/>
      <c r="M50" s="4"/>
      <c r="N50" s="4"/>
      <c r="O50" s="4"/>
      <c r="P50" s="4"/>
      <c r="Q50" s="4"/>
      <c r="R50" s="4"/>
      <c r="S50" s="4"/>
      <c r="T50" s="4"/>
      <c r="U50" s="4"/>
      <c r="V50" s="4"/>
      <c r="W50" s="4"/>
      <c r="X50" s="4"/>
      <c r="Y50" s="4"/>
      <c r="Z50" s="4"/>
    </row>
    <row r="51" spans="1:26">
      <c r="A51" s="4"/>
      <c r="B51" s="4" t="s">
        <v>361</v>
      </c>
      <c r="C51" s="4" t="s">
        <v>360</v>
      </c>
      <c r="D51" s="4" t="s">
        <v>206</v>
      </c>
      <c r="E51" s="4" t="s">
        <v>361</v>
      </c>
      <c r="F51" s="4" t="s">
        <v>375</v>
      </c>
      <c r="G51" s="4"/>
      <c r="H51" s="4"/>
      <c r="I51" s="4"/>
      <c r="J51" s="4"/>
      <c r="K51" s="4"/>
      <c r="L51" s="4"/>
      <c r="M51" s="4"/>
      <c r="N51" s="4"/>
      <c r="O51" s="4"/>
      <c r="P51" s="4"/>
      <c r="Q51" s="4"/>
      <c r="R51" s="4"/>
      <c r="S51" s="4"/>
      <c r="T51" s="4"/>
      <c r="U51" s="4"/>
      <c r="V51" s="4"/>
      <c r="W51" s="4"/>
      <c r="X51" s="4"/>
      <c r="Y51" s="4"/>
      <c r="Z51" s="4"/>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9"/>
  <sheetViews>
    <sheetView zoomScaleNormal="100" workbookViewId="0">
      <selection activeCell="A16" sqref="A16"/>
    </sheetView>
  </sheetViews>
  <sheetFormatPr defaultColWidth="8.77734375" defaultRowHeight="13.2"/>
  <cols>
    <col min="1" max="26" width="61.77734375" customWidth="1"/>
    <col min="27" max="1025" width="14.44140625" customWidth="1"/>
  </cols>
  <sheetData>
    <row r="1" spans="1:26" ht="15.75" customHeight="1">
      <c r="A1" s="19" t="s">
        <v>382</v>
      </c>
      <c r="B1" s="4"/>
      <c r="C1" s="4"/>
      <c r="D1" s="4"/>
      <c r="E1" s="4"/>
      <c r="F1" s="4"/>
      <c r="G1" s="4"/>
      <c r="H1" s="4"/>
      <c r="I1" s="4"/>
      <c r="J1" s="4"/>
      <c r="K1" s="4"/>
      <c r="L1" s="4"/>
      <c r="M1" s="4"/>
      <c r="N1" s="4"/>
      <c r="O1" s="4"/>
      <c r="P1" s="4"/>
      <c r="Q1" s="4"/>
      <c r="R1" s="4"/>
      <c r="S1" s="4"/>
      <c r="T1" s="4"/>
      <c r="U1" s="4"/>
      <c r="V1" s="4"/>
      <c r="W1" s="4"/>
      <c r="X1" s="4"/>
      <c r="Y1" s="4"/>
      <c r="Z1" s="4"/>
    </row>
    <row r="2" spans="1:26" ht="26.4">
      <c r="A2" s="71" t="s">
        <v>383</v>
      </c>
      <c r="B2" s="4"/>
      <c r="C2" s="4"/>
      <c r="D2" s="4"/>
      <c r="E2" s="4"/>
      <c r="F2" s="4"/>
      <c r="G2" s="4"/>
      <c r="H2" s="4"/>
      <c r="I2" s="4"/>
      <c r="J2" s="4"/>
      <c r="K2" s="4"/>
      <c r="L2" s="4"/>
      <c r="M2" s="4"/>
      <c r="N2" s="4"/>
      <c r="O2" s="4"/>
      <c r="P2" s="4"/>
      <c r="Q2" s="4"/>
      <c r="R2" s="4"/>
      <c r="S2" s="4"/>
      <c r="T2" s="4"/>
      <c r="U2" s="4"/>
      <c r="V2" s="4"/>
      <c r="W2" s="4"/>
      <c r="X2" s="4"/>
      <c r="Y2" s="4"/>
      <c r="Z2" s="4"/>
    </row>
    <row r="3" spans="1:26">
      <c r="A3" s="4"/>
      <c r="B3" s="4"/>
      <c r="C3" s="4"/>
      <c r="D3" s="4"/>
      <c r="E3" s="4"/>
      <c r="F3" s="4"/>
      <c r="G3" s="4"/>
      <c r="H3" s="4"/>
      <c r="I3" s="4"/>
      <c r="J3" s="4"/>
      <c r="K3" s="4"/>
      <c r="L3" s="4"/>
      <c r="M3" s="4"/>
      <c r="N3" s="4"/>
      <c r="O3" s="4"/>
      <c r="P3" s="4"/>
      <c r="Q3" s="4"/>
      <c r="R3" s="4"/>
      <c r="S3" s="4"/>
      <c r="T3" s="4"/>
      <c r="U3" s="4"/>
      <c r="V3" s="4"/>
      <c r="W3" s="4"/>
      <c r="X3" s="4"/>
      <c r="Y3" s="4"/>
      <c r="Z3" s="4"/>
    </row>
    <row r="4" spans="1:26" ht="15.75" customHeight="1">
      <c r="A4" s="4" t="s">
        <v>384</v>
      </c>
      <c r="B4" s="4"/>
      <c r="C4" s="4"/>
      <c r="D4" s="4"/>
      <c r="E4" s="4"/>
      <c r="F4" s="4"/>
      <c r="G4" s="4"/>
      <c r="H4" s="4"/>
      <c r="I4" s="4"/>
      <c r="J4" s="4"/>
      <c r="K4" s="4"/>
      <c r="L4" s="4"/>
      <c r="M4" s="4"/>
      <c r="N4" s="4"/>
      <c r="O4" s="4"/>
      <c r="P4" s="4"/>
      <c r="Q4" s="4"/>
      <c r="R4" s="4"/>
      <c r="S4" s="4"/>
      <c r="T4" s="4"/>
      <c r="U4" s="4"/>
      <c r="V4" s="4"/>
      <c r="W4" s="4"/>
      <c r="X4" s="4"/>
      <c r="Y4" s="4"/>
      <c r="Z4" s="4"/>
    </row>
    <row r="5" spans="1:26" ht="15.75" customHeight="1">
      <c r="A5" s="4" t="s">
        <v>385</v>
      </c>
      <c r="B5" s="4"/>
      <c r="C5" s="4"/>
      <c r="D5" s="4"/>
      <c r="E5" s="4"/>
      <c r="F5" s="4"/>
      <c r="G5" s="4"/>
      <c r="H5" s="4"/>
      <c r="I5" s="4"/>
      <c r="J5" s="4"/>
      <c r="K5" s="4"/>
      <c r="L5" s="4"/>
      <c r="M5" s="4"/>
      <c r="N5" s="4"/>
      <c r="O5" s="4"/>
      <c r="P5" s="4"/>
      <c r="Q5" s="4"/>
      <c r="R5" s="4"/>
      <c r="S5" s="4"/>
      <c r="T5" s="4"/>
      <c r="U5" s="4"/>
      <c r="V5" s="4"/>
      <c r="W5" s="4"/>
      <c r="X5" s="4"/>
      <c r="Y5" s="4"/>
      <c r="Z5" s="4"/>
    </row>
    <row r="6" spans="1:26" ht="15.75" customHeight="1">
      <c r="A6" s="4" t="s">
        <v>386</v>
      </c>
      <c r="B6" s="4"/>
      <c r="C6" s="4"/>
      <c r="D6" s="4"/>
      <c r="E6" s="4"/>
      <c r="F6" s="4"/>
      <c r="G6" s="4"/>
      <c r="H6" s="4"/>
      <c r="I6" s="4"/>
      <c r="J6" s="4"/>
      <c r="K6" s="4"/>
      <c r="L6" s="4"/>
      <c r="M6" s="4"/>
      <c r="N6" s="4"/>
      <c r="O6" s="4"/>
      <c r="P6" s="4"/>
      <c r="Q6" s="4"/>
      <c r="R6" s="4"/>
      <c r="S6" s="4"/>
      <c r="T6" s="4"/>
      <c r="U6" s="4"/>
      <c r="V6" s="4"/>
      <c r="W6" s="4"/>
      <c r="X6" s="4"/>
      <c r="Y6" s="4"/>
      <c r="Z6" s="4"/>
    </row>
    <row r="7" spans="1:26" ht="15.75" customHeight="1">
      <c r="A7" s="4" t="s">
        <v>387</v>
      </c>
      <c r="B7" s="4"/>
      <c r="C7" s="4"/>
      <c r="D7" s="4"/>
      <c r="E7" s="4"/>
      <c r="F7" s="4"/>
      <c r="G7" s="4"/>
      <c r="H7" s="4"/>
      <c r="I7" s="4"/>
      <c r="J7" s="4"/>
      <c r="K7" s="4"/>
      <c r="L7" s="4"/>
      <c r="M7" s="4"/>
      <c r="N7" s="4"/>
      <c r="O7" s="4"/>
      <c r="P7" s="4"/>
      <c r="Q7" s="4"/>
      <c r="R7" s="4"/>
      <c r="S7" s="4"/>
      <c r="T7" s="4"/>
      <c r="U7" s="4"/>
      <c r="V7" s="4"/>
      <c r="W7" s="4"/>
      <c r="X7" s="4"/>
      <c r="Y7" s="4"/>
      <c r="Z7" s="4"/>
    </row>
    <row r="8" spans="1:26" ht="15.75" customHeight="1">
      <c r="A8" s="4" t="s">
        <v>388</v>
      </c>
      <c r="B8" s="4"/>
      <c r="C8" s="4"/>
      <c r="D8" s="4"/>
      <c r="E8" s="4"/>
      <c r="F8" s="4"/>
      <c r="G8" s="4"/>
      <c r="H8" s="4"/>
      <c r="I8" s="4"/>
      <c r="J8" s="4"/>
      <c r="K8" s="4"/>
      <c r="L8" s="4"/>
      <c r="M8" s="4"/>
      <c r="N8" s="4"/>
      <c r="O8" s="4"/>
      <c r="P8" s="4"/>
      <c r="Q8" s="4"/>
      <c r="R8" s="4"/>
      <c r="S8" s="4"/>
      <c r="T8" s="4"/>
      <c r="U8" s="4"/>
      <c r="V8" s="4"/>
      <c r="W8" s="4"/>
      <c r="X8" s="4"/>
      <c r="Y8" s="4"/>
      <c r="Z8" s="4"/>
    </row>
    <row r="9" spans="1:26" ht="15.75" customHeight="1">
      <c r="A9" s="4" t="s">
        <v>389</v>
      </c>
      <c r="B9" s="4"/>
      <c r="C9" s="4"/>
      <c r="D9" s="4"/>
      <c r="E9" s="4"/>
      <c r="F9" s="4"/>
      <c r="G9" s="4"/>
      <c r="H9" s="4"/>
      <c r="I9" s="4"/>
      <c r="J9" s="4"/>
      <c r="K9" s="4"/>
      <c r="L9" s="4"/>
      <c r="M9" s="4"/>
      <c r="N9" s="4"/>
      <c r="O9" s="4"/>
      <c r="P9" s="4"/>
      <c r="Q9" s="4"/>
      <c r="R9" s="4"/>
      <c r="S9" s="4"/>
      <c r="T9" s="4"/>
      <c r="U9" s="4"/>
      <c r="V9" s="4"/>
      <c r="W9" s="4"/>
      <c r="X9" s="4"/>
      <c r="Y9" s="4"/>
      <c r="Z9" s="4"/>
    </row>
    <row r="10" spans="1:26" ht="15.75" customHeight="1">
      <c r="A10" s="4" t="s">
        <v>390</v>
      </c>
      <c r="B10" s="4"/>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4" t="s">
        <v>391</v>
      </c>
      <c r="B11" s="4"/>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c r="A12" s="4" t="s">
        <v>392</v>
      </c>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19" t="s">
        <v>393</v>
      </c>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t="s">
        <v>394</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t="s">
        <v>395</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t="s">
        <v>396</v>
      </c>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t="s">
        <v>397</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t="s">
        <v>398</v>
      </c>
      <c r="B19" s="4"/>
      <c r="C19" s="4"/>
      <c r="D19" s="4"/>
      <c r="E19" s="4"/>
      <c r="F19" s="4"/>
      <c r="G19" s="4"/>
      <c r="H19" s="4"/>
      <c r="I19" s="4"/>
      <c r="J19" s="4"/>
      <c r="K19" s="4"/>
      <c r="L19" s="4"/>
      <c r="M19" s="4"/>
      <c r="N19" s="4"/>
      <c r="O19" s="4"/>
      <c r="P19" s="4"/>
      <c r="Q19" s="4"/>
      <c r="R19" s="4"/>
      <c r="S19" s="4"/>
      <c r="T19" s="4"/>
      <c r="U19" s="4"/>
      <c r="V19" s="4"/>
      <c r="W19" s="4"/>
      <c r="X19" s="4"/>
      <c r="Y19" s="4"/>
      <c r="Z19" s="4"/>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zoomScaleNormal="100" workbookViewId="0">
      <selection activeCell="A5" sqref="A5"/>
    </sheetView>
  </sheetViews>
  <sheetFormatPr defaultColWidth="8.77734375" defaultRowHeight="13.2"/>
  <cols>
    <col min="1" max="1" width="34.109375" customWidth="1"/>
    <col min="2" max="2" width="17.109375" customWidth="1"/>
    <col min="3" max="3" width="22.33203125" customWidth="1"/>
    <col min="4" max="4" width="19.44140625" customWidth="1"/>
    <col min="5" max="5" width="17.6640625" customWidth="1"/>
    <col min="6" max="6" width="42.6640625" style="9" customWidth="1"/>
    <col min="7" max="7" width="23.44140625" style="9" customWidth="1"/>
    <col min="8" max="1025" width="10.44140625" customWidth="1"/>
  </cols>
  <sheetData>
    <row r="1" spans="1:7">
      <c r="A1" s="75" t="s">
        <v>399</v>
      </c>
    </row>
    <row r="2" spans="1:7">
      <c r="A2" s="75"/>
    </row>
    <row r="3" spans="1:7">
      <c r="A3" s="75"/>
    </row>
    <row r="4" spans="1:7">
      <c r="A4" s="75"/>
      <c r="B4" s="75" t="s">
        <v>179</v>
      </c>
      <c r="C4" s="75" t="s">
        <v>400</v>
      </c>
      <c r="D4" s="75" t="s">
        <v>401</v>
      </c>
      <c r="E4" s="75" t="s">
        <v>402</v>
      </c>
      <c r="F4" s="45" t="s">
        <v>403</v>
      </c>
      <c r="G4" s="45" t="s">
        <v>404</v>
      </c>
    </row>
    <row r="5" spans="1:7" s="35" customFormat="1" ht="79.2">
      <c r="A5" s="76" t="s">
        <v>405</v>
      </c>
      <c r="B5" s="35" t="s">
        <v>406</v>
      </c>
      <c r="C5" s="35" t="s">
        <v>407</v>
      </c>
      <c r="D5" s="35" t="s">
        <v>408</v>
      </c>
      <c r="E5" s="35" t="s">
        <v>409</v>
      </c>
      <c r="F5" s="18" t="s">
        <v>410</v>
      </c>
      <c r="G5" s="18" t="s">
        <v>411</v>
      </c>
    </row>
    <row r="6" spans="1:7" s="35" customFormat="1" ht="52.8">
      <c r="A6" s="76" t="s">
        <v>412</v>
      </c>
      <c r="B6" s="35" t="s">
        <v>406</v>
      </c>
      <c r="C6" s="35" t="s">
        <v>407</v>
      </c>
      <c r="D6" s="35" t="s">
        <v>408</v>
      </c>
      <c r="E6" s="35" t="s">
        <v>409</v>
      </c>
      <c r="F6" s="18" t="s">
        <v>413</v>
      </c>
      <c r="G6" s="18" t="s">
        <v>414</v>
      </c>
    </row>
    <row r="7" spans="1:7" s="35" customFormat="1" ht="92.4">
      <c r="A7" s="76" t="s">
        <v>415</v>
      </c>
      <c r="B7" s="35" t="s">
        <v>406</v>
      </c>
      <c r="C7" s="35" t="s">
        <v>407</v>
      </c>
      <c r="D7" s="35" t="s">
        <v>408</v>
      </c>
      <c r="E7" s="35" t="s">
        <v>409</v>
      </c>
      <c r="F7" s="18" t="s">
        <v>416</v>
      </c>
      <c r="G7" s="18" t="s">
        <v>417</v>
      </c>
    </row>
    <row r="8" spans="1:7" s="35" customFormat="1" ht="79.2">
      <c r="A8" s="77" t="s">
        <v>418</v>
      </c>
      <c r="B8" s="35" t="s">
        <v>406</v>
      </c>
      <c r="C8" s="35" t="s">
        <v>407</v>
      </c>
      <c r="D8" s="35" t="s">
        <v>408</v>
      </c>
      <c r="E8" s="35" t="s">
        <v>409</v>
      </c>
      <c r="F8" s="18" t="s">
        <v>419</v>
      </c>
      <c r="G8" s="18" t="s">
        <v>420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The OpenChain Open Source Polic</vt:lpstr>
      <vt:lpstr>Appendix 1 - Translations</vt:lpstr>
      <vt:lpstr>Example Appendix 2 - Unofficial</vt:lpstr>
      <vt:lpstr>Example Appendix 3 - Unofficial</vt:lpstr>
      <vt:lpstr>Example Appendix 4 - Unofficial</vt:lpstr>
      <vt:lpstr>Example Appendix 5 -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Zavras, Alexios</cp:lastModifiedBy>
  <cp:revision>1</cp:revision>
  <dcterms:created xsi:type="dcterms:W3CDTF">2019-05-03T11:10:14Z</dcterms:created>
  <dcterms:modified xsi:type="dcterms:W3CDTF">2019-08-05T13:26:05Z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