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oiko\OneDrive\Desktop\"/>
    </mc:Choice>
  </mc:AlternateContent>
  <xr:revisionPtr revIDLastSave="0" documentId="8_{55DA7CAA-DADE-41E7-B0A1-099753E554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4" i="2"/>
  <c r="F15" i="2"/>
  <c r="F18" i="2"/>
  <c r="F19" i="2"/>
  <c r="F21" i="2"/>
  <c r="F22" i="2"/>
  <c r="F23" i="2"/>
  <c r="F24" i="2"/>
  <c r="F25" i="2"/>
  <c r="F27" i="2"/>
  <c r="F30" i="2"/>
  <c r="F32" i="2"/>
  <c r="F33" i="2"/>
  <c r="F40" i="2"/>
  <c r="F41" i="2"/>
  <c r="F42" i="2"/>
  <c r="F44" i="2"/>
  <c r="F46" i="2"/>
  <c r="F47" i="2"/>
  <c r="F49" i="2"/>
  <c r="F50" i="2"/>
  <c r="F54" i="2"/>
  <c r="F56" i="2"/>
  <c r="F57" i="2"/>
  <c r="F59" i="2"/>
  <c r="F61" i="2"/>
  <c r="F64" i="2"/>
  <c r="F65" i="2"/>
  <c r="F66" i="2"/>
  <c r="F67" i="2"/>
  <c r="F68" i="2"/>
  <c r="F69" i="2"/>
  <c r="H69" i="2" l="1"/>
  <c r="G69" i="2"/>
  <c r="H68" i="2"/>
  <c r="G68" i="2"/>
  <c r="H67" i="2"/>
  <c r="G67" i="2"/>
  <c r="H66" i="2"/>
  <c r="G66" i="2"/>
  <c r="H65" i="2"/>
  <c r="G65" i="2"/>
  <c r="H64" i="2"/>
  <c r="G64" i="2"/>
  <c r="H61" i="2"/>
  <c r="G61" i="2"/>
  <c r="H59" i="2"/>
  <c r="G59" i="2"/>
  <c r="H57" i="2"/>
  <c r="G57" i="2"/>
  <c r="H56" i="2"/>
  <c r="G56" i="2"/>
  <c r="H54" i="2"/>
  <c r="G54" i="2"/>
  <c r="H50" i="2"/>
  <c r="G50" i="2"/>
  <c r="H49" i="2"/>
  <c r="G49" i="2"/>
  <c r="H47" i="2"/>
  <c r="G47" i="2"/>
  <c r="H46" i="2"/>
  <c r="G46" i="2"/>
  <c r="H44" i="2"/>
  <c r="G44" i="2"/>
  <c r="H42" i="2"/>
  <c r="G42" i="2"/>
  <c r="H41" i="2"/>
  <c r="G41" i="2"/>
  <c r="H40" i="2"/>
  <c r="G40" i="2"/>
  <c r="H33" i="2"/>
  <c r="G33" i="2"/>
  <c r="H32" i="2"/>
  <c r="G32" i="2"/>
  <c r="H30" i="2"/>
  <c r="G30" i="2"/>
  <c r="H27" i="2"/>
  <c r="G27" i="2"/>
  <c r="H25" i="2"/>
  <c r="G25" i="2"/>
  <c r="H24" i="2"/>
  <c r="G24" i="2"/>
  <c r="H23" i="2"/>
  <c r="G23" i="2"/>
  <c r="H22" i="2"/>
  <c r="G22" i="2"/>
  <c r="H21" i="2"/>
  <c r="G21" i="2"/>
  <c r="H19" i="2"/>
  <c r="G19" i="2"/>
  <c r="H18" i="2"/>
  <c r="G18" i="2"/>
  <c r="H15" i="2"/>
  <c r="G15" i="2"/>
  <c r="H14" i="2"/>
  <c r="G14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7" i="1" l="1" a="1"/>
  <c r="H7" i="1" s="1"/>
  <c r="H14" i="1" a="1"/>
  <c r="H14" i="1" s="1"/>
  <c r="H8" i="1" a="1"/>
  <c r="H8" i="1" s="1"/>
  <c r="H15" i="1" a="1"/>
  <c r="H15" i="1" s="1"/>
  <c r="H16" i="1" a="1"/>
  <c r="H16" i="1" s="1"/>
  <c r="H9" i="1" a="1"/>
  <c r="H9" i="1" s="1"/>
  <c r="H17" i="1" a="1"/>
  <c r="H17" i="1" s="1"/>
  <c r="H13" i="1" a="1"/>
  <c r="H13" i="1" s="1"/>
  <c r="H10" i="1" a="1"/>
  <c r="H10" i="1" s="1"/>
  <c r="H6" i="1" a="1"/>
  <c r="H6" i="1" s="1"/>
  <c r="H11" i="1" a="1"/>
  <c r="H11" i="1" s="1"/>
  <c r="H12" i="1" a="1"/>
  <c r="H12" i="1" s="1"/>
  <c r="H19" i="1" l="1"/>
  <c r="I9" i="1" s="1"/>
  <c r="I6" i="1" l="1"/>
  <c r="I14" i="1"/>
  <c r="I11" i="1"/>
  <c r="I10" i="1"/>
  <c r="I17" i="1"/>
  <c r="I15" i="1"/>
  <c r="I8" i="1"/>
  <c r="I13" i="1"/>
  <c r="I16" i="1"/>
  <c r="I12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<sst xmlns="http://schemas.openxmlformats.org/spreadsheetml/2006/main" count="205" uniqueCount="171">
  <si>
    <t>OpenDataBIM</t>
  </si>
  <si>
    <t>https://opendatabim.io/</t>
  </si>
  <si>
    <t>Fossil Carbon Emitted in Production</t>
  </si>
  <si>
    <t>UK ICE Database (2015) USEPA (2006)</t>
  </si>
  <si>
    <t>Сoefficient m3 to kg</t>
  </si>
  <si>
    <t>to get the total add the "Abbreviated" names to the "CO2 group" column on the "CO2 group" sheet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</si>
  <si>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</si>
  <si>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</si>
  <si>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</si>
  <si>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</si>
  <si>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</si>
  <si>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Amount CO2 for the project, t.</t>
  </si>
  <si>
    <t>Framing lumber</t>
  </si>
  <si>
    <t>Framing_lumber</t>
  </si>
  <si>
    <t>0.20*</t>
  </si>
  <si>
    <t>Concrete</t>
  </si>
  <si>
    <t>Concrete block</t>
  </si>
  <si>
    <t>Concrete_block</t>
  </si>
  <si>
    <t>0.13**</t>
  </si>
  <si>
    <t>Brick</t>
  </si>
  <si>
    <t>Medium density fiberboard (MDF)</t>
  </si>
  <si>
    <t>MDF</t>
  </si>
  <si>
    <t>0.39*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</si>
  <si>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</si>
  <si>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</si>
  <si>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</si>
  <si>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</si>
  <si>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</si>
  <si>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</si>
  <si>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</si>
  <si>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</si>
  <si>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</si>
  <si>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</si>
  <si>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</si>
  <si>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</si>
  <si>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</si>
  <si>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</si>
  <si>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</si>
  <si>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</si>
  <si>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</si>
  <si>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</si>
  <si>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</si>
  <si>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</si>
  <si>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</si>
  <si>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</si>
  <si>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</si>
  <si>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</si>
  <si>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</si>
  <si>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Id´s</t>
  </si>
  <si>
    <t>type</t>
  </si>
  <si>
    <t>0915 x 2134mm 20 Minute Rated</t>
  </si>
  <si>
    <t>146152, 152476, 157697, 157835, 159676, 164674</t>
  </si>
  <si>
    <t>0915-x-2134mm-20-minute-rated</t>
  </si>
  <si>
    <t>0915mm Diameter</t>
  </si>
  <si>
    <t>180294, 180360, 180416, 180537, 180542, 180547, 180564, 180569, 180574, 180581, 180586, 180598, 180603, 180615, 180620</t>
  </si>
  <si>
    <t>0915mm-diameter</t>
  </si>
  <si>
    <t>150mm max riser 300mm tread</t>
  </si>
  <si>
    <t>354339, 355798, 357340, 358313, 360203</t>
  </si>
  <si>
    <t>150mm-max-riser-300mm-tread</t>
  </si>
  <si>
    <t>1730 x 2134mm</t>
  </si>
  <si>
    <t>149921</t>
  </si>
  <si>
    <t>1730-x-2134mm</t>
  </si>
  <si>
    <t>1730 x 2134mm 20 Minute Rated</t>
  </si>
  <si>
    <t>150034, 150153, 161727, 165462</t>
  </si>
  <si>
    <t>1730-x-2134mm-20-minute-rated</t>
  </si>
  <si>
    <t>1830 x 2134mm</t>
  </si>
  <si>
    <t>146282, 150584, 165368</t>
  </si>
  <si>
    <t>1830-x-2134mm</t>
  </si>
  <si>
    <t>24" x 24" x 30"</t>
  </si>
  <si>
    <t>235347, 235348, 235349, 235350, 235351, 235352, 235353, 235354, 235370</t>
  </si>
  <si>
    <t>24-x-24-x-30</t>
  </si>
  <si>
    <t>30mm Square</t>
  </si>
  <si>
    <t>166849, 166850, 166851, 166852, 166853, 166854, 166855, 166856, 166857, 166858, 166859, 166860, 166861, 166862, 166863, 166864, 166865, 166875, 166876, 166877, 166881, 166882, 166883, 166884, 166885, 166886, 166887, 166888, 166889, 166890, 166891, 166892, 166893, 166894, 166895, 166896, 166897, 166902, 166903, 166904, 167065, 167066, 167067, 167068, 167069, 167070, 167071, 167072, 167073, 167074, 167075, 167076, 167077, 167078, 167079, 167080, 167081, 167082, 167083, 167084, 167085, 167086, 167087, 167088, 167089, 167090, 167091, 167092, 167093, 167094, 167095, 167096, 167097, 167098, 167099, 167100, 167101, 167102, 167103, 167104, 167187, 167188, 167189, 167190, 167191, 167192, 167193, 167194, 167195, 167196, 167197, 167198, 167199, 167200, 167201, 167202, 167203, 167204, 167205, 167206, 167207, 167208, 167209, 167210, 167211, 167212, 167213, 167214, 167215, 167216, 167217, 167218, 167219, 167220, 167221, 167222, 167223, 167224, 167225, 167226</t>
  </si>
  <si>
    <t>30mm-square</t>
  </si>
  <si>
    <t>40 watt Halogen</t>
  </si>
  <si>
    <t>245151, 245907, 245958, 246011, 246012, 246033, 246129</t>
  </si>
  <si>
    <t>40-watt-halogen</t>
  </si>
  <si>
    <t>5480 x 2740mm - 90 deg</t>
  </si>
  <si>
    <t>130846, 130854, 132077, 132300, 132353, 132406, 132459, 132512, 132565, 132618, 132671, 132724, 132777, 132830, 132883, 132936, 132989, 133358, 133578, 133631, 133684, 133737, 133790, 133843, 133896, 133949, 134002</t>
  </si>
  <si>
    <t>5480-x-2740mm-90-deg</t>
  </si>
  <si>
    <t>60 watt Incandescent</t>
  </si>
  <si>
    <t>235371, 235372, 235373, 235374</t>
  </si>
  <si>
    <t>60-watt-incandescent</t>
  </si>
  <si>
    <t>8K1</t>
  </si>
  <si>
    <t>201318, 201319, 201320, 201321, 201322, 201323, 201324, 201326, 201327, 201328, 201329, 201330, 201331, 201332, 201333, 201334, 201335, 201336, 201337, 201338, 201339, 201340, 201341</t>
  </si>
  <si>
    <t>8k1</t>
  </si>
  <si>
    <t>900mm Pipe</t>
  </si>
  <si>
    <t>354470, 356115, 356119, 357466, 357470, 358479, 360438</t>
  </si>
  <si>
    <t>900mm-pipe</t>
  </si>
  <si>
    <t>900mm Pipe - Wall Monted</t>
  </si>
  <si>
    <t>354466, 358475, 360434, 368888, 369094, 369277</t>
  </si>
  <si>
    <t>900mm-pipe-wall-monted</t>
  </si>
  <si>
    <t>Alex</t>
  </si>
  <si>
    <t>248914</t>
  </si>
  <si>
    <t>alex</t>
  </si>
  <si>
    <t>Barberry - 1.0 Meters</t>
  </si>
  <si>
    <t>135248, 135252, 135254, 135354, 135358, 135360, 135364, 135366, 135368, 135370, 135372</t>
  </si>
  <si>
    <t>barberry-1-0-meters</t>
  </si>
  <si>
    <t>Concrete Deck - Tapered Insulation</t>
  </si>
  <si>
    <t>140056</t>
  </si>
  <si>
    <t>concrete-deck-tapered-insulation</t>
  </si>
  <si>
    <t>Curved Beam</t>
  </si>
  <si>
    <t>201308</t>
  </si>
  <si>
    <t>curved-beam</t>
  </si>
  <si>
    <t>Exterior Curtain Wall</t>
  </si>
  <si>
    <t>139855, 139856, 139858, 140003, 140006, 140009, 145547, 148422, 149877, 153616, 155419, 156264, 156281, 156316, 156408, 169402, 169602, 196713</t>
  </si>
  <si>
    <t>exterior-curtain-wall</t>
  </si>
  <si>
    <t>Florence</t>
  </si>
  <si>
    <t>249454</t>
  </si>
  <si>
    <t>florence</t>
  </si>
  <si>
    <t>Golden Chain - 5.5 Meters</t>
  </si>
  <si>
    <t>135328, 135342</t>
  </si>
  <si>
    <t>golden-chain-5-5-meters</t>
  </si>
  <si>
    <t>Golden Flame Spirea - 0.8 Meters</t>
  </si>
  <si>
    <t>135386, 135390, 135392, 135402, 135406, 135408</t>
  </si>
  <si>
    <t>golden-flame-spirea-0-8-meters</t>
  </si>
  <si>
    <t>Guardrail - Pipe</t>
  </si>
  <si>
    <t>176909, 234238, 234889, 234946, 234986, 235001, 235016, 235214, 235308</t>
  </si>
  <si>
    <t>guardrail-pipe</t>
  </si>
  <si>
    <t>Honey Locust - 7.6 Meters</t>
  </si>
  <si>
    <t>134062, 134064</t>
  </si>
  <si>
    <t>honey-locust-7-6-meters</t>
  </si>
  <si>
    <t>Japanese Cherry - 4.5 Meters</t>
  </si>
  <si>
    <t>135334, 135336</t>
  </si>
  <si>
    <t>japanese-cherry-4-5-meters</t>
  </si>
  <si>
    <t>Jay</t>
  </si>
  <si>
    <t>248959</t>
  </si>
  <si>
    <t>jay</t>
  </si>
  <si>
    <t>M_Curtain Wall Dbl Glass</t>
  </si>
  <si>
    <t>182503, 195035, 196468, 196728, 196838, 198054</t>
  </si>
  <si>
    <t>m-curtain-wall-dbl-glass</t>
  </si>
  <si>
    <t>M_Curtain Wall Sgl Glass</t>
  </si>
  <si>
    <t>147834, 151594, 155160, 157651, 157676, 157717, 157789, 157814, 157855, 216844, 216845, 217291</t>
  </si>
  <si>
    <t>m-curtain-wall-sgl-glass</t>
  </si>
  <si>
    <t>Pavillion Curtain Wall</t>
  </si>
  <si>
    <t>140012, 140015, 140018</t>
  </si>
  <si>
    <t>pavillion-curtain-wall</t>
  </si>
  <si>
    <t>Potted Plant</t>
  </si>
  <si>
    <t>235355, 235356</t>
  </si>
  <si>
    <t>potted-plant</t>
  </si>
  <si>
    <t>Red Maple - 9 Meters</t>
  </si>
  <si>
    <t>135276, 135284, 135286</t>
  </si>
  <si>
    <t>red-maple-9-meters</t>
  </si>
  <si>
    <t>Scarlet Oak - 12.5 Meters</t>
  </si>
  <si>
    <t>134036, 134052, 134088, 135306</t>
  </si>
  <si>
    <t>scarlet-oak-12-5-meters</t>
  </si>
  <si>
    <t>Sloped Glazing</t>
  </si>
  <si>
    <t>165755, 167036, 167158</t>
  </si>
  <si>
    <t>sloped-glazing</t>
  </si>
  <si>
    <t>Storefront</t>
  </si>
  <si>
    <t>147833, 148960, 151588, 155159, 157650, 157669, 157673, 157716, 157788, 157811, 157854, 162023, 162524</t>
  </si>
  <si>
    <t>storefront</t>
  </si>
  <si>
    <t>Structural Framing System</t>
  </si>
  <si>
    <t>201312</t>
  </si>
  <si>
    <t>structural-framing-system</t>
  </si>
  <si>
    <t>W250X49.1</t>
  </si>
  <si>
    <t>201271, 201272, 201273, 201274, 201275, 201276</t>
  </si>
  <si>
    <t>w250x49-1</t>
  </si>
  <si>
    <t>W310X28.3</t>
  </si>
  <si>
    <t>201309, 201310</t>
  </si>
  <si>
    <t>w310x28-3</t>
  </si>
  <si>
    <t>Wastebasket2</t>
  </si>
  <si>
    <t>235343, 235344, 235345, 235346</t>
  </si>
  <si>
    <t>wastebasket2</t>
  </si>
  <si>
    <t>Window Shade</t>
  </si>
  <si>
    <t>246168, 247101, 247145, 247176, 247241, 247523</t>
  </si>
  <si>
    <t>window-shade</t>
  </si>
  <si>
    <t>CO2, kg:</t>
  </si>
  <si>
    <t>The sum of the CO2 emissions for the group, kg</t>
  </si>
  <si>
    <t>Group geometry in DAE, file hyperlink *.dae</t>
  </si>
  <si>
    <t xml:space="preserve">% of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</si>
</sst>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sz val="20"/>
      <color theme="1"/>
      <name val="Arial"/>
      <family val="2"/>
    </font>
    <font>
      <u/>
      <sz val="9"/>
      <color theme="1"/>
      <name val="Roboto"/>
    </font>
    <font>
      <u/>
      <sz val="11"/>
      <color theme="1"/>
      <name val="Arial"/>
      <family val="2"/>
    </font>
    <font>
      <b/>
      <sz val="11"/>
      <name val="Arial"/>
    </font>
    <font>
      <sz val="11"/>
      <color theme="1"/>
      <name val="Arial"/>
    </font>
    <font>
      <b/>
      <sz val="16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9" fontId="16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wrapText="1"/>
    </xf>
    <xf numFmtId="0" fontId="11" fillId="2" borderId="0" xfId="1" applyFill="1"/>
    <xf numFmtId="0" fontId="12" fillId="2" borderId="0" xfId="0" applyFont="1" applyFill="1" applyAlignment="1">
      <alignment horizontal="left"/>
    </xf>
    <xf numFmtId="0" fontId="8" fillId="2" borderId="2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0" fillId="0" borderId="0" xfId="0"/>
    <xf numFmtId="9" fontId="0" fillId="2" borderId="0" xfId="2" applyFont="1" applyFill="1"/>
    <xf numFmtId="9" fontId="3" fillId="5" borderId="9" xfId="2" applyFont="1" applyFill="1" applyBorder="1" applyAlignment="1">
      <alignment horizontal="center" vertical="center" wrapText="1"/>
    </xf>
    <xf numFmtId="164" fontId="5" fillId="4" borderId="13" xfId="0" applyNumberFormat="1" applyFont="1" applyFill="1" applyBorder="1" applyAlignment="1">
      <alignment horizontal="center"/>
    </xf>
    <xf numFmtId="9" fontId="5" fillId="4" borderId="13" xfId="2" applyFont="1" applyFill="1" applyBorder="1" applyAlignment="1">
      <alignment horizontal="center"/>
    </xf>
    <xf numFmtId="164" fontId="17" fillId="7" borderId="9" xfId="0" applyNumberFormat="1" applyFont="1" applyFill="1" applyBorder="1" applyAlignment="1">
      <alignment horizontal="center"/>
    </xf>
    <xf numFmtId="0" fontId="13" fillId="6" borderId="23" xfId="0" applyFont="1" applyFill="1" applyBorder="1" applyAlignment="1">
      <alignment horizontal="left" indent="1"/>
    </xf>
    <xf numFmtId="0" fontId="13" fillId="6" borderId="24" xfId="0" applyFont="1" applyFill="1" applyBorder="1" applyAlignment="1">
      <alignment horizontal="left" indent="1"/>
    </xf>
    <xf numFmtId="0" fontId="14" fillId="6" borderId="24" xfId="0" applyFont="1" applyFill="1" applyBorder="1" applyAlignment="1">
      <alignment horizontal="left" indent="1"/>
    </xf>
    <xf numFmtId="0" fontId="15" fillId="2" borderId="25" xfId="0" applyFont="1" applyFill="1" applyBorder="1" applyAlignment="1">
      <alignment horizontal="right" vertical="top" indent="1"/>
    </xf>
    <xf numFmtId="0" fontId="7" fillId="2" borderId="21" xfId="0" applyFont="1" applyFill="1" applyBorder="1" applyAlignment="1">
      <alignment horizontal="right" indent="2"/>
    </xf>
    <xf numFmtId="0" fontId="7" fillId="2" borderId="25" xfId="0" applyFont="1" applyFill="1" applyBorder="1" applyAlignment="1">
      <alignment horizontal="left"/>
    </xf>
    <xf numFmtId="0" fontId="7" fillId="2" borderId="25" xfId="0" applyFont="1" applyFill="1" applyBorder="1"/>
    <xf numFmtId="0" fontId="15" fillId="2" borderId="25" xfId="0" applyFont="1" applyFill="1" applyBorder="1" applyAlignment="1">
      <alignment horizontal="right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/>
    </xf>
    <xf numFmtId="0" fontId="0" fillId="0" borderId="0" xfId="0"/>
    <xf numFmtId="0" fontId="6" fillId="2" borderId="0" xfId="0" applyFont="1" applyFill="1" applyAlignment="1">
      <alignment horizontal="right" indent="1"/>
    </xf>
    <xf numFmtId="0" fontId="6" fillId="2" borderId="26" xfId="0" applyFont="1" applyFill="1" applyBorder="1" applyAlignment="1">
      <alignment horizontal="right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bim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zoomScale="85" zoomScaleNormal="85" workbookViewId="0">
      <selection activeCell="N4" sqref="N4"/>
    </sheetView>
  </sheetViews>
  <sheetFormatPr defaultColWidth="12.59765625" defaultRowHeight="15" customHeight="1" x14ac:dyDescent="0.25"/>
  <cols>
    <col min="1" max="1" width="2.796875" style="3" customWidth="1"/>
    <col min="2" max="2" width="28.5" style="45" customWidth="1"/>
    <col min="3" max="3" width="17.3984375" style="45" customWidth="1"/>
    <col min="4" max="4" width="13.8984375" style="45" customWidth="1"/>
    <col min="5" max="5" width="13.09765625" style="45" customWidth="1"/>
    <col min="6" max="6" width="11.09765625" style="45" customWidth="1"/>
    <col min="7" max="7" width="2.69921875" style="3" customWidth="1"/>
    <col min="8" max="8" width="16.69921875" style="18" customWidth="1"/>
    <col min="9" max="27" width="9.3984375" style="3" customWidth="1"/>
    <col min="28" max="31" width="12.59765625" style="3" customWidth="1"/>
  </cols>
  <sheetData>
    <row r="1" spans="2:9" s="3" customFormat="1" ht="34.200000000000003" customHeight="1" x14ac:dyDescent="0.4">
      <c r="B1" s="32" t="s">
        <v>0</v>
      </c>
      <c r="H1" s="18"/>
    </row>
    <row r="2" spans="2:9" s="3" customFormat="1" ht="14.4" customHeight="1" x14ac:dyDescent="0.3">
      <c r="B2" s="31" t="s">
        <v>1</v>
      </c>
      <c r="C2" s="4"/>
      <c r="D2" s="5"/>
      <c r="E2" s="5"/>
      <c r="F2" s="5"/>
      <c r="H2" s="18"/>
    </row>
    <row r="3" spans="2:9" s="3" customFormat="1" ht="0.6" customHeight="1" thickBot="1" x14ac:dyDescent="0.35">
      <c r="B3" s="6"/>
      <c r="C3" s="6"/>
      <c r="D3" s="5"/>
      <c r="E3" s="5"/>
      <c r="F3" s="5"/>
      <c r="H3" s="18"/>
    </row>
    <row r="4" spans="2:9" ht="43.8" customHeight="1" thickBot="1" x14ac:dyDescent="0.3">
      <c r="B4" s="71" t="s">
        <v>2</v>
      </c>
      <c r="C4" s="72"/>
      <c r="D4" s="28" t="s">
        <v>3</v>
      </c>
      <c r="E4" s="7" t="s">
        <v>3</v>
      </c>
      <c r="F4" s="8" t="s">
        <v>4</v>
      </c>
      <c r="H4" s="30" t="s">
        <v>5</v>
      </c>
      <c r="I4" s="46"/>
    </row>
    <row r="5" spans="2:9" ht="42" customHeight="1" thickBot="1" x14ac:dyDescent="0.3">
      <c r="B5" s="26" t="s">
        <v>6</v>
      </c>
      <c r="C5" s="27" t="s">
        <v>7</v>
      </c>
      <c r="D5" s="29" t="s">
        <v>8</v>
      </c>
      <c r="E5" s="23" t="s">
        <v>9</v>
      </c>
      <c r="F5" s="24" t="s">
        <v>10</v>
      </c>
      <c r="H5" s="25" t="s">
        <v>11</v>
      </c>
      <c r="I5" s="47" t="s">
        <v>170</v>
      </c>
    </row>
    <row r="6" spans="2:9" ht="14.25" customHeight="1" x14ac:dyDescent="0.25">
      <c r="B6" s="19" t="s">
        <v>12</v>
      </c>
      <c r="C6" s="20" t="s">
        <v>13</v>
      </c>
      <c r="D6" s="21" t="s">
        <v>14</v>
      </c>
      <c r="E6" s="21">
        <v>0.12</v>
      </c>
      <c r="F6" s="22">
        <v>700</v>
      </c>
      <c r="H6" s="48" cm="1">
        <f t="array" ref="H6">IFERROR(SUM(('CO2 group'!$E$2:$E$1000=C6)*('CO2 group'!$G$2:$G$1000)/1000*E6),0)</f>
        <v>0</v>
      </c>
      <c r="I6" s="49">
        <f>IFERROR(H6/$H$19, 0)</f>
        <v>0</v>
      </c>
    </row>
    <row r="7" spans="2:9" ht="14.25" customHeight="1" x14ac:dyDescent="0.25">
      <c r="B7" s="9" t="s">
        <v>15</v>
      </c>
      <c r="C7" s="16" t="s">
        <v>15</v>
      </c>
      <c r="D7" s="10">
        <v>0.12</v>
      </c>
      <c r="E7" s="10">
        <v>0.12</v>
      </c>
      <c r="F7" s="14">
        <v>2400</v>
      </c>
      <c r="H7" s="48" cm="1">
        <f t="array" ref="H7">IFERROR(SUM(('CO2 group'!$E$2:$E$1000=C7)*('CO2 group'!$G$2:$G$1000)/1000*E7),0)</f>
        <v>0</v>
      </c>
      <c r="I7" s="49">
        <f t="shared" ref="I7:I17" si="0">IFERROR(H7/$H$19, 0)</f>
        <v>0</v>
      </c>
    </row>
    <row r="8" spans="2:9" ht="14.25" customHeight="1" x14ac:dyDescent="0.25">
      <c r="B8" s="9" t="s">
        <v>16</v>
      </c>
      <c r="C8" s="16" t="s">
        <v>17</v>
      </c>
      <c r="D8" s="10" t="s">
        <v>18</v>
      </c>
      <c r="E8" s="10">
        <v>0.14000000000000001</v>
      </c>
      <c r="F8" s="14">
        <v>2000</v>
      </c>
      <c r="H8" s="48" cm="1">
        <f t="array" ref="H8">IFERROR(SUM(('CO2 group'!$E$2:$E$1000=C8)*('CO2 group'!$G$2:$G$1000)/1000*E8),0)</f>
        <v>0</v>
      </c>
      <c r="I8" s="49">
        <f t="shared" si="0"/>
        <v>0</v>
      </c>
    </row>
    <row r="9" spans="2:9" ht="14.25" customHeight="1" x14ac:dyDescent="0.25">
      <c r="B9" s="9" t="s">
        <v>19</v>
      </c>
      <c r="C9" s="16" t="s">
        <v>19</v>
      </c>
      <c r="D9" s="10">
        <v>0.24</v>
      </c>
      <c r="E9" s="10">
        <v>0.32</v>
      </c>
      <c r="F9" s="14">
        <v>2000</v>
      </c>
      <c r="H9" s="48" cm="1">
        <f t="array" ref="H9">IFERROR(SUM(('CO2 group'!$E$2:$E$1000=C9)*('CO2 group'!$G$2:$G$1000)/1000*E9),0)</f>
        <v>0</v>
      </c>
      <c r="I9" s="49">
        <f t="shared" si="0"/>
        <v>0</v>
      </c>
    </row>
    <row r="10" spans="2:9" ht="14.25" customHeight="1" x14ac:dyDescent="0.25">
      <c r="B10" s="9" t="s">
        <v>20</v>
      </c>
      <c r="C10" s="16" t="s">
        <v>21</v>
      </c>
      <c r="D10" s="10" t="s">
        <v>22</v>
      </c>
      <c r="E10" s="10">
        <v>0.32</v>
      </c>
      <c r="F10" s="14">
        <v>700</v>
      </c>
      <c r="H10" s="48" cm="1">
        <f t="array" ref="H10">IFERROR(SUM(('CO2 group'!$E$2:$E$1000=C10)*('CO2 group'!$G$2:$G$1000)/1000*E10),0)</f>
        <v>0</v>
      </c>
      <c r="I10" s="49">
        <f t="shared" si="0"/>
        <v>0</v>
      </c>
    </row>
    <row r="11" spans="2:9" ht="14.25" customHeight="1" x14ac:dyDescent="0.25">
      <c r="B11" s="9" t="s">
        <v>23</v>
      </c>
      <c r="C11" s="16" t="s">
        <v>24</v>
      </c>
      <c r="D11" s="10">
        <v>0.47</v>
      </c>
      <c r="E11" s="10">
        <v>0.81</v>
      </c>
      <c r="F11" s="14">
        <v>7850</v>
      </c>
      <c r="H11" s="48" cm="1">
        <f t="array" ref="H11">IFERROR(SUM(('CO2 group'!$E$2:$E$1000=C11)*('CO2 group'!$G$2:$G$1000)/1000*E11),0)</f>
        <v>0</v>
      </c>
      <c r="I11" s="49">
        <f t="shared" si="0"/>
        <v>0</v>
      </c>
    </row>
    <row r="12" spans="2:9" ht="14.25" customHeight="1" x14ac:dyDescent="0.25">
      <c r="B12" s="9" t="s">
        <v>25</v>
      </c>
      <c r="C12" s="16" t="s">
        <v>26</v>
      </c>
      <c r="D12" s="10">
        <v>0.59</v>
      </c>
      <c r="E12" s="10">
        <v>0.6</v>
      </c>
      <c r="F12" s="14">
        <v>2500</v>
      </c>
      <c r="H12" s="48" cm="1">
        <f t="array" ref="H12">IFERROR(SUM(('CO2 group'!$E$2:$E$1000=C12)*('CO2 group'!$G$2:$G$1000)/1000*E12),0)</f>
        <v>0</v>
      </c>
      <c r="I12" s="49">
        <f t="shared" si="0"/>
        <v>0</v>
      </c>
    </row>
    <row r="13" spans="2:9" ht="14.25" customHeight="1" x14ac:dyDescent="0.25">
      <c r="B13" s="9" t="s">
        <v>27</v>
      </c>
      <c r="C13" s="16" t="s">
        <v>28</v>
      </c>
      <c r="D13" s="10">
        <v>0.95</v>
      </c>
      <c r="E13" s="10">
        <v>0.97</v>
      </c>
      <c r="F13" s="14">
        <v>1440</v>
      </c>
      <c r="H13" s="48" cm="1">
        <f t="array" ref="H13">IFERROR(SUM(('CO2 group'!$E$2:$E$1000=C13)*('CO2 group'!$G$2:$G$1000)/1000*E13),0)</f>
        <v>0</v>
      </c>
      <c r="I13" s="49">
        <f t="shared" si="0"/>
        <v>0</v>
      </c>
    </row>
    <row r="14" spans="2:9" ht="14.25" customHeight="1" x14ac:dyDescent="0.25">
      <c r="B14" s="9" t="s">
        <v>29</v>
      </c>
      <c r="C14" s="16" t="s">
        <v>30</v>
      </c>
      <c r="D14" s="10">
        <v>1.81</v>
      </c>
      <c r="E14" s="10">
        <v>1.1299999999999999</v>
      </c>
      <c r="F14" s="14">
        <v>2700</v>
      </c>
      <c r="H14" s="48" cm="1">
        <f t="array" ref="H14">IFERROR(SUM(('CO2 group'!$E$2:$E$1000=C14)*('CO2 group'!$G$2:$G$1000)/1000*E14),0)</f>
        <v>0</v>
      </c>
      <c r="I14" s="49">
        <f t="shared" si="0"/>
        <v>0</v>
      </c>
    </row>
    <row r="15" spans="2:9" ht="14.25" customHeight="1" x14ac:dyDescent="0.25">
      <c r="B15" s="9" t="s">
        <v>31</v>
      </c>
      <c r="C15" s="16" t="s">
        <v>31</v>
      </c>
      <c r="D15" s="10">
        <v>3.19</v>
      </c>
      <c r="E15" s="10">
        <v>1</v>
      </c>
      <c r="F15" s="14">
        <v>900</v>
      </c>
      <c r="H15" s="48" cm="1">
        <f t="array" ref="H15">IFERROR(SUM(('CO2 group'!$E$2:$E$1000=C15)*('CO2 group'!$G$2:$G$1000)/1000*E15),0)</f>
        <v>0</v>
      </c>
      <c r="I15" s="49">
        <f t="shared" si="0"/>
        <v>0</v>
      </c>
    </row>
    <row r="16" spans="2:9" ht="14.25" customHeight="1" x14ac:dyDescent="0.25">
      <c r="B16" s="9" t="s">
        <v>32</v>
      </c>
      <c r="C16" s="16" t="s">
        <v>33</v>
      </c>
      <c r="D16" s="10">
        <v>2.89</v>
      </c>
      <c r="E16" s="10">
        <v>2.5499999999999998</v>
      </c>
      <c r="F16" s="14">
        <v>7850</v>
      </c>
      <c r="H16" s="48" cm="1">
        <f t="array" ref="H16">IFERROR(SUM(('CO2 group'!$E$2:$E$1000=C16)*('CO2 group'!$G$2:$G$1000)/1000*E16),0)</f>
        <v>0</v>
      </c>
      <c r="I16" s="49">
        <f t="shared" si="0"/>
        <v>0</v>
      </c>
    </row>
    <row r="17" spans="2:9" ht="14.25" customHeight="1" thickBot="1" x14ac:dyDescent="0.3">
      <c r="B17" s="11" t="s">
        <v>34</v>
      </c>
      <c r="C17" s="17" t="s">
        <v>35</v>
      </c>
      <c r="D17" s="12">
        <v>12.79</v>
      </c>
      <c r="E17" s="12">
        <v>16.600000000000001</v>
      </c>
      <c r="F17" s="15">
        <v>2700</v>
      </c>
      <c r="H17" s="48" cm="1">
        <f t="array" ref="H17">IFERROR(SUM(('CO2 group'!$E$2:$E$1000=C17)*('CO2 group'!$G$2:$G$1000)/1000*E17),0)</f>
        <v>0</v>
      </c>
      <c r="I17" s="49">
        <f t="shared" si="0"/>
        <v>0</v>
      </c>
    </row>
    <row r="18" spans="2:9" s="3" customFormat="1" ht="14.25" customHeight="1" thickBot="1" x14ac:dyDescent="0.35">
      <c r="B18" s="6"/>
      <c r="C18" s="6"/>
      <c r="D18" s="5"/>
      <c r="E18" s="5"/>
      <c r="F18" s="5"/>
      <c r="H18" s="18"/>
      <c r="I18" s="46"/>
    </row>
    <row r="19" spans="2:9" s="3" customFormat="1" ht="22.8" customHeight="1" thickBot="1" x14ac:dyDescent="0.45">
      <c r="B19" s="6" t="s">
        <v>36</v>
      </c>
      <c r="C19" s="6"/>
      <c r="D19" s="5"/>
      <c r="E19" s="5"/>
      <c r="F19" s="73" t="s">
        <v>167</v>
      </c>
      <c r="G19" s="74"/>
      <c r="H19" s="50">
        <f>SUM(H6:H18)</f>
        <v>0</v>
      </c>
      <c r="I19" s="46"/>
    </row>
    <row r="20" spans="2:9" s="3" customFormat="1" ht="14.25" customHeight="1" x14ac:dyDescent="0.3">
      <c r="B20" s="6" t="s">
        <v>37</v>
      </c>
      <c r="C20" s="6"/>
      <c r="D20" s="5"/>
      <c r="E20" s="5"/>
      <c r="F20" s="5"/>
      <c r="H20" s="18"/>
      <c r="I20" s="46"/>
    </row>
    <row r="21" spans="2:9" s="3" customFormat="1" ht="14.25" customHeight="1" x14ac:dyDescent="0.3">
      <c r="B21" s="6" t="s">
        <v>38</v>
      </c>
      <c r="C21" s="6"/>
      <c r="D21" s="5"/>
      <c r="E21" s="5"/>
      <c r="F21" s="5"/>
      <c r="H21" s="18"/>
    </row>
    <row r="22" spans="2:9" s="3" customFormat="1" ht="14.25" customHeight="1" x14ac:dyDescent="0.3">
      <c r="B22" s="6" t="s">
        <v>39</v>
      </c>
      <c r="C22" s="6"/>
      <c r="D22" s="5"/>
      <c r="E22" s="5"/>
      <c r="F22" s="5"/>
      <c r="H22" s="18"/>
    </row>
    <row r="23" spans="2:9" s="3" customFormat="1" ht="14.25" customHeight="1" x14ac:dyDescent="0.3">
      <c r="B23" s="6" t="s">
        <v>40</v>
      </c>
      <c r="C23" s="6"/>
      <c r="D23" s="5"/>
      <c r="E23" s="5"/>
      <c r="F23" s="5"/>
      <c r="H23" s="18"/>
    </row>
    <row r="24" spans="2:9" s="3" customFormat="1" ht="14.25" customHeight="1" x14ac:dyDescent="0.3">
      <c r="B24" s="6" t="s">
        <v>41</v>
      </c>
      <c r="C24" s="6"/>
      <c r="D24" s="5"/>
      <c r="E24" s="5"/>
      <c r="F24" s="5"/>
      <c r="H24" s="18"/>
    </row>
    <row r="25" spans="2:9" s="3" customFormat="1" ht="14.25" customHeight="1" x14ac:dyDescent="0.3">
      <c r="B25" s="6" t="s">
        <v>42</v>
      </c>
      <c r="C25" s="6"/>
      <c r="D25" s="5"/>
      <c r="E25" s="5"/>
      <c r="F25" s="5"/>
      <c r="H25" s="18"/>
    </row>
    <row r="26" spans="2:9" s="3" customFormat="1" ht="14.25" customHeight="1" x14ac:dyDescent="0.3">
      <c r="B26" s="13"/>
      <c r="C26" s="13"/>
      <c r="D26" s="5"/>
      <c r="E26" s="5"/>
      <c r="F26" s="5"/>
      <c r="H26" s="18"/>
    </row>
    <row r="27" spans="2:9" s="3" customFormat="1" ht="14.25" customHeight="1" x14ac:dyDescent="0.3">
      <c r="B27" s="13"/>
      <c r="C27" s="13"/>
      <c r="D27" s="5"/>
      <c r="E27" s="5"/>
      <c r="F27" s="5"/>
      <c r="H27" s="18"/>
    </row>
    <row r="28" spans="2:9" s="3" customFormat="1" ht="14.25" customHeight="1" x14ac:dyDescent="0.3">
      <c r="B28" s="13"/>
      <c r="C28" s="13"/>
      <c r="D28" s="5"/>
      <c r="E28" s="5"/>
      <c r="F28" s="5"/>
      <c r="H28" s="18"/>
    </row>
    <row r="29" spans="2:9" s="3" customFormat="1" ht="14.25" customHeight="1" x14ac:dyDescent="0.3">
      <c r="B29" s="13"/>
      <c r="C29" s="13"/>
      <c r="D29" s="5"/>
      <c r="E29" s="5"/>
      <c r="F29" s="5"/>
      <c r="H29" s="18"/>
    </row>
    <row r="30" spans="2:9" s="3" customFormat="1" ht="14.25" customHeight="1" x14ac:dyDescent="0.3">
      <c r="B30" s="13"/>
      <c r="C30" s="13"/>
      <c r="D30" s="5"/>
      <c r="E30" s="5"/>
      <c r="F30" s="5"/>
      <c r="H30" s="18"/>
    </row>
    <row r="31" spans="2:9" s="3" customFormat="1" ht="14.25" customHeight="1" x14ac:dyDescent="0.3">
      <c r="B31" s="13"/>
      <c r="C31" s="13"/>
      <c r="D31" s="5"/>
      <c r="E31" s="5"/>
      <c r="F31" s="5"/>
      <c r="H31" s="18"/>
    </row>
    <row r="32" spans="2:9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s="3" customFormat="1" ht="14.25" customHeight="1" x14ac:dyDescent="0.3">
      <c r="B37" s="13"/>
      <c r="C37" s="13"/>
      <c r="D37" s="5"/>
      <c r="E37" s="5"/>
      <c r="F37" s="5"/>
      <c r="H37" s="18"/>
    </row>
    <row r="38" spans="2:8" s="3" customFormat="1" ht="14.25" customHeight="1" x14ac:dyDescent="0.3">
      <c r="B38" s="13"/>
      <c r="C38" s="13"/>
      <c r="D38" s="5"/>
      <c r="E38" s="5"/>
      <c r="F38" s="5"/>
      <c r="H38" s="18"/>
    </row>
    <row r="39" spans="2:8" s="3" customFormat="1" ht="14.25" customHeight="1" x14ac:dyDescent="0.3">
      <c r="B39" s="13"/>
      <c r="C39" s="13"/>
      <c r="D39" s="5"/>
      <c r="E39" s="5"/>
      <c r="F39" s="5"/>
      <c r="H39" s="18"/>
    </row>
    <row r="40" spans="2:8" s="3" customFormat="1" ht="14.25" customHeight="1" x14ac:dyDescent="0.3">
      <c r="B40" s="13"/>
      <c r="C40" s="13"/>
      <c r="D40" s="5"/>
      <c r="E40" s="5"/>
      <c r="F40" s="5"/>
      <c r="H40" s="18"/>
    </row>
    <row r="41" spans="2:8" s="3" customFormat="1" ht="14.25" customHeight="1" x14ac:dyDescent="0.3">
      <c r="B41" s="13"/>
      <c r="C41" s="13"/>
      <c r="D41" s="5"/>
      <c r="E41" s="5"/>
      <c r="F41" s="5"/>
      <c r="H41" s="18"/>
    </row>
    <row r="42" spans="2:8" s="3" customFormat="1" ht="14.25" customHeight="1" x14ac:dyDescent="0.3">
      <c r="B42" s="13"/>
      <c r="C42" s="13"/>
      <c r="D42" s="5"/>
      <c r="E42" s="5"/>
      <c r="F42" s="5"/>
      <c r="H42" s="18"/>
    </row>
    <row r="43" spans="2:8" s="3" customFormat="1" ht="14.25" customHeight="1" x14ac:dyDescent="0.3">
      <c r="B43" s="13"/>
      <c r="C43" s="13"/>
      <c r="D43" s="5"/>
      <c r="E43" s="5"/>
      <c r="F43" s="5"/>
      <c r="H43" s="18"/>
    </row>
    <row r="44" spans="2:8" s="3" customFormat="1" ht="14.25" customHeight="1" x14ac:dyDescent="0.3">
      <c r="B44" s="13"/>
      <c r="C44" s="13"/>
      <c r="D44" s="5"/>
      <c r="E44" s="5"/>
      <c r="F44" s="5"/>
      <c r="H44" s="18"/>
    </row>
    <row r="45" spans="2:8" s="3" customFormat="1" ht="14.25" customHeight="1" x14ac:dyDescent="0.3">
      <c r="B45" s="13"/>
      <c r="C45" s="13"/>
      <c r="D45" s="5"/>
      <c r="E45" s="5"/>
      <c r="F45" s="5"/>
      <c r="H45" s="18"/>
    </row>
    <row r="46" spans="2:8" s="3" customFormat="1" ht="14.25" customHeight="1" x14ac:dyDescent="0.3">
      <c r="B46" s="13"/>
      <c r="C46" s="13"/>
      <c r="D46" s="5"/>
      <c r="E46" s="5"/>
      <c r="F46" s="5"/>
      <c r="H46" s="18"/>
    </row>
    <row r="47" spans="2:8" s="3" customFormat="1" ht="14.25" customHeight="1" x14ac:dyDescent="0.3">
      <c r="B47" s="13"/>
      <c r="C47" s="13"/>
      <c r="D47" s="5"/>
      <c r="E47" s="5"/>
      <c r="F47" s="5"/>
      <c r="H47" s="18"/>
    </row>
    <row r="48" spans="2:8" s="3" customFormat="1" ht="14.25" customHeight="1" x14ac:dyDescent="0.3">
      <c r="B48" s="13"/>
      <c r="C48" s="13"/>
      <c r="D48" s="5"/>
      <c r="E48" s="5"/>
      <c r="F48" s="5"/>
      <c r="H48" s="18"/>
    </row>
    <row r="49" spans="2:8" s="3" customFormat="1" ht="14.25" customHeight="1" x14ac:dyDescent="0.3">
      <c r="B49" s="13"/>
      <c r="C49" s="13"/>
      <c r="D49" s="5"/>
      <c r="E49" s="5"/>
      <c r="F49" s="5"/>
      <c r="H49" s="18"/>
    </row>
    <row r="50" spans="2:8" s="3" customFormat="1" ht="14.25" customHeight="1" x14ac:dyDescent="0.3">
      <c r="B50" s="13"/>
      <c r="C50" s="13"/>
      <c r="D50" s="5"/>
      <c r="E50" s="5"/>
      <c r="F50" s="5"/>
      <c r="H50" s="18"/>
    </row>
    <row r="51" spans="2:8" s="3" customFormat="1" ht="14.25" customHeight="1" x14ac:dyDescent="0.3">
      <c r="B51" s="13"/>
      <c r="C51" s="13"/>
      <c r="D51" s="5"/>
      <c r="E51" s="5"/>
      <c r="F51" s="5"/>
      <c r="H51" s="18"/>
    </row>
    <row r="52" spans="2:8" s="3" customFormat="1" ht="14.25" customHeight="1" x14ac:dyDescent="0.3">
      <c r="B52" s="13"/>
      <c r="C52" s="13"/>
      <c r="D52" s="5"/>
      <c r="E52" s="5"/>
      <c r="F52" s="5"/>
      <c r="H52" s="18"/>
    </row>
    <row r="53" spans="2:8" s="3" customFormat="1" ht="14.25" customHeight="1" x14ac:dyDescent="0.3">
      <c r="B53" s="13"/>
      <c r="C53" s="13"/>
      <c r="D53" s="5"/>
      <c r="E53" s="5"/>
      <c r="F53" s="5"/>
      <c r="H53" s="18"/>
    </row>
    <row r="54" spans="2:8" s="3" customFormat="1" ht="14.25" customHeight="1" x14ac:dyDescent="0.3">
      <c r="B54" s="13"/>
      <c r="C54" s="13"/>
      <c r="D54" s="5"/>
      <c r="E54" s="5"/>
      <c r="F54" s="5"/>
      <c r="H54" s="18"/>
    </row>
    <row r="55" spans="2:8" s="3" customFormat="1" ht="14.25" customHeight="1" x14ac:dyDescent="0.3">
      <c r="B55" s="13"/>
      <c r="C55" s="13"/>
      <c r="D55" s="5"/>
      <c r="E55" s="5"/>
      <c r="F55" s="5"/>
      <c r="H55" s="18"/>
    </row>
    <row r="56" spans="2:8" s="3" customFormat="1" ht="14.25" customHeight="1" x14ac:dyDescent="0.3">
      <c r="B56" s="13"/>
      <c r="C56" s="13"/>
      <c r="D56" s="5"/>
      <c r="E56" s="5"/>
      <c r="F56" s="5"/>
      <c r="H56" s="18"/>
    </row>
    <row r="57" spans="2:8" s="3" customFormat="1" ht="14.25" customHeight="1" x14ac:dyDescent="0.3">
      <c r="B57" s="13"/>
      <c r="C57" s="13"/>
      <c r="D57" s="5"/>
      <c r="E57" s="5"/>
      <c r="F57" s="5"/>
      <c r="H57" s="18"/>
    </row>
    <row r="58" spans="2:8" s="3" customFormat="1" ht="14.25" customHeight="1" x14ac:dyDescent="0.3">
      <c r="B58" s="13"/>
      <c r="C58" s="13"/>
      <c r="D58" s="5"/>
      <c r="E58" s="5"/>
      <c r="F58" s="5"/>
      <c r="H58" s="18"/>
    </row>
    <row r="59" spans="2:8" s="3" customFormat="1" ht="14.25" customHeight="1" x14ac:dyDescent="0.3">
      <c r="B59" s="13"/>
      <c r="C59" s="13"/>
      <c r="D59" s="5"/>
      <c r="E59" s="5"/>
      <c r="F59" s="5"/>
      <c r="H59" s="18"/>
    </row>
    <row r="60" spans="2:8" s="3" customFormat="1" ht="14.25" customHeight="1" x14ac:dyDescent="0.3">
      <c r="B60" s="13"/>
      <c r="C60" s="13"/>
      <c r="D60" s="5"/>
      <c r="E60" s="5"/>
      <c r="F60" s="5"/>
      <c r="H60" s="18"/>
    </row>
    <row r="61" spans="2:8" s="3" customFormat="1" ht="14.25" customHeight="1" x14ac:dyDescent="0.3">
      <c r="B61" s="13"/>
      <c r="C61" s="13"/>
      <c r="D61" s="5"/>
      <c r="E61" s="5"/>
      <c r="F61" s="5"/>
      <c r="H61" s="18"/>
    </row>
    <row r="62" spans="2:8" s="3" customFormat="1" ht="14.25" customHeight="1" x14ac:dyDescent="0.3">
      <c r="B62" s="13"/>
      <c r="C62" s="13"/>
      <c r="D62" s="5"/>
      <c r="E62" s="5"/>
      <c r="F62" s="5"/>
      <c r="H62" s="18"/>
    </row>
    <row r="63" spans="2:8" s="3" customFormat="1" ht="14.25" customHeight="1" x14ac:dyDescent="0.3">
      <c r="B63" s="13"/>
      <c r="C63" s="13"/>
      <c r="D63" s="5"/>
      <c r="E63" s="5"/>
      <c r="F63" s="5"/>
      <c r="H63" s="18"/>
    </row>
    <row r="64" spans="2:8" s="3" customFormat="1" ht="14.25" customHeight="1" x14ac:dyDescent="0.3">
      <c r="B64" s="13"/>
      <c r="C64" s="13"/>
      <c r="D64" s="5"/>
      <c r="E64" s="5"/>
      <c r="F64" s="5"/>
      <c r="H64" s="18"/>
    </row>
    <row r="65" spans="2:8" s="3" customFormat="1" ht="14.25" customHeight="1" x14ac:dyDescent="0.3">
      <c r="B65" s="13"/>
      <c r="C65" s="13"/>
      <c r="D65" s="5"/>
      <c r="E65" s="5"/>
      <c r="F65" s="5"/>
      <c r="H65" s="18"/>
    </row>
    <row r="66" spans="2:8" s="3" customFormat="1" ht="14.25" customHeight="1" x14ac:dyDescent="0.3">
      <c r="B66" s="13"/>
      <c r="C66" s="13"/>
      <c r="D66" s="5"/>
      <c r="E66" s="5"/>
      <c r="F66" s="5"/>
      <c r="H66" s="18"/>
    </row>
    <row r="67" spans="2:8" s="3" customFormat="1" ht="14.25" customHeight="1" x14ac:dyDescent="0.3">
      <c r="B67" s="13"/>
      <c r="C67" s="13"/>
      <c r="D67" s="5"/>
      <c r="E67" s="5"/>
      <c r="F67" s="5"/>
      <c r="H67" s="18"/>
    </row>
    <row r="68" spans="2:8" s="3" customFormat="1" ht="14.25" customHeight="1" x14ac:dyDescent="0.3">
      <c r="B68" s="13"/>
      <c r="C68" s="13"/>
      <c r="D68" s="5"/>
      <c r="E68" s="5"/>
      <c r="F68" s="5"/>
      <c r="H68" s="18"/>
    </row>
    <row r="69" spans="2:8" s="3" customFormat="1" ht="14.25" customHeight="1" x14ac:dyDescent="0.3">
      <c r="B69" s="13"/>
      <c r="C69" s="13"/>
      <c r="D69" s="5"/>
      <c r="E69" s="5"/>
      <c r="F69" s="5"/>
      <c r="H69" s="18"/>
    </row>
    <row r="70" spans="2:8" s="3" customFormat="1" ht="14.25" customHeight="1" x14ac:dyDescent="0.3">
      <c r="B70" s="13"/>
      <c r="C70" s="13"/>
      <c r="D70" s="5"/>
      <c r="E70" s="5"/>
      <c r="F70" s="5"/>
      <c r="H70" s="18"/>
    </row>
    <row r="71" spans="2:8" s="3" customFormat="1" ht="14.25" customHeight="1" x14ac:dyDescent="0.3">
      <c r="B71" s="13"/>
      <c r="C71" s="13"/>
      <c r="D71" s="5"/>
      <c r="E71" s="5"/>
      <c r="F71" s="5"/>
      <c r="H71" s="18"/>
    </row>
    <row r="72" spans="2:8" s="3" customFormat="1" ht="14.25" customHeight="1" x14ac:dyDescent="0.3">
      <c r="B72" s="13"/>
      <c r="C72" s="13"/>
      <c r="D72" s="5"/>
      <c r="E72" s="5"/>
      <c r="F72" s="5"/>
      <c r="H72" s="18"/>
    </row>
    <row r="73" spans="2:8" s="3" customFormat="1" ht="14.25" customHeight="1" x14ac:dyDescent="0.3">
      <c r="B73" s="13"/>
      <c r="C73" s="13"/>
      <c r="D73" s="5"/>
      <c r="E73" s="5"/>
      <c r="F73" s="5"/>
      <c r="H73" s="18"/>
    </row>
    <row r="74" spans="2:8" s="3" customFormat="1" ht="14.25" customHeight="1" x14ac:dyDescent="0.3">
      <c r="B74" s="13"/>
      <c r="C74" s="13"/>
      <c r="D74" s="5"/>
      <c r="E74" s="5"/>
      <c r="F74" s="5"/>
      <c r="H74" s="18"/>
    </row>
    <row r="75" spans="2:8" s="3" customFormat="1" ht="14.25" customHeight="1" x14ac:dyDescent="0.3">
      <c r="B75" s="13"/>
      <c r="C75" s="13"/>
      <c r="D75" s="5"/>
      <c r="E75" s="5"/>
      <c r="F75" s="5"/>
      <c r="H75" s="18"/>
    </row>
    <row r="76" spans="2:8" s="3" customFormat="1" ht="14.25" customHeight="1" x14ac:dyDescent="0.3">
      <c r="B76" s="13"/>
      <c r="C76" s="13"/>
      <c r="D76" s="5"/>
      <c r="E76" s="5"/>
      <c r="F76" s="5"/>
      <c r="H76" s="18"/>
    </row>
    <row r="77" spans="2:8" s="3" customFormat="1" ht="14.25" customHeight="1" x14ac:dyDescent="0.3">
      <c r="B77" s="13"/>
      <c r="C77" s="13"/>
      <c r="D77" s="5"/>
      <c r="E77" s="5"/>
      <c r="F77" s="5"/>
      <c r="H77" s="18"/>
    </row>
    <row r="78" spans="2:8" s="3" customFormat="1" ht="14.25" customHeight="1" x14ac:dyDescent="0.3">
      <c r="B78" s="13"/>
      <c r="C78" s="13"/>
      <c r="D78" s="5"/>
      <c r="E78" s="5"/>
      <c r="F78" s="5"/>
      <c r="H78" s="18"/>
    </row>
    <row r="79" spans="2:8" s="3" customFormat="1" ht="14.25" customHeight="1" x14ac:dyDescent="0.3">
      <c r="B79" s="13"/>
      <c r="C79" s="13"/>
      <c r="D79" s="5"/>
      <c r="E79" s="5"/>
      <c r="F79" s="5"/>
      <c r="H79" s="18"/>
    </row>
    <row r="80" spans="2:8" s="3" customFormat="1" ht="14.25" customHeight="1" x14ac:dyDescent="0.3">
      <c r="B80" s="13"/>
      <c r="C80" s="13"/>
      <c r="D80" s="5"/>
      <c r="E80" s="5"/>
      <c r="F80" s="5"/>
      <c r="H80" s="18"/>
    </row>
    <row r="81" spans="2:8" s="3" customFormat="1" ht="14.25" customHeight="1" x14ac:dyDescent="0.3">
      <c r="B81" s="13"/>
      <c r="C81" s="13"/>
      <c r="D81" s="5"/>
      <c r="E81" s="5"/>
      <c r="F81" s="5"/>
      <c r="H81" s="18"/>
    </row>
    <row r="82" spans="2:8" s="3" customFormat="1" ht="14.25" customHeight="1" x14ac:dyDescent="0.3">
      <c r="B82" s="13"/>
      <c r="C82" s="13"/>
      <c r="D82" s="5"/>
      <c r="E82" s="5"/>
      <c r="F82" s="5"/>
      <c r="H82" s="18"/>
    </row>
    <row r="83" spans="2:8" s="3" customFormat="1" ht="14.25" customHeight="1" x14ac:dyDescent="0.3">
      <c r="B83" s="13"/>
      <c r="C83" s="13"/>
      <c r="D83" s="5"/>
      <c r="E83" s="5"/>
      <c r="F83" s="5"/>
      <c r="H83" s="18"/>
    </row>
    <row r="84" spans="2:8" s="3" customFormat="1" ht="14.25" customHeight="1" x14ac:dyDescent="0.3">
      <c r="B84" s="13"/>
      <c r="C84" s="13"/>
      <c r="D84" s="5"/>
      <c r="E84" s="5"/>
      <c r="F84" s="5"/>
      <c r="H84" s="18"/>
    </row>
    <row r="85" spans="2:8" s="3" customFormat="1" ht="14.25" customHeight="1" x14ac:dyDescent="0.3">
      <c r="B85" s="13"/>
      <c r="C85" s="13"/>
      <c r="D85" s="5"/>
      <c r="E85" s="5"/>
      <c r="F85" s="5"/>
      <c r="H85" s="18"/>
    </row>
    <row r="86" spans="2:8" s="3" customFormat="1" ht="14.25" customHeight="1" x14ac:dyDescent="0.3">
      <c r="B86" s="13"/>
      <c r="C86" s="13"/>
      <c r="D86" s="5"/>
      <c r="E86" s="5"/>
      <c r="F86" s="5"/>
      <c r="H86" s="18"/>
    </row>
    <row r="87" spans="2:8" s="3" customFormat="1" ht="14.25" customHeight="1" x14ac:dyDescent="0.3">
      <c r="B87" s="13"/>
      <c r="C87" s="13"/>
      <c r="D87" s="5"/>
      <c r="E87" s="5"/>
      <c r="F87" s="5"/>
      <c r="H87" s="18"/>
    </row>
    <row r="88" spans="2:8" s="3" customFormat="1" ht="14.25" customHeight="1" x14ac:dyDescent="0.3">
      <c r="B88" s="13"/>
      <c r="C88" s="13"/>
      <c r="D88" s="5"/>
      <c r="E88" s="5"/>
      <c r="F88" s="5"/>
      <c r="H88" s="18"/>
    </row>
    <row r="89" spans="2:8" s="3" customFormat="1" ht="14.25" customHeight="1" x14ac:dyDescent="0.3">
      <c r="B89" s="13"/>
      <c r="C89" s="13"/>
      <c r="D89" s="5"/>
      <c r="E89" s="5"/>
      <c r="F89" s="5"/>
      <c r="H89" s="18"/>
    </row>
    <row r="90" spans="2:8" s="3" customFormat="1" ht="14.25" customHeight="1" x14ac:dyDescent="0.3">
      <c r="B90" s="13"/>
      <c r="C90" s="13"/>
      <c r="D90" s="5"/>
      <c r="E90" s="5"/>
      <c r="F90" s="5"/>
      <c r="H90" s="18"/>
    </row>
    <row r="91" spans="2:8" s="3" customFormat="1" ht="14.25" customHeight="1" x14ac:dyDescent="0.3">
      <c r="B91" s="13"/>
      <c r="C91" s="13"/>
      <c r="D91" s="5"/>
      <c r="E91" s="5"/>
      <c r="F91" s="5"/>
      <c r="H91" s="18"/>
    </row>
    <row r="92" spans="2:8" s="3" customFormat="1" ht="14.25" customHeight="1" x14ac:dyDescent="0.3">
      <c r="B92" s="13"/>
      <c r="C92" s="13"/>
      <c r="D92" s="5"/>
      <c r="E92" s="5"/>
      <c r="F92" s="5"/>
      <c r="H92" s="18"/>
    </row>
    <row r="93" spans="2:8" s="3" customFormat="1" ht="14.25" customHeight="1" x14ac:dyDescent="0.3">
      <c r="B93" s="13"/>
      <c r="C93" s="13"/>
      <c r="D93" s="5"/>
      <c r="E93" s="5"/>
      <c r="F93" s="5"/>
      <c r="H93" s="18"/>
    </row>
    <row r="94" spans="2:8" s="3" customFormat="1" ht="14.25" customHeight="1" x14ac:dyDescent="0.3">
      <c r="B94" s="13"/>
      <c r="C94" s="13"/>
      <c r="D94" s="5"/>
      <c r="E94" s="5"/>
      <c r="F94" s="5"/>
      <c r="H94" s="18"/>
    </row>
    <row r="95" spans="2:8" s="3" customFormat="1" ht="14.25" customHeight="1" x14ac:dyDescent="0.3">
      <c r="B95" s="13"/>
      <c r="C95" s="13"/>
      <c r="D95" s="5"/>
      <c r="E95" s="5"/>
      <c r="F95" s="5"/>
      <c r="H95" s="18"/>
    </row>
    <row r="96" spans="2:8" s="3" customFormat="1" ht="14.25" customHeight="1" x14ac:dyDescent="0.3">
      <c r="B96" s="13"/>
      <c r="C96" s="13"/>
      <c r="D96" s="5"/>
      <c r="E96" s="5"/>
      <c r="F96" s="5"/>
      <c r="H96" s="18"/>
    </row>
    <row r="97" spans="2:8" s="3" customFormat="1" ht="14.25" customHeight="1" x14ac:dyDescent="0.3">
      <c r="B97" s="13"/>
      <c r="C97" s="13"/>
      <c r="D97" s="5"/>
      <c r="E97" s="5"/>
      <c r="F97" s="5"/>
      <c r="H97" s="18"/>
    </row>
    <row r="98" spans="2:8" s="3" customFormat="1" ht="14.25" customHeight="1" x14ac:dyDescent="0.3">
      <c r="B98" s="13"/>
      <c r="C98" s="13"/>
      <c r="D98" s="5"/>
      <c r="E98" s="5"/>
      <c r="F98" s="5"/>
      <c r="H98" s="18"/>
    </row>
    <row r="99" spans="2:8" s="3" customFormat="1" ht="14.25" customHeight="1" x14ac:dyDescent="0.3">
      <c r="B99" s="13"/>
      <c r="C99" s="13"/>
      <c r="D99" s="5"/>
      <c r="E99" s="5"/>
      <c r="F99" s="5"/>
      <c r="H99" s="18"/>
    </row>
    <row r="100" spans="2:8" s="3" customFormat="1" ht="14.25" customHeight="1" x14ac:dyDescent="0.3">
      <c r="B100" s="13"/>
      <c r="C100" s="13"/>
      <c r="D100" s="5"/>
      <c r="E100" s="5"/>
      <c r="F100" s="5"/>
      <c r="H100" s="18"/>
    </row>
    <row r="101" spans="2:8" s="3" customFormat="1" ht="14.25" customHeight="1" x14ac:dyDescent="0.3">
      <c r="B101" s="13"/>
      <c r="C101" s="13"/>
      <c r="D101" s="5"/>
      <c r="E101" s="5"/>
      <c r="F101" s="5"/>
      <c r="H101" s="18"/>
    </row>
    <row r="102" spans="2:8" s="3" customFormat="1" ht="14.25" customHeight="1" x14ac:dyDescent="0.3">
      <c r="B102" s="13"/>
      <c r="C102" s="13"/>
      <c r="D102" s="5"/>
      <c r="E102" s="5"/>
      <c r="F102" s="5"/>
      <c r="H102" s="18"/>
    </row>
    <row r="103" spans="2:8" s="3" customFormat="1" ht="14.25" customHeight="1" x14ac:dyDescent="0.3">
      <c r="B103" s="13"/>
      <c r="C103" s="13"/>
      <c r="D103" s="5"/>
      <c r="E103" s="5"/>
      <c r="F103" s="5"/>
      <c r="H103" s="18"/>
    </row>
    <row r="104" spans="2:8" s="3" customFormat="1" ht="14.25" customHeight="1" x14ac:dyDescent="0.3">
      <c r="B104" s="13"/>
      <c r="C104" s="13"/>
      <c r="D104" s="5"/>
      <c r="E104" s="5"/>
      <c r="F104" s="5"/>
      <c r="H104" s="18"/>
    </row>
    <row r="105" spans="2:8" s="3" customFormat="1" ht="14.25" customHeight="1" x14ac:dyDescent="0.3">
      <c r="B105" s="13"/>
      <c r="C105" s="13"/>
      <c r="D105" s="5"/>
      <c r="E105" s="5"/>
      <c r="F105" s="5"/>
      <c r="H105" s="18"/>
    </row>
    <row r="106" spans="2:8" s="3" customFormat="1" ht="14.25" customHeight="1" x14ac:dyDescent="0.3">
      <c r="B106" s="13"/>
      <c r="C106" s="13"/>
      <c r="D106" s="5"/>
      <c r="E106" s="5"/>
      <c r="F106" s="5"/>
      <c r="H106" s="18"/>
    </row>
    <row r="107" spans="2:8" s="3" customFormat="1" ht="14.25" customHeight="1" x14ac:dyDescent="0.3">
      <c r="B107" s="13"/>
      <c r="C107" s="13"/>
      <c r="D107" s="5"/>
      <c r="E107" s="5"/>
      <c r="F107" s="5"/>
      <c r="H107" s="18"/>
    </row>
    <row r="108" spans="2:8" s="3" customFormat="1" ht="14.25" customHeight="1" x14ac:dyDescent="0.3">
      <c r="B108" s="13"/>
      <c r="C108" s="13"/>
      <c r="D108" s="5"/>
      <c r="E108" s="5"/>
      <c r="F108" s="5"/>
      <c r="H108" s="18"/>
    </row>
    <row r="109" spans="2:8" s="3" customFormat="1" ht="14.25" customHeight="1" x14ac:dyDescent="0.3">
      <c r="B109" s="13"/>
      <c r="C109" s="13"/>
      <c r="D109" s="5"/>
      <c r="E109" s="5"/>
      <c r="F109" s="5"/>
      <c r="H109" s="18"/>
    </row>
    <row r="110" spans="2:8" s="3" customFormat="1" ht="14.25" customHeight="1" x14ac:dyDescent="0.3">
      <c r="B110" s="13"/>
      <c r="C110" s="13"/>
      <c r="D110" s="5"/>
      <c r="E110" s="5"/>
      <c r="F110" s="5"/>
      <c r="H110" s="18"/>
    </row>
    <row r="111" spans="2:8" s="3" customFormat="1" ht="14.25" customHeight="1" x14ac:dyDescent="0.3">
      <c r="B111" s="13"/>
      <c r="C111" s="13"/>
      <c r="D111" s="5"/>
      <c r="E111" s="5"/>
      <c r="F111" s="5"/>
      <c r="H111" s="18"/>
    </row>
    <row r="112" spans="2:8" s="3" customFormat="1" ht="14.25" customHeight="1" x14ac:dyDescent="0.3">
      <c r="B112" s="13"/>
      <c r="C112" s="13"/>
      <c r="D112" s="5"/>
      <c r="E112" s="5"/>
      <c r="F112" s="5"/>
      <c r="H112" s="18"/>
    </row>
    <row r="113" spans="2:8" s="3" customFormat="1" ht="14.25" customHeight="1" x14ac:dyDescent="0.3">
      <c r="B113" s="13"/>
      <c r="C113" s="13"/>
      <c r="D113" s="5"/>
      <c r="E113" s="5"/>
      <c r="F113" s="5"/>
      <c r="H113" s="18"/>
    </row>
    <row r="114" spans="2:8" s="3" customFormat="1" ht="14.25" customHeight="1" x14ac:dyDescent="0.3">
      <c r="B114" s="13"/>
      <c r="C114" s="13"/>
      <c r="D114" s="5"/>
      <c r="E114" s="5"/>
      <c r="F114" s="5"/>
      <c r="H114" s="18"/>
    </row>
    <row r="115" spans="2:8" s="3" customFormat="1" ht="14.25" customHeight="1" x14ac:dyDescent="0.3">
      <c r="B115" s="13"/>
      <c r="C115" s="13"/>
      <c r="D115" s="5"/>
      <c r="E115" s="5"/>
      <c r="F115" s="5"/>
      <c r="H115" s="18"/>
    </row>
    <row r="116" spans="2:8" s="3" customFormat="1" ht="14.25" customHeight="1" x14ac:dyDescent="0.3">
      <c r="B116" s="13"/>
      <c r="C116" s="13"/>
      <c r="D116" s="5"/>
      <c r="E116" s="5"/>
      <c r="F116" s="5"/>
      <c r="H116" s="18"/>
    </row>
    <row r="117" spans="2:8" s="3" customFormat="1" ht="14.25" customHeight="1" x14ac:dyDescent="0.3">
      <c r="B117" s="13"/>
      <c r="C117" s="13"/>
      <c r="D117" s="5"/>
      <c r="E117" s="5"/>
      <c r="F117" s="5"/>
      <c r="H117" s="18"/>
    </row>
    <row r="118" spans="2:8" s="3" customFormat="1" ht="14.25" customHeight="1" x14ac:dyDescent="0.3">
      <c r="B118" s="13"/>
      <c r="C118" s="13"/>
      <c r="D118" s="5"/>
      <c r="E118" s="5"/>
      <c r="F118" s="5"/>
      <c r="H118" s="18"/>
    </row>
    <row r="119" spans="2:8" s="3" customFormat="1" ht="14.25" customHeight="1" x14ac:dyDescent="0.3">
      <c r="B119" s="13"/>
      <c r="C119" s="13"/>
      <c r="D119" s="5"/>
      <c r="E119" s="5"/>
      <c r="F119" s="5"/>
      <c r="H119" s="18"/>
    </row>
    <row r="120" spans="2:8" s="3" customFormat="1" ht="14.25" customHeight="1" x14ac:dyDescent="0.3">
      <c r="B120" s="13"/>
      <c r="C120" s="13"/>
      <c r="D120" s="5"/>
      <c r="E120" s="5"/>
      <c r="F120" s="5"/>
      <c r="H120" s="18"/>
    </row>
    <row r="121" spans="2:8" s="3" customFormat="1" ht="14.25" customHeight="1" x14ac:dyDescent="0.3">
      <c r="B121" s="13"/>
      <c r="C121" s="13"/>
      <c r="D121" s="5"/>
      <c r="E121" s="5"/>
      <c r="F121" s="5"/>
      <c r="H121" s="18"/>
    </row>
    <row r="122" spans="2:8" s="3" customFormat="1" ht="14.25" customHeight="1" x14ac:dyDescent="0.3">
      <c r="B122" s="13"/>
      <c r="C122" s="13"/>
      <c r="D122" s="5"/>
      <c r="E122" s="5"/>
      <c r="F122" s="5"/>
      <c r="H122" s="18"/>
    </row>
    <row r="123" spans="2:8" s="3" customFormat="1" ht="14.25" customHeight="1" x14ac:dyDescent="0.3">
      <c r="B123" s="13"/>
      <c r="C123" s="13"/>
      <c r="D123" s="5"/>
      <c r="E123" s="5"/>
      <c r="F123" s="5"/>
      <c r="H123" s="18"/>
    </row>
    <row r="124" spans="2:8" s="3" customFormat="1" ht="14.25" customHeight="1" x14ac:dyDescent="0.3">
      <c r="B124" s="13"/>
      <c r="C124" s="13"/>
      <c r="D124" s="5"/>
      <c r="E124" s="5"/>
      <c r="F124" s="5"/>
      <c r="H124" s="18"/>
    </row>
    <row r="125" spans="2:8" s="3" customFormat="1" ht="14.25" customHeight="1" x14ac:dyDescent="0.3">
      <c r="B125" s="13"/>
      <c r="C125" s="13"/>
      <c r="D125" s="5"/>
      <c r="E125" s="5"/>
      <c r="F125" s="5"/>
      <c r="H125" s="18"/>
    </row>
    <row r="126" spans="2:8" s="3" customFormat="1" ht="14.25" customHeight="1" x14ac:dyDescent="0.3">
      <c r="B126" s="13"/>
      <c r="C126" s="13"/>
      <c r="D126" s="5"/>
      <c r="E126" s="5"/>
      <c r="F126" s="5"/>
      <c r="H126" s="18"/>
    </row>
    <row r="127" spans="2:8" s="3" customFormat="1" ht="14.25" customHeight="1" x14ac:dyDescent="0.3">
      <c r="B127" s="13"/>
      <c r="C127" s="13"/>
      <c r="D127" s="5"/>
      <c r="E127" s="5"/>
      <c r="F127" s="5"/>
      <c r="H127" s="18"/>
    </row>
    <row r="128" spans="2:8" s="3" customFormat="1" ht="14.25" customHeight="1" x14ac:dyDescent="0.3">
      <c r="B128" s="13"/>
      <c r="C128" s="13"/>
      <c r="D128" s="5"/>
      <c r="E128" s="5"/>
      <c r="F128" s="5"/>
      <c r="H128" s="18"/>
    </row>
    <row r="129" spans="2:8" s="3" customFormat="1" ht="14.25" customHeight="1" x14ac:dyDescent="0.3">
      <c r="B129" s="13"/>
      <c r="C129" s="13"/>
      <c r="D129" s="5"/>
      <c r="E129" s="5"/>
      <c r="F129" s="5"/>
      <c r="H129" s="18"/>
    </row>
    <row r="130" spans="2:8" s="3" customFormat="1" ht="14.25" customHeight="1" x14ac:dyDescent="0.3">
      <c r="B130" s="13"/>
      <c r="C130" s="13"/>
      <c r="D130" s="5"/>
      <c r="E130" s="5"/>
      <c r="F130" s="5"/>
      <c r="H130" s="18"/>
    </row>
    <row r="131" spans="2:8" s="3" customFormat="1" ht="14.25" customHeight="1" x14ac:dyDescent="0.3">
      <c r="B131" s="13"/>
      <c r="C131" s="13"/>
      <c r="D131" s="5"/>
      <c r="E131" s="5"/>
      <c r="F131" s="5"/>
      <c r="H131" s="18"/>
    </row>
    <row r="132" spans="2:8" s="3" customFormat="1" ht="14.25" customHeight="1" x14ac:dyDescent="0.3">
      <c r="B132" s="13"/>
      <c r="C132" s="13"/>
      <c r="D132" s="5"/>
      <c r="E132" s="5"/>
      <c r="F132" s="5"/>
      <c r="H132" s="18"/>
    </row>
    <row r="133" spans="2:8" s="3" customFormat="1" ht="14.25" customHeight="1" x14ac:dyDescent="0.3">
      <c r="B133" s="13"/>
      <c r="C133" s="13"/>
      <c r="D133" s="5"/>
      <c r="E133" s="5"/>
      <c r="F133" s="5"/>
      <c r="H133" s="18"/>
    </row>
    <row r="134" spans="2:8" s="3" customFormat="1" ht="14.25" customHeight="1" x14ac:dyDescent="0.3">
      <c r="B134" s="13"/>
      <c r="C134" s="13"/>
      <c r="D134" s="5"/>
      <c r="E134" s="5"/>
      <c r="F134" s="5"/>
      <c r="H134" s="18"/>
    </row>
    <row r="135" spans="2:8" s="3" customFormat="1" ht="14.25" customHeight="1" x14ac:dyDescent="0.3">
      <c r="B135" s="13"/>
      <c r="C135" s="13"/>
      <c r="D135" s="5"/>
      <c r="E135" s="5"/>
      <c r="F135" s="5"/>
      <c r="H135" s="18"/>
    </row>
    <row r="136" spans="2:8" s="3" customFormat="1" ht="14.25" customHeight="1" x14ac:dyDescent="0.3">
      <c r="B136" s="13"/>
      <c r="C136" s="13"/>
      <c r="D136" s="5"/>
      <c r="E136" s="5"/>
      <c r="F136" s="5"/>
      <c r="H136" s="18"/>
    </row>
    <row r="137" spans="2:8" s="3" customFormat="1" ht="14.25" customHeight="1" x14ac:dyDescent="0.3">
      <c r="B137" s="13"/>
      <c r="C137" s="13"/>
      <c r="D137" s="5"/>
      <c r="E137" s="5"/>
      <c r="F137" s="5"/>
      <c r="H137" s="18"/>
    </row>
    <row r="138" spans="2:8" s="3" customFormat="1" ht="14.25" customHeight="1" x14ac:dyDescent="0.3">
      <c r="B138" s="13"/>
      <c r="C138" s="13"/>
      <c r="D138" s="5"/>
      <c r="E138" s="5"/>
      <c r="F138" s="5"/>
      <c r="H138" s="18"/>
    </row>
    <row r="139" spans="2:8" s="3" customFormat="1" ht="14.25" customHeight="1" x14ac:dyDescent="0.3">
      <c r="B139" s="13"/>
      <c r="C139" s="13"/>
      <c r="D139" s="5"/>
      <c r="E139" s="5"/>
      <c r="F139" s="5"/>
      <c r="H139" s="18"/>
    </row>
    <row r="140" spans="2:8" s="3" customFormat="1" ht="14.25" customHeight="1" x14ac:dyDescent="0.3">
      <c r="B140" s="13"/>
      <c r="C140" s="13"/>
      <c r="D140" s="5"/>
      <c r="E140" s="5"/>
      <c r="F140" s="5"/>
      <c r="H140" s="18"/>
    </row>
    <row r="141" spans="2:8" s="3" customFormat="1" ht="14.25" customHeight="1" x14ac:dyDescent="0.3">
      <c r="B141" s="13"/>
      <c r="C141" s="13"/>
      <c r="D141" s="5"/>
      <c r="E141" s="5"/>
      <c r="F141" s="5"/>
      <c r="H141" s="18"/>
    </row>
    <row r="142" spans="2:8" s="3" customFormat="1" ht="14.25" customHeight="1" x14ac:dyDescent="0.3">
      <c r="B142" s="13"/>
      <c r="C142" s="13"/>
      <c r="D142" s="5"/>
      <c r="E142" s="5"/>
      <c r="F142" s="5"/>
      <c r="H142" s="18"/>
    </row>
    <row r="143" spans="2:8" s="3" customFormat="1" ht="14.25" customHeight="1" x14ac:dyDescent="0.3">
      <c r="B143" s="13"/>
      <c r="C143" s="13"/>
      <c r="D143" s="5"/>
      <c r="E143" s="5"/>
      <c r="F143" s="5"/>
      <c r="H143" s="18"/>
    </row>
    <row r="144" spans="2:8" s="3" customFormat="1" ht="14.25" customHeight="1" x14ac:dyDescent="0.3">
      <c r="B144" s="13"/>
      <c r="C144" s="13"/>
      <c r="D144" s="5"/>
      <c r="E144" s="5"/>
      <c r="F144" s="5"/>
      <c r="H144" s="18"/>
    </row>
    <row r="145" spans="2:8" s="3" customFormat="1" ht="14.25" customHeight="1" x14ac:dyDescent="0.3">
      <c r="B145" s="13"/>
      <c r="C145" s="13"/>
      <c r="D145" s="5"/>
      <c r="E145" s="5"/>
      <c r="F145" s="5"/>
      <c r="H145" s="18"/>
    </row>
    <row r="146" spans="2:8" s="3" customFormat="1" ht="14.25" customHeight="1" x14ac:dyDescent="0.3">
      <c r="B146" s="13"/>
      <c r="C146" s="13"/>
      <c r="D146" s="5"/>
      <c r="E146" s="5"/>
      <c r="F146" s="5"/>
      <c r="H146" s="18"/>
    </row>
    <row r="147" spans="2:8" s="3" customFormat="1" ht="14.25" customHeight="1" x14ac:dyDescent="0.3">
      <c r="B147" s="13"/>
      <c r="C147" s="13"/>
      <c r="D147" s="5"/>
      <c r="E147" s="5"/>
      <c r="F147" s="5"/>
      <c r="H147" s="18"/>
    </row>
    <row r="148" spans="2:8" s="3" customFormat="1" ht="14.25" customHeight="1" x14ac:dyDescent="0.3">
      <c r="B148" s="13"/>
      <c r="C148" s="13"/>
      <c r="D148" s="5"/>
      <c r="E148" s="5"/>
      <c r="F148" s="5"/>
      <c r="H148" s="18"/>
    </row>
    <row r="149" spans="2:8" s="3" customFormat="1" ht="14.25" customHeight="1" x14ac:dyDescent="0.3">
      <c r="B149" s="13"/>
      <c r="C149" s="13"/>
      <c r="D149" s="5"/>
      <c r="E149" s="5"/>
      <c r="F149" s="5"/>
      <c r="H149" s="18"/>
    </row>
    <row r="150" spans="2:8" s="3" customFormat="1" ht="14.25" customHeight="1" x14ac:dyDescent="0.3">
      <c r="B150" s="13"/>
      <c r="C150" s="13"/>
      <c r="D150" s="5"/>
      <c r="E150" s="5"/>
      <c r="F150" s="5"/>
      <c r="H150" s="18"/>
    </row>
    <row r="151" spans="2:8" s="3" customFormat="1" ht="14.25" customHeight="1" x14ac:dyDescent="0.3">
      <c r="B151" s="13"/>
      <c r="C151" s="13"/>
      <c r="D151" s="5"/>
      <c r="E151" s="5"/>
      <c r="F151" s="5"/>
      <c r="H151" s="18"/>
    </row>
    <row r="152" spans="2:8" s="3" customFormat="1" ht="14.25" customHeight="1" x14ac:dyDescent="0.3">
      <c r="B152" s="13"/>
      <c r="C152" s="13"/>
      <c r="D152" s="5"/>
      <c r="E152" s="5"/>
      <c r="F152" s="5"/>
      <c r="H152" s="18"/>
    </row>
    <row r="153" spans="2:8" s="3" customFormat="1" ht="14.25" customHeight="1" x14ac:dyDescent="0.3">
      <c r="B153" s="13"/>
      <c r="C153" s="13"/>
      <c r="D153" s="5"/>
      <c r="E153" s="5"/>
      <c r="F153" s="5"/>
      <c r="H153" s="18"/>
    </row>
    <row r="154" spans="2:8" s="3" customFormat="1" ht="14.25" customHeight="1" x14ac:dyDescent="0.3">
      <c r="B154" s="13"/>
      <c r="C154" s="13"/>
      <c r="D154" s="5"/>
      <c r="E154" s="5"/>
      <c r="F154" s="5"/>
      <c r="H154" s="18"/>
    </row>
    <row r="155" spans="2:8" s="3" customFormat="1" ht="14.25" customHeight="1" x14ac:dyDescent="0.3">
      <c r="B155" s="13"/>
      <c r="C155" s="13"/>
      <c r="D155" s="5"/>
      <c r="E155" s="5"/>
      <c r="F155" s="5"/>
      <c r="H155" s="18"/>
    </row>
    <row r="156" spans="2:8" s="3" customFormat="1" ht="14.25" customHeight="1" x14ac:dyDescent="0.3">
      <c r="B156" s="13"/>
      <c r="C156" s="13"/>
      <c r="D156" s="5"/>
      <c r="E156" s="5"/>
      <c r="F156" s="5"/>
      <c r="H156" s="18"/>
    </row>
    <row r="157" spans="2:8" s="3" customFormat="1" ht="14.25" customHeight="1" x14ac:dyDescent="0.3">
      <c r="B157" s="13"/>
      <c r="C157" s="13"/>
      <c r="D157" s="5"/>
      <c r="E157" s="5"/>
      <c r="F157" s="5"/>
      <c r="H157" s="18"/>
    </row>
    <row r="158" spans="2:8" s="3" customFormat="1" ht="14.25" customHeight="1" x14ac:dyDescent="0.3">
      <c r="B158" s="13"/>
      <c r="C158" s="13"/>
      <c r="D158" s="5"/>
      <c r="E158" s="5"/>
      <c r="F158" s="5"/>
      <c r="H158" s="18"/>
    </row>
    <row r="159" spans="2:8" s="3" customFormat="1" ht="14.25" customHeight="1" x14ac:dyDescent="0.3">
      <c r="B159" s="13"/>
      <c r="C159" s="13"/>
      <c r="D159" s="5"/>
      <c r="E159" s="5"/>
      <c r="F159" s="5"/>
      <c r="H159" s="18"/>
    </row>
    <row r="160" spans="2:8" s="3" customFormat="1" ht="14.25" customHeight="1" x14ac:dyDescent="0.3">
      <c r="B160" s="13"/>
      <c r="C160" s="13"/>
      <c r="D160" s="5"/>
      <c r="E160" s="5"/>
      <c r="F160" s="5"/>
      <c r="H160" s="18"/>
    </row>
    <row r="161" spans="2:8" s="3" customFormat="1" ht="14.25" customHeight="1" x14ac:dyDescent="0.3">
      <c r="B161" s="13"/>
      <c r="C161" s="13"/>
      <c r="D161" s="5"/>
      <c r="E161" s="5"/>
      <c r="F161" s="5"/>
      <c r="H161" s="18"/>
    </row>
    <row r="162" spans="2:8" s="3" customFormat="1" ht="14.25" customHeight="1" x14ac:dyDescent="0.3">
      <c r="B162" s="13"/>
      <c r="C162" s="13"/>
      <c r="D162" s="5"/>
      <c r="E162" s="5"/>
      <c r="F162" s="5"/>
      <c r="H162" s="18"/>
    </row>
    <row r="163" spans="2:8" s="3" customFormat="1" ht="14.25" customHeight="1" x14ac:dyDescent="0.3">
      <c r="B163" s="13"/>
      <c r="C163" s="13"/>
      <c r="D163" s="5"/>
      <c r="E163" s="5"/>
      <c r="F163" s="5"/>
      <c r="H163" s="18"/>
    </row>
    <row r="164" spans="2:8" s="3" customFormat="1" ht="14.25" customHeight="1" x14ac:dyDescent="0.3">
      <c r="B164" s="13"/>
      <c r="C164" s="13"/>
      <c r="D164" s="5"/>
      <c r="E164" s="5"/>
      <c r="F164" s="5"/>
      <c r="H164" s="18"/>
    </row>
    <row r="165" spans="2:8" s="3" customFormat="1" ht="14.25" customHeight="1" x14ac:dyDescent="0.3">
      <c r="B165" s="13"/>
      <c r="C165" s="13"/>
      <c r="D165" s="5"/>
      <c r="E165" s="5"/>
      <c r="F165" s="5"/>
      <c r="H165" s="18"/>
    </row>
    <row r="166" spans="2:8" s="3" customFormat="1" ht="14.25" customHeight="1" x14ac:dyDescent="0.3">
      <c r="B166" s="13"/>
      <c r="C166" s="13"/>
      <c r="D166" s="5"/>
      <c r="E166" s="5"/>
      <c r="F166" s="5"/>
      <c r="H166" s="18"/>
    </row>
    <row r="167" spans="2:8" s="3" customFormat="1" ht="14.25" customHeight="1" x14ac:dyDescent="0.3">
      <c r="B167" s="13"/>
      <c r="C167" s="13"/>
      <c r="D167" s="5"/>
      <c r="E167" s="5"/>
      <c r="F167" s="5"/>
      <c r="H167" s="18"/>
    </row>
    <row r="168" spans="2:8" s="3" customFormat="1" ht="14.25" customHeight="1" x14ac:dyDescent="0.3">
      <c r="B168" s="13"/>
      <c r="C168" s="13"/>
      <c r="D168" s="5"/>
      <c r="E168" s="5"/>
      <c r="F168" s="5"/>
      <c r="H168" s="18"/>
    </row>
    <row r="169" spans="2:8" s="3" customFormat="1" ht="14.25" customHeight="1" x14ac:dyDescent="0.3">
      <c r="B169" s="13"/>
      <c r="C169" s="13"/>
      <c r="D169" s="5"/>
      <c r="E169" s="5"/>
      <c r="F169" s="5"/>
      <c r="H169" s="18"/>
    </row>
    <row r="170" spans="2:8" s="3" customFormat="1" ht="14.25" customHeight="1" x14ac:dyDescent="0.3">
      <c r="B170" s="13"/>
      <c r="C170" s="13"/>
      <c r="D170" s="5"/>
      <c r="E170" s="5"/>
      <c r="F170" s="5"/>
      <c r="H170" s="18"/>
    </row>
    <row r="171" spans="2:8" s="3" customFormat="1" ht="14.25" customHeight="1" x14ac:dyDescent="0.3">
      <c r="B171" s="13"/>
      <c r="C171" s="13"/>
      <c r="D171" s="5"/>
      <c r="E171" s="5"/>
      <c r="F171" s="5"/>
      <c r="H171" s="18"/>
    </row>
    <row r="172" spans="2:8" s="3" customFormat="1" ht="14.25" customHeight="1" x14ac:dyDescent="0.3">
      <c r="B172" s="13"/>
      <c r="C172" s="13"/>
      <c r="D172" s="5"/>
      <c r="E172" s="5"/>
      <c r="F172" s="5"/>
      <c r="H172" s="18"/>
    </row>
    <row r="173" spans="2:8" s="3" customFormat="1" ht="14.25" customHeight="1" x14ac:dyDescent="0.3">
      <c r="B173" s="13"/>
      <c r="C173" s="13"/>
      <c r="D173" s="5"/>
      <c r="E173" s="5"/>
      <c r="F173" s="5"/>
      <c r="H173" s="18"/>
    </row>
    <row r="174" spans="2:8" s="3" customFormat="1" ht="14.25" customHeight="1" x14ac:dyDescent="0.3">
      <c r="B174" s="13"/>
      <c r="C174" s="13"/>
      <c r="D174" s="5"/>
      <c r="E174" s="5"/>
      <c r="F174" s="5"/>
      <c r="H174" s="18"/>
    </row>
    <row r="175" spans="2:8" s="3" customFormat="1" ht="14.25" customHeight="1" x14ac:dyDescent="0.3">
      <c r="B175" s="13"/>
      <c r="C175" s="13"/>
      <c r="D175" s="5"/>
      <c r="E175" s="5"/>
      <c r="F175" s="5"/>
      <c r="H175" s="18"/>
    </row>
    <row r="176" spans="2:8" s="3" customFormat="1" ht="14.25" customHeight="1" x14ac:dyDescent="0.3">
      <c r="B176" s="13"/>
      <c r="C176" s="13"/>
      <c r="D176" s="5"/>
      <c r="E176" s="5"/>
      <c r="F176" s="5"/>
      <c r="H176" s="18"/>
    </row>
    <row r="177" spans="2:8" s="3" customFormat="1" ht="14.25" customHeight="1" x14ac:dyDescent="0.3">
      <c r="B177" s="13"/>
      <c r="C177" s="13"/>
      <c r="D177" s="5"/>
      <c r="E177" s="5"/>
      <c r="F177" s="5"/>
      <c r="H177" s="18"/>
    </row>
    <row r="178" spans="2:8" s="3" customFormat="1" ht="14.25" customHeight="1" x14ac:dyDescent="0.3">
      <c r="B178" s="13"/>
      <c r="C178" s="13"/>
      <c r="D178" s="5"/>
      <c r="E178" s="5"/>
      <c r="F178" s="5"/>
      <c r="H178" s="18"/>
    </row>
    <row r="179" spans="2:8" s="3" customFormat="1" ht="14.25" customHeight="1" x14ac:dyDescent="0.3">
      <c r="B179" s="13"/>
      <c r="C179" s="13"/>
      <c r="D179" s="5"/>
      <c r="E179" s="5"/>
      <c r="F179" s="5"/>
      <c r="H179" s="18"/>
    </row>
    <row r="180" spans="2:8" s="3" customFormat="1" ht="14.25" customHeight="1" x14ac:dyDescent="0.3">
      <c r="B180" s="13"/>
      <c r="C180" s="13"/>
      <c r="D180" s="5"/>
      <c r="E180" s="5"/>
      <c r="F180" s="5"/>
      <c r="H180" s="18"/>
    </row>
    <row r="181" spans="2:8" s="3" customFormat="1" ht="14.25" customHeight="1" x14ac:dyDescent="0.3">
      <c r="B181" s="13"/>
      <c r="C181" s="13"/>
      <c r="D181" s="5"/>
      <c r="E181" s="5"/>
      <c r="F181" s="5"/>
      <c r="H181" s="18"/>
    </row>
    <row r="182" spans="2:8" s="3" customFormat="1" ht="14.25" customHeight="1" x14ac:dyDescent="0.3">
      <c r="B182" s="13"/>
      <c r="C182" s="13"/>
      <c r="D182" s="5"/>
      <c r="E182" s="5"/>
      <c r="F182" s="5"/>
      <c r="H182" s="18"/>
    </row>
    <row r="183" spans="2:8" s="3" customFormat="1" ht="14.25" customHeight="1" x14ac:dyDescent="0.3">
      <c r="B183" s="13"/>
      <c r="C183" s="13"/>
      <c r="D183" s="5"/>
      <c r="E183" s="5"/>
      <c r="F183" s="5"/>
      <c r="H183" s="18"/>
    </row>
    <row r="184" spans="2:8" s="3" customFormat="1" ht="14.25" customHeight="1" x14ac:dyDescent="0.3">
      <c r="B184" s="13"/>
      <c r="C184" s="13"/>
      <c r="D184" s="5"/>
      <c r="E184" s="5"/>
      <c r="F184" s="5"/>
      <c r="H184" s="18"/>
    </row>
    <row r="185" spans="2:8" s="3" customFormat="1" ht="14.25" customHeight="1" x14ac:dyDescent="0.3">
      <c r="B185" s="13"/>
      <c r="C185" s="13"/>
      <c r="D185" s="5"/>
      <c r="E185" s="5"/>
      <c r="F185" s="5"/>
      <c r="H185" s="18"/>
    </row>
    <row r="186" spans="2:8" s="3" customFormat="1" ht="14.25" customHeight="1" x14ac:dyDescent="0.3">
      <c r="B186" s="13"/>
      <c r="C186" s="13"/>
      <c r="D186" s="5"/>
      <c r="E186" s="5"/>
      <c r="F186" s="5"/>
      <c r="H186" s="18"/>
    </row>
    <row r="187" spans="2:8" s="3" customFormat="1" ht="14.25" customHeight="1" x14ac:dyDescent="0.3">
      <c r="B187" s="13"/>
      <c r="C187" s="13"/>
      <c r="D187" s="5"/>
      <c r="E187" s="5"/>
      <c r="F187" s="5"/>
      <c r="H187" s="18"/>
    </row>
    <row r="188" spans="2:8" s="3" customFormat="1" ht="14.25" customHeight="1" x14ac:dyDescent="0.3">
      <c r="B188" s="13"/>
      <c r="C188" s="13"/>
      <c r="D188" s="5"/>
      <c r="E188" s="5"/>
      <c r="F188" s="5"/>
      <c r="H188" s="18"/>
    </row>
    <row r="189" spans="2:8" s="3" customFormat="1" ht="14.25" customHeight="1" x14ac:dyDescent="0.3">
      <c r="B189" s="13"/>
      <c r="C189" s="13"/>
      <c r="D189" s="5"/>
      <c r="E189" s="5"/>
      <c r="F189" s="5"/>
      <c r="H189" s="18"/>
    </row>
    <row r="190" spans="2:8" s="3" customFormat="1" ht="14.25" customHeight="1" x14ac:dyDescent="0.3">
      <c r="B190" s="13"/>
      <c r="C190" s="13"/>
      <c r="D190" s="5"/>
      <c r="E190" s="5"/>
      <c r="F190" s="5"/>
      <c r="H190" s="18"/>
    </row>
    <row r="191" spans="2:8" s="3" customFormat="1" ht="14.25" customHeight="1" x14ac:dyDescent="0.3">
      <c r="B191" s="13"/>
      <c r="C191" s="13"/>
      <c r="D191" s="5"/>
      <c r="E191" s="5"/>
      <c r="F191" s="5"/>
      <c r="H191" s="18"/>
    </row>
    <row r="192" spans="2:8" s="3" customFormat="1" ht="14.25" customHeight="1" x14ac:dyDescent="0.3">
      <c r="B192" s="13"/>
      <c r="C192" s="13"/>
      <c r="D192" s="5"/>
      <c r="E192" s="5"/>
      <c r="F192" s="5"/>
      <c r="H192" s="18"/>
    </row>
    <row r="193" spans="2:8" s="3" customFormat="1" ht="14.25" customHeight="1" x14ac:dyDescent="0.3">
      <c r="B193" s="13"/>
      <c r="C193" s="13"/>
      <c r="D193" s="5"/>
      <c r="E193" s="5"/>
      <c r="F193" s="5"/>
      <c r="H193" s="18"/>
    </row>
    <row r="194" spans="2:8" s="3" customFormat="1" ht="14.25" customHeight="1" x14ac:dyDescent="0.3">
      <c r="B194" s="13"/>
      <c r="C194" s="13"/>
      <c r="D194" s="5"/>
      <c r="E194" s="5"/>
      <c r="F194" s="5"/>
      <c r="H194" s="18"/>
    </row>
    <row r="195" spans="2:8" s="3" customFormat="1" ht="14.25" customHeight="1" x14ac:dyDescent="0.3">
      <c r="B195" s="13"/>
      <c r="C195" s="13"/>
      <c r="D195" s="5"/>
      <c r="E195" s="5"/>
      <c r="F195" s="5"/>
      <c r="H195" s="18"/>
    </row>
    <row r="196" spans="2:8" s="3" customFormat="1" ht="14.25" customHeight="1" x14ac:dyDescent="0.3">
      <c r="B196" s="13"/>
      <c r="C196" s="13"/>
      <c r="D196" s="5"/>
      <c r="E196" s="5"/>
      <c r="F196" s="5"/>
      <c r="H196" s="18"/>
    </row>
    <row r="197" spans="2:8" s="3" customFormat="1" ht="14.25" customHeight="1" x14ac:dyDescent="0.3">
      <c r="B197" s="13"/>
      <c r="C197" s="13"/>
      <c r="D197" s="5"/>
      <c r="E197" s="5"/>
      <c r="F197" s="5"/>
      <c r="H197" s="18"/>
    </row>
    <row r="198" spans="2:8" s="3" customFormat="1" ht="14.25" customHeight="1" x14ac:dyDescent="0.3">
      <c r="B198" s="13"/>
      <c r="C198" s="13"/>
      <c r="D198" s="5"/>
      <c r="E198" s="5"/>
      <c r="F198" s="5"/>
      <c r="H198" s="18"/>
    </row>
    <row r="199" spans="2:8" s="3" customFormat="1" ht="14.25" customHeight="1" x14ac:dyDescent="0.3">
      <c r="B199" s="13"/>
      <c r="C199" s="13"/>
      <c r="D199" s="5"/>
      <c r="E199" s="5"/>
      <c r="F199" s="5"/>
      <c r="H199" s="18"/>
    </row>
    <row r="200" spans="2:8" s="3" customFormat="1" ht="14.25" customHeight="1" x14ac:dyDescent="0.3">
      <c r="B200" s="13"/>
      <c r="C200" s="13"/>
      <c r="D200" s="5"/>
      <c r="E200" s="5"/>
      <c r="F200" s="5"/>
      <c r="H200" s="18"/>
    </row>
    <row r="201" spans="2:8" s="3" customFormat="1" ht="14.25" customHeight="1" x14ac:dyDescent="0.3">
      <c r="B201" s="13"/>
      <c r="C201" s="13"/>
      <c r="D201" s="5"/>
      <c r="E201" s="5"/>
      <c r="F201" s="5"/>
      <c r="H201" s="18"/>
    </row>
    <row r="202" spans="2:8" s="3" customFormat="1" ht="14.25" customHeight="1" x14ac:dyDescent="0.3">
      <c r="B202" s="13"/>
      <c r="C202" s="13"/>
      <c r="D202" s="5"/>
      <c r="E202" s="5"/>
      <c r="F202" s="5"/>
      <c r="H202" s="18"/>
    </row>
    <row r="203" spans="2:8" s="3" customFormat="1" ht="14.25" customHeight="1" x14ac:dyDescent="0.3">
      <c r="B203" s="13"/>
      <c r="C203" s="13"/>
      <c r="D203" s="5"/>
      <c r="E203" s="5"/>
      <c r="F203" s="5"/>
      <c r="H203" s="18"/>
    </row>
    <row r="204" spans="2:8" s="3" customFormat="1" ht="14.25" customHeight="1" x14ac:dyDescent="0.3">
      <c r="B204" s="13"/>
      <c r="C204" s="13"/>
      <c r="D204" s="5"/>
      <c r="E204" s="5"/>
      <c r="F204" s="5"/>
      <c r="H204" s="18"/>
    </row>
    <row r="205" spans="2:8" s="3" customFormat="1" ht="14.25" customHeight="1" x14ac:dyDescent="0.3">
      <c r="B205" s="13"/>
      <c r="C205" s="13"/>
      <c r="D205" s="5"/>
      <c r="E205" s="5"/>
      <c r="F205" s="5"/>
      <c r="H205" s="18"/>
    </row>
    <row r="206" spans="2:8" s="3" customFormat="1" ht="14.25" customHeight="1" x14ac:dyDescent="0.3">
      <c r="B206" s="13"/>
      <c r="C206" s="13"/>
      <c r="D206" s="5"/>
      <c r="E206" s="5"/>
      <c r="F206" s="5"/>
      <c r="H206" s="18"/>
    </row>
    <row r="207" spans="2:8" s="3" customFormat="1" ht="14.25" customHeight="1" x14ac:dyDescent="0.3">
      <c r="B207" s="13"/>
      <c r="C207" s="13"/>
      <c r="D207" s="5"/>
      <c r="E207" s="5"/>
      <c r="F207" s="5"/>
      <c r="H207" s="18"/>
    </row>
    <row r="208" spans="2:8" s="3" customFormat="1" ht="14.25" customHeight="1" x14ac:dyDescent="0.3">
      <c r="B208" s="13"/>
      <c r="C208" s="13"/>
      <c r="D208" s="5"/>
      <c r="E208" s="5"/>
      <c r="F208" s="5"/>
      <c r="H208" s="18"/>
    </row>
    <row r="209" spans="2:8" s="3" customFormat="1" ht="14.25" customHeight="1" x14ac:dyDescent="0.3">
      <c r="B209" s="13"/>
      <c r="C209" s="13"/>
      <c r="D209" s="5"/>
      <c r="E209" s="5"/>
      <c r="F209" s="5"/>
      <c r="H209" s="18"/>
    </row>
    <row r="210" spans="2:8" s="3" customFormat="1" ht="14.25" customHeight="1" x14ac:dyDescent="0.3">
      <c r="B210" s="13"/>
      <c r="C210" s="13"/>
      <c r="D210" s="5"/>
      <c r="E210" s="5"/>
      <c r="F210" s="5"/>
      <c r="H210" s="18"/>
    </row>
    <row r="211" spans="2:8" s="3" customFormat="1" ht="14.25" customHeight="1" x14ac:dyDescent="0.3">
      <c r="B211" s="13"/>
      <c r="C211" s="13"/>
      <c r="D211" s="5"/>
      <c r="E211" s="5"/>
      <c r="F211" s="5"/>
      <c r="H211" s="18"/>
    </row>
    <row r="212" spans="2:8" s="3" customFormat="1" ht="14.25" customHeight="1" x14ac:dyDescent="0.3">
      <c r="B212" s="13"/>
      <c r="C212" s="13"/>
      <c r="D212" s="5"/>
      <c r="E212" s="5"/>
      <c r="F212" s="5"/>
      <c r="H212" s="18"/>
    </row>
    <row r="213" spans="2:8" s="3" customFormat="1" ht="14.25" customHeight="1" x14ac:dyDescent="0.3">
      <c r="B213" s="13"/>
      <c r="C213" s="13"/>
      <c r="D213" s="5"/>
      <c r="E213" s="5"/>
      <c r="F213" s="5"/>
      <c r="H213" s="18"/>
    </row>
    <row r="214" spans="2:8" s="3" customFormat="1" ht="14.25" customHeight="1" x14ac:dyDescent="0.3">
      <c r="B214" s="13"/>
      <c r="C214" s="13"/>
      <c r="D214" s="5"/>
      <c r="E214" s="5"/>
      <c r="F214" s="5"/>
      <c r="H214" s="18"/>
    </row>
    <row r="215" spans="2:8" s="3" customFormat="1" ht="14.25" customHeight="1" x14ac:dyDescent="0.3">
      <c r="B215" s="13"/>
      <c r="C215" s="13"/>
      <c r="D215" s="5"/>
      <c r="E215" s="5"/>
      <c r="F215" s="5"/>
      <c r="H215" s="18"/>
    </row>
    <row r="216" spans="2:8" s="3" customFormat="1" ht="14.25" customHeight="1" x14ac:dyDescent="0.3">
      <c r="B216" s="13"/>
      <c r="C216" s="13"/>
      <c r="D216" s="5"/>
      <c r="E216" s="5"/>
      <c r="F216" s="5"/>
      <c r="H216" s="18"/>
    </row>
    <row r="217" spans="2:8" s="3" customFormat="1" ht="14.25" customHeight="1" x14ac:dyDescent="0.3">
      <c r="B217" s="13"/>
      <c r="C217" s="13"/>
      <c r="D217" s="5"/>
      <c r="E217" s="5"/>
      <c r="F217" s="5"/>
      <c r="H217" s="18"/>
    </row>
    <row r="218" spans="2:8" s="3" customFormat="1" ht="14.25" customHeight="1" x14ac:dyDescent="0.3">
      <c r="B218" s="13"/>
      <c r="C218" s="13"/>
      <c r="D218" s="5"/>
      <c r="E218" s="5"/>
      <c r="F218" s="5"/>
      <c r="H218" s="18"/>
    </row>
    <row r="219" spans="2:8" s="3" customFormat="1" ht="14.25" customHeight="1" x14ac:dyDescent="0.3">
      <c r="B219" s="13"/>
      <c r="C219" s="13"/>
      <c r="D219" s="5"/>
      <c r="E219" s="5"/>
      <c r="F219" s="5"/>
      <c r="H219" s="18"/>
    </row>
    <row r="220" spans="2:8" s="3" customFormat="1" ht="14.25" customHeight="1" x14ac:dyDescent="0.3">
      <c r="B220" s="13"/>
      <c r="C220" s="13"/>
      <c r="D220" s="5"/>
      <c r="E220" s="5"/>
      <c r="F220" s="5"/>
      <c r="H220" s="18"/>
    </row>
    <row r="221" spans="2:8" s="3" customFormat="1" ht="14.25" customHeight="1" x14ac:dyDescent="0.3">
      <c r="B221" s="13"/>
      <c r="C221" s="13"/>
      <c r="D221" s="5"/>
      <c r="E221" s="5"/>
      <c r="F221" s="5"/>
      <c r="H221" s="18"/>
    </row>
    <row r="222" spans="2:8" s="3" customFormat="1" ht="14.25" customHeight="1" x14ac:dyDescent="0.3">
      <c r="B222" s="13"/>
      <c r="C222" s="13"/>
      <c r="D222" s="5"/>
      <c r="E222" s="5"/>
      <c r="F222" s="5"/>
      <c r="H222" s="18"/>
    </row>
    <row r="223" spans="2:8" s="3" customFormat="1" ht="14.25" customHeight="1" x14ac:dyDescent="0.3">
      <c r="B223" s="13"/>
      <c r="C223" s="13"/>
      <c r="D223" s="5"/>
      <c r="E223" s="5"/>
      <c r="F223" s="5"/>
      <c r="H223" s="18"/>
    </row>
    <row r="224" spans="2:8" s="3" customFormat="1" ht="14.25" customHeight="1" x14ac:dyDescent="0.3">
      <c r="B224" s="13"/>
      <c r="C224" s="13"/>
      <c r="D224" s="5"/>
      <c r="E224" s="5"/>
      <c r="F224" s="5"/>
      <c r="H224" s="18"/>
    </row>
    <row r="225" spans="2:8" s="3" customFormat="1" ht="14.25" customHeight="1" x14ac:dyDescent="0.3">
      <c r="B225" s="13"/>
      <c r="C225" s="13"/>
      <c r="D225" s="5"/>
      <c r="E225" s="5"/>
      <c r="F225" s="5"/>
      <c r="H225" s="18"/>
    </row>
    <row r="226" spans="2:8" s="3" customFormat="1" ht="14.25" customHeight="1" x14ac:dyDescent="0.3">
      <c r="B226" s="13"/>
      <c r="C226" s="13"/>
      <c r="D226" s="5"/>
      <c r="E226" s="5"/>
      <c r="F226" s="5"/>
      <c r="H226" s="18"/>
    </row>
    <row r="227" spans="2:8" s="3" customFormat="1" ht="14.25" customHeight="1" x14ac:dyDescent="0.3">
      <c r="B227" s="13"/>
      <c r="C227" s="13"/>
      <c r="D227" s="5"/>
      <c r="E227" s="5"/>
      <c r="F227" s="5"/>
      <c r="H227" s="18"/>
    </row>
    <row r="228" spans="2:8" s="3" customFormat="1" ht="14.25" customHeight="1" x14ac:dyDescent="0.3">
      <c r="B228" s="13"/>
      <c r="C228" s="13"/>
      <c r="D228" s="5"/>
      <c r="E228" s="5"/>
      <c r="F228" s="5"/>
      <c r="H228" s="18"/>
    </row>
    <row r="229" spans="2:8" s="3" customFormat="1" ht="14.25" customHeight="1" x14ac:dyDescent="0.3">
      <c r="B229" s="13"/>
      <c r="C229" s="13"/>
      <c r="D229" s="5"/>
      <c r="E229" s="5"/>
      <c r="F229" s="5"/>
      <c r="H229" s="18"/>
    </row>
    <row r="230" spans="2:8" s="3" customFormat="1" ht="14.25" customHeight="1" x14ac:dyDescent="0.3">
      <c r="B230" s="13"/>
      <c r="C230" s="13"/>
      <c r="D230" s="5"/>
      <c r="E230" s="5"/>
      <c r="F230" s="5"/>
      <c r="H230" s="18"/>
    </row>
    <row r="231" spans="2:8" s="3" customFormat="1" ht="14.25" customHeight="1" x14ac:dyDescent="0.3">
      <c r="B231" s="13"/>
      <c r="C231" s="13"/>
      <c r="D231" s="5"/>
      <c r="E231" s="5"/>
      <c r="F231" s="5"/>
      <c r="H231" s="18"/>
    </row>
    <row r="232" spans="2:8" s="3" customFormat="1" ht="14.25" customHeight="1" x14ac:dyDescent="0.3">
      <c r="B232" s="13"/>
      <c r="C232" s="13"/>
      <c r="D232" s="5"/>
      <c r="E232" s="5"/>
      <c r="F232" s="5"/>
      <c r="H232" s="18"/>
    </row>
    <row r="233" spans="2:8" s="3" customFormat="1" ht="14.25" customHeight="1" x14ac:dyDescent="0.3">
      <c r="B233" s="13"/>
      <c r="C233" s="13"/>
      <c r="D233" s="5"/>
      <c r="E233" s="5"/>
      <c r="F233" s="5"/>
      <c r="H233" s="18"/>
    </row>
    <row r="234" spans="2:8" s="3" customFormat="1" ht="14.25" customHeight="1" x14ac:dyDescent="0.3">
      <c r="B234" s="13"/>
      <c r="C234" s="13"/>
      <c r="D234" s="5"/>
      <c r="E234" s="5"/>
      <c r="F234" s="5"/>
      <c r="H234" s="18"/>
    </row>
    <row r="235" spans="2:8" s="3" customFormat="1" ht="14.25" customHeight="1" x14ac:dyDescent="0.3">
      <c r="B235" s="13"/>
      <c r="C235" s="13"/>
      <c r="D235" s="5"/>
      <c r="E235" s="5"/>
      <c r="F235" s="5"/>
      <c r="H235" s="18"/>
    </row>
    <row r="236" spans="2:8" s="3" customFormat="1" ht="14.25" customHeight="1" x14ac:dyDescent="0.3">
      <c r="B236" s="13"/>
      <c r="C236" s="13"/>
      <c r="D236" s="5"/>
      <c r="E236" s="5"/>
      <c r="F236" s="5"/>
      <c r="H236" s="18"/>
    </row>
    <row r="237" spans="2:8" s="3" customFormat="1" ht="14.25" customHeight="1" x14ac:dyDescent="0.3">
      <c r="B237" s="13"/>
      <c r="C237" s="13"/>
      <c r="D237" s="5"/>
      <c r="E237" s="5"/>
      <c r="F237" s="5"/>
      <c r="H237" s="18"/>
    </row>
    <row r="238" spans="2:8" s="3" customFormat="1" ht="14.25" customHeight="1" x14ac:dyDescent="0.3">
      <c r="B238" s="13"/>
      <c r="C238" s="13"/>
      <c r="D238" s="5"/>
      <c r="E238" s="5"/>
      <c r="F238" s="5"/>
      <c r="H238" s="18"/>
    </row>
    <row r="239" spans="2:8" s="3" customFormat="1" ht="14.25" customHeight="1" x14ac:dyDescent="0.3">
      <c r="B239" s="13"/>
      <c r="C239" s="13"/>
      <c r="D239" s="5"/>
      <c r="E239" s="5"/>
      <c r="F239" s="5"/>
      <c r="H239" s="18"/>
    </row>
    <row r="240" spans="2:8" s="3" customFormat="1" ht="14.25" customHeight="1" x14ac:dyDescent="0.3">
      <c r="B240" s="13"/>
      <c r="C240" s="13"/>
      <c r="D240" s="5"/>
      <c r="E240" s="5"/>
      <c r="F240" s="5"/>
      <c r="H240" s="18"/>
    </row>
    <row r="241" spans="2:8" s="3" customFormat="1" ht="14.25" customHeight="1" x14ac:dyDescent="0.3">
      <c r="B241" s="13"/>
      <c r="C241" s="13"/>
      <c r="D241" s="5"/>
      <c r="E241" s="5"/>
      <c r="F241" s="5"/>
      <c r="H241" s="18"/>
    </row>
    <row r="242" spans="2:8" s="3" customFormat="1" ht="14.25" customHeight="1" x14ac:dyDescent="0.3">
      <c r="B242" s="13"/>
      <c r="C242" s="13"/>
      <c r="D242" s="5"/>
      <c r="E242" s="5"/>
      <c r="F242" s="5"/>
      <c r="H242" s="18"/>
    </row>
    <row r="243" spans="2:8" s="3" customFormat="1" ht="14.25" customHeight="1" x14ac:dyDescent="0.3">
      <c r="B243" s="13"/>
      <c r="C243" s="13"/>
      <c r="D243" s="5"/>
      <c r="E243" s="5"/>
      <c r="F243" s="5"/>
      <c r="H243" s="18"/>
    </row>
    <row r="244" spans="2:8" s="3" customFormat="1" ht="14.25" customHeight="1" x14ac:dyDescent="0.3">
      <c r="B244" s="13"/>
      <c r="C244" s="13"/>
      <c r="D244" s="5"/>
      <c r="E244" s="5"/>
      <c r="F244" s="5"/>
      <c r="H244" s="18"/>
    </row>
    <row r="245" spans="2:8" s="3" customFormat="1" ht="14.25" customHeight="1" x14ac:dyDescent="0.3">
      <c r="B245" s="13"/>
      <c r="C245" s="13"/>
      <c r="D245" s="5"/>
      <c r="E245" s="5"/>
      <c r="F245" s="5"/>
      <c r="H245" s="18"/>
    </row>
    <row r="246" spans="2:8" s="3" customFormat="1" ht="14.25" customHeight="1" x14ac:dyDescent="0.3">
      <c r="B246" s="13"/>
      <c r="C246" s="13"/>
      <c r="D246" s="5"/>
      <c r="E246" s="5"/>
      <c r="F246" s="5"/>
      <c r="H246" s="18"/>
    </row>
    <row r="247" spans="2:8" s="3" customFormat="1" ht="14.25" customHeight="1" x14ac:dyDescent="0.3">
      <c r="B247" s="13"/>
      <c r="C247" s="13"/>
      <c r="D247" s="5"/>
      <c r="E247" s="5"/>
      <c r="F247" s="5"/>
      <c r="H247" s="18"/>
    </row>
    <row r="248" spans="2:8" s="3" customFormat="1" ht="14.25" customHeight="1" x14ac:dyDescent="0.3">
      <c r="B248" s="13"/>
      <c r="C248" s="13"/>
      <c r="D248" s="5"/>
      <c r="E248" s="5"/>
      <c r="F248" s="5"/>
      <c r="H248" s="18"/>
    </row>
    <row r="249" spans="2:8" s="3" customFormat="1" ht="14.25" customHeight="1" x14ac:dyDescent="0.3">
      <c r="B249" s="13"/>
      <c r="C249" s="13"/>
      <c r="D249" s="5"/>
      <c r="E249" s="5"/>
      <c r="F249" s="5"/>
      <c r="H249" s="18"/>
    </row>
    <row r="250" spans="2:8" s="3" customFormat="1" ht="14.25" customHeight="1" x14ac:dyDescent="0.3">
      <c r="B250" s="13"/>
      <c r="C250" s="13"/>
      <c r="D250" s="5"/>
      <c r="E250" s="5"/>
      <c r="F250" s="5"/>
      <c r="H250" s="18"/>
    </row>
    <row r="251" spans="2:8" s="3" customFormat="1" ht="14.25" customHeight="1" x14ac:dyDescent="0.3">
      <c r="B251" s="13"/>
      <c r="C251" s="13"/>
      <c r="D251" s="5"/>
      <c r="E251" s="5"/>
      <c r="F251" s="5"/>
      <c r="H251" s="18"/>
    </row>
    <row r="252" spans="2:8" s="3" customFormat="1" ht="14.25" customHeight="1" x14ac:dyDescent="0.3">
      <c r="B252" s="13"/>
      <c r="C252" s="13"/>
      <c r="D252" s="5"/>
      <c r="E252" s="5"/>
      <c r="F252" s="5"/>
      <c r="H252" s="18"/>
    </row>
    <row r="253" spans="2:8" s="3" customFormat="1" ht="14.25" customHeight="1" x14ac:dyDescent="0.3">
      <c r="B253" s="13"/>
      <c r="C253" s="13"/>
      <c r="D253" s="5"/>
      <c r="E253" s="5"/>
      <c r="F253" s="5"/>
      <c r="H253" s="18"/>
    </row>
    <row r="254" spans="2:8" s="3" customFormat="1" ht="14.25" customHeight="1" x14ac:dyDescent="0.3">
      <c r="B254" s="13"/>
      <c r="C254" s="13"/>
      <c r="D254" s="5"/>
      <c r="E254" s="5"/>
      <c r="F254" s="5"/>
      <c r="H254" s="18"/>
    </row>
    <row r="255" spans="2:8" s="3" customFormat="1" ht="14.25" customHeight="1" x14ac:dyDescent="0.3">
      <c r="B255" s="13"/>
      <c r="C255" s="13"/>
      <c r="D255" s="5"/>
      <c r="E255" s="5"/>
      <c r="F255" s="5"/>
      <c r="H255" s="18"/>
    </row>
    <row r="256" spans="2:8" s="3" customFormat="1" ht="14.25" customHeight="1" x14ac:dyDescent="0.3">
      <c r="B256" s="13"/>
      <c r="C256" s="13"/>
      <c r="D256" s="5"/>
      <c r="E256" s="5"/>
      <c r="F256" s="5"/>
      <c r="H256" s="18"/>
    </row>
    <row r="257" spans="2:8" s="3" customFormat="1" ht="14.25" customHeight="1" x14ac:dyDescent="0.3">
      <c r="B257" s="13"/>
      <c r="C257" s="13"/>
      <c r="D257" s="5"/>
      <c r="E257" s="5"/>
      <c r="F257" s="5"/>
      <c r="H257" s="18"/>
    </row>
    <row r="258" spans="2:8" s="3" customFormat="1" ht="14.25" customHeight="1" x14ac:dyDescent="0.3">
      <c r="B258" s="13"/>
      <c r="C258" s="13"/>
      <c r="D258" s="5"/>
      <c r="E258" s="5"/>
      <c r="F258" s="5"/>
      <c r="H258" s="18"/>
    </row>
    <row r="259" spans="2:8" s="3" customFormat="1" ht="14.25" customHeight="1" x14ac:dyDescent="0.3">
      <c r="B259" s="13"/>
      <c r="C259" s="13"/>
      <c r="D259" s="5"/>
      <c r="E259" s="5"/>
      <c r="F259" s="5"/>
      <c r="H259" s="18"/>
    </row>
    <row r="260" spans="2:8" s="3" customFormat="1" ht="14.25" customHeight="1" x14ac:dyDescent="0.3">
      <c r="B260" s="13"/>
      <c r="C260" s="13"/>
      <c r="D260" s="5"/>
      <c r="E260" s="5"/>
      <c r="F260" s="5"/>
      <c r="H260" s="18"/>
    </row>
    <row r="261" spans="2:8" s="3" customFormat="1" ht="14.25" customHeight="1" x14ac:dyDescent="0.3">
      <c r="B261" s="13"/>
      <c r="C261" s="13"/>
      <c r="D261" s="5"/>
      <c r="E261" s="5"/>
      <c r="F261" s="5"/>
      <c r="H261" s="18"/>
    </row>
    <row r="262" spans="2:8" s="3" customFormat="1" ht="14.25" customHeight="1" x14ac:dyDescent="0.3">
      <c r="B262" s="13"/>
      <c r="C262" s="13"/>
      <c r="D262" s="5"/>
      <c r="E262" s="5"/>
      <c r="F262" s="5"/>
      <c r="H262" s="18"/>
    </row>
    <row r="263" spans="2:8" s="3" customFormat="1" ht="14.25" customHeight="1" x14ac:dyDescent="0.3">
      <c r="B263" s="13"/>
      <c r="C263" s="13"/>
      <c r="D263" s="5"/>
      <c r="E263" s="5"/>
      <c r="F263" s="5"/>
      <c r="H263" s="18"/>
    </row>
    <row r="264" spans="2:8" s="3" customFormat="1" ht="14.25" customHeight="1" x14ac:dyDescent="0.3">
      <c r="B264" s="13"/>
      <c r="C264" s="13"/>
      <c r="D264" s="5"/>
      <c r="E264" s="5"/>
      <c r="F264" s="5"/>
      <c r="H264" s="18"/>
    </row>
    <row r="265" spans="2:8" s="3" customFormat="1" ht="14.25" customHeight="1" x14ac:dyDescent="0.3">
      <c r="B265" s="13"/>
      <c r="C265" s="13"/>
      <c r="D265" s="5"/>
      <c r="E265" s="5"/>
      <c r="F265" s="5"/>
      <c r="H265" s="18"/>
    </row>
    <row r="266" spans="2:8" s="3" customFormat="1" ht="14.25" customHeight="1" x14ac:dyDescent="0.3">
      <c r="B266" s="13"/>
      <c r="C266" s="13"/>
      <c r="D266" s="5"/>
      <c r="E266" s="5"/>
      <c r="F266" s="5"/>
      <c r="H266" s="18"/>
    </row>
    <row r="267" spans="2:8" s="3" customFormat="1" ht="14.25" customHeight="1" x14ac:dyDescent="0.3">
      <c r="B267" s="13"/>
      <c r="C267" s="13"/>
      <c r="D267" s="5"/>
      <c r="E267" s="5"/>
      <c r="F267" s="5"/>
      <c r="H267" s="18"/>
    </row>
    <row r="268" spans="2:8" s="3" customFormat="1" ht="14.25" customHeight="1" x14ac:dyDescent="0.3">
      <c r="B268" s="13"/>
      <c r="C268" s="13"/>
      <c r="D268" s="5"/>
      <c r="E268" s="5"/>
      <c r="F268" s="5"/>
      <c r="H268" s="18"/>
    </row>
    <row r="269" spans="2:8" ht="14.25" customHeight="1" x14ac:dyDescent="0.3">
      <c r="B269" s="2"/>
      <c r="C269" s="2"/>
      <c r="D269" s="1"/>
      <c r="E269" s="1"/>
      <c r="F269" s="1"/>
    </row>
    <row r="270" spans="2:8" ht="14.25" customHeight="1" x14ac:dyDescent="0.3">
      <c r="B270" s="2"/>
      <c r="C270" s="2"/>
      <c r="D270" s="1"/>
      <c r="E270" s="1"/>
      <c r="F270" s="1"/>
    </row>
    <row r="271" spans="2:8" ht="14.25" customHeight="1" x14ac:dyDescent="0.3">
      <c r="B271" s="2"/>
      <c r="C271" s="2"/>
      <c r="D271" s="1"/>
      <c r="E271" s="1"/>
      <c r="F271" s="1"/>
    </row>
    <row r="272" spans="2:8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2">
    <mergeCell ref="B4:C4"/>
    <mergeCell ref="F19:G19"/>
  </mergeCells>
  <hyperlinks>
    <hyperlink ref="B2" r:id="rId1" xr:uid="{00000000-0004-0000-0000-000000000000}"/>
  </hyperlinks>
  <pageMargins left="0.7" right="0.7" top="0.78740157499999996" bottom="0.78740157499999996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89"/>
  <sheetViews>
    <sheetView tabSelected="1" zoomScaleNormal="100" workbookViewId="0">
      <selection activeCell="C29" sqref="C29"/>
    </sheetView>
  </sheetViews>
  <sheetFormatPr defaultColWidth="8.796875" defaultRowHeight="13.8" x14ac:dyDescent="0.25"/>
  <cols>
    <col min="1" max="1" width="38.59765625" style="55" customWidth="1"/>
    <col min="2" max="2" width="8.796875" style="38" customWidth="1"/>
    <col min="3" max="3" width="8.796875" style="39" customWidth="1"/>
    <col min="4" max="4" width="9.69921875" style="69" customWidth="1"/>
    <col min="5" max="5" width="16.5" style="67" customWidth="1"/>
    <col min="6" max="6" width="12.8984375" style="42" customWidth="1"/>
    <col min="7" max="7" width="19" style="43" customWidth="1"/>
    <col min="8" max="8" width="30.69921875" style="53" customWidth="1"/>
    <col min="9" max="9" width="255.69921875" style="56" bestFit="1" customWidth="1"/>
    <col min="16" max="16" width="41.69921875" customWidth="1"/>
  </cols>
  <sheetData>
    <row r="1" spans="1:10" s="44" customFormat="1" ht="42" customHeight="1" thickBot="1" x14ac:dyDescent="0.3">
      <c r="A1" s="58" t="s">
        <v>43</v>
      </c>
      <c r="B1" s="59" t="s">
        <v>44</v>
      </c>
      <c r="C1" s="59" t="s">
        <v>45</v>
      </c>
      <c r="D1" s="59" t="s">
        <v>46</v>
      </c>
      <c r="E1" s="60" t="s">
        <v>47</v>
      </c>
      <c r="F1" s="60" t="s">
        <v>4</v>
      </c>
      <c r="G1" s="61" t="s">
        <v>168</v>
      </c>
      <c r="H1" s="62" t="s">
        <v>169</v>
      </c>
      <c r="I1" s="70" t="s">
        <v>48</v>
      </c>
      <c r="J1" s="63" t="s">
        <v>49</v>
      </c>
    </row>
    <row r="2" spans="1:10" ht="14.4" x14ac:dyDescent="0.25">
      <c r="A2" s="54"/>
      <c r="B2" s="33"/>
      <c r="C2" s="34"/>
      <c r="D2" s="68"/>
      <c r="E2" s="16"/>
      <c r="F2" s="35"/>
      <c r="G2" s="40"/>
      <c r="H2" s="51"/>
    </row>
    <row r="3" spans="1:10" ht="14.4" x14ac:dyDescent="0.25">
      <c r="A3" s="54"/>
      <c r="B3" s="36"/>
      <c r="C3" s="37"/>
      <c r="D3" s="68"/>
      <c r="E3" s="16"/>
      <c r="F3" s="35"/>
      <c r="G3" s="41"/>
      <c r="H3" s="52"/>
      <c r="I3" s="57"/>
    </row>
    <row r="4" spans="1:10" ht="14.4" hidden="1" customHeight="1" x14ac:dyDescent="0.25">
      <c r="A4" s="54" t="s">
        <v>50</v>
      </c>
      <c r="B4" s="36">
        <v>6</v>
      </c>
      <c r="C4" s="37">
        <v>18</v>
      </c>
      <c r="D4" s="68">
        <v>0.72</v>
      </c>
      <c r="E4" s="65"/>
      <c r="F4" s="35">
        <f>IFERROR(INDEX(Info!$F$6:$F$17,MATCH($E4,Info!$C$6:$C$17,0),MATCH(F$1,Info!$F$4:$F$4,0)),0)</f>
        <v>0</v>
      </c>
      <c r="G4" s="41">
        <f t="shared" ref="G2:G33" si="0">D4*F4</f>
        <v>0</v>
      </c>
      <c r="H4" s="52" t="str">
        <f ca="1">HYPERLINK(LEFT(CELL("filename",A1),FIND("[",CELL("filename",A1))-1)&amp;"DAEgroups_rac_advanced_sample_project_rvt\0915x2134mm20MinuteRated.dae","0915x2134mm20MinuteRated.dae")</f>
        <v>0915x2134mm20MinuteRated.dae</v>
      </c>
      <c r="I4" s="57" t="s">
        <v>51</v>
      </c>
      <c r="J4" t="s">
        <v>52</v>
      </c>
    </row>
    <row r="5" spans="1:10" ht="14.4" hidden="1" customHeight="1" x14ac:dyDescent="0.25">
      <c r="A5" s="54" t="s">
        <v>53</v>
      </c>
      <c r="B5" s="36">
        <v>15</v>
      </c>
      <c r="C5" s="37">
        <v>15</v>
      </c>
      <c r="D5" s="68">
        <v>0.6</v>
      </c>
      <c r="E5" s="66"/>
      <c r="F5" s="35">
        <f>IFERROR(INDEX(Info!$F$6:$F$17,MATCH($E5,Info!$C$6:$C$17,0),MATCH(F$1,Info!$F$4:$F$4,0)),0)</f>
        <v>0</v>
      </c>
      <c r="G5" s="41">
        <f t="shared" si="0"/>
        <v>0</v>
      </c>
      <c r="H5" s="52" t="str">
        <f ca="1">HYPERLINK(LEFT(CELL("filename",A1),FIND("[",CELL("filename",A1))-1)&amp;"DAEgroups_rac_advanced_sample_project_rvt\0915mmDiameter.dae","0915mmDiameter.dae")</f>
        <v>0915mmDiameter.dae</v>
      </c>
      <c r="I5" s="57" t="s">
        <v>54</v>
      </c>
      <c r="J5" t="s">
        <v>55</v>
      </c>
    </row>
    <row r="6" spans="1:10" hidden="1" x14ac:dyDescent="0.25">
      <c r="A6" s="54" t="s">
        <v>56</v>
      </c>
      <c r="B6" s="36">
        <v>5</v>
      </c>
      <c r="C6" s="37">
        <v>0</v>
      </c>
      <c r="D6" s="68">
        <v>0</v>
      </c>
      <c r="E6" s="64"/>
      <c r="F6" s="35">
        <f>IFERROR(INDEX(Info!$F$6:$F$17,MATCH($E6,Info!$C$6:$C$17,0),MATCH(F$1,Info!$F$4:$F$4,0)),0)</f>
        <v>0</v>
      </c>
      <c r="G6" s="41">
        <f t="shared" si="0"/>
        <v>0</v>
      </c>
      <c r="H6" s="52" t="str">
        <f ca="1">HYPERLINK(LEFT(CELL("filename",A1),FIND("[",CELL("filename",A1))-1)&amp;"DAEgroups_rac_advanced_sample_project_rvt\150mmmaxriser300mmtread.dae","150mmmaxriser300mmtread.dae")</f>
        <v>150mmmaxriser300mmtread.dae</v>
      </c>
      <c r="I6" s="57" t="s">
        <v>57</v>
      </c>
      <c r="J6" t="s">
        <v>58</v>
      </c>
    </row>
    <row r="7" spans="1:10" ht="14.4" hidden="1" customHeight="1" x14ac:dyDescent="0.25">
      <c r="A7" s="54" t="s">
        <v>59</v>
      </c>
      <c r="B7" s="36">
        <v>1</v>
      </c>
      <c r="C7" s="37">
        <v>5</v>
      </c>
      <c r="D7" s="68">
        <v>0.21</v>
      </c>
      <c r="E7" s="66"/>
      <c r="F7" s="35">
        <f>IFERROR(INDEX(Info!$F$6:$F$17,MATCH($E7,Info!$C$6:$C$17,0),MATCH(F$1,Info!$F$4:$F$4,0)),0)</f>
        <v>0</v>
      </c>
      <c r="G7" s="41">
        <f t="shared" si="0"/>
        <v>0</v>
      </c>
      <c r="H7" s="52" t="str">
        <f ca="1">HYPERLINK(LEFT(CELL("filename",A1),FIND("[",CELL("filename",A1))-1)&amp;"DAEgroups_rac_advanced_sample_project_rvt\1730x2134mm.dae","1730x2134mm.dae")</f>
        <v>1730x2134mm.dae</v>
      </c>
      <c r="I7" s="57" t="s">
        <v>60</v>
      </c>
      <c r="J7" t="s">
        <v>61</v>
      </c>
    </row>
    <row r="8" spans="1:10" hidden="1" x14ac:dyDescent="0.25">
      <c r="A8" s="54" t="s">
        <v>62</v>
      </c>
      <c r="B8" s="36">
        <v>4</v>
      </c>
      <c r="C8" s="37">
        <v>20</v>
      </c>
      <c r="D8" s="68">
        <v>0.84</v>
      </c>
      <c r="E8" s="64"/>
      <c r="F8" s="35">
        <f>IFERROR(INDEX(Info!$F$6:$F$17,MATCH($E8,Info!$C$6:$C$17,0),MATCH(F$1,Info!$F$4:$F$4,0)),0)</f>
        <v>0</v>
      </c>
      <c r="G8" s="41">
        <f t="shared" si="0"/>
        <v>0</v>
      </c>
      <c r="H8" s="52" t="str">
        <f ca="1">HYPERLINK(LEFT(CELL("filename",A1),FIND("[",CELL("filename",A1))-1)&amp;"DAEgroups_rac_advanced_sample_project_rvt\1730x2134mm20MinuteRated.dae","1730x2134mm20MinuteRated.dae")</f>
        <v>1730x2134mm20MinuteRated.dae</v>
      </c>
      <c r="I8" s="57" t="s">
        <v>63</v>
      </c>
      <c r="J8" t="s">
        <v>64</v>
      </c>
    </row>
    <row r="9" spans="1:10" hidden="1" x14ac:dyDescent="0.25">
      <c r="A9" s="54" t="s">
        <v>65</v>
      </c>
      <c r="B9" s="36">
        <v>3</v>
      </c>
      <c r="C9" s="37">
        <v>16</v>
      </c>
      <c r="D9" s="68">
        <v>0.54</v>
      </c>
      <c r="E9" s="64"/>
      <c r="F9" s="35">
        <f>IFERROR(INDEX(Info!$F$6:$F$17,MATCH($E9,Info!$C$6:$C$17,0),MATCH(F$1,Info!$F$4:$F$4,0)),0)</f>
        <v>0</v>
      </c>
      <c r="G9" s="41">
        <f t="shared" si="0"/>
        <v>0</v>
      </c>
      <c r="H9" s="52" t="str">
        <f ca="1">HYPERLINK(LEFT(CELL("filename",A1),FIND("[",CELL("filename",A1))-1)&amp;"DAEgroups_rac_advanced_sample_project_rvt\1830x2134mm.dae","1830x2134mm.dae")</f>
        <v>1830x2134mm.dae</v>
      </c>
      <c r="I9" s="57" t="s">
        <v>66</v>
      </c>
      <c r="J9" t="s">
        <v>67</v>
      </c>
    </row>
    <row r="10" spans="1:10" ht="14.4" hidden="1" customHeight="1" x14ac:dyDescent="0.25">
      <c r="A10" s="54" t="s">
        <v>68</v>
      </c>
      <c r="B10" s="36">
        <v>9</v>
      </c>
      <c r="C10" s="37">
        <v>9</v>
      </c>
      <c r="D10" s="68">
        <v>0.27</v>
      </c>
      <c r="E10" s="66"/>
      <c r="F10" s="35">
        <f>IFERROR(INDEX(Info!$F$6:$F$17,MATCH($E10,Info!$C$6:$C$17,0),MATCH(F$1,Info!$F$4:$F$4,0)),0)</f>
        <v>0</v>
      </c>
      <c r="G10" s="41">
        <f t="shared" si="0"/>
        <v>0</v>
      </c>
      <c r="H10" s="52" t="str">
        <f ca="1">HYPERLINK(LEFT(CELL("filename",A1),FIND("[",CELL("filename",A1))-1)&amp;"DAEgroups_rac_advanced_sample_project_rvt\24x24x30.dae","24x24x30.dae")</f>
        <v>24x24x30.dae</v>
      </c>
      <c r="I10" s="57" t="s">
        <v>69</v>
      </c>
      <c r="J10" t="s">
        <v>70</v>
      </c>
    </row>
    <row r="11" spans="1:10" ht="14.4" customHeight="1" x14ac:dyDescent="0.25">
      <c r="A11" s="54"/>
      <c r="B11" s="36"/>
      <c r="C11" s="37"/>
      <c r="D11" s="68"/>
      <c r="E11" s="16"/>
      <c r="F11" s="35"/>
      <c r="G11" s="41"/>
      <c r="H11" s="52"/>
      <c r="I11" s="57"/>
    </row>
    <row r="12" spans="1:10" ht="14.4" customHeight="1" x14ac:dyDescent="0.25">
      <c r="A12" s="54"/>
      <c r="B12" s="36"/>
      <c r="C12" s="37"/>
      <c r="D12" s="68"/>
      <c r="E12" s="16"/>
      <c r="F12" s="35"/>
      <c r="G12" s="41"/>
      <c r="H12" s="52"/>
      <c r="I12" s="57"/>
    </row>
    <row r="13" spans="1:10" ht="14.4" x14ac:dyDescent="0.25">
      <c r="A13" s="54"/>
      <c r="B13" s="36"/>
      <c r="C13" s="37"/>
      <c r="D13" s="68"/>
      <c r="E13" s="16"/>
      <c r="F13" s="35"/>
      <c r="G13" s="41"/>
      <c r="H13" s="52"/>
      <c r="I13" s="57"/>
    </row>
    <row r="14" spans="1:10" hidden="1" x14ac:dyDescent="0.25">
      <c r="A14" s="54" t="s">
        <v>71</v>
      </c>
      <c r="B14" s="36">
        <v>120</v>
      </c>
      <c r="C14" s="37">
        <v>0</v>
      </c>
      <c r="D14" s="68">
        <v>0</v>
      </c>
      <c r="E14" s="64"/>
      <c r="F14" s="35">
        <f>IFERROR(INDEX(Info!$F$6:$F$17,MATCH($E14,Info!$C$6:$C$17,0),MATCH(F$1,Info!$F$4:$F$4,0)),0)</f>
        <v>0</v>
      </c>
      <c r="G14" s="41">
        <f t="shared" si="0"/>
        <v>0</v>
      </c>
      <c r="H14" s="52" t="str">
        <f ca="1">HYPERLINK(LEFT(CELL("filename",A1),FIND("[",CELL("filename",A1))-1)&amp;"DAEgroups_rac_advanced_sample_project_rvt\30mmSquare.dae","30mmSquare.dae")</f>
        <v>30mmSquare.dae</v>
      </c>
      <c r="I14" s="57" t="s">
        <v>72</v>
      </c>
      <c r="J14" t="s">
        <v>73</v>
      </c>
    </row>
    <row r="15" spans="1:10" hidden="1" x14ac:dyDescent="0.25">
      <c r="A15" s="54" t="s">
        <v>74</v>
      </c>
      <c r="B15" s="36">
        <v>7</v>
      </c>
      <c r="C15" s="37">
        <v>0</v>
      </c>
      <c r="D15" s="68">
        <v>0</v>
      </c>
      <c r="E15" s="64"/>
      <c r="F15" s="35">
        <f>IFERROR(INDEX(Info!$F$6:$F$17,MATCH($E15,Info!$C$6:$C$17,0),MATCH(F$1,Info!$F$4:$F$4,0)),0)</f>
        <v>0</v>
      </c>
      <c r="G15" s="41">
        <f t="shared" si="0"/>
        <v>0</v>
      </c>
      <c r="H15" s="52" t="str">
        <f ca="1">HYPERLINK(LEFT(CELL("filename",A1),FIND("[",CELL("filename",A1))-1)&amp;"DAEgroups_rac_advanced_sample_project_rvt\40wattHalogen.dae","40wattHalogen.dae")</f>
        <v>40wattHalogen.dae</v>
      </c>
      <c r="I15" s="57" t="s">
        <v>75</v>
      </c>
      <c r="J15" t="s">
        <v>76</v>
      </c>
    </row>
    <row r="16" spans="1:10" ht="14.4" customHeight="1" x14ac:dyDescent="0.25">
      <c r="A16" s="54"/>
      <c r="B16" s="36"/>
      <c r="C16" s="37"/>
      <c r="D16" s="68"/>
      <c r="E16" s="16"/>
      <c r="F16" s="35"/>
      <c r="G16" s="41"/>
      <c r="H16" s="52"/>
      <c r="I16" s="57"/>
    </row>
    <row r="17" spans="1:10" ht="14.4" x14ac:dyDescent="0.25">
      <c r="A17" s="54"/>
      <c r="B17" s="36"/>
      <c r="C17" s="37"/>
      <c r="D17" s="68"/>
      <c r="E17" s="16"/>
      <c r="F17" s="35"/>
      <c r="G17" s="41"/>
      <c r="H17" s="52"/>
      <c r="I17" s="57"/>
    </row>
    <row r="18" spans="1:10" hidden="1" x14ac:dyDescent="0.25">
      <c r="A18" s="54" t="s">
        <v>77</v>
      </c>
      <c r="B18" s="36">
        <v>27</v>
      </c>
      <c r="C18" s="37">
        <v>27</v>
      </c>
      <c r="D18" s="68">
        <v>0</v>
      </c>
      <c r="E18" s="64"/>
      <c r="F18" s="35">
        <f>IFERROR(INDEX(Info!$F$6:$F$17,MATCH($E18,Info!$C$6:$C$17,0),MATCH(F$1,Info!$F$4:$F$4,0)),0)</f>
        <v>0</v>
      </c>
      <c r="G18" s="41">
        <f t="shared" si="0"/>
        <v>0</v>
      </c>
      <c r="H18" s="52" t="str">
        <f ca="1">HYPERLINK(LEFT(CELL("filename",A1),FIND("[",CELL("filename",A1))-1)&amp;"DAEgroups_rac_advanced_sample_project_rvt\5480x2740mm-90deg.dae","5480x2740mm-90deg.dae")</f>
        <v>5480x2740mm-90deg.dae</v>
      </c>
      <c r="I18" s="57" t="s">
        <v>78</v>
      </c>
      <c r="J18" t="s">
        <v>79</v>
      </c>
    </row>
    <row r="19" spans="1:10" hidden="1" x14ac:dyDescent="0.25">
      <c r="A19" s="54" t="s">
        <v>80</v>
      </c>
      <c r="B19" s="36">
        <v>4</v>
      </c>
      <c r="C19" s="37">
        <v>0</v>
      </c>
      <c r="D19" s="68">
        <v>0.04</v>
      </c>
      <c r="E19" s="64"/>
      <c r="F19" s="35">
        <f>IFERROR(INDEX(Info!$F$6:$F$17,MATCH($E19,Info!$C$6:$C$17,0),MATCH(F$1,Info!$F$4:$F$4,0)),0)</f>
        <v>0</v>
      </c>
      <c r="G19" s="41">
        <f t="shared" si="0"/>
        <v>0</v>
      </c>
      <c r="H19" s="52" t="str">
        <f ca="1">HYPERLINK(LEFT(CELL("filename",A1),FIND("[",CELL("filename",A1))-1)&amp;"DAEgroups_rac_advanced_sample_project_rvt\60wattIncandescent.dae","60wattIncandescent.dae")</f>
        <v>60wattIncandescent.dae</v>
      </c>
      <c r="I19" s="57" t="s">
        <v>81</v>
      </c>
      <c r="J19" t="s">
        <v>82</v>
      </c>
    </row>
    <row r="20" spans="1:10" ht="14.4" customHeight="1" x14ac:dyDescent="0.25">
      <c r="A20" s="54"/>
      <c r="B20" s="36"/>
      <c r="C20" s="37"/>
      <c r="D20" s="68"/>
      <c r="E20" s="16"/>
      <c r="F20" s="35"/>
      <c r="G20" s="41"/>
      <c r="H20" s="52"/>
      <c r="I20" s="57"/>
    </row>
    <row r="21" spans="1:10" hidden="1" x14ac:dyDescent="0.25">
      <c r="A21" s="54" t="s">
        <v>83</v>
      </c>
      <c r="B21" s="36">
        <v>23</v>
      </c>
      <c r="C21" s="37">
        <v>0</v>
      </c>
      <c r="D21" s="68">
        <v>0.14000000000000001</v>
      </c>
      <c r="E21" s="64"/>
      <c r="F21" s="35">
        <f>IFERROR(INDEX(Info!$F$6:$F$17,MATCH($E21,Info!$C$6:$C$17,0),MATCH(F$1,Info!$F$4:$F$4,0)),0)</f>
        <v>0</v>
      </c>
      <c r="G21" s="41">
        <f t="shared" si="0"/>
        <v>0</v>
      </c>
      <c r="H21" s="52" t="str">
        <f ca="1">HYPERLINK(LEFT(CELL("filename",A1),FIND("[",CELL("filename",A1))-1)&amp;"DAEgroups_rac_advanced_sample_project_rvt\8K1.dae","8K1.dae")</f>
        <v>8K1.dae</v>
      </c>
      <c r="I21" s="57" t="s">
        <v>84</v>
      </c>
      <c r="J21" t="s">
        <v>85</v>
      </c>
    </row>
    <row r="22" spans="1:10" ht="14.4" hidden="1" customHeight="1" x14ac:dyDescent="0.25">
      <c r="A22" s="54" t="s">
        <v>86</v>
      </c>
      <c r="B22" s="36">
        <v>7</v>
      </c>
      <c r="C22" s="37">
        <v>0</v>
      </c>
      <c r="D22" s="68">
        <v>0</v>
      </c>
      <c r="E22" s="66"/>
      <c r="F22" s="35">
        <f>IFERROR(INDEX(Info!$F$6:$F$17,MATCH($E22,Info!$C$6:$C$17,0),MATCH(F$1,Info!$F$4:$F$4,0)),0)</f>
        <v>0</v>
      </c>
      <c r="G22" s="41">
        <f t="shared" si="0"/>
        <v>0</v>
      </c>
      <c r="H22" s="52" t="str">
        <f ca="1">HYPERLINK(LEFT(CELL("filename",A1),FIND("[",CELL("filename",A1))-1)&amp;"DAEgroups_rac_advanced_sample_project_rvt\900mmPipe.dae","900mmPipe.dae")</f>
        <v>900mmPipe.dae</v>
      </c>
      <c r="I22" s="57" t="s">
        <v>87</v>
      </c>
      <c r="J22" t="s">
        <v>88</v>
      </c>
    </row>
    <row r="23" spans="1:10" ht="14.4" hidden="1" customHeight="1" x14ac:dyDescent="0.25">
      <c r="A23" s="54" t="s">
        <v>89</v>
      </c>
      <c r="B23" s="36">
        <v>6</v>
      </c>
      <c r="C23" s="37">
        <v>0</v>
      </c>
      <c r="D23" s="68">
        <v>0</v>
      </c>
      <c r="E23" s="65"/>
      <c r="F23" s="35">
        <f>IFERROR(INDEX(Info!$F$6:$F$17,MATCH($E23,Info!$C$6:$C$17,0),MATCH(F$1,Info!$F$4:$F$4,0)),0)</f>
        <v>0</v>
      </c>
      <c r="G23" s="41">
        <f t="shared" si="0"/>
        <v>0</v>
      </c>
      <c r="H23" s="52" t="str">
        <f ca="1">HYPERLINK(LEFT(CELL("filename",A1),FIND("[",CELL("filename",A1))-1)&amp;"DAEgroups_rac_advanced_sample_project_rvt\900mmPipe-WallMonted.dae","900mmPipe-WallMonted.dae")</f>
        <v>900mmPipe-WallMonted.dae</v>
      </c>
      <c r="I23" s="57" t="s">
        <v>90</v>
      </c>
      <c r="J23" t="s">
        <v>91</v>
      </c>
    </row>
    <row r="24" spans="1:10" ht="14.4" hidden="1" customHeight="1" x14ac:dyDescent="0.25">
      <c r="A24" s="54" t="s">
        <v>92</v>
      </c>
      <c r="B24" s="36">
        <v>1</v>
      </c>
      <c r="C24" s="37">
        <v>0</v>
      </c>
      <c r="D24" s="68">
        <v>0</v>
      </c>
      <c r="E24" s="66"/>
      <c r="F24" s="35">
        <f>IFERROR(INDEX(Info!$F$6:$F$17,MATCH($E24,Info!$C$6:$C$17,0),MATCH(F$1,Info!$F$4:$F$4,0)),0)</f>
        <v>0</v>
      </c>
      <c r="G24" s="41">
        <f t="shared" si="0"/>
        <v>0</v>
      </c>
      <c r="H24" s="52" t="str">
        <f ca="1">HYPERLINK(LEFT(CELL("filename",A1),FIND("[",CELL("filename",A1))-1)&amp;"DAEgroups_rac_advanced_sample_project_rvt\Alex.dae","Alex.dae")</f>
        <v>Alex.dae</v>
      </c>
      <c r="I24" s="57" t="s">
        <v>93</v>
      </c>
      <c r="J24" t="s">
        <v>94</v>
      </c>
    </row>
    <row r="25" spans="1:10" hidden="1" x14ac:dyDescent="0.25">
      <c r="A25" s="54" t="s">
        <v>95</v>
      </c>
      <c r="B25" s="36">
        <v>11</v>
      </c>
      <c r="C25" s="37">
        <v>0</v>
      </c>
      <c r="D25" s="68">
        <v>0</v>
      </c>
      <c r="E25" s="64"/>
      <c r="F25" s="35">
        <f>IFERROR(INDEX(Info!$F$6:$F$17,MATCH($E25,Info!$C$6:$C$17,0),MATCH(F$1,Info!$F$4:$F$4,0)),0)</f>
        <v>0</v>
      </c>
      <c r="G25" s="41">
        <f t="shared" si="0"/>
        <v>0</v>
      </c>
      <c r="H25" s="52" t="str">
        <f ca="1">HYPERLINK(LEFT(CELL("filename",A1),FIND("[",CELL("filename",A1))-1)&amp;"DAEgroups_rac_advanced_sample_project_rvt\Barberry-1.0Meters.dae","Barberry-1.0Meters.dae")</f>
        <v>Barberry-1.0Meters.dae</v>
      </c>
      <c r="I25" s="57" t="s">
        <v>96</v>
      </c>
      <c r="J25" t="s">
        <v>97</v>
      </c>
    </row>
    <row r="26" spans="1:10" ht="14.4" x14ac:dyDescent="0.25">
      <c r="A26" s="54"/>
      <c r="B26" s="36"/>
      <c r="C26" s="37"/>
      <c r="D26" s="68"/>
      <c r="E26" s="16"/>
      <c r="F26" s="35"/>
      <c r="G26" s="41"/>
      <c r="H26" s="52"/>
      <c r="I26" s="57"/>
    </row>
    <row r="27" spans="1:10" hidden="1" x14ac:dyDescent="0.25">
      <c r="A27" s="54" t="s">
        <v>98</v>
      </c>
      <c r="B27" s="36">
        <v>1</v>
      </c>
      <c r="C27" s="37">
        <v>0</v>
      </c>
      <c r="D27" s="68">
        <v>0</v>
      </c>
      <c r="E27" s="64"/>
      <c r="F27" s="35">
        <f>IFERROR(INDEX(Info!$F$6:$F$17,MATCH($E27,Info!$C$6:$C$17,0),MATCH(F$1,Info!$F$4:$F$4,0)),0)</f>
        <v>0</v>
      </c>
      <c r="G27" s="41">
        <f t="shared" si="0"/>
        <v>0</v>
      </c>
      <c r="H27" s="52" t="str">
        <f ca="1">HYPERLINK(LEFT(CELL("filename",A1),FIND("[",CELL("filename",A1))-1)&amp;"DAEgroups_rac_advanced_sample_project_rvt\ConcreteDeck-TaperedInsulation.dae","ConcreteDeck-TaperedInsulation.dae")</f>
        <v>ConcreteDeck-TaperedInsulation.dae</v>
      </c>
      <c r="I27" s="57" t="s">
        <v>99</v>
      </c>
      <c r="J27" t="s">
        <v>100</v>
      </c>
    </row>
    <row r="28" spans="1:10" ht="14.4" x14ac:dyDescent="0.25">
      <c r="A28" s="54"/>
      <c r="B28" s="36"/>
      <c r="C28" s="37"/>
      <c r="D28" s="68"/>
      <c r="E28" s="16"/>
      <c r="F28" s="35"/>
      <c r="G28" s="41"/>
      <c r="H28" s="52"/>
      <c r="I28" s="57"/>
    </row>
    <row r="29" spans="1:10" ht="14.4" x14ac:dyDescent="0.25">
      <c r="A29" s="54"/>
      <c r="B29" s="36"/>
      <c r="C29" s="37"/>
      <c r="D29" s="68"/>
      <c r="E29" s="16"/>
      <c r="F29" s="35"/>
      <c r="G29" s="41"/>
      <c r="H29" s="52"/>
      <c r="I29" s="57"/>
    </row>
    <row r="30" spans="1:10" hidden="1" x14ac:dyDescent="0.25">
      <c r="A30" s="54" t="s">
        <v>101</v>
      </c>
      <c r="B30" s="36">
        <v>1</v>
      </c>
      <c r="C30" s="37">
        <v>0</v>
      </c>
      <c r="D30" s="68">
        <v>0.1</v>
      </c>
      <c r="E30" s="64"/>
      <c r="F30" s="35">
        <f>IFERROR(INDEX(Info!$F$6:$F$17,MATCH($E30,Info!$C$6:$C$17,0),MATCH(F$1,Info!$F$4:$F$4,0)),0)</f>
        <v>0</v>
      </c>
      <c r="G30" s="41">
        <f t="shared" si="0"/>
        <v>0</v>
      </c>
      <c r="H30" s="52" t="str">
        <f ca="1">HYPERLINK(LEFT(CELL("filename",A1),FIND("[",CELL("filename",A1))-1)&amp;"DAEgroups_rac_advanced_sample_project_rvt\CurvedBeam.dae","CurvedBeam.dae")</f>
        <v>CurvedBeam.dae</v>
      </c>
      <c r="I30" s="57" t="s">
        <v>102</v>
      </c>
      <c r="J30" t="s">
        <v>103</v>
      </c>
    </row>
    <row r="31" spans="1:10" ht="14.4" x14ac:dyDescent="0.25">
      <c r="A31" s="54"/>
      <c r="B31" s="36"/>
      <c r="C31" s="37"/>
      <c r="D31" s="68"/>
      <c r="E31" s="16"/>
      <c r="F31" s="35"/>
      <c r="G31" s="41"/>
      <c r="H31" s="52"/>
      <c r="I31" s="57"/>
    </row>
    <row r="32" spans="1:10" ht="14.4" hidden="1" customHeight="1" x14ac:dyDescent="0.25">
      <c r="A32" s="54" t="s">
        <v>104</v>
      </c>
      <c r="B32" s="36">
        <v>18</v>
      </c>
      <c r="C32" s="37">
        <v>2445</v>
      </c>
      <c r="D32" s="68">
        <v>0</v>
      </c>
      <c r="E32" s="66"/>
      <c r="F32" s="35">
        <f>IFERROR(INDEX(Info!$F$6:$F$17,MATCH($E32,Info!$C$6:$C$17,0),MATCH(F$1,Info!$F$4:$F$4,0)),0)</f>
        <v>0</v>
      </c>
      <c r="G32" s="41">
        <f t="shared" si="0"/>
        <v>0</v>
      </c>
      <c r="H32" s="52" t="str">
        <f ca="1">HYPERLINK(LEFT(CELL("filename",A1),FIND("[",CELL("filename",A1))-1)&amp;"DAEgroups_rac_advanced_sample_project_rvt\ExteriorCurtainWall.dae","ExteriorCurtainWall.dae")</f>
        <v>ExteriorCurtainWall.dae</v>
      </c>
      <c r="I32" s="57" t="s">
        <v>105</v>
      </c>
      <c r="J32" t="s">
        <v>106</v>
      </c>
    </row>
    <row r="33" spans="1:10" hidden="1" x14ac:dyDescent="0.25">
      <c r="A33" s="54" t="s">
        <v>107</v>
      </c>
      <c r="B33" s="36">
        <v>1</v>
      </c>
      <c r="C33" s="37">
        <v>0</v>
      </c>
      <c r="D33" s="68">
        <v>0</v>
      </c>
      <c r="E33" s="64"/>
      <c r="F33" s="35">
        <f>IFERROR(INDEX(Info!$F$6:$F$17,MATCH($E33,Info!$C$6:$C$17,0),MATCH(F$1,Info!$F$4:$F$4,0)),0)</f>
        <v>0</v>
      </c>
      <c r="G33" s="41">
        <f t="shared" si="0"/>
        <v>0</v>
      </c>
      <c r="H33" s="52" t="str">
        <f ca="1">HYPERLINK(LEFT(CELL("filename",A1),FIND("[",CELL("filename",A1))-1)&amp;"DAEgroups_rac_advanced_sample_project_rvt\Florence.dae","Florence.dae")</f>
        <v>Florence.dae</v>
      </c>
      <c r="I33" s="57" t="s">
        <v>108</v>
      </c>
      <c r="J33" t="s">
        <v>109</v>
      </c>
    </row>
    <row r="34" spans="1:10" ht="14.4" x14ac:dyDescent="0.25">
      <c r="A34" s="54"/>
      <c r="B34" s="36"/>
      <c r="C34" s="37"/>
      <c r="D34" s="68"/>
      <c r="E34" s="16"/>
      <c r="F34" s="35"/>
      <c r="G34" s="41"/>
      <c r="H34" s="52"/>
      <c r="I34" s="57"/>
    </row>
    <row r="35" spans="1:10" ht="14.4" x14ac:dyDescent="0.25">
      <c r="A35" s="54"/>
      <c r="B35" s="36"/>
      <c r="C35" s="37"/>
      <c r="D35" s="68"/>
      <c r="E35" s="16"/>
      <c r="F35" s="35"/>
      <c r="G35" s="41"/>
      <c r="H35" s="52"/>
      <c r="I35" s="57"/>
    </row>
    <row r="36" spans="1:10" ht="14.4" x14ac:dyDescent="0.25">
      <c r="A36" s="54"/>
      <c r="B36" s="36"/>
      <c r="C36" s="37"/>
      <c r="D36" s="68"/>
      <c r="E36" s="16"/>
      <c r="F36" s="35"/>
      <c r="G36" s="41"/>
      <c r="H36" s="52"/>
      <c r="I36" s="57"/>
    </row>
    <row r="37" spans="1:10" ht="14.4" x14ac:dyDescent="0.25">
      <c r="A37" s="54"/>
      <c r="B37" s="36"/>
      <c r="C37" s="37"/>
      <c r="D37" s="68"/>
      <c r="E37" s="16"/>
      <c r="F37" s="35"/>
      <c r="G37" s="41"/>
      <c r="H37" s="52"/>
      <c r="I37" s="57"/>
    </row>
    <row r="38" spans="1:10" ht="14.4" x14ac:dyDescent="0.25">
      <c r="A38" s="54"/>
      <c r="B38" s="36"/>
      <c r="C38" s="37"/>
      <c r="D38" s="68"/>
      <c r="E38" s="16"/>
      <c r="F38" s="35"/>
      <c r="G38" s="41"/>
      <c r="H38" s="52"/>
      <c r="I38" s="57"/>
    </row>
    <row r="39" spans="1:10" ht="14.4" x14ac:dyDescent="0.25">
      <c r="A39" s="54"/>
      <c r="B39" s="36"/>
      <c r="C39" s="37"/>
      <c r="D39" s="68"/>
      <c r="E39" s="16"/>
      <c r="F39" s="35"/>
      <c r="G39" s="41"/>
      <c r="H39" s="52"/>
      <c r="I39" s="57"/>
    </row>
    <row r="40" spans="1:10" hidden="1" x14ac:dyDescent="0.25">
      <c r="A40" s="54" t="s">
        <v>110</v>
      </c>
      <c r="B40" s="36">
        <v>2</v>
      </c>
      <c r="C40" s="37">
        <v>0</v>
      </c>
      <c r="D40" s="68">
        <v>0</v>
      </c>
      <c r="E40" s="64"/>
      <c r="F40" s="35">
        <f>IFERROR(INDEX(Info!$F$6:$F$17,MATCH($E40,Info!$C$6:$C$17,0),MATCH(F$1,Info!$F$4:$F$4,0)),0)</f>
        <v>0</v>
      </c>
      <c r="G40" s="41">
        <f t="shared" ref="G34:G65" si="1">D40*F40</f>
        <v>0</v>
      </c>
      <c r="H40" s="52" t="str">
        <f ca="1">HYPERLINK(LEFT(CELL("filename",A1),FIND("[",CELL("filename",A1))-1)&amp;"DAEgroups_rac_advanced_sample_project_rvt\GoldenChain-5.5Meters.dae","GoldenChain-5.5Meters.dae")</f>
        <v>GoldenChain-5.5Meters.dae</v>
      </c>
      <c r="I40" s="57" t="s">
        <v>111</v>
      </c>
      <c r="J40" t="s">
        <v>112</v>
      </c>
    </row>
    <row r="41" spans="1:10" hidden="1" x14ac:dyDescent="0.25">
      <c r="A41" s="54" t="s">
        <v>113</v>
      </c>
      <c r="B41" s="36">
        <v>6</v>
      </c>
      <c r="C41" s="37">
        <v>0</v>
      </c>
      <c r="D41" s="68">
        <v>0</v>
      </c>
      <c r="E41" s="64"/>
      <c r="F41" s="35">
        <f>IFERROR(INDEX(Info!$F$6:$F$17,MATCH($E41,Info!$C$6:$C$17,0),MATCH(F$1,Info!$F$4:$F$4,0)),0)</f>
        <v>0</v>
      </c>
      <c r="G41" s="41">
        <f t="shared" si="1"/>
        <v>0</v>
      </c>
      <c r="H41" s="52" t="str">
        <f ca="1">HYPERLINK(LEFT(CELL("filename",A1),FIND("[",CELL("filename",A1))-1)&amp;"DAEgroups_rac_advanced_sample_project_rvt\GoldenFlameSpirea-0.8Meters.dae","GoldenFlameSpirea-0.8Meters.dae")</f>
        <v>GoldenFlameSpirea-0.8Meters.dae</v>
      </c>
      <c r="I41" s="57" t="s">
        <v>114</v>
      </c>
      <c r="J41" t="s">
        <v>115</v>
      </c>
    </row>
    <row r="42" spans="1:10" hidden="1" x14ac:dyDescent="0.25">
      <c r="A42" s="54" t="s">
        <v>116</v>
      </c>
      <c r="B42" s="36">
        <v>9</v>
      </c>
      <c r="C42" s="37">
        <v>0</v>
      </c>
      <c r="D42" s="68">
        <v>0</v>
      </c>
      <c r="E42" s="64"/>
      <c r="F42" s="35">
        <f>IFERROR(INDEX(Info!$F$6:$F$17,MATCH($E42,Info!$C$6:$C$17,0),MATCH(F$1,Info!$F$4:$F$4,0)),0)</f>
        <v>0</v>
      </c>
      <c r="G42" s="41">
        <f t="shared" si="1"/>
        <v>0</v>
      </c>
      <c r="H42" s="52" t="str">
        <f ca="1">HYPERLINK(LEFT(CELL("filename",A1),FIND("[",CELL("filename",A1))-1)&amp;"DAEgroups_rac_advanced_sample_project_rvt\Guardrail-Pipe.dae","Guardrail-Pipe.dae")</f>
        <v>Guardrail-Pipe.dae</v>
      </c>
      <c r="I42" s="57" t="s">
        <v>117</v>
      </c>
      <c r="J42" t="s">
        <v>118</v>
      </c>
    </row>
    <row r="43" spans="1:10" ht="14.4" x14ac:dyDescent="0.25">
      <c r="A43" s="54"/>
      <c r="B43" s="36"/>
      <c r="C43" s="37"/>
      <c r="D43" s="68"/>
      <c r="E43" s="16"/>
      <c r="F43" s="35"/>
      <c r="G43" s="41"/>
      <c r="H43" s="52"/>
      <c r="I43" s="57"/>
    </row>
    <row r="44" spans="1:10" hidden="1" x14ac:dyDescent="0.25">
      <c r="A44" s="54" t="s">
        <v>119</v>
      </c>
      <c r="B44" s="36">
        <v>2</v>
      </c>
      <c r="C44" s="37">
        <v>0</v>
      </c>
      <c r="D44" s="68">
        <v>0</v>
      </c>
      <c r="E44" s="64"/>
      <c r="F44" s="35">
        <f>IFERROR(INDEX(Info!$F$6:$F$17,MATCH($E44,Info!$C$6:$C$17,0),MATCH(F$1,Info!$F$4:$F$4,0)),0)</f>
        <v>0</v>
      </c>
      <c r="G44" s="41">
        <f t="shared" si="1"/>
        <v>0</v>
      </c>
      <c r="H44" s="52" t="str">
        <f ca="1">HYPERLINK(LEFT(CELL("filename",A1),FIND("[",CELL("filename",A1))-1)&amp;"DAEgroups_rac_advanced_sample_project_rvt\HoneyLocust-7.6Meters.dae","HoneyLocust-7.6Meters.dae")</f>
        <v>HoneyLocust-7.6Meters.dae</v>
      </c>
      <c r="I44" s="57" t="s">
        <v>120</v>
      </c>
      <c r="J44" t="s">
        <v>121</v>
      </c>
    </row>
    <row r="45" spans="1:10" ht="14.4" x14ac:dyDescent="0.25">
      <c r="A45" s="54"/>
      <c r="B45" s="36"/>
      <c r="C45" s="37"/>
      <c r="D45" s="68"/>
      <c r="E45" s="16"/>
      <c r="F45" s="35"/>
      <c r="G45" s="41"/>
      <c r="H45" s="52"/>
      <c r="I45" s="57"/>
    </row>
    <row r="46" spans="1:10" hidden="1" x14ac:dyDescent="0.25">
      <c r="A46" s="54" t="s">
        <v>122</v>
      </c>
      <c r="B46" s="36">
        <v>2</v>
      </c>
      <c r="C46" s="37">
        <v>0</v>
      </c>
      <c r="D46" s="68">
        <v>0</v>
      </c>
      <c r="E46" s="64"/>
      <c r="F46" s="35">
        <f>IFERROR(INDEX(Info!$F$6:$F$17,MATCH($E46,Info!$C$6:$C$17,0),MATCH(F$1,Info!$F$4:$F$4,0)),0)</f>
        <v>0</v>
      </c>
      <c r="G46" s="41">
        <f t="shared" si="1"/>
        <v>0</v>
      </c>
      <c r="H46" s="52" t="str">
        <f ca="1">HYPERLINK(LEFT(CELL("filename",A1),FIND("[",CELL("filename",A1))-1)&amp;"DAEgroups_rac_advanced_sample_project_rvt\JapaneseCherry-4.5Meters.dae","JapaneseCherry-4.5Meters.dae")</f>
        <v>JapaneseCherry-4.5Meters.dae</v>
      </c>
      <c r="I46" s="57" t="s">
        <v>123</v>
      </c>
      <c r="J46" t="s">
        <v>124</v>
      </c>
    </row>
    <row r="47" spans="1:10" hidden="1" x14ac:dyDescent="0.25">
      <c r="A47" s="54" t="s">
        <v>125</v>
      </c>
      <c r="B47" s="36">
        <v>1</v>
      </c>
      <c r="C47" s="37">
        <v>0</v>
      </c>
      <c r="D47" s="68">
        <v>0</v>
      </c>
      <c r="E47" s="64"/>
      <c r="F47" s="35">
        <f>IFERROR(INDEX(Info!$F$6:$F$17,MATCH($E47,Info!$C$6:$C$17,0),MATCH(F$1,Info!$F$4:$F$4,0)),0)</f>
        <v>0</v>
      </c>
      <c r="G47" s="41">
        <f t="shared" si="1"/>
        <v>0</v>
      </c>
      <c r="H47" s="52" t="str">
        <f ca="1">HYPERLINK(LEFT(CELL("filename",A1),FIND("[",CELL("filename",A1))-1)&amp;"DAEgroups_rac_advanced_sample_project_rvt\Jay.dae","Jay.dae")</f>
        <v>Jay.dae</v>
      </c>
      <c r="I47" s="57" t="s">
        <v>126</v>
      </c>
      <c r="J47" t="s">
        <v>127</v>
      </c>
    </row>
    <row r="48" spans="1:10" ht="14.4" x14ac:dyDescent="0.25">
      <c r="A48" s="54"/>
      <c r="B48" s="36"/>
      <c r="C48" s="37"/>
      <c r="D48" s="68"/>
      <c r="E48" s="16"/>
      <c r="F48" s="35"/>
      <c r="G48" s="41"/>
      <c r="H48" s="52"/>
      <c r="I48" s="57"/>
    </row>
    <row r="49" spans="1:10" hidden="1" x14ac:dyDescent="0.25">
      <c r="A49" s="54" t="s">
        <v>128</v>
      </c>
      <c r="B49" s="36">
        <v>6</v>
      </c>
      <c r="C49" s="37">
        <v>24</v>
      </c>
      <c r="D49" s="68">
        <v>0.42</v>
      </c>
      <c r="E49" s="64"/>
      <c r="F49" s="35">
        <f>IFERROR(INDEX(Info!$F$6:$F$17,MATCH($E49,Info!$C$6:$C$17,0),MATCH(F$1,Info!$F$4:$F$4,0)),0)</f>
        <v>0</v>
      </c>
      <c r="G49" s="41">
        <f t="shared" si="1"/>
        <v>0</v>
      </c>
      <c r="H49" s="52" t="str">
        <f ca="1">HYPERLINK(LEFT(CELL("filename",A1),FIND("[",CELL("filename",A1))-1)&amp;"DAEgroups_rac_advanced_sample_project_rvt\M_CurtainWallDblGlass.dae","M_CurtainWallDblGlass.dae")</f>
        <v>M_CurtainWallDblGlass.dae</v>
      </c>
      <c r="I49" s="57" t="s">
        <v>129</v>
      </c>
      <c r="J49" t="s">
        <v>130</v>
      </c>
    </row>
    <row r="50" spans="1:10" hidden="1" x14ac:dyDescent="0.25">
      <c r="A50" s="54" t="s">
        <v>131</v>
      </c>
      <c r="B50" s="36">
        <v>12</v>
      </c>
      <c r="C50" s="37">
        <v>22</v>
      </c>
      <c r="D50" s="68">
        <v>0.33000000000000013</v>
      </c>
      <c r="E50" s="64"/>
      <c r="F50" s="35">
        <f>IFERROR(INDEX(Info!$F$6:$F$17,MATCH($E50,Info!$C$6:$C$17,0),MATCH(F$1,Info!$F$4:$F$4,0)),0)</f>
        <v>0</v>
      </c>
      <c r="G50" s="41">
        <f t="shared" si="1"/>
        <v>0</v>
      </c>
      <c r="H50" s="52" t="str">
        <f ca="1">HYPERLINK(LEFT(CELL("filename",A1),FIND("[",CELL("filename",A1))-1)&amp;"DAEgroups_rac_advanced_sample_project_rvt\M_CurtainWallSglGlass.dae","M_CurtainWallSglGlass.dae")</f>
        <v>M_CurtainWallSglGlass.dae</v>
      </c>
      <c r="I50" s="57" t="s">
        <v>132</v>
      </c>
      <c r="J50" t="s">
        <v>133</v>
      </c>
    </row>
    <row r="51" spans="1:10" s="45" customFormat="1" ht="14.4" x14ac:dyDescent="0.25">
      <c r="A51" s="54"/>
      <c r="B51" s="36"/>
      <c r="C51" s="37"/>
      <c r="D51" s="68"/>
      <c r="E51" s="16"/>
      <c r="F51" s="35"/>
      <c r="G51" s="41"/>
      <c r="H51" s="52"/>
      <c r="I51" s="57"/>
    </row>
    <row r="52" spans="1:10" s="45" customFormat="1" ht="14.4" x14ac:dyDescent="0.25">
      <c r="A52" s="54"/>
      <c r="B52" s="36"/>
      <c r="C52" s="37"/>
      <c r="D52" s="68"/>
      <c r="E52" s="16"/>
      <c r="F52" s="35"/>
      <c r="G52" s="41"/>
      <c r="H52" s="52"/>
      <c r="I52" s="57"/>
    </row>
    <row r="53" spans="1:10" s="45" customFormat="1" ht="14.4" x14ac:dyDescent="0.25">
      <c r="A53" s="54"/>
      <c r="B53" s="36"/>
      <c r="C53" s="37"/>
      <c r="D53" s="68"/>
      <c r="E53" s="16"/>
      <c r="F53" s="35"/>
      <c r="G53" s="41"/>
      <c r="H53" s="52"/>
      <c r="I53" s="57"/>
    </row>
    <row r="54" spans="1:10" s="45" customFormat="1" hidden="1" x14ac:dyDescent="0.25">
      <c r="A54" s="54" t="s">
        <v>134</v>
      </c>
      <c r="B54" s="36">
        <v>3</v>
      </c>
      <c r="C54" s="37">
        <v>130</v>
      </c>
      <c r="D54" s="68">
        <v>0</v>
      </c>
      <c r="E54" s="64"/>
      <c r="F54" s="35">
        <f>IFERROR(INDEX(Info!$F$6:$F$17,MATCH($E54,Info!$C$6:$C$17,0),MATCH(F$1,Info!$F$4:$F$4,0)),0)</f>
        <v>0</v>
      </c>
      <c r="G54" s="41">
        <f t="shared" si="1"/>
        <v>0</v>
      </c>
      <c r="H54" s="52" t="str">
        <f ca="1">HYPERLINK(LEFT(CELL("filename",A1),FIND("[",CELL("filename",A1))-1)&amp;"DAEgroups_rac_advanced_sample_project_rvt\PavillionCurtainWall.dae","PavillionCurtainWall.dae")</f>
        <v>PavillionCurtainWall.dae</v>
      </c>
      <c r="I54" s="57" t="s">
        <v>135</v>
      </c>
      <c r="J54" s="45" t="s">
        <v>136</v>
      </c>
    </row>
    <row r="55" spans="1:10" s="45" customFormat="1" ht="14.4" x14ac:dyDescent="0.25">
      <c r="A55" s="54"/>
      <c r="B55" s="36"/>
      <c r="C55" s="37"/>
      <c r="D55" s="68"/>
      <c r="E55" s="16"/>
      <c r="F55" s="35"/>
      <c r="G55" s="41"/>
      <c r="H55" s="52"/>
      <c r="I55" s="57"/>
    </row>
    <row r="56" spans="1:10" s="45" customFormat="1" hidden="1" x14ac:dyDescent="0.25">
      <c r="A56" s="54" t="s">
        <v>137</v>
      </c>
      <c r="B56" s="36">
        <v>2</v>
      </c>
      <c r="C56" s="37">
        <v>0</v>
      </c>
      <c r="D56" s="68">
        <v>0</v>
      </c>
      <c r="E56" s="64"/>
      <c r="F56" s="35">
        <f>IFERROR(INDEX(Info!$F$6:$F$17,MATCH($E56,Info!$C$6:$C$17,0),MATCH(F$1,Info!$F$4:$F$4,0)),0)</f>
        <v>0</v>
      </c>
      <c r="G56" s="41">
        <f t="shared" si="1"/>
        <v>0</v>
      </c>
      <c r="H56" s="52" t="str">
        <f ca="1">HYPERLINK(LEFT(CELL("filename",A1),FIND("[",CELL("filename",A1))-1)&amp;"DAEgroups_rac_advanced_sample_project_rvt\PottedPlant.dae","PottedPlant.dae")</f>
        <v>PottedPlant.dae</v>
      </c>
      <c r="I56" s="57" t="s">
        <v>138</v>
      </c>
      <c r="J56" s="45" t="s">
        <v>139</v>
      </c>
    </row>
    <row r="57" spans="1:10" s="45" customFormat="1" hidden="1" x14ac:dyDescent="0.25">
      <c r="A57" s="54" t="s">
        <v>140</v>
      </c>
      <c r="B57" s="36">
        <v>3</v>
      </c>
      <c r="C57" s="37">
        <v>0</v>
      </c>
      <c r="D57" s="68">
        <v>0</v>
      </c>
      <c r="E57" s="64"/>
      <c r="F57" s="35">
        <f>IFERROR(INDEX(Info!$F$6:$F$17,MATCH($E57,Info!$C$6:$C$17,0),MATCH(F$1,Info!$F$4:$F$4,0)),0)</f>
        <v>0</v>
      </c>
      <c r="G57" s="41">
        <f t="shared" si="1"/>
        <v>0</v>
      </c>
      <c r="H57" s="52" t="str">
        <f ca="1">HYPERLINK(LEFT(CELL("filename",A1),FIND("[",CELL("filename",A1))-1)&amp;"DAEgroups_rac_advanced_sample_project_rvt\RedMaple-9Meters.dae","RedMaple-9Meters.dae")</f>
        <v>RedMaple-9Meters.dae</v>
      </c>
      <c r="I57" s="57" t="s">
        <v>141</v>
      </c>
      <c r="J57" s="45" t="s">
        <v>142</v>
      </c>
    </row>
    <row r="58" spans="1:10" s="45" customFormat="1" ht="14.4" x14ac:dyDescent="0.25">
      <c r="A58" s="54"/>
      <c r="B58" s="36"/>
      <c r="C58" s="37"/>
      <c r="D58" s="68"/>
      <c r="E58" s="16"/>
      <c r="F58" s="35"/>
      <c r="G58" s="41"/>
      <c r="H58" s="52"/>
      <c r="I58" s="57"/>
    </row>
    <row r="59" spans="1:10" s="45" customFormat="1" hidden="1" x14ac:dyDescent="0.25">
      <c r="A59" s="54" t="s">
        <v>143</v>
      </c>
      <c r="B59" s="36">
        <v>4</v>
      </c>
      <c r="C59" s="37">
        <v>0</v>
      </c>
      <c r="D59" s="68">
        <v>0</v>
      </c>
      <c r="E59" s="64"/>
      <c r="F59" s="35">
        <f>IFERROR(INDEX(Info!$F$6:$F$17,MATCH($E59,Info!$C$6:$C$17,0),MATCH(F$1,Info!$F$4:$F$4,0)),0)</f>
        <v>0</v>
      </c>
      <c r="G59" s="41">
        <f t="shared" si="1"/>
        <v>0</v>
      </c>
      <c r="H59" s="52" t="str">
        <f ca="1">HYPERLINK(LEFT(CELL("filename",A1),FIND("[",CELL("filename",A1))-1)&amp;"DAEgroups_rac_advanced_sample_project_rvt\ScarletOak-12.5Meters.dae","ScarletOak-12.5Meters.dae")</f>
        <v>ScarletOak-12.5Meters.dae</v>
      </c>
      <c r="I59" s="57" t="s">
        <v>144</v>
      </c>
      <c r="J59" s="45" t="s">
        <v>145</v>
      </c>
    </row>
    <row r="60" spans="1:10" s="45" customFormat="1" ht="14.4" x14ac:dyDescent="0.25">
      <c r="A60" s="54"/>
      <c r="B60" s="36"/>
      <c r="C60" s="37"/>
      <c r="D60" s="68"/>
      <c r="E60" s="16"/>
      <c r="F60" s="35"/>
      <c r="G60" s="41"/>
      <c r="H60" s="52"/>
      <c r="I60" s="57"/>
    </row>
    <row r="61" spans="1:10" s="45" customFormat="1" hidden="1" x14ac:dyDescent="0.25">
      <c r="A61" s="54" t="s">
        <v>146</v>
      </c>
      <c r="B61" s="36">
        <v>3</v>
      </c>
      <c r="C61" s="37">
        <v>0</v>
      </c>
      <c r="D61" s="68">
        <v>0</v>
      </c>
      <c r="E61" s="64"/>
      <c r="F61" s="35">
        <f>IFERROR(INDEX(Info!$F$6:$F$17,MATCH($E61,Info!$C$6:$C$17,0),MATCH(F$1,Info!$F$4:$F$4,0)),0)</f>
        <v>0</v>
      </c>
      <c r="G61" s="41">
        <f t="shared" si="1"/>
        <v>0</v>
      </c>
      <c r="H61" s="52" t="str">
        <f ca="1">HYPERLINK(LEFT(CELL("filename",A1),FIND("[",CELL("filename",A1))-1)&amp;"DAEgroups_rac_advanced_sample_project_rvt\SlopedGlazing.dae","SlopedGlazing.dae")</f>
        <v>SlopedGlazing.dae</v>
      </c>
      <c r="I61" s="57" t="s">
        <v>147</v>
      </c>
      <c r="J61" s="45" t="s">
        <v>148</v>
      </c>
    </row>
    <row r="62" spans="1:10" s="45" customFormat="1" ht="14.4" x14ac:dyDescent="0.25">
      <c r="A62" s="54"/>
      <c r="B62" s="36"/>
      <c r="C62" s="37"/>
      <c r="D62" s="68"/>
      <c r="E62" s="20"/>
      <c r="F62" s="35"/>
      <c r="G62" s="41"/>
      <c r="H62" s="52"/>
      <c r="I62" s="57"/>
    </row>
    <row r="63" spans="1:10" s="45" customFormat="1" ht="14.4" x14ac:dyDescent="0.25">
      <c r="A63" s="54"/>
      <c r="B63" s="36"/>
      <c r="C63" s="37"/>
      <c r="D63" s="68"/>
      <c r="E63" s="20"/>
      <c r="F63" s="35"/>
      <c r="G63" s="41"/>
      <c r="H63" s="52"/>
      <c r="I63" s="57"/>
    </row>
    <row r="64" spans="1:10" s="45" customFormat="1" hidden="1" x14ac:dyDescent="0.25">
      <c r="A64" s="54" t="s">
        <v>149</v>
      </c>
      <c r="B64" s="36">
        <v>13</v>
      </c>
      <c r="C64" s="37">
        <v>174</v>
      </c>
      <c r="D64" s="68">
        <v>0</v>
      </c>
      <c r="E64" s="64"/>
      <c r="F64" s="35">
        <f>IFERROR(INDEX(Info!$F$6:$F$17,MATCH($E64,Info!$C$6:$C$17,0),MATCH(F$1,Info!$F$4:$F$4,0)),0)</f>
        <v>0</v>
      </c>
      <c r="G64" s="41">
        <f t="shared" si="1"/>
        <v>0</v>
      </c>
      <c r="H64" s="52" t="str">
        <f ca="1">HYPERLINK(LEFT(CELL("filename",A1),FIND("[",CELL("filename",A1))-1)&amp;"DAEgroups_rac_advanced_sample_project_rvt\Storefront.dae","Storefront.dae")</f>
        <v>Storefront.dae</v>
      </c>
      <c r="I64" s="57" t="s">
        <v>150</v>
      </c>
      <c r="J64" s="45" t="s">
        <v>151</v>
      </c>
    </row>
    <row r="65" spans="1:10" s="45" customFormat="1" hidden="1" x14ac:dyDescent="0.25">
      <c r="A65" s="54" t="s">
        <v>152</v>
      </c>
      <c r="B65" s="36">
        <v>1</v>
      </c>
      <c r="C65" s="37">
        <v>0</v>
      </c>
      <c r="D65" s="68">
        <v>0</v>
      </c>
      <c r="E65" s="64"/>
      <c r="F65" s="35">
        <f>IFERROR(INDEX(Info!$F$6:$F$17,MATCH($E65,Info!$C$6:$C$17,0),MATCH(F$1,Info!$F$4:$F$4,0)),0)</f>
        <v>0</v>
      </c>
      <c r="G65" s="41">
        <f t="shared" si="1"/>
        <v>0</v>
      </c>
      <c r="H65" s="52" t="str">
        <f ca="1">HYPERLINK(LEFT(CELL("filename",A1),FIND("[",CELL("filename",A1))-1)&amp;"DAEgroups_rac_advanced_sample_project_rvt\StructuralFramingSystem.dae","StructuralFramingSystem.dae")</f>
        <v>StructuralFramingSystem.dae</v>
      </c>
      <c r="I65" s="57" t="s">
        <v>153</v>
      </c>
      <c r="J65" s="45" t="s">
        <v>154</v>
      </c>
    </row>
    <row r="66" spans="1:10" s="45" customFormat="1" hidden="1" x14ac:dyDescent="0.25">
      <c r="A66" s="54" t="s">
        <v>155</v>
      </c>
      <c r="B66" s="36">
        <v>6</v>
      </c>
      <c r="C66" s="37">
        <v>0</v>
      </c>
      <c r="D66" s="68">
        <v>0.12</v>
      </c>
      <c r="E66" s="64"/>
      <c r="F66" s="35">
        <f>IFERROR(INDEX(Info!$F$6:$F$17,MATCH($E66,Info!$C$6:$C$17,0),MATCH(F$1,Info!$F$4:$F$4,0)),0)</f>
        <v>0</v>
      </c>
      <c r="G66" s="41">
        <f t="shared" ref="G66:G69" si="2">D66*F66</f>
        <v>0</v>
      </c>
      <c r="H66" s="52" t="str">
        <f ca="1">HYPERLINK(LEFT(CELL("filename",A1),FIND("[",CELL("filename",A1))-1)&amp;"DAEgroups_rac_advanced_sample_project_rvt\W250X49.1.dae","W250X49.1.dae")</f>
        <v>W250X49.1.dae</v>
      </c>
      <c r="I66" s="57" t="s">
        <v>156</v>
      </c>
      <c r="J66" s="45" t="s">
        <v>157</v>
      </c>
    </row>
    <row r="67" spans="1:10" s="45" customFormat="1" hidden="1" x14ac:dyDescent="0.25">
      <c r="A67" s="54" t="s">
        <v>158</v>
      </c>
      <c r="B67" s="36">
        <v>2</v>
      </c>
      <c r="C67" s="37">
        <v>0</v>
      </c>
      <c r="D67" s="68">
        <v>0.06</v>
      </c>
      <c r="E67" s="64"/>
      <c r="F67" s="35">
        <f>IFERROR(INDEX(Info!$F$6:$F$17,MATCH($E67,Info!$C$6:$C$17,0),MATCH(F$1,Info!$F$4:$F$4,0)),0)</f>
        <v>0</v>
      </c>
      <c r="G67" s="41">
        <f t="shared" si="2"/>
        <v>0</v>
      </c>
      <c r="H67" s="52" t="str">
        <f ca="1">HYPERLINK(LEFT(CELL("filename",A1),FIND("[",CELL("filename",A1))-1)&amp;"DAEgroups_rac_advanced_sample_project_rvt\W310X28.3.dae","W310X28.3.dae")</f>
        <v>W310X28.3.dae</v>
      </c>
      <c r="I67" s="57" t="s">
        <v>159</v>
      </c>
      <c r="J67" s="45" t="s">
        <v>160</v>
      </c>
    </row>
    <row r="68" spans="1:10" s="45" customFormat="1" hidden="1" x14ac:dyDescent="0.25">
      <c r="A68" s="54" t="s">
        <v>161</v>
      </c>
      <c r="B68" s="36">
        <v>4</v>
      </c>
      <c r="C68" s="37">
        <v>0</v>
      </c>
      <c r="D68" s="68">
        <v>0</v>
      </c>
      <c r="E68" s="64"/>
      <c r="F68" s="35">
        <f>IFERROR(INDEX(Info!$F$6:$F$17,MATCH($E68,Info!$C$6:$C$17,0),MATCH(F$1,Info!$F$4:$F$4,0)),0)</f>
        <v>0</v>
      </c>
      <c r="G68" s="41">
        <f t="shared" si="2"/>
        <v>0</v>
      </c>
      <c r="H68" s="52" t="str">
        <f ca="1">HYPERLINK(LEFT(CELL("filename",A1),FIND("[",CELL("filename",A1))-1)&amp;"DAEgroups_rac_advanced_sample_project_rvt\Wastebasket2.dae","Wastebasket2.dae")</f>
        <v>Wastebasket2.dae</v>
      </c>
      <c r="I68" s="57" t="s">
        <v>162</v>
      </c>
      <c r="J68" s="45" t="s">
        <v>163</v>
      </c>
    </row>
    <row r="69" spans="1:10" s="45" customFormat="1" hidden="1" x14ac:dyDescent="0.25">
      <c r="A69" s="54" t="s">
        <v>164</v>
      </c>
      <c r="B69" s="36">
        <v>6</v>
      </c>
      <c r="C69" s="37">
        <v>38</v>
      </c>
      <c r="D69" s="68">
        <v>0.13</v>
      </c>
      <c r="E69" s="64"/>
      <c r="F69" s="35">
        <f>IFERROR(INDEX(Info!$F$6:$F$17,MATCH($E69,Info!$C$6:$C$17,0),MATCH(F$1,Info!$F$4:$F$4,0)),0)</f>
        <v>0</v>
      </c>
      <c r="G69" s="41">
        <f t="shared" si="2"/>
        <v>0</v>
      </c>
      <c r="H69" s="52" t="str">
        <f ca="1">HYPERLINK(LEFT(CELL("filename",A1),FIND("[",CELL("filename",A1))-1)&amp;"DAEgroups_rac_advanced_sample_project_rvt\WindowShade.dae","WindowShade.dae")</f>
        <v>WindowShade.dae</v>
      </c>
      <c r="I69" s="57" t="s">
        <v>165</v>
      </c>
      <c r="J69" s="45" t="s">
        <v>166</v>
      </c>
    </row>
    <row r="70" spans="1:10" s="45" customFormat="1" x14ac:dyDescent="0.25">
      <c r="A70" s="54"/>
      <c r="B70" s="36"/>
      <c r="C70" s="37"/>
      <c r="D70" s="68"/>
      <c r="E70" s="64"/>
      <c r="F70" s="35"/>
      <c r="G70" s="41"/>
      <c r="H70" s="52"/>
      <c r="I70" s="57"/>
    </row>
    <row r="71" spans="1:10" s="45" customFormat="1" x14ac:dyDescent="0.25">
      <c r="A71" s="54"/>
      <c r="B71" s="36"/>
      <c r="C71" s="37"/>
      <c r="D71" s="68"/>
      <c r="E71" s="64"/>
      <c r="F71" s="35"/>
      <c r="G71" s="41"/>
      <c r="H71" s="52"/>
      <c r="I71" s="57"/>
    </row>
    <row r="72" spans="1:10" s="45" customFormat="1" x14ac:dyDescent="0.25">
      <c r="A72" s="54"/>
      <c r="B72" s="36"/>
      <c r="C72" s="37"/>
      <c r="D72" s="68"/>
      <c r="E72" s="64"/>
      <c r="F72" s="35"/>
      <c r="G72" s="41"/>
      <c r="H72" s="52"/>
      <c r="I72" s="57"/>
    </row>
    <row r="73" spans="1:10" s="45" customFormat="1" x14ac:dyDescent="0.25">
      <c r="A73" s="54"/>
      <c r="B73" s="36"/>
      <c r="C73" s="37"/>
      <c r="D73" s="68"/>
      <c r="E73" s="64"/>
      <c r="F73" s="35"/>
      <c r="G73" s="41"/>
      <c r="H73" s="52"/>
      <c r="I73" s="57"/>
    </row>
    <row r="74" spans="1:10" s="45" customFormat="1" x14ac:dyDescent="0.25">
      <c r="A74" s="54"/>
      <c r="B74" s="36"/>
      <c r="C74" s="37"/>
      <c r="D74" s="68"/>
      <c r="E74" s="64"/>
      <c r="F74" s="35"/>
      <c r="G74" s="41"/>
      <c r="H74" s="52"/>
      <c r="I74" s="57"/>
    </row>
    <row r="75" spans="1:10" s="45" customFormat="1" x14ac:dyDescent="0.25">
      <c r="A75" s="54"/>
      <c r="B75" s="36"/>
      <c r="C75" s="37"/>
      <c r="D75" s="68"/>
      <c r="E75" s="64"/>
      <c r="F75" s="35"/>
      <c r="G75" s="41"/>
      <c r="H75" s="52"/>
      <c r="I75" s="57"/>
    </row>
    <row r="76" spans="1:10" s="45" customFormat="1" x14ac:dyDescent="0.25">
      <c r="A76" s="54"/>
      <c r="B76" s="36"/>
      <c r="C76" s="37"/>
      <c r="D76" s="68"/>
      <c r="E76" s="64"/>
      <c r="F76" s="35"/>
      <c r="G76" s="41"/>
      <c r="H76" s="52"/>
      <c r="I76" s="57"/>
    </row>
    <row r="77" spans="1:10" s="45" customFormat="1" x14ac:dyDescent="0.25">
      <c r="A77" s="54"/>
      <c r="B77" s="36"/>
      <c r="C77" s="37"/>
      <c r="D77" s="68"/>
      <c r="E77" s="64"/>
      <c r="F77" s="35"/>
      <c r="G77" s="41"/>
      <c r="H77" s="52"/>
      <c r="I77" s="57"/>
    </row>
    <row r="78" spans="1:10" s="45" customFormat="1" x14ac:dyDescent="0.25">
      <c r="A78" s="54"/>
      <c r="B78" s="36"/>
      <c r="C78" s="37"/>
      <c r="D78" s="68"/>
      <c r="E78" s="64"/>
      <c r="F78" s="35"/>
      <c r="G78" s="41"/>
      <c r="H78" s="52"/>
      <c r="I78" s="57"/>
    </row>
    <row r="79" spans="1:10" s="45" customFormat="1" x14ac:dyDescent="0.25">
      <c r="A79" s="54"/>
      <c r="B79" s="36"/>
      <c r="C79" s="37"/>
      <c r="D79" s="68"/>
      <c r="E79" s="64"/>
      <c r="F79" s="35"/>
      <c r="G79" s="41"/>
      <c r="H79" s="52"/>
      <c r="I79" s="57"/>
    </row>
    <row r="80" spans="1:10" s="45" customFormat="1" x14ac:dyDescent="0.25">
      <c r="A80" s="54"/>
      <c r="B80" s="36"/>
      <c r="C80" s="37"/>
      <c r="D80" s="68"/>
      <c r="E80" s="64"/>
      <c r="F80" s="35"/>
      <c r="G80" s="41"/>
      <c r="H80" s="52"/>
      <c r="I80" s="57"/>
    </row>
    <row r="81" spans="1:9" s="45" customFormat="1" x14ac:dyDescent="0.25">
      <c r="A81" s="54"/>
      <c r="B81" s="36"/>
      <c r="C81" s="37"/>
      <c r="D81" s="68"/>
      <c r="E81" s="64"/>
      <c r="F81" s="35"/>
      <c r="G81" s="41"/>
      <c r="H81" s="52"/>
      <c r="I81" s="57"/>
    </row>
    <row r="82" spans="1:9" s="45" customFormat="1" x14ac:dyDescent="0.25">
      <c r="A82" s="54"/>
      <c r="B82" s="36"/>
      <c r="C82" s="37"/>
      <c r="D82" s="68"/>
      <c r="E82" s="64"/>
      <c r="F82" s="35"/>
      <c r="G82" s="41"/>
      <c r="H82" s="52"/>
      <c r="I82" s="57"/>
    </row>
    <row r="83" spans="1:9" s="45" customFormat="1" x14ac:dyDescent="0.25">
      <c r="A83" s="54"/>
      <c r="B83" s="36"/>
      <c r="C83" s="37"/>
      <c r="D83" s="68"/>
      <c r="E83" s="64"/>
      <c r="F83" s="35"/>
      <c r="G83" s="41"/>
      <c r="H83" s="52"/>
      <c r="I83" s="57"/>
    </row>
    <row r="84" spans="1:9" s="45" customFormat="1" x14ac:dyDescent="0.25">
      <c r="A84" s="54"/>
      <c r="B84" s="36"/>
      <c r="C84" s="37"/>
      <c r="D84" s="68"/>
      <c r="E84" s="64"/>
      <c r="F84" s="35"/>
      <c r="G84" s="41"/>
      <c r="H84" s="52"/>
      <c r="I84" s="57"/>
    </row>
    <row r="85" spans="1:9" s="45" customFormat="1" x14ac:dyDescent="0.25">
      <c r="A85" s="54"/>
      <c r="B85" s="36"/>
      <c r="C85" s="37"/>
      <c r="D85" s="68"/>
      <c r="E85" s="64"/>
      <c r="F85" s="35"/>
      <c r="G85" s="41"/>
      <c r="H85" s="52"/>
      <c r="I85" s="57"/>
    </row>
    <row r="86" spans="1:9" s="45" customFormat="1" x14ac:dyDescent="0.25">
      <c r="A86" s="54"/>
      <c r="B86" s="36"/>
      <c r="C86" s="37"/>
      <c r="D86" s="68"/>
      <c r="E86" s="64"/>
      <c r="F86" s="35"/>
      <c r="G86" s="41"/>
      <c r="H86" s="52"/>
      <c r="I86" s="57"/>
    </row>
    <row r="87" spans="1:9" s="45" customFormat="1" x14ac:dyDescent="0.25">
      <c r="A87" s="54"/>
      <c r="B87" s="36"/>
      <c r="C87" s="37"/>
      <c r="D87" s="68"/>
      <c r="E87" s="64"/>
      <c r="F87" s="35"/>
      <c r="G87" s="41"/>
      <c r="H87" s="52"/>
      <c r="I87" s="57"/>
    </row>
    <row r="88" spans="1:9" s="45" customFormat="1" x14ac:dyDescent="0.25">
      <c r="A88" s="54"/>
      <c r="B88" s="36"/>
      <c r="C88" s="37"/>
      <c r="D88" s="68"/>
      <c r="E88" s="64"/>
      <c r="F88" s="35"/>
      <c r="G88" s="41"/>
      <c r="H88" s="52"/>
      <c r="I88" s="57"/>
    </row>
    <row r="89" spans="1:9" s="45" customFormat="1" x14ac:dyDescent="0.25">
      <c r="A89" s="54"/>
      <c r="B89" s="36"/>
      <c r="C89" s="37"/>
      <c r="D89" s="68"/>
      <c r="E89" s="64"/>
      <c r="F89" s="35"/>
      <c r="G89" s="41"/>
      <c r="H89" s="52"/>
      <c r="I89" s="57"/>
    </row>
    <row r="90" spans="1:9" s="45" customFormat="1" x14ac:dyDescent="0.25">
      <c r="A90" s="54"/>
      <c r="B90" s="36"/>
      <c r="C90" s="37"/>
      <c r="D90" s="68"/>
      <c r="E90" s="64"/>
      <c r="F90" s="35"/>
      <c r="G90" s="41"/>
      <c r="H90" s="52"/>
      <c r="I90" s="57"/>
    </row>
    <row r="91" spans="1:9" s="45" customFormat="1" x14ac:dyDescent="0.25">
      <c r="A91" s="54"/>
      <c r="B91" s="36"/>
      <c r="C91" s="37"/>
      <c r="D91" s="68"/>
      <c r="E91" s="64"/>
      <c r="F91" s="35"/>
      <c r="G91" s="41"/>
      <c r="H91" s="52"/>
      <c r="I91" s="57"/>
    </row>
    <row r="92" spans="1:9" s="45" customFormat="1" x14ac:dyDescent="0.25">
      <c r="A92" s="54"/>
      <c r="B92" s="36"/>
      <c r="C92" s="37"/>
      <c r="D92" s="68"/>
      <c r="E92" s="64"/>
      <c r="F92" s="35"/>
      <c r="G92" s="41"/>
      <c r="H92" s="52"/>
      <c r="I92" s="57"/>
    </row>
    <row r="93" spans="1:9" s="45" customFormat="1" x14ac:dyDescent="0.25">
      <c r="A93" s="54"/>
      <c r="B93" s="36"/>
      <c r="C93" s="37"/>
      <c r="D93" s="68"/>
      <c r="E93" s="64"/>
      <c r="F93" s="35"/>
      <c r="G93" s="41"/>
      <c r="H93" s="52"/>
      <c r="I93" s="57"/>
    </row>
    <row r="94" spans="1:9" s="45" customFormat="1" x14ac:dyDescent="0.25">
      <c r="A94" s="54"/>
      <c r="B94" s="36"/>
      <c r="C94" s="37"/>
      <c r="D94" s="68"/>
      <c r="E94" s="64"/>
      <c r="F94" s="35"/>
      <c r="G94" s="41"/>
      <c r="H94" s="52"/>
      <c r="I94" s="57"/>
    </row>
    <row r="95" spans="1:9" s="45" customFormat="1" x14ac:dyDescent="0.25">
      <c r="A95" s="54"/>
      <c r="B95" s="36"/>
      <c r="C95" s="37"/>
      <c r="D95" s="68"/>
      <c r="E95" s="64"/>
      <c r="F95" s="35"/>
      <c r="G95" s="41"/>
      <c r="H95" s="52"/>
      <c r="I95" s="57"/>
    </row>
    <row r="96" spans="1:9" s="45" customFormat="1" x14ac:dyDescent="0.25">
      <c r="A96" s="54"/>
      <c r="B96" s="36"/>
      <c r="C96" s="37"/>
      <c r="D96" s="68"/>
      <c r="E96" s="64"/>
      <c r="F96" s="35"/>
      <c r="G96" s="41"/>
      <c r="H96" s="52"/>
      <c r="I96" s="57"/>
    </row>
    <row r="97" spans="1:9" s="45" customFormat="1" x14ac:dyDescent="0.25">
      <c r="A97" s="54"/>
      <c r="B97" s="36"/>
      <c r="C97" s="37"/>
      <c r="D97" s="68"/>
      <c r="E97" s="64"/>
      <c r="F97" s="35"/>
      <c r="G97" s="41"/>
      <c r="H97" s="52"/>
      <c r="I97" s="57"/>
    </row>
    <row r="98" spans="1:9" s="45" customFormat="1" x14ac:dyDescent="0.25">
      <c r="A98" s="54"/>
      <c r="B98" s="36"/>
      <c r="C98" s="37"/>
      <c r="D98" s="68"/>
      <c r="E98" s="64"/>
      <c r="F98" s="35"/>
      <c r="G98" s="41"/>
      <c r="H98" s="52"/>
      <c r="I98" s="57"/>
    </row>
    <row r="99" spans="1:9" s="45" customFormat="1" x14ac:dyDescent="0.25">
      <c r="A99" s="54"/>
      <c r="B99" s="36"/>
      <c r="C99" s="37"/>
      <c r="D99" s="68"/>
      <c r="E99" s="64"/>
      <c r="F99" s="35"/>
      <c r="G99" s="41"/>
      <c r="H99" s="52"/>
      <c r="I99" s="57"/>
    </row>
    <row r="100" spans="1:9" s="45" customFormat="1" x14ac:dyDescent="0.25">
      <c r="A100" s="54"/>
      <c r="B100" s="36"/>
      <c r="C100" s="37"/>
      <c r="D100" s="68"/>
      <c r="E100" s="64"/>
      <c r="F100" s="35"/>
      <c r="G100" s="41"/>
      <c r="H100" s="52"/>
      <c r="I100" s="57"/>
    </row>
    <row r="101" spans="1:9" s="45" customFormat="1" x14ac:dyDescent="0.25">
      <c r="A101" s="54"/>
      <c r="B101" s="36"/>
      <c r="C101" s="37"/>
      <c r="D101" s="68"/>
      <c r="E101" s="64"/>
      <c r="F101" s="35"/>
      <c r="G101" s="41"/>
      <c r="H101" s="52"/>
      <c r="I101" s="57"/>
    </row>
    <row r="102" spans="1:9" s="45" customFormat="1" x14ac:dyDescent="0.25">
      <c r="A102" s="54"/>
      <c r="B102" s="36"/>
      <c r="C102" s="37"/>
      <c r="D102" s="68"/>
      <c r="E102" s="64"/>
      <c r="F102" s="35"/>
      <c r="G102" s="41"/>
      <c r="H102" s="52"/>
      <c r="I102" s="57"/>
    </row>
    <row r="103" spans="1:9" s="45" customFormat="1" x14ac:dyDescent="0.25">
      <c r="A103" s="54"/>
      <c r="B103" s="36"/>
      <c r="C103" s="37"/>
      <c r="D103" s="68"/>
      <c r="E103" s="64"/>
      <c r="F103" s="35"/>
      <c r="G103" s="41"/>
      <c r="H103" s="52"/>
      <c r="I103" s="57"/>
    </row>
    <row r="104" spans="1:9" s="45" customFormat="1" ht="14.4" x14ac:dyDescent="0.25">
      <c r="A104" s="54"/>
      <c r="B104" s="36"/>
      <c r="C104" s="37"/>
      <c r="D104" s="68"/>
      <c r="E104" s="16" t="s">
        <v>26</v>
      </c>
      <c r="F104" s="35"/>
      <c r="G104" s="41"/>
      <c r="H104" s="52"/>
      <c r="I104" s="57"/>
    </row>
    <row r="105" spans="1:9" s="45" customFormat="1" ht="14.4" x14ac:dyDescent="0.25">
      <c r="A105" s="54"/>
      <c r="B105" s="36"/>
      <c r="C105" s="37"/>
      <c r="D105" s="68"/>
      <c r="E105" s="16" t="s">
        <v>21</v>
      </c>
      <c r="F105" s="35"/>
      <c r="G105" s="41"/>
      <c r="H105" s="52"/>
      <c r="I105" s="57"/>
    </row>
    <row r="106" spans="1:9" s="45" customFormat="1" ht="14.4" x14ac:dyDescent="0.25">
      <c r="A106" s="54"/>
      <c r="B106" s="36"/>
      <c r="C106" s="37"/>
      <c r="D106" s="68"/>
      <c r="E106" s="16" t="s">
        <v>24</v>
      </c>
      <c r="F106" s="35"/>
      <c r="G106" s="41"/>
      <c r="H106" s="52"/>
      <c r="I106" s="57"/>
    </row>
    <row r="107" spans="1:9" s="45" customFormat="1" ht="14.4" x14ac:dyDescent="0.25">
      <c r="A107" s="54"/>
      <c r="B107" s="36"/>
      <c r="C107" s="37"/>
      <c r="D107" s="68"/>
      <c r="E107" s="16" t="s">
        <v>17</v>
      </c>
      <c r="F107" s="35"/>
      <c r="G107" s="41"/>
      <c r="H107" s="52"/>
      <c r="I107" s="57"/>
    </row>
    <row r="108" spans="1:9" s="45" customFormat="1" ht="14.4" x14ac:dyDescent="0.25">
      <c r="A108" s="54"/>
      <c r="B108" s="36"/>
      <c r="C108" s="37"/>
      <c r="D108" s="68"/>
      <c r="E108" s="16" t="s">
        <v>15</v>
      </c>
      <c r="F108" s="35"/>
      <c r="G108" s="41"/>
      <c r="H108" s="52"/>
      <c r="I108" s="57"/>
    </row>
    <row r="109" spans="1:9" s="45" customFormat="1" ht="14.4" x14ac:dyDescent="0.25">
      <c r="A109" s="54"/>
      <c r="B109" s="36"/>
      <c r="C109" s="37"/>
      <c r="D109" s="68"/>
      <c r="E109" s="16" t="s">
        <v>15</v>
      </c>
      <c r="F109" s="35"/>
      <c r="G109" s="41"/>
      <c r="H109" s="52"/>
      <c r="I109" s="57"/>
    </row>
    <row r="110" spans="1:9" s="45" customFormat="1" ht="14.4" x14ac:dyDescent="0.25">
      <c r="A110" s="54"/>
      <c r="B110" s="36"/>
      <c r="C110" s="37"/>
      <c r="D110" s="68"/>
      <c r="E110" s="16" t="s">
        <v>33</v>
      </c>
      <c r="F110" s="35"/>
      <c r="G110" s="41"/>
      <c r="H110" s="52"/>
      <c r="I110" s="57"/>
    </row>
    <row r="111" spans="1:9" s="45" customFormat="1" ht="14.4" x14ac:dyDescent="0.25">
      <c r="A111" s="54"/>
      <c r="B111" s="36"/>
      <c r="C111" s="37"/>
      <c r="D111" s="68"/>
      <c r="E111" s="16" t="s">
        <v>15</v>
      </c>
      <c r="F111" s="35"/>
      <c r="G111" s="41"/>
      <c r="H111" s="52"/>
      <c r="I111" s="57"/>
    </row>
    <row r="112" spans="1:9" s="45" customFormat="1" ht="14.4" x14ac:dyDescent="0.25">
      <c r="A112" s="54"/>
      <c r="B112" s="36"/>
      <c r="C112" s="37"/>
      <c r="D112" s="68"/>
      <c r="E112" s="16" t="s">
        <v>21</v>
      </c>
      <c r="F112" s="35"/>
      <c r="G112" s="41"/>
      <c r="H112" s="52"/>
      <c r="I112" s="57"/>
    </row>
    <row r="113" spans="1:9" s="45" customFormat="1" ht="14.4" x14ac:dyDescent="0.25">
      <c r="A113" s="54"/>
      <c r="B113" s="36"/>
      <c r="C113" s="37"/>
      <c r="D113" s="68"/>
      <c r="E113" s="16" t="s">
        <v>15</v>
      </c>
      <c r="F113" s="35"/>
      <c r="G113" s="41"/>
      <c r="H113" s="52"/>
      <c r="I113" s="57"/>
    </row>
    <row r="114" spans="1:9" s="45" customFormat="1" ht="14.4" x14ac:dyDescent="0.25">
      <c r="A114" s="54"/>
      <c r="B114" s="36"/>
      <c r="C114" s="37"/>
      <c r="D114" s="68"/>
      <c r="E114" s="16" t="s">
        <v>21</v>
      </c>
      <c r="F114" s="35"/>
      <c r="G114" s="41"/>
      <c r="H114" s="52"/>
      <c r="I114" s="57"/>
    </row>
    <row r="115" spans="1:9" s="45" customFormat="1" ht="14.4" x14ac:dyDescent="0.25">
      <c r="A115" s="54"/>
      <c r="B115" s="36"/>
      <c r="C115" s="37"/>
      <c r="D115" s="68"/>
      <c r="E115" s="16" t="s">
        <v>17</v>
      </c>
      <c r="F115" s="35"/>
      <c r="G115" s="41"/>
      <c r="H115" s="52"/>
      <c r="I115" s="57"/>
    </row>
    <row r="116" spans="1:9" s="45" customFormat="1" ht="14.4" x14ac:dyDescent="0.25">
      <c r="A116" s="54"/>
      <c r="B116" s="36"/>
      <c r="C116" s="37"/>
      <c r="D116" s="68"/>
      <c r="E116" s="16" t="s">
        <v>15</v>
      </c>
      <c r="F116" s="35"/>
      <c r="G116" s="41"/>
      <c r="H116" s="52"/>
      <c r="I116" s="57"/>
    </row>
    <row r="117" spans="1:9" s="45" customFormat="1" ht="14.4" x14ac:dyDescent="0.25">
      <c r="A117" s="54"/>
      <c r="B117" s="36"/>
      <c r="C117" s="37"/>
      <c r="D117" s="68"/>
      <c r="E117" s="16" t="s">
        <v>15</v>
      </c>
      <c r="F117" s="35"/>
      <c r="G117" s="41"/>
      <c r="H117" s="52"/>
      <c r="I117" s="57"/>
    </row>
    <row r="118" spans="1:9" s="45" customFormat="1" ht="14.4" x14ac:dyDescent="0.25">
      <c r="A118" s="54"/>
      <c r="B118" s="36"/>
      <c r="C118" s="37"/>
      <c r="D118" s="68"/>
      <c r="E118" s="16" t="s">
        <v>15</v>
      </c>
      <c r="F118" s="35"/>
      <c r="G118" s="41"/>
      <c r="H118" s="52"/>
      <c r="I118" s="57"/>
    </row>
    <row r="119" spans="1:9" s="45" customFormat="1" ht="14.4" x14ac:dyDescent="0.25">
      <c r="A119" s="54"/>
      <c r="B119" s="36"/>
      <c r="C119" s="37"/>
      <c r="D119" s="68"/>
      <c r="E119" s="16" t="s">
        <v>15</v>
      </c>
      <c r="F119" s="35"/>
      <c r="G119" s="41"/>
      <c r="H119" s="52"/>
      <c r="I119" s="57"/>
    </row>
    <row r="120" spans="1:9" s="45" customFormat="1" ht="14.4" x14ac:dyDescent="0.25">
      <c r="A120" s="54"/>
      <c r="B120" s="36"/>
      <c r="C120" s="37"/>
      <c r="D120" s="68"/>
      <c r="E120" s="16" t="s">
        <v>15</v>
      </c>
      <c r="F120" s="35"/>
      <c r="G120" s="41"/>
      <c r="H120" s="52"/>
      <c r="I120" s="57"/>
    </row>
    <row r="121" spans="1:9" s="45" customFormat="1" ht="14.4" x14ac:dyDescent="0.25">
      <c r="A121" s="54"/>
      <c r="B121" s="36"/>
      <c r="C121" s="37"/>
      <c r="D121" s="68"/>
      <c r="E121" s="16" t="s">
        <v>26</v>
      </c>
      <c r="F121" s="35"/>
      <c r="G121" s="41"/>
      <c r="H121" s="52"/>
      <c r="I121" s="57"/>
    </row>
    <row r="122" spans="1:9" s="45" customFormat="1" ht="14.4" x14ac:dyDescent="0.25">
      <c r="A122" s="54"/>
      <c r="B122" s="36"/>
      <c r="C122" s="37"/>
      <c r="D122" s="68"/>
      <c r="E122" s="16" t="s">
        <v>15</v>
      </c>
      <c r="F122" s="35"/>
      <c r="G122" s="41"/>
      <c r="H122" s="52"/>
      <c r="I122" s="57"/>
    </row>
    <row r="123" spans="1:9" s="45" customFormat="1" ht="14.4" x14ac:dyDescent="0.25">
      <c r="A123" s="54"/>
      <c r="B123" s="36"/>
      <c r="C123" s="37"/>
      <c r="D123" s="68"/>
      <c r="E123" s="16" t="s">
        <v>19</v>
      </c>
      <c r="F123" s="35"/>
      <c r="G123" s="41"/>
      <c r="H123" s="52"/>
      <c r="I123" s="57"/>
    </row>
    <row r="124" spans="1:9" s="45" customFormat="1" ht="14.4" x14ac:dyDescent="0.25">
      <c r="A124" s="54"/>
      <c r="B124" s="36"/>
      <c r="C124" s="37"/>
      <c r="D124" s="68"/>
      <c r="E124" s="16" t="s">
        <v>15</v>
      </c>
      <c r="F124" s="35"/>
      <c r="G124" s="41"/>
      <c r="H124" s="52"/>
      <c r="I124" s="57"/>
    </row>
    <row r="125" spans="1:9" s="45" customFormat="1" ht="14.4" x14ac:dyDescent="0.25">
      <c r="A125" s="54"/>
      <c r="B125" s="36"/>
      <c r="C125" s="37"/>
      <c r="D125" s="68"/>
      <c r="E125" s="16" t="s">
        <v>33</v>
      </c>
      <c r="F125" s="35"/>
      <c r="G125" s="41"/>
      <c r="H125" s="52"/>
      <c r="I125" s="57"/>
    </row>
    <row r="126" spans="1:9" s="45" customFormat="1" ht="14.4" x14ac:dyDescent="0.25">
      <c r="A126" s="54"/>
      <c r="B126" s="36"/>
      <c r="C126" s="37"/>
      <c r="D126" s="68"/>
      <c r="E126" s="16" t="s">
        <v>15</v>
      </c>
      <c r="F126" s="35"/>
      <c r="G126" s="41"/>
      <c r="H126" s="52"/>
      <c r="I126" s="57"/>
    </row>
    <row r="127" spans="1:9" s="45" customFormat="1" ht="14.4" x14ac:dyDescent="0.25">
      <c r="A127" s="54"/>
      <c r="B127" s="36"/>
      <c r="C127" s="37"/>
      <c r="D127" s="68"/>
      <c r="E127" s="16" t="s">
        <v>15</v>
      </c>
      <c r="F127" s="35"/>
      <c r="G127" s="41"/>
      <c r="H127" s="52"/>
      <c r="I127" s="57"/>
    </row>
    <row r="128" spans="1:9" s="45" customFormat="1" ht="14.4" x14ac:dyDescent="0.25">
      <c r="A128" s="54"/>
      <c r="B128" s="36"/>
      <c r="C128" s="37"/>
      <c r="D128" s="68"/>
      <c r="E128" s="16" t="s">
        <v>15</v>
      </c>
      <c r="F128" s="35"/>
      <c r="G128" s="41"/>
      <c r="H128" s="52"/>
      <c r="I128" s="57"/>
    </row>
    <row r="129" spans="1:9" s="45" customFormat="1" ht="14.4" x14ac:dyDescent="0.25">
      <c r="A129" s="54"/>
      <c r="B129" s="36"/>
      <c r="C129" s="37"/>
      <c r="D129" s="68"/>
      <c r="E129" s="16" t="s">
        <v>33</v>
      </c>
      <c r="F129" s="35"/>
      <c r="G129" s="41"/>
      <c r="H129" s="52"/>
      <c r="I129" s="57"/>
    </row>
    <row r="130" spans="1:9" s="45" customFormat="1" ht="14.4" x14ac:dyDescent="0.25">
      <c r="A130" s="54"/>
      <c r="B130" s="36"/>
      <c r="C130" s="37"/>
      <c r="D130" s="68"/>
      <c r="E130" s="16" t="s">
        <v>15</v>
      </c>
      <c r="F130" s="35"/>
      <c r="G130" s="41"/>
      <c r="H130" s="52"/>
      <c r="I130" s="57"/>
    </row>
    <row r="131" spans="1:9" s="45" customFormat="1" ht="14.4" x14ac:dyDescent="0.25">
      <c r="A131" s="54"/>
      <c r="B131" s="36"/>
      <c r="C131" s="37"/>
      <c r="D131" s="68"/>
      <c r="E131" s="20" t="s">
        <v>13</v>
      </c>
      <c r="F131" s="35"/>
      <c r="G131" s="41"/>
      <c r="H131" s="52"/>
      <c r="I131" s="57"/>
    </row>
    <row r="132" spans="1:9" s="45" customFormat="1" ht="14.4" x14ac:dyDescent="0.25">
      <c r="A132" s="54"/>
      <c r="B132" s="36"/>
      <c r="C132" s="37"/>
      <c r="D132" s="68"/>
      <c r="E132" s="20" t="s">
        <v>13</v>
      </c>
      <c r="F132" s="35"/>
      <c r="G132" s="41"/>
      <c r="H132" s="52"/>
      <c r="I132" s="57"/>
    </row>
    <row r="133" spans="1:9" s="45" customFormat="1" x14ac:dyDescent="0.25">
      <c r="A133" s="54"/>
      <c r="B133" s="36"/>
      <c r="C133" s="37"/>
      <c r="D133" s="68"/>
      <c r="E133" s="64"/>
      <c r="F133" s="35"/>
      <c r="G133" s="41"/>
      <c r="H133" s="52"/>
      <c r="I133" s="57"/>
    </row>
    <row r="134" spans="1:9" s="45" customFormat="1" x14ac:dyDescent="0.25">
      <c r="A134" s="54"/>
      <c r="B134" s="36"/>
      <c r="C134" s="37"/>
      <c r="D134" s="68"/>
      <c r="E134" s="64"/>
      <c r="F134" s="35"/>
      <c r="G134" s="41"/>
      <c r="H134" s="52"/>
      <c r="I134" s="57"/>
    </row>
    <row r="135" spans="1:9" s="45" customFormat="1" x14ac:dyDescent="0.25">
      <c r="A135" s="54"/>
      <c r="B135" s="36"/>
      <c r="C135" s="37"/>
      <c r="D135" s="68"/>
      <c r="E135" s="64"/>
      <c r="F135" s="35"/>
      <c r="G135" s="41"/>
      <c r="H135" s="52"/>
      <c r="I135" s="57"/>
    </row>
    <row r="136" spans="1:9" s="45" customFormat="1" x14ac:dyDescent="0.25">
      <c r="A136" s="54"/>
      <c r="B136" s="36"/>
      <c r="C136" s="37"/>
      <c r="D136" s="68"/>
      <c r="E136" s="64"/>
      <c r="F136" s="35"/>
      <c r="G136" s="41"/>
      <c r="H136" s="52"/>
      <c r="I136" s="57"/>
    </row>
    <row r="137" spans="1:9" s="45" customFormat="1" x14ac:dyDescent="0.25">
      <c r="A137" s="54"/>
      <c r="B137" s="36"/>
      <c r="C137" s="37"/>
      <c r="D137" s="68"/>
      <c r="E137" s="64"/>
      <c r="F137" s="35"/>
      <c r="G137" s="41"/>
      <c r="H137" s="52"/>
      <c r="I137" s="57"/>
    </row>
    <row r="138" spans="1:9" s="45" customFormat="1" x14ac:dyDescent="0.25">
      <c r="A138" s="54"/>
      <c r="B138" s="36"/>
      <c r="C138" s="37"/>
      <c r="D138" s="68"/>
      <c r="E138" s="64"/>
      <c r="F138" s="35"/>
      <c r="G138" s="41"/>
      <c r="H138" s="52"/>
      <c r="I138" s="57"/>
    </row>
    <row r="139" spans="1:9" s="45" customFormat="1" x14ac:dyDescent="0.25">
      <c r="A139" s="54"/>
      <c r="B139" s="36"/>
      <c r="C139" s="37"/>
      <c r="D139" s="68"/>
      <c r="E139" s="64"/>
      <c r="F139" s="35"/>
      <c r="G139" s="41"/>
      <c r="H139" s="52"/>
      <c r="I139" s="57"/>
    </row>
    <row r="140" spans="1:9" s="45" customFormat="1" x14ac:dyDescent="0.25">
      <c r="A140" s="54"/>
      <c r="B140" s="36"/>
      <c r="C140" s="37"/>
      <c r="D140" s="68"/>
      <c r="E140" s="64"/>
      <c r="F140" s="35"/>
      <c r="G140" s="41"/>
      <c r="H140" s="52"/>
      <c r="I140" s="57"/>
    </row>
    <row r="141" spans="1:9" s="45" customFormat="1" x14ac:dyDescent="0.25">
      <c r="A141" s="54"/>
      <c r="B141" s="36"/>
      <c r="C141" s="37"/>
      <c r="D141" s="68"/>
      <c r="E141" s="64"/>
      <c r="F141" s="35"/>
      <c r="G141" s="41"/>
      <c r="H141" s="52"/>
      <c r="I141" s="57"/>
    </row>
    <row r="142" spans="1:9" s="45" customFormat="1" x14ac:dyDescent="0.25">
      <c r="A142" s="54"/>
      <c r="B142" s="36"/>
      <c r="C142" s="37"/>
      <c r="D142" s="68"/>
      <c r="E142" s="64"/>
      <c r="F142" s="35"/>
      <c r="G142" s="41"/>
      <c r="H142" s="52"/>
      <c r="I142" s="57"/>
    </row>
    <row r="143" spans="1:9" s="45" customFormat="1" x14ac:dyDescent="0.25">
      <c r="A143" s="54"/>
      <c r="B143" s="36"/>
      <c r="C143" s="37"/>
      <c r="D143" s="68"/>
      <c r="E143" s="64"/>
      <c r="F143" s="35"/>
      <c r="G143" s="41"/>
      <c r="H143" s="52"/>
      <c r="I143" s="57"/>
    </row>
    <row r="144" spans="1:9" s="45" customFormat="1" x14ac:dyDescent="0.25">
      <c r="A144" s="54"/>
      <c r="B144" s="36"/>
      <c r="C144" s="37"/>
      <c r="D144" s="68"/>
      <c r="E144" s="64"/>
      <c r="F144" s="35"/>
      <c r="G144" s="41"/>
      <c r="H144" s="52"/>
      <c r="I144" s="57"/>
    </row>
    <row r="145" spans="1:9" s="45" customFormat="1" x14ac:dyDescent="0.25">
      <c r="A145" s="54"/>
      <c r="B145" s="36"/>
      <c r="C145" s="37"/>
      <c r="D145" s="68"/>
      <c r="E145" s="64"/>
      <c r="F145" s="35"/>
      <c r="G145" s="41"/>
      <c r="H145" s="52"/>
      <c r="I145" s="57"/>
    </row>
    <row r="146" spans="1:9" s="45" customFormat="1" x14ac:dyDescent="0.25">
      <c r="A146" s="54"/>
      <c r="B146" s="36"/>
      <c r="C146" s="37"/>
      <c r="D146" s="68"/>
      <c r="E146" s="64"/>
      <c r="F146" s="35"/>
      <c r="G146" s="41"/>
      <c r="H146" s="52"/>
      <c r="I146" s="57"/>
    </row>
    <row r="147" spans="1:9" s="45" customFormat="1" x14ac:dyDescent="0.25">
      <c r="A147" s="54"/>
      <c r="B147" s="36"/>
      <c r="C147" s="37"/>
      <c r="D147" s="68"/>
      <c r="E147" s="64"/>
      <c r="F147" s="35"/>
      <c r="G147" s="41"/>
      <c r="H147" s="52"/>
      <c r="I147" s="57"/>
    </row>
    <row r="148" spans="1:9" s="45" customFormat="1" x14ac:dyDescent="0.25">
      <c r="A148" s="54"/>
      <c r="B148" s="36"/>
      <c r="C148" s="37"/>
      <c r="D148" s="68"/>
      <c r="E148" s="64"/>
      <c r="F148" s="35"/>
      <c r="G148" s="41"/>
      <c r="H148" s="52"/>
      <c r="I148" s="57"/>
    </row>
    <row r="149" spans="1:9" s="45" customFormat="1" x14ac:dyDescent="0.25">
      <c r="A149" s="54"/>
      <c r="B149" s="36"/>
      <c r="C149" s="37"/>
      <c r="D149" s="68"/>
      <c r="E149" s="64"/>
      <c r="F149" s="35"/>
      <c r="G149" s="41"/>
      <c r="H149" s="52"/>
      <c r="I149" s="57"/>
    </row>
    <row r="150" spans="1:9" s="45" customFormat="1" x14ac:dyDescent="0.25">
      <c r="A150" s="54"/>
      <c r="B150" s="36"/>
      <c r="C150" s="37"/>
      <c r="D150" s="68"/>
      <c r="E150" s="64"/>
      <c r="F150" s="35"/>
      <c r="G150" s="41"/>
      <c r="H150" s="52"/>
      <c r="I150" s="57"/>
    </row>
    <row r="151" spans="1:9" s="45" customFormat="1" x14ac:dyDescent="0.25">
      <c r="A151" s="54"/>
      <c r="B151" s="36"/>
      <c r="C151" s="37"/>
      <c r="D151" s="68"/>
      <c r="E151" s="64"/>
      <c r="F151" s="35"/>
      <c r="G151" s="41"/>
      <c r="H151" s="52"/>
      <c r="I151" s="57"/>
    </row>
    <row r="152" spans="1:9" s="45" customFormat="1" x14ac:dyDescent="0.25">
      <c r="A152" s="54"/>
      <c r="B152" s="36"/>
      <c r="C152" s="37"/>
      <c r="D152" s="68"/>
      <c r="E152" s="64"/>
      <c r="F152" s="35"/>
      <c r="G152" s="41"/>
      <c r="H152" s="52"/>
      <c r="I152" s="57"/>
    </row>
    <row r="153" spans="1:9" s="45" customFormat="1" x14ac:dyDescent="0.25">
      <c r="A153" s="54"/>
      <c r="B153" s="36"/>
      <c r="C153" s="37"/>
      <c r="D153" s="68"/>
      <c r="E153" s="64"/>
      <c r="F153" s="35"/>
      <c r="G153" s="41"/>
      <c r="H153" s="52"/>
      <c r="I153" s="57"/>
    </row>
    <row r="154" spans="1:9" s="45" customFormat="1" x14ac:dyDescent="0.25">
      <c r="A154" s="54"/>
      <c r="B154" s="36"/>
      <c r="C154" s="37"/>
      <c r="D154" s="68"/>
      <c r="E154" s="64"/>
      <c r="F154" s="35"/>
      <c r="G154" s="41"/>
      <c r="H154" s="52"/>
      <c r="I154" s="57"/>
    </row>
    <row r="155" spans="1:9" s="45" customFormat="1" x14ac:dyDescent="0.25">
      <c r="A155" s="54"/>
      <c r="B155" s="36"/>
      <c r="C155" s="37"/>
      <c r="D155" s="68"/>
      <c r="E155" s="64"/>
      <c r="F155" s="35"/>
      <c r="G155" s="41"/>
      <c r="H155" s="52"/>
      <c r="I155" s="57"/>
    </row>
    <row r="156" spans="1:9" s="45" customFormat="1" x14ac:dyDescent="0.25">
      <c r="A156" s="54"/>
      <c r="B156" s="36"/>
      <c r="C156" s="37"/>
      <c r="D156" s="68"/>
      <c r="E156" s="64"/>
      <c r="F156" s="35"/>
      <c r="G156" s="41"/>
      <c r="H156" s="52"/>
      <c r="I156" s="57"/>
    </row>
    <row r="157" spans="1:9" s="45" customFormat="1" x14ac:dyDescent="0.25">
      <c r="A157" s="54"/>
      <c r="B157" s="36"/>
      <c r="C157" s="37"/>
      <c r="D157" s="68"/>
      <c r="E157" s="64"/>
      <c r="F157" s="35"/>
      <c r="G157" s="41"/>
      <c r="H157" s="52"/>
      <c r="I157" s="57"/>
    </row>
    <row r="158" spans="1:9" s="45" customFormat="1" x14ac:dyDescent="0.25">
      <c r="A158" s="54"/>
      <c r="B158" s="36"/>
      <c r="C158" s="37"/>
      <c r="D158" s="68"/>
      <c r="E158" s="64"/>
      <c r="F158" s="35"/>
      <c r="G158" s="41"/>
      <c r="H158" s="52"/>
      <c r="I158" s="57"/>
    </row>
    <row r="159" spans="1:9" s="45" customFormat="1" x14ac:dyDescent="0.25">
      <c r="A159" s="54"/>
      <c r="B159" s="36"/>
      <c r="C159" s="37"/>
      <c r="D159" s="68"/>
      <c r="E159" s="64"/>
      <c r="F159" s="35"/>
      <c r="G159" s="41"/>
      <c r="H159" s="52"/>
      <c r="I159" s="57"/>
    </row>
    <row r="160" spans="1:9" s="45" customFormat="1" x14ac:dyDescent="0.25">
      <c r="A160" s="54"/>
      <c r="B160" s="36"/>
      <c r="C160" s="37"/>
      <c r="D160" s="68"/>
      <c r="E160" s="64"/>
      <c r="F160" s="35"/>
      <c r="G160" s="41"/>
      <c r="H160" s="52"/>
      <c r="I160" s="57"/>
    </row>
    <row r="161" spans="1:9" s="45" customFormat="1" x14ac:dyDescent="0.25">
      <c r="A161" s="54"/>
      <c r="B161" s="36"/>
      <c r="C161" s="37"/>
      <c r="D161" s="68"/>
      <c r="E161" s="64"/>
      <c r="F161" s="35"/>
      <c r="G161" s="41"/>
      <c r="H161" s="52"/>
      <c r="I161" s="57"/>
    </row>
    <row r="162" spans="1:9" s="45" customFormat="1" x14ac:dyDescent="0.25">
      <c r="A162" s="54"/>
      <c r="B162" s="36"/>
      <c r="C162" s="37"/>
      <c r="D162" s="68"/>
      <c r="E162" s="64"/>
      <c r="F162" s="35"/>
      <c r="G162" s="41"/>
      <c r="H162" s="52"/>
      <c r="I162" s="57"/>
    </row>
    <row r="163" spans="1:9" s="45" customFormat="1" x14ac:dyDescent="0.25">
      <c r="A163" s="54"/>
      <c r="B163" s="36"/>
      <c r="C163" s="37"/>
      <c r="D163" s="68"/>
      <c r="E163" s="64"/>
      <c r="F163" s="35"/>
      <c r="G163" s="41"/>
      <c r="H163" s="52"/>
      <c r="I163" s="57"/>
    </row>
    <row r="164" spans="1:9" s="45" customFormat="1" x14ac:dyDescent="0.25">
      <c r="A164" s="54"/>
      <c r="B164" s="36"/>
      <c r="C164" s="37"/>
      <c r="D164" s="68"/>
      <c r="E164" s="64"/>
      <c r="F164" s="35"/>
      <c r="G164" s="41"/>
      <c r="H164" s="52"/>
      <c r="I164" s="57"/>
    </row>
    <row r="165" spans="1:9" s="45" customFormat="1" x14ac:dyDescent="0.25">
      <c r="A165" s="54"/>
      <c r="B165" s="36"/>
      <c r="C165" s="37"/>
      <c r="D165" s="68"/>
      <c r="E165" s="64"/>
      <c r="F165" s="35"/>
      <c r="G165" s="41"/>
      <c r="H165" s="52"/>
      <c r="I165" s="57"/>
    </row>
    <row r="166" spans="1:9" s="45" customFormat="1" x14ac:dyDescent="0.25">
      <c r="A166" s="54"/>
      <c r="B166" s="36"/>
      <c r="C166" s="37"/>
      <c r="D166" s="68"/>
      <c r="E166" s="64"/>
      <c r="F166" s="35"/>
      <c r="G166" s="41"/>
      <c r="H166" s="52"/>
      <c r="I166" s="57"/>
    </row>
    <row r="167" spans="1:9" s="45" customFormat="1" x14ac:dyDescent="0.25">
      <c r="A167" s="54"/>
      <c r="B167" s="36"/>
      <c r="C167" s="37"/>
      <c r="D167" s="68"/>
      <c r="E167" s="64"/>
      <c r="F167" s="35"/>
      <c r="G167" s="41"/>
      <c r="H167" s="52"/>
      <c r="I167" s="57"/>
    </row>
    <row r="168" spans="1:9" s="45" customFormat="1" x14ac:dyDescent="0.25">
      <c r="A168" s="54"/>
      <c r="B168" s="36"/>
      <c r="C168" s="37"/>
      <c r="D168" s="68"/>
      <c r="E168" s="64"/>
      <c r="F168" s="35"/>
      <c r="G168" s="41"/>
      <c r="H168" s="52"/>
      <c r="I168" s="57"/>
    </row>
    <row r="169" spans="1:9" s="45" customFormat="1" x14ac:dyDescent="0.25">
      <c r="A169" s="54"/>
      <c r="B169" s="36"/>
      <c r="C169" s="37"/>
      <c r="D169" s="68"/>
      <c r="E169" s="64"/>
      <c r="F169" s="35"/>
      <c r="G169" s="41"/>
      <c r="H169" s="52"/>
      <c r="I169" s="57"/>
    </row>
    <row r="170" spans="1:9" s="45" customFormat="1" x14ac:dyDescent="0.25">
      <c r="A170" s="54"/>
      <c r="B170" s="36"/>
      <c r="C170" s="37"/>
      <c r="D170" s="68"/>
      <c r="E170" s="64"/>
      <c r="F170" s="35"/>
      <c r="G170" s="41"/>
      <c r="H170" s="52"/>
      <c r="I170" s="57"/>
    </row>
    <row r="171" spans="1:9" s="45" customFormat="1" x14ac:dyDescent="0.25">
      <c r="A171" s="54"/>
      <c r="B171" s="36"/>
      <c r="C171" s="37"/>
      <c r="D171" s="68"/>
      <c r="E171" s="64"/>
      <c r="F171" s="35"/>
      <c r="G171" s="41"/>
      <c r="H171" s="52"/>
      <c r="I171" s="57"/>
    </row>
    <row r="172" spans="1:9" s="45" customFormat="1" x14ac:dyDescent="0.25">
      <c r="A172" s="54"/>
      <c r="B172" s="36"/>
      <c r="C172" s="37"/>
      <c r="D172" s="68"/>
      <c r="E172" s="64"/>
      <c r="F172" s="35"/>
      <c r="G172" s="41"/>
      <c r="H172" s="52"/>
      <c r="I172" s="57"/>
    </row>
    <row r="173" spans="1:9" s="45" customFormat="1" x14ac:dyDescent="0.25">
      <c r="A173" s="54"/>
      <c r="B173" s="36"/>
      <c r="C173" s="37"/>
      <c r="D173" s="68"/>
      <c r="E173" s="64"/>
      <c r="F173" s="35"/>
      <c r="G173" s="41"/>
      <c r="H173" s="52"/>
      <c r="I173" s="57"/>
    </row>
    <row r="174" spans="1:9" s="45" customFormat="1" x14ac:dyDescent="0.25">
      <c r="A174" s="54"/>
      <c r="B174" s="36"/>
      <c r="C174" s="37"/>
      <c r="D174" s="68"/>
      <c r="E174" s="64"/>
      <c r="F174" s="35"/>
      <c r="G174" s="41"/>
      <c r="H174" s="52"/>
      <c r="I174" s="57"/>
    </row>
    <row r="175" spans="1:9" s="45" customFormat="1" x14ac:dyDescent="0.25">
      <c r="A175" s="54"/>
      <c r="B175" s="36"/>
      <c r="C175" s="37"/>
      <c r="D175" s="68"/>
      <c r="E175" s="64"/>
      <c r="F175" s="35"/>
      <c r="G175" s="41"/>
      <c r="H175" s="52"/>
      <c r="I175" s="57"/>
    </row>
    <row r="176" spans="1:9" s="45" customFormat="1" x14ac:dyDescent="0.25">
      <c r="A176" s="54"/>
      <c r="B176" s="36"/>
      <c r="C176" s="37"/>
      <c r="D176" s="68"/>
      <c r="E176" s="64"/>
      <c r="F176" s="35"/>
      <c r="G176" s="41"/>
      <c r="H176" s="52"/>
      <c r="I176" s="57"/>
    </row>
    <row r="177" spans="1:9" s="45" customFormat="1" x14ac:dyDescent="0.25">
      <c r="A177" s="54"/>
      <c r="B177" s="36"/>
      <c r="C177" s="37"/>
      <c r="D177" s="68"/>
      <c r="E177" s="64"/>
      <c r="F177" s="35"/>
      <c r="G177" s="41"/>
      <c r="H177" s="52"/>
      <c r="I177" s="57"/>
    </row>
    <row r="178" spans="1:9" s="45" customFormat="1" x14ac:dyDescent="0.25">
      <c r="A178" s="54"/>
      <c r="B178" s="36"/>
      <c r="C178" s="37"/>
      <c r="D178" s="68"/>
      <c r="E178" s="64"/>
      <c r="F178" s="35"/>
      <c r="G178" s="41"/>
      <c r="H178" s="52"/>
      <c r="I178" s="57"/>
    </row>
    <row r="179" spans="1:9" s="45" customFormat="1" x14ac:dyDescent="0.25">
      <c r="A179" s="54"/>
      <c r="B179" s="36"/>
      <c r="C179" s="37"/>
      <c r="D179" s="68"/>
      <c r="E179" s="64"/>
      <c r="F179" s="35"/>
      <c r="G179" s="41"/>
      <c r="H179" s="52"/>
      <c r="I179" s="57"/>
    </row>
    <row r="180" spans="1:9" s="45" customFormat="1" x14ac:dyDescent="0.25">
      <c r="A180" s="54"/>
      <c r="B180" s="36"/>
      <c r="C180" s="37"/>
      <c r="D180" s="68"/>
      <c r="E180" s="64"/>
      <c r="F180" s="35"/>
      <c r="G180" s="41"/>
      <c r="H180" s="52"/>
      <c r="I180" s="57"/>
    </row>
    <row r="181" spans="1:9" s="45" customFormat="1" x14ac:dyDescent="0.25">
      <c r="A181" s="54"/>
      <c r="B181" s="36"/>
      <c r="C181" s="37"/>
      <c r="D181" s="68"/>
      <c r="E181" s="64"/>
      <c r="F181" s="35"/>
      <c r="G181" s="41"/>
      <c r="H181" s="52"/>
      <c r="I181" s="57"/>
    </row>
    <row r="182" spans="1:9" s="45" customFormat="1" x14ac:dyDescent="0.25">
      <c r="A182" s="54"/>
      <c r="B182" s="36"/>
      <c r="C182" s="37"/>
      <c r="D182" s="68"/>
      <c r="E182" s="64"/>
      <c r="F182" s="35"/>
      <c r="G182" s="41"/>
      <c r="H182" s="52"/>
      <c r="I182" s="57"/>
    </row>
    <row r="183" spans="1:9" s="45" customFormat="1" x14ac:dyDescent="0.25">
      <c r="A183" s="54"/>
      <c r="B183" s="36"/>
      <c r="C183" s="37"/>
      <c r="D183" s="68"/>
      <c r="E183" s="64"/>
      <c r="F183" s="35"/>
      <c r="G183" s="41"/>
      <c r="H183" s="52"/>
      <c r="I183" s="57"/>
    </row>
    <row r="184" spans="1:9" s="45" customFormat="1" x14ac:dyDescent="0.25">
      <c r="A184" s="54"/>
      <c r="B184" s="36"/>
      <c r="C184" s="37"/>
      <c r="D184" s="68"/>
      <c r="E184" s="64"/>
      <c r="F184" s="35"/>
      <c r="G184" s="41"/>
      <c r="H184" s="52"/>
      <c r="I184" s="57"/>
    </row>
    <row r="185" spans="1:9" s="45" customFormat="1" x14ac:dyDescent="0.25">
      <c r="A185" s="54"/>
      <c r="B185" s="36"/>
      <c r="C185" s="37"/>
      <c r="D185" s="68"/>
      <c r="E185" s="64"/>
      <c r="F185" s="35"/>
      <c r="G185" s="41"/>
      <c r="H185" s="52"/>
      <c r="I185" s="57"/>
    </row>
    <row r="186" spans="1:9" s="45" customFormat="1" x14ac:dyDescent="0.25">
      <c r="A186" s="54"/>
      <c r="B186" s="36"/>
      <c r="C186" s="37"/>
      <c r="D186" s="68"/>
      <c r="E186" s="64"/>
      <c r="F186" s="35"/>
      <c r="G186" s="41"/>
      <c r="H186" s="52"/>
      <c r="I186" s="57"/>
    </row>
    <row r="187" spans="1:9" s="45" customFormat="1" x14ac:dyDescent="0.25">
      <c r="A187" s="54"/>
      <c r="B187" s="36"/>
      <c r="C187" s="37"/>
      <c r="D187" s="68"/>
      <c r="E187" s="64"/>
      <c r="F187" s="35"/>
      <c r="G187" s="41"/>
      <c r="H187" s="52"/>
      <c r="I187" s="57"/>
    </row>
    <row r="188" spans="1:9" s="45" customFormat="1" x14ac:dyDescent="0.25">
      <c r="A188" s="54"/>
      <c r="B188" s="36"/>
      <c r="C188" s="37"/>
      <c r="D188" s="68"/>
      <c r="E188" s="64"/>
      <c r="F188" s="35"/>
      <c r="G188" s="41"/>
      <c r="H188" s="52"/>
      <c r="I188" s="57"/>
    </row>
    <row r="189" spans="1:9" s="45" customFormat="1" x14ac:dyDescent="0.25">
      <c r="A189" s="54"/>
      <c r="B189" s="36"/>
      <c r="C189" s="37"/>
      <c r="D189" s="68"/>
      <c r="E189" s="64"/>
      <c r="F189" s="35"/>
      <c r="G189" s="41"/>
      <c r="H189" s="52"/>
      <c r="I189" s="57"/>
    </row>
    <row r="190" spans="1:9" s="45" customFormat="1" x14ac:dyDescent="0.25">
      <c r="A190" s="54"/>
      <c r="B190" s="36"/>
      <c r="C190" s="37"/>
      <c r="D190" s="68"/>
      <c r="E190" s="64"/>
      <c r="F190" s="35"/>
      <c r="G190" s="41"/>
      <c r="H190" s="52"/>
      <c r="I190" s="57"/>
    </row>
    <row r="191" spans="1:9" s="45" customFormat="1" x14ac:dyDescent="0.25">
      <c r="A191" s="54"/>
      <c r="B191" s="36"/>
      <c r="C191" s="37"/>
      <c r="D191" s="68"/>
      <c r="E191" s="64"/>
      <c r="F191" s="35"/>
      <c r="G191" s="41"/>
      <c r="H191" s="52"/>
      <c r="I191" s="57"/>
    </row>
    <row r="192" spans="1:9" s="45" customFormat="1" x14ac:dyDescent="0.25">
      <c r="A192" s="54"/>
      <c r="B192" s="36"/>
      <c r="C192" s="37"/>
      <c r="D192" s="68"/>
      <c r="E192" s="64"/>
      <c r="F192" s="35"/>
      <c r="G192" s="41"/>
      <c r="H192" s="52"/>
      <c r="I192" s="57"/>
    </row>
    <row r="193" spans="1:9" s="45" customFormat="1" x14ac:dyDescent="0.25">
      <c r="A193" s="54"/>
      <c r="B193" s="36"/>
      <c r="C193" s="37"/>
      <c r="D193" s="68"/>
      <c r="E193" s="64"/>
      <c r="F193" s="35"/>
      <c r="G193" s="41"/>
      <c r="H193" s="52"/>
      <c r="I193" s="57"/>
    </row>
    <row r="194" spans="1:9" s="45" customFormat="1" x14ac:dyDescent="0.25">
      <c r="A194" s="54"/>
      <c r="B194" s="36"/>
      <c r="C194" s="37"/>
      <c r="D194" s="68"/>
      <c r="E194" s="64"/>
      <c r="F194" s="35"/>
      <c r="G194" s="41"/>
      <c r="H194" s="52"/>
      <c r="I194" s="57"/>
    </row>
    <row r="195" spans="1:9" s="45" customFormat="1" x14ac:dyDescent="0.25">
      <c r="A195" s="54"/>
      <c r="B195" s="36"/>
      <c r="C195" s="37"/>
      <c r="D195" s="68"/>
      <c r="E195" s="64"/>
      <c r="F195" s="35"/>
      <c r="G195" s="41"/>
      <c r="H195" s="52"/>
      <c r="I195" s="57"/>
    </row>
    <row r="196" spans="1:9" s="45" customFormat="1" x14ac:dyDescent="0.25">
      <c r="A196" s="54"/>
      <c r="B196" s="36"/>
      <c r="C196" s="37"/>
      <c r="D196" s="68"/>
      <c r="E196" s="64"/>
      <c r="F196" s="35"/>
      <c r="G196" s="41"/>
      <c r="H196" s="52"/>
      <c r="I196" s="57"/>
    </row>
    <row r="197" spans="1:9" s="45" customFormat="1" x14ac:dyDescent="0.25">
      <c r="A197" s="54"/>
      <c r="B197" s="36"/>
      <c r="C197" s="37"/>
      <c r="D197" s="68"/>
      <c r="E197" s="64"/>
      <c r="F197" s="35"/>
      <c r="G197" s="41"/>
      <c r="H197" s="52"/>
      <c r="I197" s="57"/>
    </row>
    <row r="198" spans="1:9" s="45" customFormat="1" x14ac:dyDescent="0.25">
      <c r="A198" s="54"/>
      <c r="B198" s="36"/>
      <c r="C198" s="37"/>
      <c r="D198" s="68"/>
      <c r="E198" s="64"/>
      <c r="F198" s="35"/>
      <c r="G198" s="41"/>
      <c r="H198" s="52"/>
      <c r="I198" s="57"/>
    </row>
    <row r="199" spans="1:9" s="45" customFormat="1" x14ac:dyDescent="0.25">
      <c r="A199" s="54"/>
      <c r="B199" s="36"/>
      <c r="C199" s="37"/>
      <c r="D199" s="68"/>
      <c r="E199" s="64"/>
      <c r="F199" s="35"/>
      <c r="G199" s="41"/>
      <c r="H199" s="52"/>
      <c r="I199" s="57"/>
    </row>
    <row r="200" spans="1:9" s="45" customFormat="1" x14ac:dyDescent="0.25">
      <c r="A200" s="54"/>
      <c r="B200" s="36"/>
      <c r="C200" s="37"/>
      <c r="D200" s="68"/>
      <c r="E200" s="64"/>
      <c r="F200" s="35"/>
      <c r="G200" s="41"/>
      <c r="H200" s="52"/>
      <c r="I200" s="57"/>
    </row>
    <row r="201" spans="1:9" s="45" customFormat="1" x14ac:dyDescent="0.25">
      <c r="A201" s="54"/>
      <c r="B201" s="36"/>
      <c r="C201" s="37"/>
      <c r="D201" s="68"/>
      <c r="E201" s="64"/>
      <c r="F201" s="35"/>
      <c r="G201" s="41"/>
      <c r="H201" s="52"/>
      <c r="I201" s="57"/>
    </row>
    <row r="202" spans="1:9" s="45" customFormat="1" x14ac:dyDescent="0.25">
      <c r="A202" s="54"/>
      <c r="B202" s="36"/>
      <c r="C202" s="37"/>
      <c r="D202" s="68"/>
      <c r="E202" s="64"/>
      <c r="F202" s="35"/>
      <c r="G202" s="41"/>
      <c r="H202" s="52"/>
      <c r="I202" s="57"/>
    </row>
    <row r="203" spans="1:9" s="45" customFormat="1" x14ac:dyDescent="0.25">
      <c r="A203" s="54"/>
      <c r="B203" s="36"/>
      <c r="C203" s="37"/>
      <c r="D203" s="68"/>
      <c r="E203" s="64"/>
      <c r="F203" s="35"/>
      <c r="G203" s="41"/>
      <c r="H203" s="52"/>
      <c r="I203" s="57"/>
    </row>
    <row r="204" spans="1:9" s="45" customFormat="1" x14ac:dyDescent="0.25">
      <c r="A204" s="54"/>
      <c r="B204" s="36"/>
      <c r="C204" s="37"/>
      <c r="D204" s="68"/>
      <c r="E204" s="64"/>
      <c r="F204" s="35"/>
      <c r="G204" s="41"/>
      <c r="H204" s="52"/>
      <c r="I204" s="57"/>
    </row>
    <row r="205" spans="1:9" s="45" customFormat="1" x14ac:dyDescent="0.25">
      <c r="A205" s="54"/>
      <c r="B205" s="36"/>
      <c r="C205" s="37"/>
      <c r="D205" s="68"/>
      <c r="E205" s="64"/>
      <c r="F205" s="35"/>
      <c r="G205" s="41"/>
      <c r="H205" s="52"/>
      <c r="I205" s="57"/>
    </row>
    <row r="206" spans="1:9" s="45" customFormat="1" x14ac:dyDescent="0.25">
      <c r="A206" s="54"/>
      <c r="B206" s="36"/>
      <c r="C206" s="37"/>
      <c r="D206" s="68"/>
      <c r="E206" s="64"/>
      <c r="F206" s="35"/>
      <c r="G206" s="41"/>
      <c r="H206" s="52"/>
      <c r="I206" s="57"/>
    </row>
    <row r="207" spans="1:9" s="45" customFormat="1" x14ac:dyDescent="0.25">
      <c r="A207" s="54"/>
      <c r="B207" s="36"/>
      <c r="C207" s="37"/>
      <c r="D207" s="68"/>
      <c r="E207" s="64"/>
      <c r="F207" s="35"/>
      <c r="G207" s="41"/>
      <c r="H207" s="52"/>
      <c r="I207" s="57"/>
    </row>
    <row r="208" spans="1:9" s="45" customFormat="1" x14ac:dyDescent="0.25">
      <c r="A208" s="54"/>
      <c r="B208" s="36"/>
      <c r="C208" s="37"/>
      <c r="D208" s="68"/>
      <c r="E208" s="64"/>
      <c r="F208" s="35"/>
      <c r="G208" s="41"/>
      <c r="H208" s="52"/>
      <c r="I208" s="57"/>
    </row>
    <row r="209" spans="1:9" s="45" customFormat="1" x14ac:dyDescent="0.25">
      <c r="A209" s="54"/>
      <c r="B209" s="36"/>
      <c r="C209" s="37"/>
      <c r="D209" s="68"/>
      <c r="E209" s="64"/>
      <c r="F209" s="35"/>
      <c r="G209" s="41"/>
      <c r="H209" s="52"/>
      <c r="I209" s="57"/>
    </row>
    <row r="210" spans="1:9" s="45" customFormat="1" x14ac:dyDescent="0.25">
      <c r="A210" s="54"/>
      <c r="B210" s="36"/>
      <c r="C210" s="37"/>
      <c r="D210" s="68"/>
      <c r="E210" s="64"/>
      <c r="F210" s="35"/>
      <c r="G210" s="41"/>
      <c r="H210" s="52"/>
      <c r="I210" s="57"/>
    </row>
    <row r="211" spans="1:9" s="45" customFormat="1" x14ac:dyDescent="0.25">
      <c r="A211" s="54"/>
      <c r="B211" s="36"/>
      <c r="C211" s="37"/>
      <c r="D211" s="68"/>
      <c r="E211" s="64"/>
      <c r="F211" s="35"/>
      <c r="G211" s="41"/>
      <c r="H211" s="52"/>
      <c r="I211" s="57"/>
    </row>
    <row r="212" spans="1:9" s="45" customFormat="1" x14ac:dyDescent="0.25">
      <c r="A212" s="54"/>
      <c r="B212" s="36"/>
      <c r="C212" s="37"/>
      <c r="D212" s="68"/>
      <c r="E212" s="64"/>
      <c r="F212" s="35"/>
      <c r="G212" s="41"/>
      <c r="H212" s="52"/>
      <c r="I212" s="57"/>
    </row>
    <row r="213" spans="1:9" s="45" customFormat="1" x14ac:dyDescent="0.25">
      <c r="A213" s="54"/>
      <c r="B213" s="36"/>
      <c r="C213" s="37"/>
      <c r="D213" s="68"/>
      <c r="E213" s="64"/>
      <c r="F213" s="35"/>
      <c r="G213" s="41"/>
      <c r="H213" s="52"/>
      <c r="I213" s="57"/>
    </row>
    <row r="214" spans="1:9" s="45" customFormat="1" x14ac:dyDescent="0.25">
      <c r="A214" s="54"/>
      <c r="B214" s="36"/>
      <c r="C214" s="37"/>
      <c r="D214" s="68"/>
      <c r="E214" s="64"/>
      <c r="F214" s="35"/>
      <c r="G214" s="41"/>
      <c r="H214" s="52"/>
      <c r="I214" s="57"/>
    </row>
    <row r="215" spans="1:9" s="45" customFormat="1" x14ac:dyDescent="0.25">
      <c r="A215" s="54"/>
      <c r="B215" s="36"/>
      <c r="C215" s="37"/>
      <c r="D215" s="68"/>
      <c r="E215" s="64"/>
      <c r="F215" s="35"/>
      <c r="G215" s="41"/>
      <c r="H215" s="52"/>
      <c r="I215" s="57"/>
    </row>
    <row r="216" spans="1:9" s="45" customFormat="1" x14ac:dyDescent="0.25">
      <c r="A216" s="54"/>
      <c r="B216" s="36"/>
      <c r="C216" s="37"/>
      <c r="D216" s="68"/>
      <c r="E216" s="64"/>
      <c r="F216" s="35"/>
      <c r="G216" s="41"/>
      <c r="H216" s="52"/>
      <c r="I216" s="57"/>
    </row>
    <row r="217" spans="1:9" s="45" customFormat="1" x14ac:dyDescent="0.25">
      <c r="A217" s="54"/>
      <c r="B217" s="36"/>
      <c r="C217" s="37"/>
      <c r="D217" s="68"/>
      <c r="E217" s="64"/>
      <c r="F217" s="35"/>
      <c r="G217" s="41"/>
      <c r="H217" s="52"/>
      <c r="I217" s="57"/>
    </row>
    <row r="218" spans="1:9" s="45" customFormat="1" x14ac:dyDescent="0.25">
      <c r="A218" s="54"/>
      <c r="B218" s="36"/>
      <c r="C218" s="37"/>
      <c r="D218" s="68"/>
      <c r="E218" s="64"/>
      <c r="F218" s="35"/>
      <c r="G218" s="41"/>
      <c r="H218" s="52"/>
      <c r="I218" s="57"/>
    </row>
    <row r="219" spans="1:9" s="45" customFormat="1" x14ac:dyDescent="0.25">
      <c r="A219" s="54"/>
      <c r="B219" s="36"/>
      <c r="C219" s="37"/>
      <c r="D219" s="68"/>
      <c r="E219" s="64"/>
      <c r="F219" s="35"/>
      <c r="G219" s="41"/>
      <c r="H219" s="52"/>
      <c r="I219" s="57"/>
    </row>
    <row r="220" spans="1:9" s="45" customFormat="1" x14ac:dyDescent="0.25">
      <c r="A220" s="54"/>
      <c r="B220" s="36"/>
      <c r="C220" s="37"/>
      <c r="D220" s="68"/>
      <c r="E220" s="64"/>
      <c r="F220" s="35"/>
      <c r="G220" s="41"/>
      <c r="H220" s="52"/>
      <c r="I220" s="57"/>
    </row>
    <row r="221" spans="1:9" s="45" customFormat="1" x14ac:dyDescent="0.25">
      <c r="A221" s="54"/>
      <c r="B221" s="36"/>
      <c r="C221" s="37"/>
      <c r="D221" s="68"/>
      <c r="E221" s="64"/>
      <c r="F221" s="35"/>
      <c r="G221" s="41"/>
      <c r="H221" s="52"/>
      <c r="I221" s="57"/>
    </row>
    <row r="222" spans="1:9" s="45" customFormat="1" x14ac:dyDescent="0.25">
      <c r="A222" s="54"/>
      <c r="B222" s="36"/>
      <c r="C222" s="37"/>
      <c r="D222" s="68"/>
      <c r="E222" s="64"/>
      <c r="F222" s="35"/>
      <c r="G222" s="41"/>
      <c r="H222" s="52"/>
      <c r="I222" s="57"/>
    </row>
    <row r="223" spans="1:9" s="45" customFormat="1" x14ac:dyDescent="0.25">
      <c r="A223" s="54"/>
      <c r="B223" s="36"/>
      <c r="C223" s="37"/>
      <c r="D223" s="68"/>
      <c r="E223" s="64"/>
      <c r="F223" s="35"/>
      <c r="G223" s="41"/>
      <c r="H223" s="52"/>
      <c r="I223" s="57"/>
    </row>
    <row r="224" spans="1:9" s="45" customFormat="1" x14ac:dyDescent="0.25">
      <c r="A224" s="54"/>
      <c r="B224" s="36"/>
      <c r="C224" s="37"/>
      <c r="D224" s="68"/>
      <c r="E224" s="64"/>
      <c r="F224" s="35"/>
      <c r="G224" s="41"/>
      <c r="H224" s="52"/>
      <c r="I224" s="57"/>
    </row>
    <row r="225" spans="1:9" s="45" customFormat="1" x14ac:dyDescent="0.25">
      <c r="A225" s="54"/>
      <c r="B225" s="36"/>
      <c r="C225" s="37"/>
      <c r="D225" s="68"/>
      <c r="E225" s="64"/>
      <c r="F225" s="35"/>
      <c r="G225" s="41"/>
      <c r="H225" s="52"/>
      <c r="I225" s="57"/>
    </row>
    <row r="226" spans="1:9" s="45" customFormat="1" x14ac:dyDescent="0.25">
      <c r="A226" s="54"/>
      <c r="B226" s="36"/>
      <c r="C226" s="37"/>
      <c r="D226" s="68"/>
      <c r="E226" s="64"/>
      <c r="F226" s="35"/>
      <c r="G226" s="41"/>
      <c r="H226" s="52"/>
      <c r="I226" s="57"/>
    </row>
    <row r="227" spans="1:9" s="45" customFormat="1" x14ac:dyDescent="0.25">
      <c r="A227" s="54"/>
      <c r="B227" s="36"/>
      <c r="C227" s="37"/>
      <c r="D227" s="68"/>
      <c r="E227" s="64"/>
      <c r="F227" s="35"/>
      <c r="G227" s="41"/>
      <c r="H227" s="52"/>
      <c r="I227" s="57"/>
    </row>
    <row r="228" spans="1:9" s="45" customFormat="1" x14ac:dyDescent="0.25">
      <c r="A228" s="54"/>
      <c r="B228" s="36"/>
      <c r="C228" s="37"/>
      <c r="D228" s="68"/>
      <c r="E228" s="64"/>
      <c r="F228" s="35"/>
      <c r="G228" s="41"/>
      <c r="H228" s="52"/>
      <c r="I228" s="57"/>
    </row>
    <row r="229" spans="1:9" s="45" customFormat="1" x14ac:dyDescent="0.25">
      <c r="A229" s="54"/>
      <c r="B229" s="36"/>
      <c r="C229" s="37"/>
      <c r="D229" s="68"/>
      <c r="E229" s="64"/>
      <c r="F229" s="35"/>
      <c r="G229" s="41"/>
      <c r="H229" s="52"/>
      <c r="I229" s="57"/>
    </row>
    <row r="230" spans="1:9" s="45" customFormat="1" x14ac:dyDescent="0.25">
      <c r="A230" s="54"/>
      <c r="B230" s="36"/>
      <c r="C230" s="37"/>
      <c r="D230" s="68"/>
      <c r="E230" s="64"/>
      <c r="F230" s="35"/>
      <c r="G230" s="41"/>
      <c r="H230" s="52"/>
      <c r="I230" s="57"/>
    </row>
    <row r="231" spans="1:9" s="45" customFormat="1" x14ac:dyDescent="0.25">
      <c r="A231" s="54"/>
      <c r="B231" s="36"/>
      <c r="C231" s="37"/>
      <c r="D231" s="68"/>
      <c r="E231" s="64"/>
      <c r="F231" s="35"/>
      <c r="G231" s="41"/>
      <c r="H231" s="52"/>
      <c r="I231" s="57"/>
    </row>
    <row r="232" spans="1:9" s="45" customFormat="1" x14ac:dyDescent="0.25">
      <c r="A232" s="54"/>
      <c r="B232" s="36"/>
      <c r="C232" s="37"/>
      <c r="D232" s="68"/>
      <c r="E232" s="64"/>
      <c r="F232" s="35"/>
      <c r="G232" s="41"/>
      <c r="H232" s="52"/>
      <c r="I232" s="57"/>
    </row>
    <row r="233" spans="1:9" s="45" customFormat="1" x14ac:dyDescent="0.25">
      <c r="A233" s="54"/>
      <c r="B233" s="36"/>
      <c r="C233" s="37"/>
      <c r="D233" s="68"/>
      <c r="E233" s="64"/>
      <c r="F233" s="35"/>
      <c r="G233" s="41"/>
      <c r="H233" s="52"/>
      <c r="I233" s="57"/>
    </row>
    <row r="234" spans="1:9" s="45" customFormat="1" x14ac:dyDescent="0.25">
      <c r="A234" s="54"/>
      <c r="B234" s="36"/>
      <c r="C234" s="37"/>
      <c r="D234" s="68"/>
      <c r="E234" s="64"/>
      <c r="F234" s="35"/>
      <c r="G234" s="41"/>
      <c r="H234" s="52"/>
      <c r="I234" s="57"/>
    </row>
    <row r="235" spans="1:9" s="45" customFormat="1" x14ac:dyDescent="0.25">
      <c r="A235" s="54"/>
      <c r="B235" s="36"/>
      <c r="C235" s="37"/>
      <c r="D235" s="68"/>
      <c r="E235" s="64"/>
      <c r="F235" s="35"/>
      <c r="G235" s="41"/>
      <c r="H235" s="52"/>
      <c r="I235" s="57"/>
    </row>
    <row r="236" spans="1:9" s="45" customFormat="1" x14ac:dyDescent="0.25">
      <c r="A236" s="54"/>
      <c r="B236" s="36"/>
      <c r="C236" s="37"/>
      <c r="D236" s="68"/>
      <c r="E236" s="64"/>
      <c r="F236" s="35"/>
      <c r="G236" s="41"/>
      <c r="H236" s="52"/>
      <c r="I236" s="57"/>
    </row>
    <row r="237" spans="1:9" s="45" customFormat="1" x14ac:dyDescent="0.25">
      <c r="A237" s="54"/>
      <c r="B237" s="36"/>
      <c r="C237" s="37"/>
      <c r="D237" s="68"/>
      <c r="E237" s="64"/>
      <c r="F237" s="35"/>
      <c r="G237" s="41"/>
      <c r="H237" s="52"/>
      <c r="I237" s="57"/>
    </row>
    <row r="238" spans="1:9" s="45" customFormat="1" x14ac:dyDescent="0.25">
      <c r="A238" s="54"/>
      <c r="B238" s="36"/>
      <c r="C238" s="37"/>
      <c r="D238" s="68"/>
      <c r="E238" s="64"/>
      <c r="F238" s="35"/>
      <c r="G238" s="41"/>
      <c r="H238" s="52"/>
      <c r="I238" s="57"/>
    </row>
    <row r="239" spans="1:9" s="45" customFormat="1" x14ac:dyDescent="0.25">
      <c r="A239" s="54"/>
      <c r="B239" s="36"/>
      <c r="C239" s="37"/>
      <c r="D239" s="68"/>
      <c r="E239" s="64"/>
      <c r="F239" s="35"/>
      <c r="G239" s="41"/>
      <c r="H239" s="52"/>
      <c r="I239" s="57"/>
    </row>
    <row r="240" spans="1:9" s="45" customFormat="1" x14ac:dyDescent="0.25">
      <c r="A240" s="54"/>
      <c r="B240" s="36"/>
      <c r="C240" s="37"/>
      <c r="D240" s="68"/>
      <c r="E240" s="64"/>
      <c r="F240" s="35"/>
      <c r="G240" s="41"/>
      <c r="H240" s="52"/>
      <c r="I240" s="57"/>
    </row>
    <row r="241" spans="1:9" s="45" customFormat="1" x14ac:dyDescent="0.25">
      <c r="A241" s="54"/>
      <c r="B241" s="36"/>
      <c r="C241" s="37"/>
      <c r="D241" s="68"/>
      <c r="E241" s="64"/>
      <c r="F241" s="35"/>
      <c r="G241" s="41"/>
      <c r="H241" s="52"/>
      <c r="I241" s="57"/>
    </row>
    <row r="242" spans="1:9" s="45" customFormat="1" x14ac:dyDescent="0.25">
      <c r="A242" s="54"/>
      <c r="B242" s="36"/>
      <c r="C242" s="37"/>
      <c r="D242" s="68"/>
      <c r="E242" s="64"/>
      <c r="F242" s="35"/>
      <c r="G242" s="41"/>
      <c r="H242" s="52"/>
      <c r="I242" s="57"/>
    </row>
    <row r="243" spans="1:9" s="45" customFormat="1" x14ac:dyDescent="0.25">
      <c r="A243" s="54"/>
      <c r="B243" s="36"/>
      <c r="C243" s="37"/>
      <c r="D243" s="68"/>
      <c r="E243" s="64"/>
      <c r="F243" s="35"/>
      <c r="G243" s="41"/>
      <c r="H243" s="52"/>
      <c r="I243" s="57"/>
    </row>
    <row r="244" spans="1:9" s="45" customFormat="1" x14ac:dyDescent="0.25">
      <c r="A244" s="54"/>
      <c r="B244" s="36"/>
      <c r="C244" s="37"/>
      <c r="D244" s="68"/>
      <c r="E244" s="64"/>
      <c r="F244" s="35"/>
      <c r="G244" s="41"/>
      <c r="H244" s="52"/>
      <c r="I244" s="57"/>
    </row>
    <row r="245" spans="1:9" s="45" customFormat="1" x14ac:dyDescent="0.25">
      <c r="A245" s="54"/>
      <c r="B245" s="36"/>
      <c r="C245" s="37"/>
      <c r="D245" s="68"/>
      <c r="E245" s="64"/>
      <c r="F245" s="35"/>
      <c r="G245" s="41"/>
      <c r="H245" s="52"/>
      <c r="I245" s="57"/>
    </row>
    <row r="246" spans="1:9" s="45" customFormat="1" x14ac:dyDescent="0.25">
      <c r="A246" s="54"/>
      <c r="B246" s="36"/>
      <c r="C246" s="37"/>
      <c r="D246" s="68"/>
      <c r="E246" s="64"/>
      <c r="F246" s="35"/>
      <c r="G246" s="41"/>
      <c r="H246" s="52"/>
      <c r="I246" s="57"/>
    </row>
    <row r="247" spans="1:9" s="45" customFormat="1" x14ac:dyDescent="0.25">
      <c r="A247" s="54"/>
      <c r="B247" s="36"/>
      <c r="C247" s="37"/>
      <c r="D247" s="68"/>
      <c r="E247" s="64"/>
      <c r="F247" s="35"/>
      <c r="G247" s="41"/>
      <c r="H247" s="52"/>
      <c r="I247" s="57"/>
    </row>
    <row r="248" spans="1:9" s="45" customFormat="1" x14ac:dyDescent="0.25">
      <c r="A248" s="54"/>
      <c r="B248" s="36"/>
      <c r="C248" s="37"/>
      <c r="D248" s="68"/>
      <c r="E248" s="64"/>
      <c r="F248" s="35"/>
      <c r="G248" s="41"/>
      <c r="H248" s="52"/>
      <c r="I248" s="57"/>
    </row>
    <row r="249" spans="1:9" s="45" customFormat="1" x14ac:dyDescent="0.25">
      <c r="A249" s="54"/>
      <c r="B249" s="36"/>
      <c r="C249" s="37"/>
      <c r="D249" s="68"/>
      <c r="E249" s="64"/>
      <c r="F249" s="35"/>
      <c r="G249" s="41"/>
      <c r="H249" s="52"/>
      <c r="I249" s="57"/>
    </row>
    <row r="250" spans="1:9" s="45" customFormat="1" x14ac:dyDescent="0.25">
      <c r="A250" s="54"/>
      <c r="B250" s="36"/>
      <c r="C250" s="37"/>
      <c r="D250" s="68"/>
      <c r="E250" s="64"/>
      <c r="F250" s="35"/>
      <c r="G250" s="41"/>
      <c r="H250" s="52"/>
      <c r="I250" s="57"/>
    </row>
    <row r="251" spans="1:9" s="45" customFormat="1" x14ac:dyDescent="0.25">
      <c r="A251" s="54"/>
      <c r="B251" s="36"/>
      <c r="C251" s="37"/>
      <c r="D251" s="68"/>
      <c r="E251" s="64"/>
      <c r="F251" s="35"/>
      <c r="G251" s="41"/>
      <c r="H251" s="52"/>
      <c r="I251" s="57"/>
    </row>
    <row r="252" spans="1:9" s="45" customFormat="1" x14ac:dyDescent="0.25">
      <c r="A252" s="54"/>
      <c r="B252" s="36"/>
      <c r="C252" s="37"/>
      <c r="D252" s="68"/>
      <c r="E252" s="64"/>
      <c r="F252" s="35"/>
      <c r="G252" s="41"/>
      <c r="H252" s="52"/>
      <c r="I252" s="57"/>
    </row>
    <row r="253" spans="1:9" s="45" customFormat="1" x14ac:dyDescent="0.25">
      <c r="A253" s="54"/>
      <c r="B253" s="36"/>
      <c r="C253" s="37"/>
      <c r="D253" s="68"/>
      <c r="E253" s="64"/>
      <c r="F253" s="35"/>
      <c r="G253" s="41"/>
      <c r="H253" s="52"/>
      <c r="I253" s="57"/>
    </row>
    <row r="254" spans="1:9" s="45" customFormat="1" x14ac:dyDescent="0.25">
      <c r="A254" s="54"/>
      <c r="B254" s="36"/>
      <c r="C254" s="37"/>
      <c r="D254" s="68"/>
      <c r="E254" s="64"/>
      <c r="F254" s="35"/>
      <c r="G254" s="41"/>
      <c r="H254" s="52"/>
      <c r="I254" s="57"/>
    </row>
    <row r="255" spans="1:9" s="45" customFormat="1" x14ac:dyDescent="0.25">
      <c r="A255" s="54"/>
      <c r="B255" s="36"/>
      <c r="C255" s="37"/>
      <c r="D255" s="68"/>
      <c r="E255" s="64"/>
      <c r="F255" s="35"/>
      <c r="G255" s="41"/>
      <c r="H255" s="52"/>
      <c r="I255" s="57"/>
    </row>
    <row r="256" spans="1:9" s="45" customFormat="1" x14ac:dyDescent="0.25">
      <c r="A256" s="54"/>
      <c r="B256" s="36"/>
      <c r="C256" s="37"/>
      <c r="D256" s="68"/>
      <c r="E256" s="64"/>
      <c r="F256" s="35"/>
      <c r="G256" s="41"/>
      <c r="H256" s="52"/>
      <c r="I256" s="57"/>
    </row>
    <row r="257" spans="1:9" s="45" customFormat="1" x14ac:dyDescent="0.25">
      <c r="A257" s="54"/>
      <c r="B257" s="36"/>
      <c r="C257" s="37"/>
      <c r="D257" s="68"/>
      <c r="E257" s="64"/>
      <c r="F257" s="35"/>
      <c r="G257" s="41"/>
      <c r="H257" s="52"/>
      <c r="I257" s="57"/>
    </row>
    <row r="258" spans="1:9" s="45" customFormat="1" x14ac:dyDescent="0.25">
      <c r="A258" s="54"/>
      <c r="B258" s="36"/>
      <c r="C258" s="37"/>
      <c r="D258" s="68"/>
      <c r="E258" s="64"/>
      <c r="F258" s="35"/>
      <c r="G258" s="41"/>
      <c r="H258" s="52"/>
      <c r="I258" s="57"/>
    </row>
    <row r="259" spans="1:9" s="45" customFormat="1" x14ac:dyDescent="0.25">
      <c r="A259" s="54"/>
      <c r="B259" s="36"/>
      <c r="C259" s="37"/>
      <c r="D259" s="68"/>
      <c r="E259" s="64"/>
      <c r="F259" s="35"/>
      <c r="G259" s="41"/>
      <c r="H259" s="52"/>
      <c r="I259" s="57"/>
    </row>
    <row r="260" spans="1:9" s="45" customFormat="1" x14ac:dyDescent="0.25">
      <c r="A260" s="54"/>
      <c r="B260" s="36"/>
      <c r="C260" s="37"/>
      <c r="D260" s="68"/>
      <c r="E260" s="64"/>
      <c r="F260" s="35"/>
      <c r="G260" s="41"/>
      <c r="H260" s="52"/>
      <c r="I260" s="57"/>
    </row>
    <row r="261" spans="1:9" s="45" customFormat="1" x14ac:dyDescent="0.25">
      <c r="A261" s="54"/>
      <c r="B261" s="36"/>
      <c r="C261" s="37"/>
      <c r="D261" s="68"/>
      <c r="E261" s="64"/>
      <c r="F261" s="35"/>
      <c r="G261" s="41"/>
      <c r="H261" s="52"/>
      <c r="I261" s="57"/>
    </row>
    <row r="262" spans="1:9" s="45" customFormat="1" x14ac:dyDescent="0.25">
      <c r="A262" s="54"/>
      <c r="B262" s="36"/>
      <c r="C262" s="37"/>
      <c r="D262" s="68"/>
      <c r="E262" s="64"/>
      <c r="F262" s="35"/>
      <c r="G262" s="41"/>
      <c r="H262" s="52"/>
      <c r="I262" s="57"/>
    </row>
    <row r="263" spans="1:9" s="45" customFormat="1" x14ac:dyDescent="0.25">
      <c r="A263" s="54"/>
      <c r="B263" s="36"/>
      <c r="C263" s="37"/>
      <c r="D263" s="68"/>
      <c r="E263" s="64"/>
      <c r="F263" s="35"/>
      <c r="G263" s="41"/>
      <c r="H263" s="52"/>
      <c r="I263" s="57"/>
    </row>
    <row r="264" spans="1:9" s="45" customFormat="1" x14ac:dyDescent="0.25">
      <c r="A264" s="54"/>
      <c r="B264" s="36"/>
      <c r="C264" s="37"/>
      <c r="D264" s="68"/>
      <c r="E264" s="64"/>
      <c r="F264" s="35"/>
      <c r="G264" s="41"/>
      <c r="H264" s="52"/>
      <c r="I264" s="57"/>
    </row>
    <row r="265" spans="1:9" s="45" customFormat="1" x14ac:dyDescent="0.25">
      <c r="A265" s="54"/>
      <c r="B265" s="36"/>
      <c r="C265" s="37"/>
      <c r="D265" s="68"/>
      <c r="E265" s="64"/>
      <c r="F265" s="35"/>
      <c r="G265" s="41"/>
      <c r="H265" s="52"/>
      <c r="I265" s="57"/>
    </row>
    <row r="266" spans="1:9" s="45" customFormat="1" x14ac:dyDescent="0.25">
      <c r="A266" s="54"/>
      <c r="B266" s="36"/>
      <c r="C266" s="37"/>
      <c r="D266" s="68"/>
      <c r="E266" s="64"/>
      <c r="F266" s="35"/>
      <c r="G266" s="41"/>
      <c r="H266" s="52"/>
      <c r="I266" s="57"/>
    </row>
    <row r="267" spans="1:9" s="45" customFormat="1" x14ac:dyDescent="0.25">
      <c r="A267" s="54"/>
      <c r="B267" s="36"/>
      <c r="C267" s="37"/>
      <c r="D267" s="68"/>
      <c r="E267" s="64"/>
      <c r="F267" s="35"/>
      <c r="G267" s="41"/>
      <c r="H267" s="52"/>
      <c r="I267" s="57"/>
    </row>
    <row r="268" spans="1:9" s="45" customFormat="1" x14ac:dyDescent="0.25">
      <c r="A268" s="54"/>
      <c r="B268" s="36"/>
      <c r="C268" s="37"/>
      <c r="D268" s="68"/>
      <c r="E268" s="64"/>
      <c r="F268" s="35"/>
      <c r="G268" s="41"/>
      <c r="H268" s="52"/>
      <c r="I268" s="57"/>
    </row>
    <row r="269" spans="1:9" s="45" customFormat="1" x14ac:dyDescent="0.25">
      <c r="A269" s="54"/>
      <c r="B269" s="36"/>
      <c r="C269" s="37"/>
      <c r="D269" s="68"/>
      <c r="E269" s="64"/>
      <c r="F269" s="35"/>
      <c r="G269" s="41"/>
      <c r="H269" s="52"/>
      <c r="I269" s="57"/>
    </row>
    <row r="270" spans="1:9" s="45" customFormat="1" x14ac:dyDescent="0.25">
      <c r="A270" s="54"/>
      <c r="B270" s="36"/>
      <c r="C270" s="37"/>
      <c r="D270" s="68"/>
      <c r="E270" s="64"/>
      <c r="F270" s="35"/>
      <c r="G270" s="41"/>
      <c r="H270" s="52"/>
      <c r="I270" s="57"/>
    </row>
    <row r="271" spans="1:9" s="45" customFormat="1" x14ac:dyDescent="0.25">
      <c r="A271" s="54"/>
      <c r="B271" s="36"/>
      <c r="C271" s="37"/>
      <c r="D271" s="68"/>
      <c r="E271" s="64"/>
      <c r="F271" s="35"/>
      <c r="G271" s="41"/>
      <c r="H271" s="52"/>
      <c r="I271" s="57"/>
    </row>
    <row r="272" spans="1:9" s="45" customFormat="1" x14ac:dyDescent="0.25">
      <c r="A272" s="54"/>
      <c r="B272" s="36"/>
      <c r="C272" s="37"/>
      <c r="D272" s="68"/>
      <c r="E272" s="64"/>
      <c r="F272" s="35"/>
      <c r="G272" s="41"/>
      <c r="H272" s="52"/>
      <c r="I272" s="57"/>
    </row>
    <row r="273" spans="1:9" s="45" customFormat="1" x14ac:dyDescent="0.25">
      <c r="A273" s="54"/>
      <c r="B273" s="36"/>
      <c r="C273" s="37"/>
      <c r="D273" s="68"/>
      <c r="E273" s="64"/>
      <c r="F273" s="35"/>
      <c r="G273" s="41"/>
      <c r="H273" s="52"/>
      <c r="I273" s="57"/>
    </row>
    <row r="274" spans="1:9" s="45" customFormat="1" x14ac:dyDescent="0.25">
      <c r="A274" s="54"/>
      <c r="B274" s="36"/>
      <c r="C274" s="37"/>
      <c r="D274" s="68"/>
      <c r="E274" s="64"/>
      <c r="F274" s="35"/>
      <c r="G274" s="41"/>
      <c r="H274" s="52"/>
      <c r="I274" s="57"/>
    </row>
    <row r="275" spans="1:9" s="45" customFormat="1" x14ac:dyDescent="0.25">
      <c r="A275" s="54"/>
      <c r="B275" s="36"/>
      <c r="C275" s="37"/>
      <c r="D275" s="68"/>
      <c r="E275" s="64"/>
      <c r="F275" s="35"/>
      <c r="G275" s="41"/>
      <c r="H275" s="52"/>
      <c r="I275" s="57"/>
    </row>
    <row r="276" spans="1:9" s="45" customFormat="1" x14ac:dyDescent="0.25">
      <c r="A276" s="54"/>
      <c r="B276" s="36"/>
      <c r="C276" s="37"/>
      <c r="D276" s="68"/>
      <c r="E276" s="64"/>
      <c r="F276" s="35"/>
      <c r="G276" s="41"/>
      <c r="H276" s="52"/>
      <c r="I276" s="57"/>
    </row>
    <row r="277" spans="1:9" s="45" customFormat="1" x14ac:dyDescent="0.25">
      <c r="A277" s="54"/>
      <c r="B277" s="36"/>
      <c r="C277" s="37"/>
      <c r="D277" s="68"/>
      <c r="E277" s="64"/>
      <c r="F277" s="35"/>
      <c r="G277" s="41"/>
      <c r="H277" s="52"/>
      <c r="I277" s="57"/>
    </row>
    <row r="278" spans="1:9" s="45" customFormat="1" x14ac:dyDescent="0.25">
      <c r="A278" s="54"/>
      <c r="B278" s="36"/>
      <c r="C278" s="37"/>
      <c r="D278" s="68"/>
      <c r="E278" s="64"/>
      <c r="F278" s="35"/>
      <c r="G278" s="41"/>
      <c r="H278" s="52"/>
      <c r="I278" s="57"/>
    </row>
    <row r="279" spans="1:9" s="45" customFormat="1" x14ac:dyDescent="0.25">
      <c r="A279" s="54"/>
      <c r="B279" s="36"/>
      <c r="C279" s="37"/>
      <c r="D279" s="68"/>
      <c r="E279" s="64"/>
      <c r="F279" s="35"/>
      <c r="G279" s="41"/>
      <c r="H279" s="52"/>
      <c r="I279" s="57"/>
    </row>
    <row r="280" spans="1:9" s="45" customFormat="1" x14ac:dyDescent="0.25">
      <c r="A280" s="54"/>
      <c r="B280" s="36"/>
      <c r="C280" s="37"/>
      <c r="D280" s="68"/>
      <c r="E280" s="64"/>
      <c r="F280" s="35"/>
      <c r="G280" s="41"/>
      <c r="H280" s="52"/>
      <c r="I280" s="57"/>
    </row>
    <row r="281" spans="1:9" s="45" customFormat="1" x14ac:dyDescent="0.25">
      <c r="A281" s="54"/>
      <c r="B281" s="36"/>
      <c r="C281" s="37"/>
      <c r="D281" s="68"/>
      <c r="E281" s="64"/>
      <c r="F281" s="35"/>
      <c r="G281" s="41"/>
      <c r="H281" s="52"/>
      <c r="I281" s="57"/>
    </row>
    <row r="282" spans="1:9" s="45" customFormat="1" x14ac:dyDescent="0.25">
      <c r="A282" s="54"/>
      <c r="B282" s="36"/>
      <c r="C282" s="37"/>
      <c r="D282" s="68"/>
      <c r="E282" s="64"/>
      <c r="F282" s="35"/>
      <c r="G282" s="41"/>
      <c r="H282" s="52"/>
      <c r="I282" s="57"/>
    </row>
    <row r="283" spans="1:9" s="45" customFormat="1" x14ac:dyDescent="0.25">
      <c r="A283" s="54"/>
      <c r="B283" s="36"/>
      <c r="C283" s="37"/>
      <c r="D283" s="68"/>
      <c r="E283" s="64"/>
      <c r="F283" s="35"/>
      <c r="G283" s="41"/>
      <c r="H283" s="52"/>
      <c r="I283" s="57"/>
    </row>
    <row r="284" spans="1:9" s="45" customFormat="1" x14ac:dyDescent="0.25">
      <c r="A284" s="54"/>
      <c r="B284" s="36"/>
      <c r="C284" s="37"/>
      <c r="D284" s="68"/>
      <c r="E284" s="64"/>
      <c r="F284" s="35"/>
      <c r="G284" s="41"/>
      <c r="H284" s="52"/>
      <c r="I284" s="57"/>
    </row>
    <row r="285" spans="1:9" s="45" customFormat="1" x14ac:dyDescent="0.25">
      <c r="A285" s="54"/>
      <c r="B285" s="36"/>
      <c r="C285" s="37"/>
      <c r="D285" s="68"/>
      <c r="E285" s="64"/>
      <c r="F285" s="35"/>
      <c r="G285" s="41"/>
      <c r="H285" s="52"/>
      <c r="I285" s="57"/>
    </row>
    <row r="286" spans="1:9" s="45" customFormat="1" x14ac:dyDescent="0.25">
      <c r="A286" s="54"/>
      <c r="B286" s="36"/>
      <c r="C286" s="37"/>
      <c r="D286" s="68"/>
      <c r="E286" s="64"/>
      <c r="F286" s="35"/>
      <c r="G286" s="41"/>
      <c r="H286" s="52"/>
      <c r="I286" s="57"/>
    </row>
    <row r="287" spans="1:9" s="45" customFormat="1" x14ac:dyDescent="0.25">
      <c r="A287" s="54"/>
      <c r="B287" s="36"/>
      <c r="C287" s="37"/>
      <c r="D287" s="68"/>
      <c r="E287" s="64"/>
      <c r="F287" s="35"/>
      <c r="G287" s="41"/>
      <c r="H287" s="52"/>
      <c r="I287" s="57"/>
    </row>
    <row r="288" spans="1:9" s="45" customFormat="1" x14ac:dyDescent="0.25">
      <c r="A288" s="54"/>
      <c r="B288" s="36"/>
      <c r="C288" s="37"/>
      <c r="D288" s="68"/>
      <c r="E288" s="64"/>
      <c r="F288" s="35"/>
      <c r="G288" s="41"/>
      <c r="H288" s="52"/>
      <c r="I288" s="57"/>
    </row>
    <row r="289" spans="1:9" s="45" customFormat="1" x14ac:dyDescent="0.25">
      <c r="A289" s="54"/>
      <c r="B289" s="36"/>
      <c r="C289" s="37"/>
      <c r="D289" s="68"/>
      <c r="E289" s="64"/>
      <c r="F289" s="35"/>
      <c r="G289" s="41"/>
      <c r="H289" s="52"/>
      <c r="I289" s="57"/>
    </row>
  </sheetData>
  <autoFilter ref="A1:H69" xr:uid="{00000000-0009-0000-0000-000001000000}">
    <filterColumn colId="3">
      <customFilters>
        <customFilter operator="greaterThan" val="1"/>
      </custom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2022-01-10T16:31:18Z</dcterms:modified>
</cp:coreProperties>
</file>